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0.xml" ContentType="application/vnd.openxmlformats-officedocument.drawing+xml"/>
  <Override PartName="/xl/comments23.xml" ContentType="application/vnd.openxmlformats-officedocument.spreadsheetml.comments+xml"/>
  <Override PartName="/xl/drawings/drawing21.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drawings/drawing24.xml" ContentType="application/vnd.openxmlformats-officedocument.drawing+xml"/>
  <Override PartName="/xl/comments27.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6.xml" ContentType="application/vnd.openxmlformats-officedocument.drawing+xml"/>
  <Override PartName="/xl/comments30.xml" ContentType="application/vnd.openxmlformats-officedocument.spreadsheetml.comments+xml"/>
  <Override PartName="/xl/drawings/drawing27.xml" ContentType="application/vnd.openxmlformats-officedocument.drawing+xml"/>
  <Override PartName="/xl/comments31.xml" ContentType="application/vnd.openxmlformats-officedocument.spreadsheetml.comments+xml"/>
  <Override PartName="/xl/drawings/drawing28.xml" ContentType="application/vnd.openxmlformats-officedocument.drawing+xml"/>
  <Override PartName="/xl/comments32.xml" ContentType="application/vnd.openxmlformats-officedocument.spreadsheetml.comments+xml"/>
  <Override PartName="/xl/drawings/drawing29.xml" ContentType="application/vnd.openxmlformats-officedocument.drawing+xml"/>
  <Override PartName="/xl/comments33.xml" ContentType="application/vnd.openxmlformats-officedocument.spreadsheetml.comments+xml"/>
  <Override PartName="/xl/drawings/drawing3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31.xml" ContentType="application/vnd.openxmlformats-officedocument.drawing+xml"/>
  <Override PartName="/xl/comments34.xml" ContentType="application/vnd.openxmlformats-officedocument.spreadsheetml.comments+xml"/>
  <Override PartName="/xl/drawings/drawing32.xml" ContentType="application/vnd.openxmlformats-officedocument.drawing+xml"/>
  <Override PartName="/xl/comments35.xml" ContentType="application/vnd.openxmlformats-officedocument.spreadsheetml.comments+xml"/>
  <Override PartName="/xl/drawings/drawing33.xml" ContentType="application/vnd.openxmlformats-officedocument.drawing+xml"/>
  <Override PartName="/xl/comments36.xml" ContentType="application/vnd.openxmlformats-officedocument.spreadsheetml.comments+xml"/>
  <Override PartName="/xl/drawings/drawing34.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drawings/drawing35.xml" ContentType="application/vnd.openxmlformats-officedocument.drawing+xml"/>
  <Override PartName="/xl/comments39.xml" ContentType="application/vnd.openxmlformats-officedocument.spreadsheetml.comments+xml"/>
  <Override PartName="/xl/drawings/drawing36.xml" ContentType="application/vnd.openxmlformats-officedocument.drawing+xml"/>
  <Override PartName="/xl/comments40.xml" ContentType="application/vnd.openxmlformats-officedocument.spreadsheetml.comments+xml"/>
  <Override PartName="/xl/drawings/drawing37.xml" ContentType="application/vnd.openxmlformats-officedocument.drawing+xml"/>
  <Override PartName="/xl/comments41.xml" ContentType="application/vnd.openxmlformats-officedocument.spreadsheetml.comments+xml"/>
  <Override PartName="/xl/drawings/drawing38.xml" ContentType="application/vnd.openxmlformats-officedocument.drawing+xml"/>
  <Override PartName="/xl/comments42.xml" ContentType="application/vnd.openxmlformats-officedocument.spreadsheetml.comments+xml"/>
  <Override PartName="/xl/drawings/drawing39.xml" ContentType="application/vnd.openxmlformats-officedocument.drawing+xml"/>
  <Override PartName="/xl/comments43.xml" ContentType="application/vnd.openxmlformats-officedocument.spreadsheetml.comments+xml"/>
  <Override PartName="/xl/drawings/drawing40.xml" ContentType="application/vnd.openxmlformats-officedocument.drawing+xml"/>
  <Override PartName="/xl/comments4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45.xml" ContentType="application/vnd.openxmlformats-officedocument.spreadsheetml.comments+xml"/>
  <Override PartName="/xl/drawings/drawing43.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152農山漁村振興課\2025年度（令和7年度）一時利用★★★★\G_技術管理\G0_例規・一般\G003_一般例規（県通知）\31_工事関係提出書類一覧表の一部改正\"/>
    </mc:Choice>
  </mc:AlternateContent>
  <bookViews>
    <workbookView xWindow="0" yWindow="0" windowWidth="17565" windowHeight="11505"/>
  </bookViews>
  <sheets>
    <sheet name="表紙" sheetId="108" r:id="rId1"/>
    <sheet name="入力シート" sheetId="26" r:id="rId2"/>
    <sheet name="１主任技術者（現場代理人）兼務申請書" sheetId="130" r:id="rId3"/>
    <sheet name="２非専任技術者等の配置申請書" sheetId="133" r:id="rId4"/>
    <sheet name="３特例監理技術者の配置申請書" sheetId="131" r:id="rId5"/>
    <sheet name="４着工届" sheetId="43" r:id="rId6"/>
    <sheet name="5-1現･主通知書" sheetId="17" r:id="rId7"/>
    <sheet name="5-2経歴書" sheetId="18" r:id="rId8"/>
    <sheet name="6工程表" sheetId="5" r:id="rId9"/>
    <sheet name="7請負代金内訳書" sheetId="117" r:id="rId10"/>
    <sheet name="8建退共" sheetId="146" r:id="rId11"/>
    <sheet name="9段階確認" sheetId="98" r:id="rId12"/>
    <sheet name="9段階確認 (林務関係)" sheetId="116" r:id="rId13"/>
    <sheet name="10ポンプ車" sheetId="61" r:id="rId14"/>
    <sheet name="11実施状況確認表" sheetId="109" r:id="rId15"/>
    <sheet name="12不履行協議書" sheetId="110" r:id="rId16"/>
    <sheet name="13-1材料承認" sheetId="99" r:id="rId17"/>
    <sheet name="13-2材料一覧表" sheetId="58" r:id="rId18"/>
    <sheet name="14認定リサイクル製品不使用理由書" sheetId="132" r:id="rId19"/>
    <sheet name="15県産材不使用" sheetId="64" r:id="rId20"/>
    <sheet name="16-1施工体制台帳（様式１）" sheetId="112" r:id="rId21"/>
    <sheet name="16-2選定理由" sheetId="63" r:id="rId22"/>
    <sheet name="16-３作業員名簿" sheetId="119" r:id="rId23"/>
    <sheet name="17再下請通知書（様式２）" sheetId="113" r:id="rId24"/>
    <sheet name="18施工体系図（様式３）" sheetId="122" r:id="rId25"/>
    <sheet name="19廃棄物処理計画" sheetId="100" r:id="rId26"/>
    <sheet name="20発生土処分計画" sheetId="101" r:id="rId27"/>
    <sheet name="21確認結果票" sheetId="124" r:id="rId28"/>
    <sheet name="22特記仕様書等の確認事項" sheetId="128" r:id="rId29"/>
    <sheet name="23快適トイレチェックシート" sheetId="129" r:id="rId30"/>
    <sheet name="24公共事業施行通知" sheetId="69" r:id="rId31"/>
    <sheet name="25安全訓練_計画" sheetId="6" r:id="rId32"/>
    <sheet name="26事前協議（農）" sheetId="89" r:id="rId33"/>
    <sheet name="26事前協議（林）" sheetId="115" r:id="rId34"/>
    <sheet name="27交通安全計画" sheetId="97" r:id="rId35"/>
    <sheet name="28打合書" sheetId="47" r:id="rId36"/>
    <sheet name="29安全訓練_報告" sheetId="27" r:id="rId37"/>
    <sheet name="30事故報告" sheetId="57" r:id="rId38"/>
    <sheet name="31履行報告" sheetId="55" r:id="rId39"/>
    <sheet name="32統括安全衛生義務者" sheetId="104" r:id="rId40"/>
    <sheet name="33-1休日取得計画・実績表（現場閉所・農）" sheetId="147" r:id="rId41"/>
    <sheet name="33-２休日取得計画・実績表（交替制・農）" sheetId="143" r:id="rId42"/>
    <sheet name="33-３休日取得計画・実績表（現場閉所・林）" sheetId="144" r:id="rId43"/>
    <sheet name="33-４休日取得計画・実績表（交替制・林）" sheetId="145" r:id="rId44"/>
    <sheet name="34現場発生品" sheetId="59" r:id="rId45"/>
    <sheet name="35下請契約解除報告" sheetId="66" r:id="rId46"/>
    <sheet name="36期間延長申請" sheetId="107" r:id="rId47"/>
    <sheet name="37しゅん工届" sheetId="44" r:id="rId48"/>
    <sheet name="38発生土処分確認" sheetId="103" r:id="rId49"/>
    <sheet name="39-1土砂受領書" sheetId="125" r:id="rId50"/>
    <sheet name="39-2土砂搬出及び受領証明書" sheetId="126" r:id="rId51"/>
    <sheet name="40再資源化等報告" sheetId="105" r:id="rId52"/>
    <sheet name="41公共事業失業者吸収証明願い" sheetId="70" r:id="rId53"/>
    <sheet name="42電子媒体納品書" sheetId="72" r:id="rId54"/>
    <sheet name="43建設業退職金共済証紙配付状況報告書" sheetId="127" r:id="rId55"/>
  </sheets>
  <definedNames>
    <definedName name="page1" localSheetId="18">#REF!</definedName>
    <definedName name="page1" localSheetId="3">#REF!</definedName>
    <definedName name="page1" localSheetId="4">#REF!</definedName>
    <definedName name="page1" localSheetId="10">#REF!</definedName>
    <definedName name="page1">#REF!</definedName>
    <definedName name="page2" localSheetId="18">#REF!</definedName>
    <definedName name="page2" localSheetId="3">#REF!</definedName>
    <definedName name="page2" localSheetId="4">#REF!</definedName>
    <definedName name="page2" localSheetId="10">#REF!</definedName>
    <definedName name="page2">#REF!</definedName>
    <definedName name="_xlnm.Print_Area" localSheetId="13">'10ポンプ車'!$B$1:$AF$41</definedName>
    <definedName name="_xlnm.Print_Area" localSheetId="14">'11実施状況確認表'!$B$1:$Q$29</definedName>
    <definedName name="_xlnm.Print_Area" localSheetId="15">'12不履行協議書'!$B$1:$L$54</definedName>
    <definedName name="_xlnm.Print_Area" localSheetId="16">'13-1材料承認'!$B$1:$AF$41,'13-1材料承認'!$AI$1:$BP$41</definedName>
    <definedName name="_xlnm.Print_Area" localSheetId="17">'13-2材料一覧表'!$B$1:$L$30</definedName>
    <definedName name="_xlnm.Print_Area" localSheetId="18">'14認定リサイクル製品不使用理由書'!$B$1:$J$40</definedName>
    <definedName name="_xlnm.Print_Area" localSheetId="19">'15県産材不使用'!$B$1:$I$34</definedName>
    <definedName name="_xlnm.Print_Area" localSheetId="20">'16-1施工体制台帳（様式１）'!$B$1:$CJ$76</definedName>
    <definedName name="_xlnm.Print_Area" localSheetId="21">'16-2選定理由'!$B$1:$Z$54</definedName>
    <definedName name="_xlnm.Print_Area" localSheetId="22">'16-３作業員名簿'!$B$1:$Y$79</definedName>
    <definedName name="_xlnm.Print_Area" localSheetId="23">'17再下請通知書（様式２）'!$B$1:$CJ$62</definedName>
    <definedName name="_xlnm.Print_Area" localSheetId="24">'18施工体系図（様式３）'!$B$1:$BA$50</definedName>
    <definedName name="_xlnm.Print_Area" localSheetId="25">'19廃棄物処理計画'!$B$1:$M$44</definedName>
    <definedName name="_xlnm.Print_Area" localSheetId="2">'１主任技術者（現場代理人）兼務申請書'!$B$1:$F$91</definedName>
    <definedName name="_xlnm.Print_Area" localSheetId="26">'20発生土処分計画'!$B$1:$W$43</definedName>
    <definedName name="_xlnm.Print_Area" localSheetId="27">'21確認結果票'!$B$1:$G$32</definedName>
    <definedName name="_xlnm.Print_Area" localSheetId="28">'22特記仕様書等の確認事項'!$B$1:$Y$47</definedName>
    <definedName name="_xlnm.Print_Area" localSheetId="29">'23快適トイレチェックシート'!$B$1:$U$36</definedName>
    <definedName name="_xlnm.Print_Area" localSheetId="30">'24公共事業施行通知'!$B$1:$M$77</definedName>
    <definedName name="_xlnm.Print_Area" localSheetId="31">'25安全訓練_計画'!$B$1:$U$44</definedName>
    <definedName name="_xlnm.Print_Area" localSheetId="32">'26事前協議（農）'!$B$1:$P$108</definedName>
    <definedName name="_xlnm.Print_Area" localSheetId="33">'26事前協議（林）'!$B$1:$N$132</definedName>
    <definedName name="_xlnm.Print_Area" localSheetId="34">'27交通安全計画'!$B$1:$AF$39</definedName>
    <definedName name="_xlnm.Print_Area" localSheetId="35">'28打合書'!$B$1:$Q$33</definedName>
    <definedName name="_xlnm.Print_Area" localSheetId="36">'29安全訓練_報告'!$B$1:$U$31</definedName>
    <definedName name="_xlnm.Print_Area" localSheetId="3">'２非専任技術者等の配置申請書'!$B$1:$AR$49</definedName>
    <definedName name="_xlnm.Print_Area" localSheetId="37">'30事故報告'!$B$1:$O$38</definedName>
    <definedName name="_xlnm.Print_Area" localSheetId="38">'31履行報告'!$B$1:$J$40</definedName>
    <definedName name="_xlnm.Print_Area" localSheetId="39">'32統括安全衛生義務者'!$B$1:$Z$50</definedName>
    <definedName name="_xlnm.Print_Area" localSheetId="40">'33-1休日取得計画・実績表（現場閉所・農）'!$B$1:$AJ$299</definedName>
    <definedName name="_xlnm.Print_Area" localSheetId="41">'33-２休日取得計画・実績表（交替制・農）'!$B$1:$AP$531</definedName>
    <definedName name="_xlnm.Print_Area" localSheetId="42">'33-３休日取得計画・実績表（現場閉所・林）'!$B$1:$AJ$339</definedName>
    <definedName name="_xlnm.Print_Area" localSheetId="43">'33-４休日取得計画・実績表（交替制・林）'!$B$1:$AP$531</definedName>
    <definedName name="_xlnm.Print_Area" localSheetId="44">'34現場発生品'!$B$1:$N$40</definedName>
    <definedName name="_xlnm.Print_Area" localSheetId="45">'35下請契約解除報告'!$B$1:$K$40</definedName>
    <definedName name="_xlnm.Print_Area" localSheetId="46">'36期間延長申請'!$B$1:$BK$55</definedName>
    <definedName name="_xlnm.Print_Area" localSheetId="47">'37しゅん工届'!$B$1:$V$32</definedName>
    <definedName name="_xlnm.Print_Area" localSheetId="48">'38発生土処分確認'!$B$1:$W$42</definedName>
    <definedName name="_xlnm.Print_Area" localSheetId="49">'39-1土砂受領書'!$B$1:$T$38</definedName>
    <definedName name="_xlnm.Print_Area" localSheetId="50">'39-2土砂搬出及び受領証明書'!$B$1:$T$38</definedName>
    <definedName name="_xlnm.Print_Area" localSheetId="4">'３特例監理技術者の配置申請書'!$B$1:$G$35</definedName>
    <definedName name="_xlnm.Print_Area" localSheetId="51">'40再資源化等報告'!$B$1:$Z$46</definedName>
    <definedName name="_xlnm.Print_Area" localSheetId="52">'41公共事業失業者吸収証明願い'!$B$1:$P$38</definedName>
    <definedName name="_xlnm.Print_Area" localSheetId="53">'42電子媒体納品書'!$B$1:$T$31</definedName>
    <definedName name="_xlnm.Print_Area" localSheetId="54">'43建設業退職金共済証紙配付状況報告書'!$B$1:$AM$58</definedName>
    <definedName name="_xlnm.Print_Area" localSheetId="5">'４着工届'!$B$1:$V$27</definedName>
    <definedName name="_xlnm.Print_Area" localSheetId="6">'5-1現･主通知書'!$B$1:$Z$58</definedName>
    <definedName name="_xlnm.Print_Area" localSheetId="7">'5-2経歴書'!$B$1:$N$37</definedName>
    <definedName name="_xlnm.Print_Area" localSheetId="8">'6工程表'!$B$1:$AG$26</definedName>
    <definedName name="_xlnm.Print_Area" localSheetId="9">'7請負代金内訳書'!$B$1:$P$31</definedName>
    <definedName name="_xlnm.Print_Area" localSheetId="10">'8建退共'!$B$1:$U$44</definedName>
    <definedName name="_xlnm.Print_Area" localSheetId="11">'9段階確認'!$B$1:$AI$35</definedName>
    <definedName name="_xlnm.Print_Area" localSheetId="12">'9段階確認 (林務関係)'!$B$1:$AJ$30</definedName>
    <definedName name="_xlnm.Print_Area" localSheetId="1">入力シート!$B$1:$P$28</definedName>
    <definedName name="_xlnm.Print_Area" localSheetId="0">表紙!$A$2:$M$98</definedName>
    <definedName name="_xlnm.Print_Titles" localSheetId="17">'13-2材料一覧表'!$1:$8</definedName>
    <definedName name="_xlnm.Print_Titles" localSheetId="31">'25安全訓練_計画'!$19:$20</definedName>
    <definedName name="_xlnm.Print_Titles" localSheetId="40">'33-1休日取得計画・実績表（現場閉所・農）'!$1:$6</definedName>
    <definedName name="_xlnm.Print_Titles" localSheetId="41">'33-２休日取得計画・実績表（交替制・農）'!$1:$22</definedName>
    <definedName name="_xlnm.Print_Titles" localSheetId="42">'33-３休日取得計画・実績表（現場閉所・林）'!$1:$6</definedName>
    <definedName name="_xlnm.Print_Titles" localSheetId="43">'33-４休日取得計画・実績表（交替制・林）'!$1:$22</definedName>
    <definedName name="_xlnm.Print_Titles" localSheetId="11">'9段階確認'!$1:$17</definedName>
    <definedName name="_xlnm.Print_Titles" localSheetId="12">'9段階確認 (林務関係)'!$15:$16</definedName>
    <definedName name="_xlnm.Print_Titles" localSheetId="0">表紙!$2:$5</definedName>
    <definedName name="wrn.事務所決裁." localSheetId="13" hidden="1">{#N/A,#N/A,FALSE,"起工伺 (所長決裁)";#N/A,#N/A,FALSE,"起工伺 (知事決裁) ";#N/A,#N/A,FALSE,"起工伺 (本庁決裁)";#N/A,#N/A,FALSE,"起工決裁通知書 ";#N/A,#N/A,FALSE,"起工決裁通知書 (控)"}</definedName>
    <definedName name="wrn.事務所決裁." localSheetId="16" hidden="1">{#N/A,#N/A,FALSE,"起工伺 (所長決裁)";#N/A,#N/A,FALSE,"起工伺 (知事決裁) ";#N/A,#N/A,FALSE,"起工伺 (本庁決裁)";#N/A,#N/A,FALSE,"起工決裁通知書 ";#N/A,#N/A,FALSE,"起工決裁通知書 (控)"}</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21"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6"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29" hidden="1">{#N/A,#N/A,FALSE,"起工伺 (所長決裁)";#N/A,#N/A,FALSE,"起工伺 (知事決裁) ";#N/A,#N/A,FALSE,"起工伺 (本庁決裁)";#N/A,#N/A,FALSE,"起工決裁通知書 ";#N/A,#N/A,FALSE,"起工決裁通知書 (控)"}</definedName>
    <definedName name="wrn.事務所決裁." localSheetId="31" hidden="1">{#N/A,#N/A,FALSE,"起工伺 (所長決裁)";#N/A,#N/A,FALSE,"起工伺 (知事決裁) ";#N/A,#N/A,FALSE,"起工伺 (本庁決裁)";#N/A,#N/A,FALSE,"起工決裁通知書 ";#N/A,#N/A,FALSE,"起工決裁通知書 (控)"}</definedName>
    <definedName name="wrn.事務所決裁." localSheetId="36"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7" hidden="1">{#N/A,#N/A,FALSE,"起工伺 (所長決裁)";#N/A,#N/A,FALSE,"起工伺 (知事決裁) ";#N/A,#N/A,FALSE,"起工伺 (本庁決裁)";#N/A,#N/A,FALSE,"起工決裁通知書 ";#N/A,#N/A,FALSE,"起工決裁通知書 (控)"}</definedName>
    <definedName name="wrn.事務所決裁." localSheetId="48" hidden="1">{#N/A,#N/A,FALSE,"起工伺 (所長決裁)";#N/A,#N/A,FALSE,"起工伺 (知事決裁) ";#N/A,#N/A,FALSE,"起工伺 (本庁決裁)";#N/A,#N/A,FALSE,"起工決裁通知書 ";#N/A,#N/A,FALSE,"起工決裁通知書 (控)"}</definedName>
    <definedName name="wrn.事務所決裁." localSheetId="49" hidden="1">{#N/A,#N/A,FALSE,"起工伺 (所長決裁)";#N/A,#N/A,FALSE,"起工伺 (知事決裁) ";#N/A,#N/A,FALSE,"起工伺 (本庁決裁)";#N/A,#N/A,FALSE,"起工決裁通知書 ";#N/A,#N/A,FALSE,"起工決裁通知書 (控)"}</definedName>
    <definedName name="wrn.事務所決裁." localSheetId="50"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53" hidden="1">{#N/A,#N/A,FALSE,"起工伺 (所長決裁)";#N/A,#N/A,FALSE,"起工伺 (知事決裁) ";#N/A,#N/A,FALSE,"起工伺 (本庁決裁)";#N/A,#N/A,FALSE,"起工決裁通知書 ";#N/A,#N/A,FALSE,"起工決裁通知書 (控)"}</definedName>
    <definedName name="wrn.事務所決裁." localSheetId="54" hidden="1">{#N/A,#N/A,FALSE,"起工伺 (所長決裁)";#N/A,#N/A,FALSE,"起工伺 (知事決裁) ";#N/A,#N/A,FALSE,"起工伺 (本庁決裁)";#N/A,#N/A,FALSE,"起工決裁通知書 ";#N/A,#N/A,FALSE,"起工決裁通知書 (控)"}</definedName>
    <definedName name="wrn.事務所決裁." localSheetId="5" hidden="1">{#N/A,#N/A,FALSE,"起工伺 (所長決裁)";#N/A,#N/A,FALSE,"起工伺 (知事決裁) ";#N/A,#N/A,FALSE,"起工伺 (本庁決裁)";#N/A,#N/A,FALSE,"起工決裁通知書 ";#N/A,#N/A,FALSE,"起工決裁通知書 (控)"}</definedName>
    <definedName name="wrn.事務所決裁." localSheetId="6" hidden="1">{#N/A,#N/A,FALSE,"起工伺 (所長決裁)";#N/A,#N/A,FALSE,"起工伺 (知事決裁) ";#N/A,#N/A,FALSE,"起工伺 (本庁決裁)";#N/A,#N/A,FALSE,"起工決裁通知書 ";#N/A,#N/A,FALSE,"起工決裁通知書 (控)"}</definedName>
    <definedName name="wrn.事務所決裁." localSheetId="7" hidden="1">{#N/A,#N/A,FALSE,"起工伺 (所長決裁)";#N/A,#N/A,FALSE,"起工伺 (知事決裁) ";#N/A,#N/A,FALSE,"起工伺 (本庁決裁)";#N/A,#N/A,FALSE,"起工決裁通知書 ";#N/A,#N/A,FALSE,"起工決裁通知書 (控)"}</definedName>
    <definedName name="wrn.事務所決裁." localSheetId="9"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localSheetId="12" hidden="1">{#N/A,#N/A,FALSE,"起工伺 (所長決裁)";#N/A,#N/A,FALSE,"起工伺 (知事決裁) ";#N/A,#N/A,FALSE,"起工伺 (本庁決裁)";#N/A,#N/A,FALSE,"起工決裁通知書 ";#N/A,#N/A,FALSE,"起工決裁通知書 (控)"}</definedName>
    <definedName name="wrn.事務所決裁." localSheetId="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6"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6"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48" hidden="1">{#N/A,#N/A,FALSE,"起工伺 (所長決裁)";#N/A,#N/A,FALSE,"起工伺 (知事決裁) ";#N/A,#N/A,FALSE,"起工伺 (本庁決裁)";#N/A,#N/A,FALSE,"起工決裁通知書 ";#N/A,#N/A,FALSE,"起工決裁通知書 (控)"}</definedName>
    <definedName name="データ" localSheetId="49" hidden="1">{#N/A,#N/A,FALSE,"起工伺 (所長決裁)";#N/A,#N/A,FALSE,"起工伺 (知事決裁) ";#N/A,#N/A,FALSE,"起工伺 (本庁決裁)";#N/A,#N/A,FALSE,"起工決裁通知書 ";#N/A,#N/A,FALSE,"起工決裁通知書 (控)"}</definedName>
    <definedName name="データ" localSheetId="50"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54"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localSheetId="12" hidden="1">{#N/A,#N/A,FALSE,"起工伺 (所長決裁)";#N/A,#N/A,FALSE,"起工伺 (知事決裁) ";#N/A,#N/A,FALSE,"起工伺 (本庁決裁)";#N/A,#N/A,FALSE,"起工決裁通知書 ";#N/A,#N/A,FALSE,"起工決裁通知書 (控)"}</definedName>
    <definedName name="データ" localSheetId="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40">#REF!</definedName>
    <definedName name="夏休" localSheetId="41">#REF!</definedName>
    <definedName name="夏休" localSheetId="42">#REF!</definedName>
    <definedName name="夏休" localSheetId="43">#REF!</definedName>
    <definedName name="夏休" localSheetId="10">#REF!</definedName>
    <definedName name="夏休">#REF!</definedName>
    <definedName name="技能講習名" localSheetId="18">#REF!</definedName>
    <definedName name="技能講習名" localSheetId="3">#REF!</definedName>
    <definedName name="技能講習名" localSheetId="4">#REF!</definedName>
    <definedName name="技能講習名" localSheetId="10">#REF!</definedName>
    <definedName name="技能講習名">#REF!</definedName>
    <definedName name="許可業種" localSheetId="18">#REF!</definedName>
    <definedName name="許可業種" localSheetId="3">#REF!</definedName>
    <definedName name="許可業種" localSheetId="4">#REF!</definedName>
    <definedName name="許可業種" localSheetId="10">#REF!</definedName>
    <definedName name="許可業種">#REF!</definedName>
    <definedName name="血液型" localSheetId="18">#REF!</definedName>
    <definedName name="血液型" localSheetId="3">#REF!</definedName>
    <definedName name="血液型" localSheetId="4">#REF!</definedName>
    <definedName name="血液型" localSheetId="10">#REF!</definedName>
    <definedName name="血液型">#REF!</definedName>
    <definedName name="工種" localSheetId="18">#REF!</definedName>
    <definedName name="工種" localSheetId="4">#REF!</definedName>
    <definedName name="工種" localSheetId="10">#REF!</definedName>
    <definedName name="工種">#REF!</definedName>
    <definedName name="工種１" localSheetId="18">#REF!</definedName>
    <definedName name="工種１" localSheetId="4">#REF!</definedName>
    <definedName name="工種１" localSheetId="10">#REF!</definedName>
    <definedName name="工種１">#REF!</definedName>
    <definedName name="工種工種" localSheetId="18">#REF!</definedName>
    <definedName name="工種工種" localSheetId="4">#REF!</definedName>
    <definedName name="工種工種" localSheetId="10">#REF!</definedName>
    <definedName name="工種工種">#REF!</definedName>
    <definedName name="祝日" localSheetId="40">#REF!</definedName>
    <definedName name="祝日" localSheetId="41">#REF!</definedName>
    <definedName name="祝日" localSheetId="42">#REF!</definedName>
    <definedName name="祝日" localSheetId="43">#REF!</definedName>
    <definedName name="祝日" localSheetId="10">#REF!</definedName>
    <definedName name="祝日">#REF!</definedName>
    <definedName name="職種名" localSheetId="18">#REF!</definedName>
    <definedName name="職種名" localSheetId="4">#REF!</definedName>
    <definedName name="職種名" localSheetId="10">#REF!</definedName>
    <definedName name="職種名">#REF!</definedName>
    <definedName name="中止" localSheetId="40">#REF!</definedName>
    <definedName name="中止" localSheetId="41">#REF!</definedName>
    <definedName name="中止" localSheetId="42">#REF!</definedName>
    <definedName name="中止" localSheetId="43">#REF!</definedName>
    <definedName name="中止" localSheetId="10">#REF!</definedName>
    <definedName name="中止">#REF!</definedName>
    <definedName name="通常" localSheetId="40">#REF!</definedName>
    <definedName name="通常" localSheetId="41">#REF!</definedName>
    <definedName name="通常" localSheetId="42">#REF!</definedName>
    <definedName name="通常" localSheetId="43">#REF!</definedName>
    <definedName name="通常" localSheetId="10">#REF!</definedName>
    <definedName name="通常">#REF!</definedName>
    <definedName name="通常実績" localSheetId="40">#REF!</definedName>
    <definedName name="通常実績" localSheetId="41">#REF!</definedName>
    <definedName name="通常実績" localSheetId="42">#REF!</definedName>
    <definedName name="通常実績" localSheetId="43">#REF!</definedName>
    <definedName name="通常実績" localSheetId="10">#REF!</definedName>
    <definedName name="通常実績">#REF!</definedName>
    <definedName name="冬休" localSheetId="40">#REF!</definedName>
    <definedName name="冬休" localSheetId="41">#REF!</definedName>
    <definedName name="冬休" localSheetId="42">#REF!</definedName>
    <definedName name="冬休" localSheetId="43">#REF!</definedName>
    <definedName name="冬休" localSheetId="10">#REF!</definedName>
    <definedName name="冬休">#REF!</definedName>
    <definedName name="特殊健康診断名" localSheetId="18">#REF!</definedName>
    <definedName name="特殊健康診断名" localSheetId="4">#REF!</definedName>
    <definedName name="特殊健康診断名" localSheetId="10">#REF!</definedName>
    <definedName name="特殊健康診断名">#REF!</definedName>
    <definedName name="特別教育名" localSheetId="18">#REF!</definedName>
    <definedName name="特別教育名" localSheetId="4">#REF!</definedName>
    <definedName name="特別教育名" localSheetId="10">#REF!</definedName>
    <definedName name="特別教育名">#REF!</definedName>
    <definedName name="免許資格名" localSheetId="18">#REF!</definedName>
    <definedName name="免許資格名" localSheetId="4">#REF!</definedName>
    <definedName name="免許資格名" localSheetId="10">#REF!</definedName>
    <definedName name="免許資格名">#REF!</definedName>
  </definedNames>
  <calcPr calcId="152511"/>
</workbook>
</file>

<file path=xl/calcChain.xml><?xml version="1.0" encoding="utf-8"?>
<calcChain xmlns="http://schemas.openxmlformats.org/spreadsheetml/2006/main">
  <c r="AK15" i="147" l="1"/>
  <c r="AJ16" i="147"/>
  <c r="AJ17" i="147"/>
  <c r="AJ18" i="147"/>
  <c r="AJ19" i="147"/>
  <c r="AK29" i="147"/>
  <c r="AJ30" i="147"/>
  <c r="AJ31" i="147"/>
  <c r="AJ32" i="147"/>
  <c r="AJ33" i="147"/>
  <c r="AK43" i="147"/>
  <c r="AJ44" i="147"/>
  <c r="AJ45" i="147"/>
  <c r="AJ46" i="147"/>
  <c r="AJ47" i="147"/>
  <c r="AK57" i="147"/>
  <c r="AJ58" i="147"/>
  <c r="AJ59" i="147"/>
  <c r="AJ60" i="147"/>
  <c r="AJ61" i="147"/>
  <c r="AK71" i="147"/>
  <c r="AJ72" i="147"/>
  <c r="AJ73" i="147"/>
  <c r="AJ74" i="147"/>
  <c r="AJ75" i="147"/>
  <c r="AK85" i="147"/>
  <c r="AJ86" i="147"/>
  <c r="AJ87" i="147"/>
  <c r="AJ88" i="147"/>
  <c r="AJ89" i="147"/>
  <c r="AK99" i="147"/>
  <c r="AJ100" i="147"/>
  <c r="AJ101" i="147"/>
  <c r="AJ102" i="147"/>
  <c r="AJ103" i="147"/>
  <c r="AK113" i="147"/>
  <c r="AJ114" i="147"/>
  <c r="AJ115" i="147"/>
  <c r="AJ116" i="147"/>
  <c r="AJ117" i="147"/>
  <c r="AK127" i="147"/>
  <c r="AJ128" i="147"/>
  <c r="AJ129" i="147"/>
  <c r="AJ130" i="147"/>
  <c r="AJ131" i="147"/>
  <c r="AK137" i="147"/>
  <c r="AK141" i="147"/>
  <c r="AJ142" i="147"/>
  <c r="AJ143" i="147"/>
  <c r="AJ144" i="147"/>
  <c r="AJ145" i="147"/>
  <c r="AK151" i="147"/>
  <c r="AK155" i="147"/>
  <c r="AJ156" i="147"/>
  <c r="AJ157" i="147"/>
  <c r="AJ158" i="147"/>
  <c r="AJ159" i="147"/>
  <c r="AK165" i="147"/>
  <c r="AK169" i="147"/>
  <c r="AK179" i="147"/>
  <c r="AK183" i="147"/>
  <c r="D184" i="147"/>
  <c r="E184" i="147"/>
  <c r="F184" i="147"/>
  <c r="G184" i="147"/>
  <c r="H184" i="147"/>
  <c r="I184" i="147"/>
  <c r="J184" i="147"/>
  <c r="K184" i="147"/>
  <c r="L184" i="147"/>
  <c r="M184" i="147"/>
  <c r="N184" i="147"/>
  <c r="O184" i="147"/>
  <c r="P184" i="147"/>
  <c r="Q184" i="147"/>
  <c r="R184" i="147"/>
  <c r="S184" i="147"/>
  <c r="T184" i="147"/>
  <c r="U184" i="147"/>
  <c r="V184" i="147"/>
  <c r="W184" i="147"/>
  <c r="X184" i="147"/>
  <c r="Y184" i="147"/>
  <c r="Z184" i="147"/>
  <c r="AA184" i="147"/>
  <c r="AB184" i="147"/>
  <c r="AC184" i="147"/>
  <c r="AD184" i="147"/>
  <c r="AE184" i="147"/>
  <c r="AF184" i="147"/>
  <c r="AG184" i="147"/>
  <c r="AH184" i="147"/>
  <c r="AJ184" i="147"/>
  <c r="D185" i="147"/>
  <c r="E185" i="147"/>
  <c r="F185" i="147"/>
  <c r="G185" i="147"/>
  <c r="H185" i="147"/>
  <c r="I185" i="147"/>
  <c r="J185" i="147"/>
  <c r="K185" i="147"/>
  <c r="L185" i="147"/>
  <c r="M185" i="147"/>
  <c r="N185" i="147"/>
  <c r="O185" i="147"/>
  <c r="P185" i="147"/>
  <c r="Q185" i="147"/>
  <c r="R185" i="147"/>
  <c r="S185" i="147"/>
  <c r="T185" i="147"/>
  <c r="U185" i="147"/>
  <c r="V185" i="147"/>
  <c r="W185" i="147"/>
  <c r="X185" i="147"/>
  <c r="Y185" i="147"/>
  <c r="Z185" i="147"/>
  <c r="AA185" i="147"/>
  <c r="AB185" i="147"/>
  <c r="AJ185" i="147" s="1"/>
  <c r="AC185" i="147"/>
  <c r="AD185" i="147"/>
  <c r="AE185" i="147"/>
  <c r="AF185" i="147"/>
  <c r="AG185" i="147"/>
  <c r="AH185" i="147"/>
  <c r="D186" i="147"/>
  <c r="E186" i="147"/>
  <c r="F186" i="147"/>
  <c r="G186" i="147"/>
  <c r="H186" i="147"/>
  <c r="I186" i="147"/>
  <c r="J186" i="147"/>
  <c r="K186" i="147"/>
  <c r="L186" i="147"/>
  <c r="M186" i="147"/>
  <c r="N186" i="147"/>
  <c r="O186" i="147"/>
  <c r="P186" i="147"/>
  <c r="Q186" i="147"/>
  <c r="R186" i="147"/>
  <c r="S186" i="147"/>
  <c r="T186" i="147"/>
  <c r="U186" i="147"/>
  <c r="V186" i="147"/>
  <c r="W186" i="147"/>
  <c r="X186" i="147"/>
  <c r="Y186" i="147"/>
  <c r="Z186" i="147"/>
  <c r="AA186" i="147"/>
  <c r="AB186" i="147"/>
  <c r="AJ186" i="147" s="1"/>
  <c r="AC186" i="147"/>
  <c r="AD186" i="147"/>
  <c r="AE186" i="147"/>
  <c r="AF186" i="147"/>
  <c r="AG186" i="147"/>
  <c r="AH186" i="147"/>
  <c r="D187" i="147"/>
  <c r="E187" i="147"/>
  <c r="F187" i="147"/>
  <c r="G187" i="147"/>
  <c r="H187" i="147"/>
  <c r="I187" i="147"/>
  <c r="J187" i="147"/>
  <c r="K187" i="147"/>
  <c r="L187" i="147"/>
  <c r="M187" i="147"/>
  <c r="N187" i="147"/>
  <c r="O187" i="147"/>
  <c r="P187" i="147"/>
  <c r="Q187" i="147"/>
  <c r="R187" i="147"/>
  <c r="S187" i="147"/>
  <c r="T187" i="147"/>
  <c r="AJ187" i="147" s="1"/>
  <c r="U187" i="147"/>
  <c r="V187" i="147"/>
  <c r="W187" i="147"/>
  <c r="X187" i="147"/>
  <c r="Y187" i="147"/>
  <c r="Z187" i="147"/>
  <c r="AA187" i="147"/>
  <c r="AB187" i="147"/>
  <c r="AC187" i="147"/>
  <c r="AD187" i="147"/>
  <c r="AE187" i="147"/>
  <c r="AF187" i="147"/>
  <c r="AG187" i="147"/>
  <c r="AH187" i="147"/>
  <c r="AK193" i="147"/>
  <c r="AK197" i="147"/>
  <c r="D198" i="147"/>
  <c r="E198" i="147"/>
  <c r="F198" i="147"/>
  <c r="G198" i="147"/>
  <c r="H198" i="147"/>
  <c r="I198" i="147"/>
  <c r="J198" i="147"/>
  <c r="K198" i="147"/>
  <c r="L198" i="147"/>
  <c r="M198" i="147"/>
  <c r="N198" i="147"/>
  <c r="O198" i="147"/>
  <c r="P198" i="147"/>
  <c r="Q198" i="147"/>
  <c r="R198" i="147"/>
  <c r="S198" i="147"/>
  <c r="T198" i="147"/>
  <c r="U198" i="147"/>
  <c r="V198" i="147"/>
  <c r="W198" i="147"/>
  <c r="X198" i="147"/>
  <c r="Y198" i="147"/>
  <c r="Z198" i="147"/>
  <c r="AA198" i="147"/>
  <c r="AB198" i="147"/>
  <c r="AC198" i="147"/>
  <c r="AD198" i="147"/>
  <c r="AE198" i="147"/>
  <c r="AF198" i="147"/>
  <c r="AG198" i="147"/>
  <c r="AH198" i="147"/>
  <c r="AJ198" i="147"/>
  <c r="D199" i="147"/>
  <c r="E199" i="147"/>
  <c r="F199" i="147"/>
  <c r="G199" i="147"/>
  <c r="H199" i="147"/>
  <c r="I199" i="147"/>
  <c r="J199" i="147"/>
  <c r="K199" i="147"/>
  <c r="L199" i="147"/>
  <c r="M199" i="147"/>
  <c r="N199" i="147"/>
  <c r="O199" i="147"/>
  <c r="P199" i="147"/>
  <c r="Q199" i="147"/>
  <c r="R199" i="147"/>
  <c r="S199" i="147"/>
  <c r="T199" i="147"/>
  <c r="U199" i="147"/>
  <c r="V199" i="147"/>
  <c r="W199" i="147"/>
  <c r="X199" i="147"/>
  <c r="Y199" i="147"/>
  <c r="Z199" i="147"/>
  <c r="AA199" i="147"/>
  <c r="AB199" i="147"/>
  <c r="AC199" i="147"/>
  <c r="AD199" i="147"/>
  <c r="AE199" i="147"/>
  <c r="AF199" i="147"/>
  <c r="AG199" i="147"/>
  <c r="AH199" i="147"/>
  <c r="AJ199" i="147" s="1"/>
  <c r="D200" i="147"/>
  <c r="E200" i="147"/>
  <c r="F200" i="147"/>
  <c r="G200" i="147"/>
  <c r="H200" i="147"/>
  <c r="I200" i="147"/>
  <c r="J200" i="147"/>
  <c r="K200" i="147"/>
  <c r="L200" i="147"/>
  <c r="M200" i="147"/>
  <c r="N200" i="147"/>
  <c r="O200" i="147"/>
  <c r="P200" i="147"/>
  <c r="Q200" i="147"/>
  <c r="R200" i="147"/>
  <c r="S200" i="147"/>
  <c r="T200" i="147"/>
  <c r="U200" i="147"/>
  <c r="V200" i="147"/>
  <c r="W200" i="147"/>
  <c r="X200" i="147"/>
  <c r="Y200" i="147"/>
  <c r="Z200" i="147"/>
  <c r="AA200" i="147"/>
  <c r="AB200" i="147"/>
  <c r="AC200" i="147"/>
  <c r="AD200" i="147"/>
  <c r="AE200" i="147"/>
  <c r="AF200" i="147"/>
  <c r="AG200" i="147"/>
  <c r="AH200" i="147"/>
  <c r="AJ200" i="147" s="1"/>
  <c r="D201" i="147"/>
  <c r="E201" i="147"/>
  <c r="F201" i="147"/>
  <c r="G201" i="147"/>
  <c r="H201" i="147"/>
  <c r="I201" i="147"/>
  <c r="J201" i="147"/>
  <c r="K201" i="147"/>
  <c r="L201" i="147"/>
  <c r="M201" i="147"/>
  <c r="N201" i="147"/>
  <c r="O201" i="147"/>
  <c r="P201" i="147"/>
  <c r="Q201" i="147"/>
  <c r="R201" i="147"/>
  <c r="S201" i="147"/>
  <c r="T201" i="147"/>
  <c r="U201" i="147"/>
  <c r="V201" i="147"/>
  <c r="W201" i="147"/>
  <c r="X201" i="147"/>
  <c r="Y201" i="147"/>
  <c r="Z201" i="147"/>
  <c r="AA201" i="147"/>
  <c r="AB201" i="147"/>
  <c r="AC201" i="147"/>
  <c r="AD201" i="147"/>
  <c r="AJ201" i="147" s="1"/>
  <c r="AE201" i="147"/>
  <c r="AF201" i="147"/>
  <c r="AG201" i="147"/>
  <c r="AH201" i="147"/>
  <c r="AK207" i="147"/>
  <c r="AK211" i="147"/>
  <c r="D212" i="147"/>
  <c r="AJ212" i="147" s="1"/>
  <c r="E212" i="147"/>
  <c r="F212" i="147"/>
  <c r="G212" i="147"/>
  <c r="H212" i="147"/>
  <c r="I212" i="147"/>
  <c r="J212" i="147"/>
  <c r="K212" i="147"/>
  <c r="L212" i="147"/>
  <c r="M212" i="147"/>
  <c r="N212" i="147"/>
  <c r="O212" i="147"/>
  <c r="P212" i="147"/>
  <c r="Q212" i="147"/>
  <c r="R212" i="147"/>
  <c r="S212" i="147"/>
  <c r="T212" i="147"/>
  <c r="U212" i="147"/>
  <c r="V212" i="147"/>
  <c r="W212" i="147"/>
  <c r="X212" i="147"/>
  <c r="Y212" i="147"/>
  <c r="Z212" i="147"/>
  <c r="AA212" i="147"/>
  <c r="AB212" i="147"/>
  <c r="AC212" i="147"/>
  <c r="AD212" i="147"/>
  <c r="AE212" i="147"/>
  <c r="AF212" i="147"/>
  <c r="AG212" i="147"/>
  <c r="AH212" i="147"/>
  <c r="D213" i="147"/>
  <c r="AJ213" i="147" s="1"/>
  <c r="E213" i="147"/>
  <c r="F213" i="147"/>
  <c r="G213" i="147"/>
  <c r="H213" i="147"/>
  <c r="I213" i="147"/>
  <c r="J213" i="147"/>
  <c r="K213" i="147"/>
  <c r="L213" i="147"/>
  <c r="M213" i="147"/>
  <c r="N213" i="147"/>
  <c r="O213" i="147"/>
  <c r="P213" i="147"/>
  <c r="Q213" i="147"/>
  <c r="R213" i="147"/>
  <c r="S213" i="147"/>
  <c r="T213" i="147"/>
  <c r="U213" i="147"/>
  <c r="V213" i="147"/>
  <c r="W213" i="147"/>
  <c r="X213" i="147"/>
  <c r="Y213" i="147"/>
  <c r="Z213" i="147"/>
  <c r="AA213" i="147"/>
  <c r="AB213" i="147"/>
  <c r="AC213" i="147"/>
  <c r="AD213" i="147"/>
  <c r="AE213" i="147"/>
  <c r="AF213" i="147"/>
  <c r="AG213" i="147"/>
  <c r="AH213" i="147"/>
  <c r="D214" i="147"/>
  <c r="AJ214" i="147" s="1"/>
  <c r="E214" i="147"/>
  <c r="F214" i="147"/>
  <c r="G214" i="147"/>
  <c r="H214" i="147"/>
  <c r="I214" i="147"/>
  <c r="J214" i="147"/>
  <c r="K214" i="147"/>
  <c r="L214" i="147"/>
  <c r="M214" i="147"/>
  <c r="N214" i="147"/>
  <c r="O214" i="147"/>
  <c r="P214" i="147"/>
  <c r="Q214" i="147"/>
  <c r="R214" i="147"/>
  <c r="S214" i="147"/>
  <c r="T214" i="147"/>
  <c r="U214" i="147"/>
  <c r="V214" i="147"/>
  <c r="W214" i="147"/>
  <c r="X214" i="147"/>
  <c r="Y214" i="147"/>
  <c r="Z214" i="147"/>
  <c r="AA214" i="147"/>
  <c r="AB214" i="147"/>
  <c r="AC214" i="147"/>
  <c r="AD214" i="147"/>
  <c r="AE214" i="147"/>
  <c r="AF214" i="147"/>
  <c r="AG214" i="147"/>
  <c r="AH214" i="147"/>
  <c r="D215" i="147"/>
  <c r="AJ215" i="147" s="1"/>
  <c r="E215" i="147"/>
  <c r="F215" i="147"/>
  <c r="G215" i="147"/>
  <c r="H215" i="147"/>
  <c r="I215" i="147"/>
  <c r="J215" i="147"/>
  <c r="K215" i="147"/>
  <c r="L215" i="147"/>
  <c r="M215" i="147"/>
  <c r="N215" i="147"/>
  <c r="O215" i="147"/>
  <c r="P215" i="147"/>
  <c r="Q215" i="147"/>
  <c r="R215" i="147"/>
  <c r="S215" i="147"/>
  <c r="T215" i="147"/>
  <c r="U215" i="147"/>
  <c r="V215" i="147"/>
  <c r="W215" i="147"/>
  <c r="X215" i="147"/>
  <c r="Y215" i="147"/>
  <c r="Z215" i="147"/>
  <c r="AA215" i="147"/>
  <c r="AB215" i="147"/>
  <c r="AC215" i="147"/>
  <c r="AD215" i="147"/>
  <c r="AE215" i="147"/>
  <c r="AF215" i="147"/>
  <c r="AG215" i="147"/>
  <c r="AH215" i="147"/>
  <c r="AK221" i="147"/>
  <c r="AK225" i="147"/>
  <c r="D226" i="147"/>
  <c r="E226" i="147"/>
  <c r="F226" i="147"/>
  <c r="G226" i="147"/>
  <c r="H226" i="147"/>
  <c r="I226" i="147"/>
  <c r="J226" i="147"/>
  <c r="K226" i="147"/>
  <c r="L226" i="147"/>
  <c r="M226" i="147"/>
  <c r="N226" i="147"/>
  <c r="O226" i="147"/>
  <c r="P226" i="147"/>
  <c r="Q226" i="147"/>
  <c r="R226" i="147"/>
  <c r="S226" i="147"/>
  <c r="T226" i="147"/>
  <c r="U226" i="147"/>
  <c r="V226" i="147"/>
  <c r="W226" i="147"/>
  <c r="X226" i="147"/>
  <c r="Y226" i="147"/>
  <c r="Z226" i="147"/>
  <c r="AJ226" i="147" s="1"/>
  <c r="AA226" i="147"/>
  <c r="AB226" i="147"/>
  <c r="AC226" i="147"/>
  <c r="AD226" i="147"/>
  <c r="AE226" i="147"/>
  <c r="AF226" i="147"/>
  <c r="AG226" i="147"/>
  <c r="AH226" i="147"/>
  <c r="D227" i="147"/>
  <c r="E227" i="147"/>
  <c r="F227" i="147"/>
  <c r="G227" i="147"/>
  <c r="H227" i="147"/>
  <c r="I227" i="147"/>
  <c r="J227" i="147"/>
  <c r="K227" i="147"/>
  <c r="L227" i="147"/>
  <c r="M227" i="147"/>
  <c r="N227" i="147"/>
  <c r="O227" i="147"/>
  <c r="P227" i="147"/>
  <c r="Q227" i="147"/>
  <c r="R227" i="147"/>
  <c r="S227" i="147"/>
  <c r="T227" i="147"/>
  <c r="U227" i="147"/>
  <c r="V227" i="147"/>
  <c r="W227" i="147"/>
  <c r="X227" i="147"/>
  <c r="Y227" i="147"/>
  <c r="Z227" i="147"/>
  <c r="AJ227" i="147" s="1"/>
  <c r="AA227" i="147"/>
  <c r="AB227" i="147"/>
  <c r="AC227" i="147"/>
  <c r="AD227" i="147"/>
  <c r="AE227" i="147"/>
  <c r="AF227" i="147"/>
  <c r="AG227" i="147"/>
  <c r="AH227" i="147"/>
  <c r="D228" i="147"/>
  <c r="E228" i="147"/>
  <c r="F228" i="147"/>
  <c r="G228" i="147"/>
  <c r="H228" i="147"/>
  <c r="I228" i="147"/>
  <c r="J228" i="147"/>
  <c r="K228" i="147"/>
  <c r="L228" i="147"/>
  <c r="M228" i="147"/>
  <c r="N228" i="147"/>
  <c r="O228" i="147"/>
  <c r="P228" i="147"/>
  <c r="Q228" i="147"/>
  <c r="R228" i="147"/>
  <c r="S228" i="147"/>
  <c r="T228" i="147"/>
  <c r="U228" i="147"/>
  <c r="V228" i="147"/>
  <c r="AJ228" i="147" s="1"/>
  <c r="W228" i="147"/>
  <c r="X228" i="147"/>
  <c r="Y228" i="147"/>
  <c r="Z228" i="147"/>
  <c r="AA228" i="147"/>
  <c r="AB228" i="147"/>
  <c r="AC228" i="147"/>
  <c r="AD228" i="147"/>
  <c r="AE228" i="147"/>
  <c r="AF228" i="147"/>
  <c r="AG228" i="147"/>
  <c r="AH228" i="147"/>
  <c r="D229" i="147"/>
  <c r="E229" i="147"/>
  <c r="F229" i="147"/>
  <c r="G229" i="147"/>
  <c r="H229" i="147"/>
  <c r="I229" i="147"/>
  <c r="J229" i="147"/>
  <c r="K229" i="147"/>
  <c r="L229" i="147"/>
  <c r="M229" i="147"/>
  <c r="N229" i="147"/>
  <c r="O229" i="147"/>
  <c r="P229" i="147"/>
  <c r="Q229" i="147"/>
  <c r="R229" i="147"/>
  <c r="S229" i="147"/>
  <c r="T229" i="147"/>
  <c r="U229" i="147"/>
  <c r="V229" i="147"/>
  <c r="AJ229" i="147" s="1"/>
  <c r="W229" i="147"/>
  <c r="X229" i="147"/>
  <c r="Y229" i="147"/>
  <c r="Z229" i="147"/>
  <c r="AA229" i="147"/>
  <c r="AB229" i="147"/>
  <c r="AC229" i="147"/>
  <c r="AD229" i="147"/>
  <c r="AE229" i="147"/>
  <c r="AF229" i="147"/>
  <c r="AG229" i="147"/>
  <c r="AH229" i="147"/>
  <c r="AK235" i="147"/>
  <c r="AK239" i="147"/>
  <c r="D240" i="147"/>
  <c r="AJ240" i="147" s="1"/>
  <c r="E240" i="147"/>
  <c r="F240" i="147"/>
  <c r="G240" i="147"/>
  <c r="H240" i="147"/>
  <c r="I240" i="147"/>
  <c r="J240" i="147"/>
  <c r="K240" i="147"/>
  <c r="L240" i="147"/>
  <c r="M240" i="147"/>
  <c r="N240" i="147"/>
  <c r="O240" i="147"/>
  <c r="P240" i="147"/>
  <c r="Q240" i="147"/>
  <c r="R240" i="147"/>
  <c r="S240" i="147"/>
  <c r="T240" i="147"/>
  <c r="U240" i="147"/>
  <c r="V240" i="147"/>
  <c r="W240" i="147"/>
  <c r="X240" i="147"/>
  <c r="Y240" i="147"/>
  <c r="Z240" i="147"/>
  <c r="AA240" i="147"/>
  <c r="AB240" i="147"/>
  <c r="AC240" i="147"/>
  <c r="AD240" i="147"/>
  <c r="AE240" i="147"/>
  <c r="AF240" i="147"/>
  <c r="AG240" i="147"/>
  <c r="AH240" i="147"/>
  <c r="D241" i="147"/>
  <c r="AJ241" i="147" s="1"/>
  <c r="E241" i="147"/>
  <c r="F241" i="147"/>
  <c r="G241" i="147"/>
  <c r="H241" i="147"/>
  <c r="I241" i="147"/>
  <c r="J241" i="147"/>
  <c r="K241" i="147"/>
  <c r="L241" i="147"/>
  <c r="M241" i="147"/>
  <c r="N241" i="147"/>
  <c r="O241" i="147"/>
  <c r="P241" i="147"/>
  <c r="Q241" i="147"/>
  <c r="R241" i="147"/>
  <c r="S241" i="147"/>
  <c r="T241" i="147"/>
  <c r="U241" i="147"/>
  <c r="V241" i="147"/>
  <c r="W241" i="147"/>
  <c r="X241" i="147"/>
  <c r="Y241" i="147"/>
  <c r="Z241" i="147"/>
  <c r="AA241" i="147"/>
  <c r="AB241" i="147"/>
  <c r="AC241" i="147"/>
  <c r="AD241" i="147"/>
  <c r="AE241" i="147"/>
  <c r="AF241" i="147"/>
  <c r="AG241" i="147"/>
  <c r="AH241" i="147"/>
  <c r="D242" i="147"/>
  <c r="AJ242" i="147" s="1"/>
  <c r="E242" i="147"/>
  <c r="F242" i="147"/>
  <c r="G242" i="147"/>
  <c r="H242" i="147"/>
  <c r="I242" i="147"/>
  <c r="J242" i="147"/>
  <c r="K242" i="147"/>
  <c r="L242" i="147"/>
  <c r="M242" i="147"/>
  <c r="N242" i="147"/>
  <c r="O242" i="147"/>
  <c r="P242" i="147"/>
  <c r="Q242" i="147"/>
  <c r="R242" i="147"/>
  <c r="S242" i="147"/>
  <c r="T242" i="147"/>
  <c r="U242" i="147"/>
  <c r="V242" i="147"/>
  <c r="W242" i="147"/>
  <c r="X242" i="147"/>
  <c r="Y242" i="147"/>
  <c r="Z242" i="147"/>
  <c r="AA242" i="147"/>
  <c r="AB242" i="147"/>
  <c r="AC242" i="147"/>
  <c r="AD242" i="147"/>
  <c r="AE242" i="147"/>
  <c r="AF242" i="147"/>
  <c r="AG242" i="147"/>
  <c r="AH242" i="147"/>
  <c r="D243" i="147"/>
  <c r="AJ243" i="147" s="1"/>
  <c r="E243" i="147"/>
  <c r="F243" i="147"/>
  <c r="G243" i="147"/>
  <c r="H243" i="147"/>
  <c r="I243" i="147"/>
  <c r="J243" i="147"/>
  <c r="K243" i="147"/>
  <c r="L243" i="147"/>
  <c r="M243" i="147"/>
  <c r="N243" i="147"/>
  <c r="O243" i="147"/>
  <c r="P243" i="147"/>
  <c r="Q243" i="147"/>
  <c r="R243" i="147"/>
  <c r="S243" i="147"/>
  <c r="T243" i="147"/>
  <c r="U243" i="147"/>
  <c r="V243" i="147"/>
  <c r="W243" i="147"/>
  <c r="X243" i="147"/>
  <c r="Y243" i="147"/>
  <c r="Z243" i="147"/>
  <c r="AA243" i="147"/>
  <c r="AB243" i="147"/>
  <c r="AC243" i="147"/>
  <c r="AD243" i="147"/>
  <c r="AE243" i="147"/>
  <c r="AF243" i="147"/>
  <c r="AG243" i="147"/>
  <c r="AH243" i="147"/>
  <c r="AK249" i="147"/>
  <c r="AK253" i="147"/>
  <c r="D254" i="147"/>
  <c r="E254" i="147"/>
  <c r="F254" i="147"/>
  <c r="G254" i="147"/>
  <c r="H254" i="147"/>
  <c r="I254" i="147"/>
  <c r="J254" i="147"/>
  <c r="K254" i="147"/>
  <c r="L254" i="147"/>
  <c r="M254" i="147"/>
  <c r="N254" i="147"/>
  <c r="O254" i="147"/>
  <c r="P254" i="147"/>
  <c r="Q254" i="147"/>
  <c r="R254" i="147"/>
  <c r="S254" i="147"/>
  <c r="T254" i="147"/>
  <c r="U254" i="147"/>
  <c r="V254" i="147"/>
  <c r="W254" i="147"/>
  <c r="X254" i="147"/>
  <c r="Y254" i="147"/>
  <c r="Z254" i="147"/>
  <c r="AJ254" i="147" s="1"/>
  <c r="AA254" i="147"/>
  <c r="AB254" i="147"/>
  <c r="AC254" i="147"/>
  <c r="AD254" i="147"/>
  <c r="AE254" i="147"/>
  <c r="AF254" i="147"/>
  <c r="AG254" i="147"/>
  <c r="AH254" i="147"/>
  <c r="D255" i="147"/>
  <c r="E255" i="147"/>
  <c r="F255" i="147"/>
  <c r="G255" i="147"/>
  <c r="H255" i="147"/>
  <c r="I255" i="147"/>
  <c r="J255" i="147"/>
  <c r="K255" i="147"/>
  <c r="L255" i="147"/>
  <c r="M255" i="147"/>
  <c r="N255" i="147"/>
  <c r="O255" i="147"/>
  <c r="P255" i="147"/>
  <c r="Q255" i="147"/>
  <c r="R255" i="147"/>
  <c r="S255" i="147"/>
  <c r="T255" i="147"/>
  <c r="U255" i="147"/>
  <c r="V255" i="147"/>
  <c r="W255" i="147"/>
  <c r="X255" i="147"/>
  <c r="Y255" i="147"/>
  <c r="Z255" i="147"/>
  <c r="AJ255" i="147" s="1"/>
  <c r="AA255" i="147"/>
  <c r="AB255" i="147"/>
  <c r="AC255" i="147"/>
  <c r="AD255" i="147"/>
  <c r="AE255" i="147"/>
  <c r="AF255" i="147"/>
  <c r="AG255" i="147"/>
  <c r="AH255" i="147"/>
  <c r="D256" i="147"/>
  <c r="E256" i="147"/>
  <c r="F256" i="147"/>
  <c r="G256" i="147"/>
  <c r="H256" i="147"/>
  <c r="I256" i="147"/>
  <c r="J256" i="147"/>
  <c r="K256" i="147"/>
  <c r="L256" i="147"/>
  <c r="M256" i="147"/>
  <c r="N256" i="147"/>
  <c r="O256" i="147"/>
  <c r="P256" i="147"/>
  <c r="Q256" i="147"/>
  <c r="R256" i="147"/>
  <c r="S256" i="147"/>
  <c r="T256" i="147"/>
  <c r="U256" i="147"/>
  <c r="V256" i="147"/>
  <c r="AJ256" i="147" s="1"/>
  <c r="W256" i="147"/>
  <c r="X256" i="147"/>
  <c r="Y256" i="147"/>
  <c r="Z256" i="147"/>
  <c r="AA256" i="147"/>
  <c r="AB256" i="147"/>
  <c r="AC256" i="147"/>
  <c r="AD256" i="147"/>
  <c r="AE256" i="147"/>
  <c r="AF256" i="147"/>
  <c r="AG256" i="147"/>
  <c r="AH256" i="147"/>
  <c r="D257" i="147"/>
  <c r="E257" i="147"/>
  <c r="F257" i="147"/>
  <c r="G257" i="147"/>
  <c r="H257" i="147"/>
  <c r="I257" i="147"/>
  <c r="J257" i="147"/>
  <c r="K257" i="147"/>
  <c r="L257" i="147"/>
  <c r="M257" i="147"/>
  <c r="N257" i="147"/>
  <c r="O257" i="147"/>
  <c r="P257" i="147"/>
  <c r="Q257" i="147"/>
  <c r="R257" i="147"/>
  <c r="S257" i="147"/>
  <c r="T257" i="147"/>
  <c r="U257" i="147"/>
  <c r="V257" i="147"/>
  <c r="AJ257" i="147" s="1"/>
  <c r="W257" i="147"/>
  <c r="X257" i="147"/>
  <c r="Y257" i="147"/>
  <c r="Z257" i="147"/>
  <c r="AA257" i="147"/>
  <c r="AB257" i="147"/>
  <c r="AC257" i="147"/>
  <c r="AD257" i="147"/>
  <c r="AE257" i="147"/>
  <c r="AF257" i="147"/>
  <c r="AG257" i="147"/>
  <c r="AH257" i="147"/>
  <c r="AK263" i="147"/>
  <c r="AK267" i="147"/>
  <c r="D268" i="147"/>
  <c r="AJ268" i="147" s="1"/>
  <c r="E268" i="147"/>
  <c r="F268" i="147"/>
  <c r="G268" i="147"/>
  <c r="H268" i="147"/>
  <c r="I268" i="147"/>
  <c r="J268" i="147"/>
  <c r="K268" i="147"/>
  <c r="L268" i="147"/>
  <c r="M268" i="147"/>
  <c r="N268" i="147"/>
  <c r="O268" i="147"/>
  <c r="P268" i="147"/>
  <c r="Q268" i="147"/>
  <c r="R268" i="147"/>
  <c r="S268" i="147"/>
  <c r="T268" i="147"/>
  <c r="U268" i="147"/>
  <c r="V268" i="147"/>
  <c r="W268" i="147"/>
  <c r="X268" i="147"/>
  <c r="Y268" i="147"/>
  <c r="Z268" i="147"/>
  <c r="AA268" i="147"/>
  <c r="AB268" i="147"/>
  <c r="AC268" i="147"/>
  <c r="AD268" i="147"/>
  <c r="AE268" i="147"/>
  <c r="AF268" i="147"/>
  <c r="AG268" i="147"/>
  <c r="AH268" i="147"/>
  <c r="D269" i="147"/>
  <c r="AJ269" i="147" s="1"/>
  <c r="E269" i="147"/>
  <c r="F269" i="147"/>
  <c r="G269" i="147"/>
  <c r="H269" i="147"/>
  <c r="I269" i="147"/>
  <c r="J269" i="147"/>
  <c r="K269" i="147"/>
  <c r="L269" i="147"/>
  <c r="M269" i="147"/>
  <c r="N269" i="147"/>
  <c r="O269" i="147"/>
  <c r="P269" i="147"/>
  <c r="Q269" i="147"/>
  <c r="R269" i="147"/>
  <c r="S269" i="147"/>
  <c r="T269" i="147"/>
  <c r="U269" i="147"/>
  <c r="V269" i="147"/>
  <c r="W269" i="147"/>
  <c r="X269" i="147"/>
  <c r="Y269" i="147"/>
  <c r="Z269" i="147"/>
  <c r="AA269" i="147"/>
  <c r="AB269" i="147"/>
  <c r="AC269" i="147"/>
  <c r="AD269" i="147"/>
  <c r="AE269" i="147"/>
  <c r="AF269" i="147"/>
  <c r="AG269" i="147"/>
  <c r="AH269" i="147"/>
  <c r="D270" i="147"/>
  <c r="AJ270" i="147" s="1"/>
  <c r="E270" i="147"/>
  <c r="F270" i="147"/>
  <c r="G270" i="147"/>
  <c r="H270" i="147"/>
  <c r="I270" i="147"/>
  <c r="J270" i="147"/>
  <c r="K270" i="147"/>
  <c r="L270" i="147"/>
  <c r="M270" i="147"/>
  <c r="N270" i="147"/>
  <c r="O270" i="147"/>
  <c r="P270" i="147"/>
  <c r="Q270" i="147"/>
  <c r="R270" i="147"/>
  <c r="S270" i="147"/>
  <c r="T270" i="147"/>
  <c r="U270" i="147"/>
  <c r="V270" i="147"/>
  <c r="W270" i="147"/>
  <c r="X270" i="147"/>
  <c r="Y270" i="147"/>
  <c r="Z270" i="147"/>
  <c r="AA270" i="147"/>
  <c r="AB270" i="147"/>
  <c r="AC270" i="147"/>
  <c r="AD270" i="147"/>
  <c r="AE270" i="147"/>
  <c r="AF270" i="147"/>
  <c r="AG270" i="147"/>
  <c r="AH270" i="147"/>
  <c r="D271" i="147"/>
  <c r="AJ271" i="147" s="1"/>
  <c r="E271" i="147"/>
  <c r="F271" i="147"/>
  <c r="G271" i="147"/>
  <c r="H271" i="147"/>
  <c r="I271" i="147"/>
  <c r="J271" i="147"/>
  <c r="K271" i="147"/>
  <c r="L271" i="147"/>
  <c r="M271" i="147"/>
  <c r="N271" i="147"/>
  <c r="O271" i="147"/>
  <c r="P271" i="147"/>
  <c r="Q271" i="147"/>
  <c r="R271" i="147"/>
  <c r="S271" i="147"/>
  <c r="T271" i="147"/>
  <c r="U271" i="147"/>
  <c r="V271" i="147"/>
  <c r="W271" i="147"/>
  <c r="X271" i="147"/>
  <c r="Y271" i="147"/>
  <c r="Z271" i="147"/>
  <c r="AA271" i="147"/>
  <c r="AB271" i="147"/>
  <c r="AC271" i="147"/>
  <c r="AD271" i="147"/>
  <c r="AE271" i="147"/>
  <c r="AF271" i="147"/>
  <c r="AG271" i="147"/>
  <c r="AH271" i="147"/>
  <c r="AK277" i="147"/>
  <c r="AK281" i="147"/>
  <c r="D282" i="147"/>
  <c r="E282" i="147"/>
  <c r="F282" i="147"/>
  <c r="G282" i="147"/>
  <c r="H282" i="147"/>
  <c r="I282" i="147"/>
  <c r="J282" i="147"/>
  <c r="K282" i="147"/>
  <c r="L282" i="147"/>
  <c r="M282" i="147"/>
  <c r="N282" i="147"/>
  <c r="O282" i="147"/>
  <c r="P282" i="147"/>
  <c r="Q282" i="147"/>
  <c r="R282" i="147"/>
  <c r="AJ282" i="147" s="1"/>
  <c r="S282" i="147"/>
  <c r="T282" i="147"/>
  <c r="U282" i="147"/>
  <c r="V282" i="147"/>
  <c r="W282" i="147"/>
  <c r="X282" i="147"/>
  <c r="Y282" i="147"/>
  <c r="Z282" i="147"/>
  <c r="AA282" i="147"/>
  <c r="AB282" i="147"/>
  <c r="AC282" i="147"/>
  <c r="AD282" i="147"/>
  <c r="AE282" i="147"/>
  <c r="AF282" i="147"/>
  <c r="AG282" i="147"/>
  <c r="AH282" i="147"/>
  <c r="D283" i="147"/>
  <c r="E283" i="147"/>
  <c r="F283" i="147"/>
  <c r="G283" i="147"/>
  <c r="H283" i="147"/>
  <c r="I283" i="147"/>
  <c r="J283" i="147"/>
  <c r="K283" i="147"/>
  <c r="L283" i="147"/>
  <c r="M283" i="147"/>
  <c r="N283" i="147"/>
  <c r="O283" i="147"/>
  <c r="P283" i="147"/>
  <c r="Q283" i="147"/>
  <c r="R283" i="147"/>
  <c r="S283" i="147"/>
  <c r="T283" i="147"/>
  <c r="U283" i="147"/>
  <c r="V283" i="147"/>
  <c r="AJ283" i="147" s="1"/>
  <c r="W283" i="147"/>
  <c r="X283" i="147"/>
  <c r="Y283" i="147"/>
  <c r="Z283" i="147"/>
  <c r="AA283" i="147"/>
  <c r="AB283" i="147"/>
  <c r="AC283" i="147"/>
  <c r="AD283" i="147"/>
  <c r="AE283" i="147"/>
  <c r="AF283" i="147"/>
  <c r="AG283" i="147"/>
  <c r="AH283" i="147"/>
  <c r="D284" i="147"/>
  <c r="E284" i="147"/>
  <c r="F284" i="147"/>
  <c r="G284" i="147"/>
  <c r="H284" i="147"/>
  <c r="I284" i="147"/>
  <c r="J284" i="147"/>
  <c r="K284" i="147"/>
  <c r="L284" i="147"/>
  <c r="M284" i="147"/>
  <c r="N284" i="147"/>
  <c r="AJ284" i="147" s="1"/>
  <c r="O284" i="147"/>
  <c r="P284" i="147"/>
  <c r="Q284" i="147"/>
  <c r="R284" i="147"/>
  <c r="S284" i="147"/>
  <c r="T284" i="147"/>
  <c r="U284" i="147"/>
  <c r="V284" i="147"/>
  <c r="W284" i="147"/>
  <c r="X284" i="147"/>
  <c r="Y284" i="147"/>
  <c r="Z284" i="147"/>
  <c r="AA284" i="147"/>
  <c r="AB284" i="147"/>
  <c r="AC284" i="147"/>
  <c r="AD284" i="147"/>
  <c r="AE284" i="147"/>
  <c r="AF284" i="147"/>
  <c r="AG284" i="147"/>
  <c r="AH284" i="147"/>
  <c r="D285" i="147"/>
  <c r="E285" i="147"/>
  <c r="F285" i="147"/>
  <c r="G285" i="147"/>
  <c r="H285" i="147"/>
  <c r="I285" i="147"/>
  <c r="J285" i="147"/>
  <c r="K285" i="147"/>
  <c r="L285" i="147"/>
  <c r="M285" i="147"/>
  <c r="N285" i="147"/>
  <c r="O285" i="147"/>
  <c r="P285" i="147"/>
  <c r="Q285" i="147"/>
  <c r="R285" i="147"/>
  <c r="AJ285" i="147" s="1"/>
  <c r="S285" i="147"/>
  <c r="T285" i="147"/>
  <c r="U285" i="147"/>
  <c r="V285" i="147"/>
  <c r="W285" i="147"/>
  <c r="X285" i="147"/>
  <c r="Y285" i="147"/>
  <c r="Z285" i="147"/>
  <c r="AA285" i="147"/>
  <c r="AB285" i="147"/>
  <c r="AC285" i="147"/>
  <c r="AD285" i="147"/>
  <c r="AE285" i="147"/>
  <c r="AF285" i="147"/>
  <c r="AG285" i="147"/>
  <c r="AH285" i="147"/>
  <c r="AK291" i="147"/>
  <c r="AK295" i="147"/>
  <c r="D296" i="147"/>
  <c r="AJ296" i="147" s="1"/>
  <c r="E296" i="147"/>
  <c r="F296" i="147"/>
  <c r="G296" i="147"/>
  <c r="H296" i="147"/>
  <c r="I296" i="147"/>
  <c r="J296" i="147"/>
  <c r="K296" i="147"/>
  <c r="L296" i="147"/>
  <c r="M296" i="147"/>
  <c r="N296" i="147"/>
  <c r="O296" i="147"/>
  <c r="P296" i="147"/>
  <c r="Q296" i="147"/>
  <c r="R296" i="147"/>
  <c r="S296" i="147"/>
  <c r="T296" i="147"/>
  <c r="U296" i="147"/>
  <c r="V296" i="147"/>
  <c r="W296" i="147"/>
  <c r="X296" i="147"/>
  <c r="Y296" i="147"/>
  <c r="Z296" i="147"/>
  <c r="AA296" i="147"/>
  <c r="AB296" i="147"/>
  <c r="AC296" i="147"/>
  <c r="AD296" i="147"/>
  <c r="AE296" i="147"/>
  <c r="AF296" i="147"/>
  <c r="AG296" i="147"/>
  <c r="AH296" i="147"/>
  <c r="D297" i="147"/>
  <c r="AJ297" i="147" s="1"/>
  <c r="E297" i="147"/>
  <c r="F297" i="147"/>
  <c r="G297" i="147"/>
  <c r="H297" i="147"/>
  <c r="I297" i="147"/>
  <c r="J297" i="147"/>
  <c r="K297" i="147"/>
  <c r="L297" i="147"/>
  <c r="M297" i="147"/>
  <c r="N297" i="147"/>
  <c r="O297" i="147"/>
  <c r="P297" i="147"/>
  <c r="Q297" i="147"/>
  <c r="R297" i="147"/>
  <c r="S297" i="147"/>
  <c r="T297" i="147"/>
  <c r="U297" i="147"/>
  <c r="V297" i="147"/>
  <c r="W297" i="147"/>
  <c r="X297" i="147"/>
  <c r="Y297" i="147"/>
  <c r="Z297" i="147"/>
  <c r="AA297" i="147"/>
  <c r="AB297" i="147"/>
  <c r="AC297" i="147"/>
  <c r="AD297" i="147"/>
  <c r="AE297" i="147"/>
  <c r="AF297" i="147"/>
  <c r="AG297" i="147"/>
  <c r="AH297" i="147"/>
  <c r="D298" i="147"/>
  <c r="AJ298" i="147" s="1"/>
  <c r="E298" i="147"/>
  <c r="F298" i="147"/>
  <c r="G298" i="147"/>
  <c r="H298" i="147"/>
  <c r="I298" i="147"/>
  <c r="J298" i="147"/>
  <c r="K298" i="147"/>
  <c r="L298" i="147"/>
  <c r="M298" i="147"/>
  <c r="N298" i="147"/>
  <c r="O298" i="147"/>
  <c r="P298" i="147"/>
  <c r="Q298" i="147"/>
  <c r="R298" i="147"/>
  <c r="S298" i="147"/>
  <c r="T298" i="147"/>
  <c r="U298" i="147"/>
  <c r="V298" i="147"/>
  <c r="W298" i="147"/>
  <c r="X298" i="147"/>
  <c r="Y298" i="147"/>
  <c r="Z298" i="147"/>
  <c r="AA298" i="147"/>
  <c r="AB298" i="147"/>
  <c r="AC298" i="147"/>
  <c r="AD298" i="147"/>
  <c r="AE298" i="147"/>
  <c r="AF298" i="147"/>
  <c r="AG298" i="147"/>
  <c r="AH298" i="147"/>
  <c r="D299" i="147"/>
  <c r="AJ299" i="147" s="1"/>
  <c r="E299" i="147"/>
  <c r="F299" i="147"/>
  <c r="G299" i="147"/>
  <c r="H299" i="147"/>
  <c r="I299" i="147"/>
  <c r="J299" i="147"/>
  <c r="K299" i="147"/>
  <c r="L299" i="147"/>
  <c r="M299" i="147"/>
  <c r="N299" i="147"/>
  <c r="O299" i="147"/>
  <c r="P299" i="147"/>
  <c r="Q299" i="147"/>
  <c r="R299" i="147"/>
  <c r="S299" i="147"/>
  <c r="T299" i="147"/>
  <c r="U299" i="147"/>
  <c r="V299" i="147"/>
  <c r="W299" i="147"/>
  <c r="X299" i="147"/>
  <c r="Y299" i="147"/>
  <c r="Z299" i="147"/>
  <c r="AA299" i="147"/>
  <c r="AB299" i="147"/>
  <c r="AC299" i="147"/>
  <c r="AD299" i="147"/>
  <c r="AE299" i="147"/>
  <c r="AF299" i="147"/>
  <c r="AG299" i="147"/>
  <c r="AH299" i="147"/>
  <c r="O29" i="146" l="1"/>
  <c r="O33" i="146"/>
  <c r="G9" i="145" l="1"/>
  <c r="G23" i="145"/>
  <c r="H23" i="145"/>
  <c r="G25" i="145" s="1"/>
  <c r="H25" i="145" s="1"/>
  <c r="H26" i="145" s="1"/>
  <c r="H27" i="145" s="1"/>
  <c r="J23" i="145"/>
  <c r="AN29" i="145"/>
  <c r="AR29" i="145"/>
  <c r="AM29" i="145" s="1"/>
  <c r="AS29" i="145"/>
  <c r="AN30" i="145"/>
  <c r="AR30" i="145"/>
  <c r="AS30" i="145"/>
  <c r="AM30" i="145" s="1"/>
  <c r="AN31" i="145"/>
  <c r="AR31" i="145"/>
  <c r="AM31" i="145" s="1"/>
  <c r="AS31" i="145"/>
  <c r="AN32" i="145"/>
  <c r="AR32" i="145"/>
  <c r="AS32" i="145"/>
  <c r="AM32" i="145" s="1"/>
  <c r="AN33" i="145"/>
  <c r="AR33" i="145"/>
  <c r="AM33" i="145" s="1"/>
  <c r="AS33" i="145"/>
  <c r="AL34" i="145"/>
  <c r="AM34" i="145"/>
  <c r="AN34" i="145"/>
  <c r="AO34" i="145"/>
  <c r="AR34" i="145"/>
  <c r="AS34" i="145"/>
  <c r="AN36" i="145"/>
  <c r="AR36" i="145"/>
  <c r="AM36" i="145" s="1"/>
  <c r="AS36" i="145"/>
  <c r="AN37" i="145"/>
  <c r="AR37" i="145"/>
  <c r="AS37" i="145"/>
  <c r="AM37" i="145" s="1"/>
  <c r="AL38" i="145"/>
  <c r="AM38" i="145"/>
  <c r="AN38" i="145"/>
  <c r="AO38" i="145"/>
  <c r="AR38" i="145"/>
  <c r="AS38" i="145"/>
  <c r="AL39" i="145"/>
  <c r="AM39" i="145"/>
  <c r="AN39" i="145"/>
  <c r="AO39" i="145"/>
  <c r="AR39" i="145"/>
  <c r="AS39" i="145"/>
  <c r="AN41" i="145"/>
  <c r="AR41" i="145"/>
  <c r="AM41" i="145" s="1"/>
  <c r="AS41" i="145"/>
  <c r="AL42" i="145"/>
  <c r="AM42" i="145"/>
  <c r="AN42" i="145"/>
  <c r="AO42" i="145"/>
  <c r="AR42" i="145"/>
  <c r="AS42" i="145"/>
  <c r="AL43" i="145"/>
  <c r="AM43" i="145"/>
  <c r="AN43" i="145"/>
  <c r="AO43" i="145"/>
  <c r="AR43" i="145"/>
  <c r="AS43" i="145"/>
  <c r="AL44" i="145"/>
  <c r="AM44" i="145"/>
  <c r="AN44" i="145"/>
  <c r="AO44" i="145"/>
  <c r="AR44" i="145"/>
  <c r="AS44" i="145"/>
  <c r="G50" i="145"/>
  <c r="AN53" i="145"/>
  <c r="AR53" i="145"/>
  <c r="AS53" i="145"/>
  <c r="AN54" i="145"/>
  <c r="AR54" i="145"/>
  <c r="AS54" i="145"/>
  <c r="AM54" i="145" s="1"/>
  <c r="AN55" i="145"/>
  <c r="AR55" i="145"/>
  <c r="AS55" i="145"/>
  <c r="AM55" i="145" s="1"/>
  <c r="AN56" i="145"/>
  <c r="AR56" i="145"/>
  <c r="AM56" i="145" s="1"/>
  <c r="AS56" i="145"/>
  <c r="AN57" i="145"/>
  <c r="AR57" i="145"/>
  <c r="AS57" i="145"/>
  <c r="AM57" i="145" s="1"/>
  <c r="E58" i="145"/>
  <c r="AN58" i="145"/>
  <c r="AR58" i="145"/>
  <c r="AS58" i="145"/>
  <c r="AN60" i="145"/>
  <c r="AR60" i="145"/>
  <c r="AM60" i="145" s="1"/>
  <c r="AS60" i="145"/>
  <c r="AN61" i="145"/>
  <c r="AR61" i="145"/>
  <c r="AM61" i="145" s="1"/>
  <c r="AS61" i="145"/>
  <c r="AL62" i="145"/>
  <c r="AM62" i="145"/>
  <c r="AN62" i="145"/>
  <c r="AO62" i="145"/>
  <c r="AR62" i="145"/>
  <c r="AS62" i="145"/>
  <c r="AL63" i="145"/>
  <c r="AM63" i="145"/>
  <c r="AN63" i="145"/>
  <c r="AO63" i="145"/>
  <c r="AR63" i="145"/>
  <c r="AS63" i="145"/>
  <c r="AM65" i="145"/>
  <c r="AN65" i="145"/>
  <c r="AR65" i="145"/>
  <c r="AS65" i="145"/>
  <c r="AL66" i="145"/>
  <c r="AM66" i="145"/>
  <c r="AN66" i="145"/>
  <c r="AO66" i="145"/>
  <c r="AR66" i="145"/>
  <c r="AS66" i="145"/>
  <c r="AL67" i="145"/>
  <c r="AM67" i="145"/>
  <c r="AN67" i="145"/>
  <c r="AO67" i="145"/>
  <c r="AR67" i="145"/>
  <c r="AS67" i="145"/>
  <c r="AL68" i="145"/>
  <c r="AM68" i="145"/>
  <c r="AN68" i="145"/>
  <c r="AO68" i="145"/>
  <c r="AR68" i="145"/>
  <c r="AS68" i="145"/>
  <c r="AN77" i="145"/>
  <c r="AR77" i="145"/>
  <c r="AM77" i="145" s="1"/>
  <c r="AS77" i="145"/>
  <c r="AN78" i="145"/>
  <c r="AR78" i="145"/>
  <c r="AS78" i="145"/>
  <c r="AM78" i="145" s="1"/>
  <c r="AN79" i="145"/>
  <c r="AR79" i="145"/>
  <c r="AS79" i="145"/>
  <c r="AM79" i="145" s="1"/>
  <c r="AN80" i="145"/>
  <c r="AR80" i="145"/>
  <c r="AS80" i="145"/>
  <c r="AM80" i="145" s="1"/>
  <c r="AN81" i="145"/>
  <c r="AR81" i="145"/>
  <c r="AS81" i="145"/>
  <c r="AM81" i="145" s="1"/>
  <c r="E82" i="145"/>
  <c r="AN82" i="145"/>
  <c r="AR82" i="145"/>
  <c r="AM82" i="145" s="1"/>
  <c r="AS82" i="145"/>
  <c r="AN84" i="145"/>
  <c r="AR84" i="145"/>
  <c r="AM84" i="145" s="1"/>
  <c r="AS84" i="145"/>
  <c r="AN85" i="145"/>
  <c r="AR85" i="145"/>
  <c r="AM85" i="145" s="1"/>
  <c r="AS85" i="145"/>
  <c r="AL86" i="145"/>
  <c r="AM86" i="145"/>
  <c r="AN86" i="145"/>
  <c r="AO86" i="145"/>
  <c r="AR86" i="145"/>
  <c r="AS86" i="145"/>
  <c r="AL87" i="145"/>
  <c r="AM87" i="145"/>
  <c r="AN87" i="145"/>
  <c r="AO87" i="145"/>
  <c r="AR87" i="145"/>
  <c r="AS87" i="145"/>
  <c r="AN89" i="145"/>
  <c r="AR89" i="145"/>
  <c r="AM89" i="145" s="1"/>
  <c r="AS89" i="145"/>
  <c r="AL90" i="145"/>
  <c r="AM90" i="145"/>
  <c r="AN90" i="145"/>
  <c r="AO90" i="145"/>
  <c r="AR90" i="145"/>
  <c r="AS90" i="145"/>
  <c r="AL91" i="145"/>
  <c r="AM91" i="145"/>
  <c r="AN91" i="145"/>
  <c r="AO91" i="145"/>
  <c r="AR91" i="145"/>
  <c r="AS91" i="145"/>
  <c r="AL92" i="145"/>
  <c r="AM92" i="145"/>
  <c r="AN92" i="145"/>
  <c r="AO92" i="145"/>
  <c r="AR92" i="145"/>
  <c r="AS92" i="145"/>
  <c r="AN101" i="145"/>
  <c r="AR101" i="145"/>
  <c r="AM101" i="145" s="1"/>
  <c r="AS101" i="145"/>
  <c r="AN102" i="145"/>
  <c r="AR102" i="145"/>
  <c r="AM102" i="145" s="1"/>
  <c r="AS102" i="145"/>
  <c r="AN103" i="145"/>
  <c r="AR103" i="145"/>
  <c r="AS103" i="145"/>
  <c r="AM103" i="145" s="1"/>
  <c r="AN104" i="145"/>
  <c r="AR104" i="145"/>
  <c r="AM104" i="145" s="1"/>
  <c r="AS104" i="145"/>
  <c r="AN105" i="145"/>
  <c r="AR105" i="145"/>
  <c r="AS105" i="145"/>
  <c r="AM105" i="145" s="1"/>
  <c r="E106" i="145"/>
  <c r="AN106" i="145"/>
  <c r="AR106" i="145"/>
  <c r="AS106" i="145"/>
  <c r="AN108" i="145"/>
  <c r="AR108" i="145"/>
  <c r="AM108" i="145" s="1"/>
  <c r="AS108" i="145"/>
  <c r="AN109" i="145"/>
  <c r="AR109" i="145"/>
  <c r="AM109" i="145" s="1"/>
  <c r="AS109" i="145"/>
  <c r="AL110" i="145"/>
  <c r="AM110" i="145"/>
  <c r="AN110" i="145"/>
  <c r="AO110" i="145"/>
  <c r="AR110" i="145"/>
  <c r="AS110" i="145"/>
  <c r="AL111" i="145"/>
  <c r="AM111" i="145"/>
  <c r="AN111" i="145"/>
  <c r="AO111" i="145"/>
  <c r="AR111" i="145"/>
  <c r="AS111" i="145"/>
  <c r="AN113" i="145"/>
  <c r="AR113" i="145"/>
  <c r="AM113" i="145" s="1"/>
  <c r="AS113" i="145"/>
  <c r="AL114" i="145"/>
  <c r="AM114" i="145"/>
  <c r="AN114" i="145"/>
  <c r="AO114" i="145"/>
  <c r="AR114" i="145"/>
  <c r="AS114" i="145"/>
  <c r="AL115" i="145"/>
  <c r="AM115" i="145"/>
  <c r="AN115" i="145"/>
  <c r="AO115" i="145"/>
  <c r="AR115" i="145"/>
  <c r="AS115" i="145"/>
  <c r="AL116" i="145"/>
  <c r="AM116" i="145"/>
  <c r="AN116" i="145"/>
  <c r="AO116" i="145"/>
  <c r="AR116" i="145"/>
  <c r="AS116" i="145"/>
  <c r="AN125" i="145"/>
  <c r="AR125" i="145"/>
  <c r="AM125" i="145" s="1"/>
  <c r="AS125" i="145"/>
  <c r="AN126" i="145"/>
  <c r="AR126" i="145"/>
  <c r="AM126" i="145" s="1"/>
  <c r="AS126" i="145"/>
  <c r="AN127" i="145"/>
  <c r="AR127" i="145"/>
  <c r="AM127" i="145" s="1"/>
  <c r="AS127" i="145"/>
  <c r="AN128" i="145"/>
  <c r="AR128" i="145"/>
  <c r="AM128" i="145" s="1"/>
  <c r="AS128" i="145"/>
  <c r="AN129" i="145"/>
  <c r="AR129" i="145"/>
  <c r="AM129" i="145" s="1"/>
  <c r="AS129" i="145"/>
  <c r="E130" i="145"/>
  <c r="AM130" i="145"/>
  <c r="AR130" i="145"/>
  <c r="AS130" i="145"/>
  <c r="AN132" i="145"/>
  <c r="AR132" i="145"/>
  <c r="AS132" i="145"/>
  <c r="AM132" i="145" s="1"/>
  <c r="AN133" i="145"/>
  <c r="AR133" i="145"/>
  <c r="AS133" i="145"/>
  <c r="AM133" i="145" s="1"/>
  <c r="AL134" i="145"/>
  <c r="AM134" i="145"/>
  <c r="AN134" i="145"/>
  <c r="AO134" i="145"/>
  <c r="AR134" i="145"/>
  <c r="AS134" i="145"/>
  <c r="AL135" i="145"/>
  <c r="AM135" i="145"/>
  <c r="AN135" i="145"/>
  <c r="AO135" i="145"/>
  <c r="AR135" i="145"/>
  <c r="AS135" i="145"/>
  <c r="AN137" i="145"/>
  <c r="AR137" i="145"/>
  <c r="AS137" i="145"/>
  <c r="AM137" i="145" s="1"/>
  <c r="AL138" i="145"/>
  <c r="AM138" i="145"/>
  <c r="AN138" i="145"/>
  <c r="AO138" i="145"/>
  <c r="AR138" i="145"/>
  <c r="AS138" i="145"/>
  <c r="AL139" i="145"/>
  <c r="AM139" i="145"/>
  <c r="AN139" i="145"/>
  <c r="AO139" i="145"/>
  <c r="AR139" i="145"/>
  <c r="AS139" i="145"/>
  <c r="AL140" i="145"/>
  <c r="AM140" i="145"/>
  <c r="AN140" i="145"/>
  <c r="AO140" i="145"/>
  <c r="AR140" i="145"/>
  <c r="AS140" i="145"/>
  <c r="AN149" i="145"/>
  <c r="AR149" i="145"/>
  <c r="AM149" i="145" s="1"/>
  <c r="AS149" i="145"/>
  <c r="AN150" i="145"/>
  <c r="AR150" i="145"/>
  <c r="AM150" i="145" s="1"/>
  <c r="AS150" i="145"/>
  <c r="AN151" i="145"/>
  <c r="AR151" i="145"/>
  <c r="AM151" i="145" s="1"/>
  <c r="AS151" i="145"/>
  <c r="AN152" i="145"/>
  <c r="AR152" i="145"/>
  <c r="AM152" i="145" s="1"/>
  <c r="AS152" i="145"/>
  <c r="AN153" i="145"/>
  <c r="AR153" i="145"/>
  <c r="AM153" i="145" s="1"/>
  <c r="AS153" i="145"/>
  <c r="E154" i="145"/>
  <c r="AM154" i="145" s="1"/>
  <c r="AR154" i="145"/>
  <c r="AS154" i="145"/>
  <c r="AN156" i="145"/>
  <c r="AR156" i="145"/>
  <c r="AS156" i="145"/>
  <c r="AM156" i="145" s="1"/>
  <c r="AN157" i="145"/>
  <c r="AR157" i="145"/>
  <c r="AS157" i="145"/>
  <c r="AM157" i="145" s="1"/>
  <c r="AL158" i="145"/>
  <c r="AM158" i="145"/>
  <c r="AN158" i="145"/>
  <c r="AO158" i="145"/>
  <c r="AR158" i="145"/>
  <c r="AS158" i="145"/>
  <c r="AL159" i="145"/>
  <c r="AM159" i="145"/>
  <c r="AN159" i="145"/>
  <c r="AO159" i="145"/>
  <c r="AR159" i="145"/>
  <c r="AS159" i="145"/>
  <c r="AN161" i="145"/>
  <c r="AR161" i="145"/>
  <c r="AS161" i="145"/>
  <c r="AM161" i="145" s="1"/>
  <c r="AL162" i="145"/>
  <c r="AM162" i="145"/>
  <c r="AN162" i="145"/>
  <c r="AO162" i="145"/>
  <c r="AR162" i="145"/>
  <c r="AS162" i="145"/>
  <c r="AL163" i="145"/>
  <c r="AM163" i="145"/>
  <c r="AN163" i="145"/>
  <c r="AO163" i="145"/>
  <c r="AR163" i="145"/>
  <c r="AS163" i="145"/>
  <c r="AL164" i="145"/>
  <c r="AM164" i="145"/>
  <c r="AN164" i="145"/>
  <c r="AO164" i="145"/>
  <c r="AR164" i="145"/>
  <c r="AS164" i="145"/>
  <c r="AN173" i="145"/>
  <c r="AR173" i="145"/>
  <c r="AM173" i="145" s="1"/>
  <c r="AS173" i="145"/>
  <c r="AN174" i="145"/>
  <c r="AR174" i="145"/>
  <c r="AS174" i="145"/>
  <c r="AM174" i="145" s="1"/>
  <c r="AN175" i="145"/>
  <c r="AR175" i="145"/>
  <c r="AS175" i="145"/>
  <c r="AM175" i="145" s="1"/>
  <c r="AN176" i="145"/>
  <c r="AR176" i="145"/>
  <c r="AS176" i="145"/>
  <c r="AM176" i="145" s="1"/>
  <c r="AN177" i="145"/>
  <c r="AR177" i="145"/>
  <c r="AS177" i="145"/>
  <c r="AM177" i="145" s="1"/>
  <c r="E178" i="145"/>
  <c r="AM178" i="145" s="1"/>
  <c r="AN178" i="145"/>
  <c r="AR178" i="145"/>
  <c r="AS178" i="145"/>
  <c r="AN180" i="145"/>
  <c r="AR180" i="145"/>
  <c r="AM180" i="145" s="1"/>
  <c r="AS180" i="145"/>
  <c r="AN181" i="145"/>
  <c r="AR181" i="145"/>
  <c r="AM181" i="145" s="1"/>
  <c r="AS181" i="145"/>
  <c r="AL182" i="145"/>
  <c r="AM182" i="145"/>
  <c r="AN182" i="145"/>
  <c r="AO182" i="145"/>
  <c r="AR182" i="145"/>
  <c r="AS182" i="145"/>
  <c r="AL183" i="145"/>
  <c r="AM183" i="145"/>
  <c r="AN183" i="145"/>
  <c r="AO183" i="145"/>
  <c r="AR183" i="145"/>
  <c r="AS183" i="145"/>
  <c r="AN185" i="145"/>
  <c r="AR185" i="145"/>
  <c r="AM185" i="145" s="1"/>
  <c r="AS185" i="145"/>
  <c r="AL186" i="145"/>
  <c r="AM186" i="145"/>
  <c r="AN186" i="145"/>
  <c r="AO186" i="145"/>
  <c r="AR186" i="145"/>
  <c r="AS186" i="145"/>
  <c r="AL187" i="145"/>
  <c r="AM187" i="145"/>
  <c r="AN187" i="145"/>
  <c r="AO187" i="145"/>
  <c r="AR187" i="145"/>
  <c r="AS187" i="145"/>
  <c r="AL188" i="145"/>
  <c r="AM188" i="145"/>
  <c r="AN188" i="145"/>
  <c r="AO188" i="145"/>
  <c r="AR188" i="145"/>
  <c r="AS188" i="145"/>
  <c r="AN197" i="145"/>
  <c r="AR197" i="145"/>
  <c r="AM197" i="145" s="1"/>
  <c r="AS197" i="145"/>
  <c r="AN198" i="145"/>
  <c r="AR198" i="145"/>
  <c r="AM198" i="145" s="1"/>
  <c r="AS198" i="145"/>
  <c r="AN199" i="145"/>
  <c r="AR199" i="145"/>
  <c r="AM199" i="145" s="1"/>
  <c r="AS199" i="145"/>
  <c r="AN200" i="145"/>
  <c r="AR200" i="145"/>
  <c r="AM200" i="145" s="1"/>
  <c r="AS200" i="145"/>
  <c r="AN201" i="145"/>
  <c r="AR201" i="145"/>
  <c r="AM201" i="145" s="1"/>
  <c r="AS201" i="145"/>
  <c r="E202" i="145"/>
  <c r="AN202" i="145" s="1"/>
  <c r="AR202" i="145"/>
  <c r="AS202" i="145"/>
  <c r="AM202" i="145" s="1"/>
  <c r="AN204" i="145"/>
  <c r="AR204" i="145"/>
  <c r="AS204" i="145"/>
  <c r="AM204" i="145" s="1"/>
  <c r="AN205" i="145"/>
  <c r="AR205" i="145"/>
  <c r="AS205" i="145"/>
  <c r="AM205" i="145" s="1"/>
  <c r="AL206" i="145"/>
  <c r="AM206" i="145"/>
  <c r="AN206" i="145"/>
  <c r="AO206" i="145"/>
  <c r="AR206" i="145"/>
  <c r="AS206" i="145"/>
  <c r="AL207" i="145"/>
  <c r="AM207" i="145"/>
  <c r="AN207" i="145"/>
  <c r="AO207" i="145"/>
  <c r="AR207" i="145"/>
  <c r="AS207" i="145"/>
  <c r="AN209" i="145"/>
  <c r="AR209" i="145"/>
  <c r="AS209" i="145"/>
  <c r="AM209" i="145" s="1"/>
  <c r="AL210" i="145"/>
  <c r="AM210" i="145"/>
  <c r="AN210" i="145"/>
  <c r="AO210" i="145"/>
  <c r="AR210" i="145"/>
  <c r="AS210" i="145"/>
  <c r="AL211" i="145"/>
  <c r="AM211" i="145"/>
  <c r="AN211" i="145"/>
  <c r="AO211" i="145"/>
  <c r="AR211" i="145"/>
  <c r="AS211" i="145"/>
  <c r="AL212" i="145"/>
  <c r="AM212" i="145"/>
  <c r="AN212" i="145"/>
  <c r="AO212" i="145"/>
  <c r="AR212" i="145"/>
  <c r="AS212" i="145"/>
  <c r="AN221" i="145"/>
  <c r="AR221" i="145"/>
  <c r="AM221" i="145" s="1"/>
  <c r="AS221" i="145"/>
  <c r="AN222" i="145"/>
  <c r="AR222" i="145"/>
  <c r="AS222" i="145"/>
  <c r="AM222" i="145" s="1"/>
  <c r="AN223" i="145"/>
  <c r="AR223" i="145"/>
  <c r="AS223" i="145"/>
  <c r="AM223" i="145" s="1"/>
  <c r="AN224" i="145"/>
  <c r="AR224" i="145"/>
  <c r="AS224" i="145"/>
  <c r="AM224" i="145" s="1"/>
  <c r="AN225" i="145"/>
  <c r="AR225" i="145"/>
  <c r="AS225" i="145"/>
  <c r="AM225" i="145" s="1"/>
  <c r="E226" i="145"/>
  <c r="AN226" i="145"/>
  <c r="AR226" i="145"/>
  <c r="AM226" i="145" s="1"/>
  <c r="AS226" i="145"/>
  <c r="AN228" i="145"/>
  <c r="AR228" i="145"/>
  <c r="AM228" i="145" s="1"/>
  <c r="AS228" i="145"/>
  <c r="AN229" i="145"/>
  <c r="AR229" i="145"/>
  <c r="AM229" i="145" s="1"/>
  <c r="AS229" i="145"/>
  <c r="AL230" i="145"/>
  <c r="AM230" i="145"/>
  <c r="AN230" i="145"/>
  <c r="AO230" i="145"/>
  <c r="AR230" i="145"/>
  <c r="AS230" i="145"/>
  <c r="AL231" i="145"/>
  <c r="AM231" i="145"/>
  <c r="AN231" i="145"/>
  <c r="AO231" i="145"/>
  <c r="AR231" i="145"/>
  <c r="AS231" i="145"/>
  <c r="AN233" i="145"/>
  <c r="AR233" i="145"/>
  <c r="AM233" i="145" s="1"/>
  <c r="AS233" i="145"/>
  <c r="AL234" i="145"/>
  <c r="AM234" i="145"/>
  <c r="AN234" i="145"/>
  <c r="AO234" i="145"/>
  <c r="AR234" i="145"/>
  <c r="AS234" i="145"/>
  <c r="AL235" i="145"/>
  <c r="AM235" i="145"/>
  <c r="AN235" i="145"/>
  <c r="AO235" i="145"/>
  <c r="AR235" i="145"/>
  <c r="AS235" i="145"/>
  <c r="AL236" i="145"/>
  <c r="AM236" i="145"/>
  <c r="AN236" i="145"/>
  <c r="AO236" i="145"/>
  <c r="AR236" i="145"/>
  <c r="AS236" i="145"/>
  <c r="AN245" i="145"/>
  <c r="AR245" i="145"/>
  <c r="AM245" i="145" s="1"/>
  <c r="AS245" i="145"/>
  <c r="AN246" i="145"/>
  <c r="AR246" i="145"/>
  <c r="AM246" i="145" s="1"/>
  <c r="AS246" i="145"/>
  <c r="AN247" i="145"/>
  <c r="AR247" i="145"/>
  <c r="AM247" i="145" s="1"/>
  <c r="AS247" i="145"/>
  <c r="AN248" i="145"/>
  <c r="AR248" i="145"/>
  <c r="AM248" i="145" s="1"/>
  <c r="AS248" i="145"/>
  <c r="AN249" i="145"/>
  <c r="AR249" i="145"/>
  <c r="AM249" i="145" s="1"/>
  <c r="AS249" i="145"/>
  <c r="E250" i="145"/>
  <c r="AR250" i="145"/>
  <c r="AS250" i="145"/>
  <c r="AN252" i="145"/>
  <c r="AR252" i="145"/>
  <c r="AS252" i="145"/>
  <c r="AM252" i="145" s="1"/>
  <c r="AN253" i="145"/>
  <c r="AR253" i="145"/>
  <c r="AS253" i="145"/>
  <c r="AM253" i="145" s="1"/>
  <c r="AL254" i="145"/>
  <c r="AM254" i="145"/>
  <c r="AN254" i="145"/>
  <c r="AO254" i="145"/>
  <c r="AR254" i="145"/>
  <c r="AS254" i="145"/>
  <c r="AL255" i="145"/>
  <c r="AM255" i="145"/>
  <c r="AN255" i="145"/>
  <c r="AO255" i="145"/>
  <c r="AR255" i="145"/>
  <c r="AS255" i="145"/>
  <c r="AN257" i="145"/>
  <c r="AR257" i="145"/>
  <c r="AS257" i="145"/>
  <c r="AM257" i="145" s="1"/>
  <c r="AL258" i="145"/>
  <c r="AM258" i="145"/>
  <c r="AN258" i="145"/>
  <c r="AO258" i="145"/>
  <c r="AR258" i="145"/>
  <c r="AS258" i="145"/>
  <c r="AL259" i="145"/>
  <c r="AM259" i="145"/>
  <c r="AN259" i="145"/>
  <c r="AO259" i="145"/>
  <c r="AR259" i="145"/>
  <c r="AS259" i="145"/>
  <c r="AL260" i="145"/>
  <c r="AM260" i="145"/>
  <c r="AN260" i="145"/>
  <c r="AO260" i="145"/>
  <c r="AR260" i="145"/>
  <c r="AS260" i="145"/>
  <c r="AN269" i="145"/>
  <c r="AR269" i="145"/>
  <c r="AM269" i="145" s="1"/>
  <c r="AS269" i="145"/>
  <c r="AN270" i="145"/>
  <c r="AR270" i="145"/>
  <c r="AS270" i="145"/>
  <c r="AM270" i="145" s="1"/>
  <c r="AN271" i="145"/>
  <c r="AR271" i="145"/>
  <c r="AS271" i="145"/>
  <c r="AM271" i="145" s="1"/>
  <c r="AN272" i="145"/>
  <c r="AR272" i="145"/>
  <c r="AS272" i="145"/>
  <c r="AM272" i="145" s="1"/>
  <c r="AN273" i="145"/>
  <c r="AR273" i="145"/>
  <c r="AS273" i="145"/>
  <c r="AM273" i="145" s="1"/>
  <c r="E274" i="145"/>
  <c r="AN274" i="145"/>
  <c r="AR274" i="145"/>
  <c r="AS274" i="145"/>
  <c r="AN276" i="145"/>
  <c r="AR276" i="145"/>
  <c r="AM276" i="145" s="1"/>
  <c r="AS276" i="145"/>
  <c r="AN277" i="145"/>
  <c r="AR277" i="145"/>
  <c r="AM277" i="145" s="1"/>
  <c r="AS277" i="145"/>
  <c r="AL278" i="145"/>
  <c r="AM278" i="145"/>
  <c r="AN278" i="145"/>
  <c r="AO278" i="145"/>
  <c r="AR278" i="145"/>
  <c r="AS278" i="145"/>
  <c r="AL279" i="145"/>
  <c r="AM279" i="145"/>
  <c r="AN279" i="145"/>
  <c r="AO279" i="145"/>
  <c r="AR279" i="145"/>
  <c r="AS279" i="145"/>
  <c r="AN281" i="145"/>
  <c r="AR281" i="145"/>
  <c r="AM281" i="145" s="1"/>
  <c r="AS281" i="145"/>
  <c r="AL282" i="145"/>
  <c r="AM282" i="145"/>
  <c r="AN282" i="145"/>
  <c r="AO282" i="145"/>
  <c r="AR282" i="145"/>
  <c r="AS282" i="145"/>
  <c r="AL283" i="145"/>
  <c r="AM283" i="145"/>
  <c r="AN283" i="145"/>
  <c r="AO283" i="145"/>
  <c r="AR283" i="145"/>
  <c r="AS283" i="145"/>
  <c r="AL284" i="145"/>
  <c r="AM284" i="145"/>
  <c r="AN284" i="145"/>
  <c r="AO284" i="145"/>
  <c r="AR284" i="145"/>
  <c r="AS284" i="145"/>
  <c r="AN293" i="145"/>
  <c r="AR293" i="145"/>
  <c r="AM293" i="145" s="1"/>
  <c r="AS293" i="145"/>
  <c r="AN294" i="145"/>
  <c r="AR294" i="145"/>
  <c r="AM294" i="145" s="1"/>
  <c r="AS294" i="145"/>
  <c r="AN295" i="145"/>
  <c r="AR295" i="145"/>
  <c r="AM295" i="145" s="1"/>
  <c r="AS295" i="145"/>
  <c r="AN296" i="145"/>
  <c r="AR296" i="145"/>
  <c r="AM296" i="145" s="1"/>
  <c r="AS296" i="145"/>
  <c r="AN297" i="145"/>
  <c r="AR297" i="145"/>
  <c r="AM297" i="145" s="1"/>
  <c r="AS297" i="145"/>
  <c r="E298" i="145"/>
  <c r="AR298" i="145"/>
  <c r="AS298" i="145"/>
  <c r="AM298" i="145" s="1"/>
  <c r="AN300" i="145"/>
  <c r="AR300" i="145"/>
  <c r="AS300" i="145"/>
  <c r="AM300" i="145" s="1"/>
  <c r="AN301" i="145"/>
  <c r="AR301" i="145"/>
  <c r="AS301" i="145"/>
  <c r="AM301" i="145" s="1"/>
  <c r="AL302" i="145"/>
  <c r="AM302" i="145"/>
  <c r="AN302" i="145"/>
  <c r="AO302" i="145"/>
  <c r="AR302" i="145"/>
  <c r="AS302" i="145"/>
  <c r="AL303" i="145"/>
  <c r="AM303" i="145"/>
  <c r="AN303" i="145"/>
  <c r="AO303" i="145"/>
  <c r="AR303" i="145"/>
  <c r="AS303" i="145"/>
  <c r="AN305" i="145"/>
  <c r="AR305" i="145"/>
  <c r="AS305" i="145"/>
  <c r="AM305" i="145" s="1"/>
  <c r="AL306" i="145"/>
  <c r="AM306" i="145"/>
  <c r="AN306" i="145"/>
  <c r="AO306" i="145"/>
  <c r="AR306" i="145"/>
  <c r="AS306" i="145"/>
  <c r="AL307" i="145"/>
  <c r="AM307" i="145"/>
  <c r="AN307" i="145"/>
  <c r="AO307" i="145"/>
  <c r="AR307" i="145"/>
  <c r="AS307" i="145"/>
  <c r="AL308" i="145"/>
  <c r="AM308" i="145"/>
  <c r="AN308" i="145"/>
  <c r="AO308" i="145"/>
  <c r="AR308" i="145"/>
  <c r="AS308" i="145"/>
  <c r="AN317" i="145"/>
  <c r="AR317" i="145"/>
  <c r="AM317" i="145" s="1"/>
  <c r="AS317" i="145"/>
  <c r="AN318" i="145"/>
  <c r="AR318" i="145"/>
  <c r="AS318" i="145"/>
  <c r="AM318" i="145" s="1"/>
  <c r="AN319" i="145"/>
  <c r="AR319" i="145"/>
  <c r="AS319" i="145"/>
  <c r="AM319" i="145" s="1"/>
  <c r="AN320" i="145"/>
  <c r="AR320" i="145"/>
  <c r="AS320" i="145"/>
  <c r="AM320" i="145" s="1"/>
  <c r="AN321" i="145"/>
  <c r="AR321" i="145"/>
  <c r="AS321" i="145"/>
  <c r="AM321" i="145" s="1"/>
  <c r="E322" i="145"/>
  <c r="AM322" i="145" s="1"/>
  <c r="AN322" i="145"/>
  <c r="AR322" i="145"/>
  <c r="AS322" i="145"/>
  <c r="AN324" i="145"/>
  <c r="AR324" i="145"/>
  <c r="AM324" i="145" s="1"/>
  <c r="AS324" i="145"/>
  <c r="AN325" i="145"/>
  <c r="AR325" i="145"/>
  <c r="AM325" i="145" s="1"/>
  <c r="AS325" i="145"/>
  <c r="AL326" i="145"/>
  <c r="AM326" i="145"/>
  <c r="AN326" i="145"/>
  <c r="AO326" i="145"/>
  <c r="AR326" i="145"/>
  <c r="AS326" i="145"/>
  <c r="AL327" i="145"/>
  <c r="AM327" i="145"/>
  <c r="AN327" i="145"/>
  <c r="AO327" i="145"/>
  <c r="AR327" i="145"/>
  <c r="AS327" i="145"/>
  <c r="AN329" i="145"/>
  <c r="AR329" i="145"/>
  <c r="AM329" i="145" s="1"/>
  <c r="AS329" i="145"/>
  <c r="AL330" i="145"/>
  <c r="AM330" i="145"/>
  <c r="AN330" i="145"/>
  <c r="AO330" i="145"/>
  <c r="AR330" i="145"/>
  <c r="AS330" i="145"/>
  <c r="AL331" i="145"/>
  <c r="AM331" i="145"/>
  <c r="AN331" i="145"/>
  <c r="AO331" i="145"/>
  <c r="AR331" i="145"/>
  <c r="AS331" i="145"/>
  <c r="AL332" i="145"/>
  <c r="AM332" i="145"/>
  <c r="AN332" i="145"/>
  <c r="AO332" i="145"/>
  <c r="AR332" i="145"/>
  <c r="AS332" i="145"/>
  <c r="AN341" i="145"/>
  <c r="AR341" i="145"/>
  <c r="AM341" i="145" s="1"/>
  <c r="AS341" i="145"/>
  <c r="AN342" i="145"/>
  <c r="AR342" i="145"/>
  <c r="AM342" i="145" s="1"/>
  <c r="AS342" i="145"/>
  <c r="AN343" i="145"/>
  <c r="AR343" i="145"/>
  <c r="AM343" i="145" s="1"/>
  <c r="AS343" i="145"/>
  <c r="AN344" i="145"/>
  <c r="AR344" i="145"/>
  <c r="AM344" i="145" s="1"/>
  <c r="AS344" i="145"/>
  <c r="AN345" i="145"/>
  <c r="AR345" i="145"/>
  <c r="AM345" i="145" s="1"/>
  <c r="AS345" i="145"/>
  <c r="E346" i="145"/>
  <c r="AR346" i="145"/>
  <c r="AS346" i="145"/>
  <c r="AM346" i="145" s="1"/>
  <c r="AN348" i="145"/>
  <c r="AR348" i="145"/>
  <c r="AS348" i="145"/>
  <c r="AM348" i="145" s="1"/>
  <c r="AN349" i="145"/>
  <c r="AR349" i="145"/>
  <c r="AS349" i="145"/>
  <c r="AM349" i="145" s="1"/>
  <c r="AL350" i="145"/>
  <c r="AM350" i="145"/>
  <c r="AN350" i="145"/>
  <c r="AO350" i="145"/>
  <c r="AR350" i="145"/>
  <c r="AS350" i="145"/>
  <c r="AL351" i="145"/>
  <c r="AM351" i="145"/>
  <c r="AN351" i="145"/>
  <c r="AO351" i="145"/>
  <c r="AR351" i="145"/>
  <c r="AS351" i="145"/>
  <c r="AN353" i="145"/>
  <c r="AR353" i="145"/>
  <c r="AS353" i="145"/>
  <c r="AM353" i="145" s="1"/>
  <c r="AL354" i="145"/>
  <c r="AM354" i="145"/>
  <c r="AN354" i="145"/>
  <c r="AO354" i="145"/>
  <c r="AR354" i="145"/>
  <c r="AS354" i="145"/>
  <c r="AL355" i="145"/>
  <c r="AM355" i="145"/>
  <c r="AN355" i="145"/>
  <c r="AO355" i="145"/>
  <c r="AR355" i="145"/>
  <c r="AS355" i="145"/>
  <c r="AL356" i="145"/>
  <c r="AM356" i="145"/>
  <c r="AN356" i="145"/>
  <c r="AO356" i="145"/>
  <c r="AR356" i="145"/>
  <c r="AS356" i="145"/>
  <c r="AN365" i="145"/>
  <c r="AR365" i="145"/>
  <c r="AM365" i="145" s="1"/>
  <c r="AS365" i="145"/>
  <c r="AN366" i="145"/>
  <c r="AR366" i="145"/>
  <c r="AS366" i="145"/>
  <c r="AM366" i="145" s="1"/>
  <c r="AN367" i="145"/>
  <c r="AR367" i="145"/>
  <c r="AS367" i="145"/>
  <c r="AM367" i="145" s="1"/>
  <c r="AN368" i="145"/>
  <c r="AR368" i="145"/>
  <c r="AS368" i="145"/>
  <c r="AM368" i="145" s="1"/>
  <c r="AN369" i="145"/>
  <c r="AR369" i="145"/>
  <c r="AS369" i="145"/>
  <c r="AM369" i="145" s="1"/>
  <c r="E370" i="145"/>
  <c r="AN370" i="145"/>
  <c r="AR370" i="145"/>
  <c r="AM370" i="145" s="1"/>
  <c r="AS370" i="145"/>
  <c r="AN372" i="145"/>
  <c r="AR372" i="145"/>
  <c r="AM372" i="145" s="1"/>
  <c r="AS372" i="145"/>
  <c r="AN373" i="145"/>
  <c r="AR373" i="145"/>
  <c r="AM373" i="145" s="1"/>
  <c r="AS373" i="145"/>
  <c r="AL374" i="145"/>
  <c r="AM374" i="145"/>
  <c r="AN374" i="145"/>
  <c r="AO374" i="145"/>
  <c r="AR374" i="145"/>
  <c r="AS374" i="145"/>
  <c r="AL375" i="145"/>
  <c r="AM375" i="145"/>
  <c r="AN375" i="145"/>
  <c r="AO375" i="145"/>
  <c r="AR375" i="145"/>
  <c r="AS375" i="145"/>
  <c r="AN377" i="145"/>
  <c r="AR377" i="145"/>
  <c r="AM377" i="145" s="1"/>
  <c r="AS377" i="145"/>
  <c r="AL378" i="145"/>
  <c r="AM378" i="145"/>
  <c r="AN378" i="145"/>
  <c r="AO378" i="145"/>
  <c r="AR378" i="145"/>
  <c r="AS378" i="145"/>
  <c r="AL379" i="145"/>
  <c r="AM379" i="145"/>
  <c r="AN379" i="145"/>
  <c r="AO379" i="145"/>
  <c r="AR379" i="145"/>
  <c r="AS379" i="145"/>
  <c r="AL380" i="145"/>
  <c r="AM380" i="145"/>
  <c r="AN380" i="145"/>
  <c r="AO380" i="145"/>
  <c r="AR380" i="145"/>
  <c r="AS380" i="145"/>
  <c r="AN389" i="145"/>
  <c r="AR389" i="145"/>
  <c r="AM389" i="145" s="1"/>
  <c r="AS389" i="145"/>
  <c r="AN390" i="145"/>
  <c r="AR390" i="145"/>
  <c r="AM390" i="145" s="1"/>
  <c r="AS390" i="145"/>
  <c r="AN391" i="145"/>
  <c r="AR391" i="145"/>
  <c r="AM391" i="145" s="1"/>
  <c r="AS391" i="145"/>
  <c r="AN392" i="145"/>
  <c r="AR392" i="145"/>
  <c r="AM392" i="145" s="1"/>
  <c r="AS392" i="145"/>
  <c r="AN393" i="145"/>
  <c r="AR393" i="145"/>
  <c r="AM393" i="145" s="1"/>
  <c r="AS393" i="145"/>
  <c r="E394" i="145"/>
  <c r="AM394" i="145"/>
  <c r="AR394" i="145"/>
  <c r="AS394" i="145"/>
  <c r="AN396" i="145"/>
  <c r="AR396" i="145"/>
  <c r="AS396" i="145"/>
  <c r="AM396" i="145" s="1"/>
  <c r="AN397" i="145"/>
  <c r="AR397" i="145"/>
  <c r="AS397" i="145"/>
  <c r="AM397" i="145" s="1"/>
  <c r="AL398" i="145"/>
  <c r="AM398" i="145"/>
  <c r="AN398" i="145"/>
  <c r="AO398" i="145"/>
  <c r="AR398" i="145"/>
  <c r="AS398" i="145"/>
  <c r="AL399" i="145"/>
  <c r="AM399" i="145"/>
  <c r="AN399" i="145"/>
  <c r="AO399" i="145"/>
  <c r="AR399" i="145"/>
  <c r="AS399" i="145"/>
  <c r="AN401" i="145"/>
  <c r="AR401" i="145"/>
  <c r="AS401" i="145"/>
  <c r="AM401" i="145" s="1"/>
  <c r="AL402" i="145"/>
  <c r="AM402" i="145"/>
  <c r="AN402" i="145"/>
  <c r="AO402" i="145"/>
  <c r="AR402" i="145"/>
  <c r="AS402" i="145"/>
  <c r="AL403" i="145"/>
  <c r="AM403" i="145"/>
  <c r="AN403" i="145"/>
  <c r="AO403" i="145"/>
  <c r="AR403" i="145"/>
  <c r="AS403" i="145"/>
  <c r="AL404" i="145"/>
  <c r="AM404" i="145"/>
  <c r="AN404" i="145"/>
  <c r="AO404" i="145"/>
  <c r="AR404" i="145"/>
  <c r="AS404" i="145"/>
  <c r="AN413" i="145"/>
  <c r="AR413" i="145"/>
  <c r="AS413" i="145"/>
  <c r="AN414" i="145"/>
  <c r="AR414" i="145"/>
  <c r="AM414" i="145" s="1"/>
  <c r="AS414" i="145"/>
  <c r="AN415" i="145"/>
  <c r="AR415" i="145"/>
  <c r="AS415" i="145"/>
  <c r="AM415" i="145" s="1"/>
  <c r="AN416" i="145"/>
  <c r="AR416" i="145"/>
  <c r="AS416" i="145"/>
  <c r="AM416" i="145" s="1"/>
  <c r="AN417" i="145"/>
  <c r="AR417" i="145"/>
  <c r="AS417" i="145"/>
  <c r="AM417" i="145" s="1"/>
  <c r="E418" i="145"/>
  <c r="AN418" i="145"/>
  <c r="AR418" i="145"/>
  <c r="AS418" i="145"/>
  <c r="AN420" i="145"/>
  <c r="AR420" i="145"/>
  <c r="AM420" i="145" s="1"/>
  <c r="AS420" i="145"/>
  <c r="AN421" i="145"/>
  <c r="AR421" i="145"/>
  <c r="AM421" i="145" s="1"/>
  <c r="AS421" i="145"/>
  <c r="AL422" i="145"/>
  <c r="AM422" i="145"/>
  <c r="AN422" i="145"/>
  <c r="AO422" i="145"/>
  <c r="AR422" i="145"/>
  <c r="AS422" i="145"/>
  <c r="AL423" i="145"/>
  <c r="AM423" i="145"/>
  <c r="AN423" i="145"/>
  <c r="AO423" i="145"/>
  <c r="AR423" i="145"/>
  <c r="AS423" i="145"/>
  <c r="AN425" i="145"/>
  <c r="AR425" i="145"/>
  <c r="AM425" i="145" s="1"/>
  <c r="AS425" i="145"/>
  <c r="AL426" i="145"/>
  <c r="AM426" i="145"/>
  <c r="AN426" i="145"/>
  <c r="AO426" i="145"/>
  <c r="AR426" i="145"/>
  <c r="AS426" i="145"/>
  <c r="AL427" i="145"/>
  <c r="AM427" i="145"/>
  <c r="AN427" i="145"/>
  <c r="AO427" i="145"/>
  <c r="AR427" i="145"/>
  <c r="AS427" i="145"/>
  <c r="AL428" i="145"/>
  <c r="AM428" i="145"/>
  <c r="AN428" i="145"/>
  <c r="AO428" i="145"/>
  <c r="AR428" i="145"/>
  <c r="AS428" i="145"/>
  <c r="AN437" i="145"/>
  <c r="AR437" i="145"/>
  <c r="AM437" i="145" s="1"/>
  <c r="AS437" i="145"/>
  <c r="AN438" i="145"/>
  <c r="AR438" i="145"/>
  <c r="AM438" i="145" s="1"/>
  <c r="AS438" i="145"/>
  <c r="AN439" i="145"/>
  <c r="AR439" i="145"/>
  <c r="AM439" i="145" s="1"/>
  <c r="AS439" i="145"/>
  <c r="AN440" i="145"/>
  <c r="AR440" i="145"/>
  <c r="AM440" i="145" s="1"/>
  <c r="AS440" i="145"/>
  <c r="AN441" i="145"/>
  <c r="AR441" i="145"/>
  <c r="AM441" i="145" s="1"/>
  <c r="AS441" i="145"/>
  <c r="E442" i="145"/>
  <c r="AM442" i="145" s="1"/>
  <c r="AR442" i="145"/>
  <c r="AS442" i="145"/>
  <c r="AN444" i="145"/>
  <c r="AR444" i="145"/>
  <c r="AS444" i="145"/>
  <c r="AM444" i="145" s="1"/>
  <c r="AN445" i="145"/>
  <c r="AR445" i="145"/>
  <c r="AS445" i="145"/>
  <c r="AM445" i="145" s="1"/>
  <c r="AL446" i="145"/>
  <c r="AM446" i="145"/>
  <c r="AN446" i="145"/>
  <c r="AO446" i="145"/>
  <c r="AR446" i="145"/>
  <c r="AS446" i="145"/>
  <c r="AL447" i="145"/>
  <c r="AM447" i="145"/>
  <c r="AN447" i="145"/>
  <c r="AO447" i="145"/>
  <c r="AR447" i="145"/>
  <c r="AS447" i="145"/>
  <c r="AN449" i="145"/>
  <c r="AR449" i="145"/>
  <c r="AS449" i="145"/>
  <c r="AM449" i="145" s="1"/>
  <c r="AL450" i="145"/>
  <c r="AM450" i="145"/>
  <c r="AN450" i="145"/>
  <c r="AO450" i="145"/>
  <c r="AR450" i="145"/>
  <c r="AS450" i="145"/>
  <c r="AL451" i="145"/>
  <c r="AM451" i="145"/>
  <c r="AN451" i="145"/>
  <c r="AO451" i="145"/>
  <c r="AR451" i="145"/>
  <c r="AS451" i="145"/>
  <c r="AL452" i="145"/>
  <c r="AM452" i="145"/>
  <c r="AN452" i="145"/>
  <c r="AO452" i="145"/>
  <c r="AR452" i="145"/>
  <c r="AS452" i="145"/>
  <c r="AN461" i="145"/>
  <c r="AR461" i="145"/>
  <c r="AM461" i="145" s="1"/>
  <c r="AS461" i="145"/>
  <c r="AN462" i="145"/>
  <c r="AR462" i="145"/>
  <c r="AS462" i="145"/>
  <c r="AM462" i="145" s="1"/>
  <c r="AN463" i="145"/>
  <c r="AR463" i="145"/>
  <c r="AS463" i="145"/>
  <c r="AM463" i="145" s="1"/>
  <c r="AN464" i="145"/>
  <c r="AR464" i="145"/>
  <c r="AS464" i="145"/>
  <c r="AM464" i="145" s="1"/>
  <c r="AN465" i="145"/>
  <c r="AR465" i="145"/>
  <c r="AS465" i="145"/>
  <c r="AM465" i="145" s="1"/>
  <c r="E466" i="145"/>
  <c r="AN466" i="145"/>
  <c r="AR466" i="145"/>
  <c r="AM466" i="145" s="1"/>
  <c r="AS466" i="145"/>
  <c r="AN468" i="145"/>
  <c r="AR468" i="145"/>
  <c r="AM468" i="145" s="1"/>
  <c r="AS468" i="145"/>
  <c r="AN469" i="145"/>
  <c r="AR469" i="145"/>
  <c r="AM469" i="145" s="1"/>
  <c r="AS469" i="145"/>
  <c r="AL470" i="145"/>
  <c r="AM470" i="145"/>
  <c r="AN470" i="145"/>
  <c r="AO470" i="145"/>
  <c r="AR470" i="145"/>
  <c r="AS470" i="145"/>
  <c r="AL471" i="145"/>
  <c r="AM471" i="145"/>
  <c r="AN471" i="145"/>
  <c r="AO471" i="145"/>
  <c r="AR471" i="145"/>
  <c r="AS471" i="145"/>
  <c r="AN473" i="145"/>
  <c r="AR473" i="145"/>
  <c r="AM473" i="145" s="1"/>
  <c r="AS473" i="145"/>
  <c r="AL474" i="145"/>
  <c r="AM474" i="145"/>
  <c r="AN474" i="145"/>
  <c r="AO474" i="145"/>
  <c r="AR474" i="145"/>
  <c r="AS474" i="145"/>
  <c r="AL475" i="145"/>
  <c r="AM475" i="145"/>
  <c r="AN475" i="145"/>
  <c r="AO475" i="145"/>
  <c r="AR475" i="145"/>
  <c r="AS475" i="145"/>
  <c r="AL476" i="145"/>
  <c r="AM476" i="145"/>
  <c r="AN476" i="145"/>
  <c r="AO476" i="145"/>
  <c r="AR476" i="145"/>
  <c r="AS476" i="145"/>
  <c r="AN485" i="145"/>
  <c r="AR485" i="145"/>
  <c r="AM485" i="145" s="1"/>
  <c r="AS485" i="145"/>
  <c r="AN486" i="145"/>
  <c r="AR486" i="145"/>
  <c r="AM486" i="145" s="1"/>
  <c r="AS486" i="145"/>
  <c r="AN487" i="145"/>
  <c r="AR487" i="145"/>
  <c r="AM487" i="145" s="1"/>
  <c r="AS487" i="145"/>
  <c r="AN488" i="145"/>
  <c r="AR488" i="145"/>
  <c r="AM488" i="145" s="1"/>
  <c r="AS488" i="145"/>
  <c r="AN489" i="145"/>
  <c r="AR489" i="145"/>
  <c r="AM489" i="145" s="1"/>
  <c r="AS489" i="145"/>
  <c r="E490" i="145"/>
  <c r="AR490" i="145"/>
  <c r="AS490" i="145"/>
  <c r="AM490" i="145" s="1"/>
  <c r="AN492" i="145"/>
  <c r="AR492" i="145"/>
  <c r="AS492" i="145"/>
  <c r="AM492" i="145" s="1"/>
  <c r="AN493" i="145"/>
  <c r="AR493" i="145"/>
  <c r="AS493" i="145"/>
  <c r="AM493" i="145" s="1"/>
  <c r="AL494" i="145"/>
  <c r="AM494" i="145"/>
  <c r="AN494" i="145"/>
  <c r="AO494" i="145"/>
  <c r="AR494" i="145"/>
  <c r="AS494" i="145"/>
  <c r="AL495" i="145"/>
  <c r="AM495" i="145"/>
  <c r="AN495" i="145"/>
  <c r="AO495" i="145"/>
  <c r="AR495" i="145"/>
  <c r="AS495" i="145"/>
  <c r="AN497" i="145"/>
  <c r="AR497" i="145"/>
  <c r="AS497" i="145"/>
  <c r="AM497" i="145" s="1"/>
  <c r="AL498" i="145"/>
  <c r="AM498" i="145"/>
  <c r="AN498" i="145"/>
  <c r="AO498" i="145"/>
  <c r="AR498" i="145"/>
  <c r="AS498" i="145"/>
  <c r="AL499" i="145"/>
  <c r="AM499" i="145"/>
  <c r="AN499" i="145"/>
  <c r="AO499" i="145"/>
  <c r="AR499" i="145"/>
  <c r="AS499" i="145"/>
  <c r="AL500" i="145"/>
  <c r="AM500" i="145"/>
  <c r="AN500" i="145"/>
  <c r="AO500" i="145"/>
  <c r="AR500" i="145"/>
  <c r="AS500" i="145"/>
  <c r="AN509" i="145"/>
  <c r="AR509" i="145"/>
  <c r="AM509" i="145" s="1"/>
  <c r="AS509" i="145"/>
  <c r="AN510" i="145"/>
  <c r="AR510" i="145"/>
  <c r="AS510" i="145"/>
  <c r="AM510" i="145" s="1"/>
  <c r="AN511" i="145"/>
  <c r="AR511" i="145"/>
  <c r="AS511" i="145"/>
  <c r="AM511" i="145" s="1"/>
  <c r="AN512" i="145"/>
  <c r="AR512" i="145"/>
  <c r="AS512" i="145"/>
  <c r="AM512" i="145" s="1"/>
  <c r="AN513" i="145"/>
  <c r="AR513" i="145"/>
  <c r="AS513" i="145"/>
  <c r="AM513" i="145" s="1"/>
  <c r="E514" i="145"/>
  <c r="AM514" i="145" s="1"/>
  <c r="AN514" i="145"/>
  <c r="AR514" i="145"/>
  <c r="AS514" i="145"/>
  <c r="AN516" i="145"/>
  <c r="AR516" i="145"/>
  <c r="AM516" i="145" s="1"/>
  <c r="AS516" i="145"/>
  <c r="AN517" i="145"/>
  <c r="AR517" i="145"/>
  <c r="AM517" i="145" s="1"/>
  <c r="AS517" i="145"/>
  <c r="AL518" i="145"/>
  <c r="AM518" i="145"/>
  <c r="AN518" i="145"/>
  <c r="AO518" i="145"/>
  <c r="AR518" i="145"/>
  <c r="AS518" i="145"/>
  <c r="AL519" i="145"/>
  <c r="AM519" i="145"/>
  <c r="AN519" i="145"/>
  <c r="AO519" i="145"/>
  <c r="AR519" i="145"/>
  <c r="AS519" i="145"/>
  <c r="AN521" i="145"/>
  <c r="AR521" i="145"/>
  <c r="AM521" i="145" s="1"/>
  <c r="AS521" i="145"/>
  <c r="AL522" i="145"/>
  <c r="AM522" i="145"/>
  <c r="AN522" i="145"/>
  <c r="AO522" i="145"/>
  <c r="AR522" i="145"/>
  <c r="AS522" i="145"/>
  <c r="AL523" i="145"/>
  <c r="AM523" i="145"/>
  <c r="AN523" i="145"/>
  <c r="AO523" i="145"/>
  <c r="AR523" i="145"/>
  <c r="AS523" i="145"/>
  <c r="AL524" i="145"/>
  <c r="AM524" i="145"/>
  <c r="AN524" i="145"/>
  <c r="AO524" i="145"/>
  <c r="AR524" i="145"/>
  <c r="AS524" i="145"/>
  <c r="AN490" i="145" l="1"/>
  <c r="AN442" i="145"/>
  <c r="AN394" i="145"/>
  <c r="AM418" i="145"/>
  <c r="AM413" i="145"/>
  <c r="AN346" i="145"/>
  <c r="AM274" i="145"/>
  <c r="AN298" i="145"/>
  <c r="AN250" i="145"/>
  <c r="AM250" i="145"/>
  <c r="AN154" i="145"/>
  <c r="AN130" i="145"/>
  <c r="AN18" i="145"/>
  <c r="AN17" i="145"/>
  <c r="AM10" i="145"/>
  <c r="AN9" i="145"/>
  <c r="AN20" i="145"/>
  <c r="AM14" i="145"/>
  <c r="AM106" i="145"/>
  <c r="AN12" i="145"/>
  <c r="AM12" i="145"/>
  <c r="AN11" i="145"/>
  <c r="AM8" i="145"/>
  <c r="AN16" i="145"/>
  <c r="AN21" i="145"/>
  <c r="AN19" i="145"/>
  <c r="AO19" i="145" s="1"/>
  <c r="AM18" i="145"/>
  <c r="AN15" i="145"/>
  <c r="H47" i="145"/>
  <c r="G51" i="145"/>
  <c r="G48" i="145"/>
  <c r="AL21" i="145"/>
  <c r="AL19" i="145"/>
  <c r="AL17" i="145"/>
  <c r="AM9" i="145"/>
  <c r="AM58" i="145"/>
  <c r="AM13" i="145" s="1"/>
  <c r="AM53" i="145"/>
  <c r="G47" i="145"/>
  <c r="AM20" i="145"/>
  <c r="AM16" i="145"/>
  <c r="I25" i="145"/>
  <c r="AN14" i="145"/>
  <c r="AN10" i="145"/>
  <c r="AL20" i="145"/>
  <c r="AL16" i="145"/>
  <c r="AN8" i="145"/>
  <c r="G26" i="145"/>
  <c r="G24" i="145"/>
  <c r="AM21" i="145"/>
  <c r="AM19" i="145"/>
  <c r="AM17" i="145"/>
  <c r="AM15" i="145"/>
  <c r="AM11" i="145"/>
  <c r="AO20" i="145" l="1"/>
  <c r="I26" i="145"/>
  <c r="I27" i="145" s="1"/>
  <c r="J25" i="145"/>
  <c r="AO21" i="145"/>
  <c r="AO16" i="145"/>
  <c r="AO17" i="145"/>
  <c r="G27" i="145"/>
  <c r="G49" i="145"/>
  <c r="AN13" i="145"/>
  <c r="G74" i="145" l="1"/>
  <c r="H49" i="145"/>
  <c r="K25" i="145"/>
  <c r="J26" i="145"/>
  <c r="L25" i="145" l="1"/>
  <c r="K26" i="145"/>
  <c r="K27" i="145" s="1"/>
  <c r="I49" i="145"/>
  <c r="H50" i="145"/>
  <c r="G72" i="145"/>
  <c r="G75" i="145"/>
  <c r="G71" i="145"/>
  <c r="H71" i="145"/>
  <c r="J27" i="145"/>
  <c r="H51" i="145" l="1"/>
  <c r="I50" i="145"/>
  <c r="I51" i="145" s="1"/>
  <c r="J49" i="145"/>
  <c r="G73" i="145"/>
  <c r="L26" i="145"/>
  <c r="M25" i="145"/>
  <c r="J50" i="145" l="1"/>
  <c r="J51" i="145" s="1"/>
  <c r="K49" i="145"/>
  <c r="M26" i="145"/>
  <c r="M27" i="145" s="1"/>
  <c r="N25" i="145"/>
  <c r="L27" i="145"/>
  <c r="H73" i="145"/>
  <c r="G98" i="145"/>
  <c r="H74" i="145" l="1"/>
  <c r="I73" i="145"/>
  <c r="G95" i="145"/>
  <c r="H95" i="145"/>
  <c r="G99" i="145"/>
  <c r="G96" i="145"/>
  <c r="O25" i="145"/>
  <c r="N26" i="145"/>
  <c r="L49" i="145"/>
  <c r="K50" i="145"/>
  <c r="P25" i="145" l="1"/>
  <c r="O26" i="145"/>
  <c r="O27" i="145" s="1"/>
  <c r="J73" i="145"/>
  <c r="I74" i="145"/>
  <c r="I75" i="145" s="1"/>
  <c r="H75" i="145"/>
  <c r="K51" i="145"/>
  <c r="M49" i="145"/>
  <c r="L50" i="145"/>
  <c r="L51" i="145" s="1"/>
  <c r="N27" i="145"/>
  <c r="G97" i="145"/>
  <c r="J74" i="145" l="1"/>
  <c r="K73" i="145"/>
  <c r="H97" i="145"/>
  <c r="G122" i="145"/>
  <c r="M50" i="145"/>
  <c r="N49" i="145"/>
  <c r="P26" i="145"/>
  <c r="Q25" i="145"/>
  <c r="H119" i="145" l="1"/>
  <c r="G123" i="145"/>
  <c r="G120" i="145"/>
  <c r="G119" i="145"/>
  <c r="G121" i="145" s="1"/>
  <c r="P27" i="145"/>
  <c r="I97" i="145"/>
  <c r="H98" i="145"/>
  <c r="N50" i="145"/>
  <c r="O49" i="145"/>
  <c r="K74" i="145"/>
  <c r="L73" i="145"/>
  <c r="Q26" i="145"/>
  <c r="Q27" i="145" s="1"/>
  <c r="R25" i="145"/>
  <c r="M51" i="145"/>
  <c r="J75" i="145"/>
  <c r="M73" i="145" l="1"/>
  <c r="L74" i="145"/>
  <c r="H99" i="145"/>
  <c r="K75" i="145"/>
  <c r="I98" i="145"/>
  <c r="I99" i="145" s="1"/>
  <c r="J97" i="145"/>
  <c r="H121" i="145"/>
  <c r="G146" i="145"/>
  <c r="S25" i="145"/>
  <c r="R26" i="145"/>
  <c r="R27" i="145" s="1"/>
  <c r="O50" i="145"/>
  <c r="P49" i="145"/>
  <c r="N51" i="145"/>
  <c r="I121" i="145" l="1"/>
  <c r="H122" i="145"/>
  <c r="T25" i="145"/>
  <c r="S26" i="145"/>
  <c r="S27" i="145" s="1"/>
  <c r="J98" i="145"/>
  <c r="K97" i="145"/>
  <c r="L75" i="145"/>
  <c r="Q49" i="145"/>
  <c r="P50" i="145"/>
  <c r="P51" i="145" s="1"/>
  <c r="O51" i="145"/>
  <c r="H143" i="145"/>
  <c r="G147" i="145"/>
  <c r="G144" i="145"/>
  <c r="G143" i="145"/>
  <c r="G145" i="145" s="1"/>
  <c r="N73" i="145"/>
  <c r="M74" i="145"/>
  <c r="G170" i="145" l="1"/>
  <c r="H145" i="145"/>
  <c r="L97" i="145"/>
  <c r="K98" i="145"/>
  <c r="M75" i="145"/>
  <c r="J99" i="145"/>
  <c r="N74" i="145"/>
  <c r="N75" i="145" s="1"/>
  <c r="O73" i="145"/>
  <c r="H123" i="145"/>
  <c r="R49" i="145"/>
  <c r="Q50" i="145"/>
  <c r="Q51" i="145" s="1"/>
  <c r="T26" i="145"/>
  <c r="T27" i="145" s="1"/>
  <c r="U25" i="145"/>
  <c r="J121" i="145"/>
  <c r="I122" i="145"/>
  <c r="I123" i="145" s="1"/>
  <c r="R50" i="145" l="1"/>
  <c r="R51" i="145" s="1"/>
  <c r="S49" i="145"/>
  <c r="H146" i="145"/>
  <c r="I145" i="145"/>
  <c r="O74" i="145"/>
  <c r="O75" i="145" s="1"/>
  <c r="P73" i="145"/>
  <c r="G168" i="145"/>
  <c r="G167" i="145"/>
  <c r="H167" i="145"/>
  <c r="G171" i="145"/>
  <c r="J122" i="145"/>
  <c r="J123" i="145" s="1"/>
  <c r="K121" i="145"/>
  <c r="K99" i="145"/>
  <c r="U26" i="145"/>
  <c r="U27" i="145" s="1"/>
  <c r="V25" i="145"/>
  <c r="M97" i="145"/>
  <c r="L98" i="145"/>
  <c r="N97" i="145" l="1"/>
  <c r="M98" i="145"/>
  <c r="M99" i="145" s="1"/>
  <c r="L99" i="145"/>
  <c r="W25" i="145"/>
  <c r="V26" i="145"/>
  <c r="V27" i="145" s="1"/>
  <c r="K122" i="145"/>
  <c r="L121" i="145"/>
  <c r="G169" i="145"/>
  <c r="Q73" i="145"/>
  <c r="P74" i="145"/>
  <c r="P75" i="145" s="1"/>
  <c r="J145" i="145"/>
  <c r="I146" i="145"/>
  <c r="I147" i="145" s="1"/>
  <c r="S50" i="145"/>
  <c r="S51" i="145" s="1"/>
  <c r="T49" i="145"/>
  <c r="H147" i="145"/>
  <c r="R73" i="145" l="1"/>
  <c r="Q74" i="145"/>
  <c r="Q75" i="145" s="1"/>
  <c r="H169" i="145"/>
  <c r="G194" i="145"/>
  <c r="K145" i="145"/>
  <c r="J146" i="145"/>
  <c r="M121" i="145"/>
  <c r="L122" i="145"/>
  <c r="L123" i="145" s="1"/>
  <c r="X25" i="145"/>
  <c r="W26" i="145"/>
  <c r="W27" i="145" s="1"/>
  <c r="U49" i="145"/>
  <c r="T50" i="145"/>
  <c r="T51" i="145" s="1"/>
  <c r="K123" i="145"/>
  <c r="O97" i="145"/>
  <c r="N98" i="145"/>
  <c r="P97" i="145" l="1"/>
  <c r="O98" i="145"/>
  <c r="O99" i="145" s="1"/>
  <c r="U50" i="145"/>
  <c r="U51" i="145" s="1"/>
  <c r="V49" i="145"/>
  <c r="H170" i="145"/>
  <c r="I169" i="145"/>
  <c r="R74" i="145"/>
  <c r="R75" i="145" s="1"/>
  <c r="S73" i="145"/>
  <c r="N121" i="145"/>
  <c r="M122" i="145"/>
  <c r="N99" i="145"/>
  <c r="J147" i="145"/>
  <c r="X26" i="145"/>
  <c r="X27" i="145" s="1"/>
  <c r="Y25" i="145"/>
  <c r="K146" i="145"/>
  <c r="L145" i="145"/>
  <c r="G191" i="145"/>
  <c r="G193" i="145" s="1"/>
  <c r="G192" i="145"/>
  <c r="H191" i="145"/>
  <c r="G195" i="145"/>
  <c r="Y26" i="145" l="1"/>
  <c r="Y27" i="145" s="1"/>
  <c r="Z25" i="145"/>
  <c r="S74" i="145"/>
  <c r="S75" i="145" s="1"/>
  <c r="T73" i="145"/>
  <c r="V50" i="145"/>
  <c r="V51" i="145" s="1"/>
  <c r="W49" i="145"/>
  <c r="L146" i="145"/>
  <c r="M145" i="145"/>
  <c r="M123" i="145"/>
  <c r="J169" i="145"/>
  <c r="I170" i="145"/>
  <c r="I171" i="145" s="1"/>
  <c r="H193" i="145"/>
  <c r="G218" i="145"/>
  <c r="K147" i="145"/>
  <c r="N122" i="145"/>
  <c r="N123" i="145" s="1"/>
  <c r="O121" i="145"/>
  <c r="H171" i="145"/>
  <c r="Q97" i="145"/>
  <c r="P98" i="145"/>
  <c r="P99" i="145" s="1"/>
  <c r="O122" i="145" l="1"/>
  <c r="O123" i="145" s="1"/>
  <c r="P121" i="145"/>
  <c r="G216" i="145"/>
  <c r="G215" i="145"/>
  <c r="H215" i="145"/>
  <c r="G219" i="145"/>
  <c r="X49" i="145"/>
  <c r="W50" i="145"/>
  <c r="W51" i="145" s="1"/>
  <c r="H194" i="145"/>
  <c r="I193" i="145"/>
  <c r="AA25" i="145"/>
  <c r="Z26" i="145"/>
  <c r="Z27" i="145" s="1"/>
  <c r="Q98" i="145"/>
  <c r="Q99" i="145" s="1"/>
  <c r="R97" i="145"/>
  <c r="M146" i="145"/>
  <c r="N145" i="145"/>
  <c r="T74" i="145"/>
  <c r="T75" i="145" s="1"/>
  <c r="U73" i="145"/>
  <c r="K169" i="145"/>
  <c r="J170" i="145"/>
  <c r="L147" i="145"/>
  <c r="J171" i="145" l="1"/>
  <c r="V73" i="145"/>
  <c r="U74" i="145"/>
  <c r="U75" i="145" s="1"/>
  <c r="S97" i="145"/>
  <c r="R98" i="145"/>
  <c r="R99" i="145" s="1"/>
  <c r="I194" i="145"/>
  <c r="I195" i="145" s="1"/>
  <c r="J193" i="145"/>
  <c r="H195" i="145"/>
  <c r="Q121" i="145"/>
  <c r="P122" i="145"/>
  <c r="P123" i="145" s="1"/>
  <c r="O145" i="145"/>
  <c r="N146" i="145"/>
  <c r="K170" i="145"/>
  <c r="K171" i="145" s="1"/>
  <c r="L169" i="145"/>
  <c r="M147" i="145"/>
  <c r="AB25" i="145"/>
  <c r="AA26" i="145"/>
  <c r="AA27" i="145" s="1"/>
  <c r="Y49" i="145"/>
  <c r="X50" i="145"/>
  <c r="X51" i="145" s="1"/>
  <c r="G217" i="145"/>
  <c r="Y50" i="145" l="1"/>
  <c r="Y51" i="145" s="1"/>
  <c r="Z49" i="145"/>
  <c r="L170" i="145"/>
  <c r="L171" i="145" s="1"/>
  <c r="M169" i="145"/>
  <c r="K193" i="145"/>
  <c r="J194" i="145"/>
  <c r="R121" i="145"/>
  <c r="Q122" i="145"/>
  <c r="Q123" i="145" s="1"/>
  <c r="W73" i="145"/>
  <c r="V74" i="145"/>
  <c r="V75" i="145" s="1"/>
  <c r="H217" i="145"/>
  <c r="G242" i="145"/>
  <c r="AB26" i="145"/>
  <c r="AB27" i="145" s="1"/>
  <c r="AC25" i="145"/>
  <c r="N147" i="145"/>
  <c r="P145" i="145"/>
  <c r="O146" i="145"/>
  <c r="O147" i="145" s="1"/>
  <c r="T97" i="145"/>
  <c r="S98" i="145"/>
  <c r="S99" i="145" s="1"/>
  <c r="G238" i="145" l="1"/>
  <c r="G241" i="145" s="1"/>
  <c r="H238" i="145"/>
  <c r="G243" i="145"/>
  <c r="G240" i="145"/>
  <c r="N169" i="145"/>
  <c r="M170" i="145"/>
  <c r="U97" i="145"/>
  <c r="T98" i="145"/>
  <c r="T99" i="145" s="1"/>
  <c r="H218" i="145"/>
  <c r="I217" i="145"/>
  <c r="X73" i="145"/>
  <c r="W74" i="145"/>
  <c r="W75" i="145" s="1"/>
  <c r="AC26" i="145"/>
  <c r="AC27" i="145" s="1"/>
  <c r="AD25" i="145"/>
  <c r="J195" i="145"/>
  <c r="Z50" i="145"/>
  <c r="Z51" i="145" s="1"/>
  <c r="AA49" i="145"/>
  <c r="P146" i="145"/>
  <c r="P147" i="145" s="1"/>
  <c r="Q145" i="145"/>
  <c r="R122" i="145"/>
  <c r="R123" i="145" s="1"/>
  <c r="S121" i="145"/>
  <c r="L193" i="145"/>
  <c r="K194" i="145"/>
  <c r="L194" i="145" l="1"/>
  <c r="M193" i="145"/>
  <c r="AE25" i="145"/>
  <c r="AD26" i="145"/>
  <c r="AD27" i="145" s="1"/>
  <c r="J217" i="145"/>
  <c r="I218" i="145"/>
  <c r="I219" i="145" s="1"/>
  <c r="M171" i="145"/>
  <c r="S122" i="145"/>
  <c r="S123" i="145" s="1"/>
  <c r="T121" i="145"/>
  <c r="AB49" i="145"/>
  <c r="AA50" i="145"/>
  <c r="AA51" i="145" s="1"/>
  <c r="H219" i="145"/>
  <c r="O169" i="145"/>
  <c r="N170" i="145"/>
  <c r="N171" i="145" s="1"/>
  <c r="H241" i="145"/>
  <c r="G266" i="145"/>
  <c r="K195" i="145"/>
  <c r="Q146" i="145"/>
  <c r="Q147" i="145" s="1"/>
  <c r="R145" i="145"/>
  <c r="Y73" i="145"/>
  <c r="X74" i="145"/>
  <c r="X75" i="145" s="1"/>
  <c r="U98" i="145"/>
  <c r="U99" i="145" s="1"/>
  <c r="V97" i="145"/>
  <c r="Z73" i="145" l="1"/>
  <c r="Y74" i="145"/>
  <c r="Y75" i="145" s="1"/>
  <c r="H242" i="145"/>
  <c r="I241" i="145"/>
  <c r="AF25" i="145"/>
  <c r="AE26" i="145"/>
  <c r="AE27" i="145" s="1"/>
  <c r="V98" i="145"/>
  <c r="V99" i="145" s="1"/>
  <c r="W97" i="145"/>
  <c r="O170" i="145"/>
  <c r="O171" i="145" s="1"/>
  <c r="P169" i="145"/>
  <c r="AC49" i="145"/>
  <c r="AB50" i="145"/>
  <c r="AB51" i="145" s="1"/>
  <c r="M194" i="145"/>
  <c r="N193" i="145"/>
  <c r="S145" i="145"/>
  <c r="R146" i="145"/>
  <c r="R147" i="145" s="1"/>
  <c r="G263" i="145"/>
  <c r="H263" i="145"/>
  <c r="G267" i="145"/>
  <c r="G264" i="145"/>
  <c r="U121" i="145"/>
  <c r="T122" i="145"/>
  <c r="T123" i="145" s="1"/>
  <c r="K217" i="145"/>
  <c r="J218" i="145"/>
  <c r="L195" i="145"/>
  <c r="K218" i="145" l="1"/>
  <c r="K219" i="145" s="1"/>
  <c r="L217" i="145"/>
  <c r="X97" i="145"/>
  <c r="W98" i="145"/>
  <c r="W99" i="145" s="1"/>
  <c r="I242" i="145"/>
  <c r="I243" i="145" s="1"/>
  <c r="J241" i="145"/>
  <c r="S146" i="145"/>
  <c r="S147" i="145" s="1"/>
  <c r="T145" i="145"/>
  <c r="AC50" i="145"/>
  <c r="AC51" i="145" s="1"/>
  <c r="AD49" i="145"/>
  <c r="H243" i="145"/>
  <c r="V121" i="145"/>
  <c r="U122" i="145"/>
  <c r="U123" i="145" s="1"/>
  <c r="N194" i="145"/>
  <c r="O193" i="145"/>
  <c r="P170" i="145"/>
  <c r="P171" i="145" s="1"/>
  <c r="Q169" i="145"/>
  <c r="J219" i="145"/>
  <c r="G265" i="145"/>
  <c r="M195" i="145"/>
  <c r="AF26" i="145"/>
  <c r="AF27" i="145" s="1"/>
  <c r="AG25" i="145"/>
  <c r="Z74" i="145"/>
  <c r="Z75" i="145" s="1"/>
  <c r="AA73" i="145"/>
  <c r="H265" i="145" l="1"/>
  <c r="G290" i="145"/>
  <c r="AB73" i="145"/>
  <c r="AA74" i="145"/>
  <c r="AA75" i="145" s="1"/>
  <c r="P193" i="145"/>
  <c r="O194" i="145"/>
  <c r="O195" i="145" s="1"/>
  <c r="T146" i="145"/>
  <c r="T147" i="145" s="1"/>
  <c r="U145" i="145"/>
  <c r="N195" i="145"/>
  <c r="Y97" i="145"/>
  <c r="X98" i="145"/>
  <c r="X99" i="145" s="1"/>
  <c r="AG26" i="145"/>
  <c r="AG27" i="145" s="1"/>
  <c r="AH25" i="145"/>
  <c r="R169" i="145"/>
  <c r="Q170" i="145"/>
  <c r="Q171" i="145" s="1"/>
  <c r="AD50" i="145"/>
  <c r="AD51" i="145" s="1"/>
  <c r="AE49" i="145"/>
  <c r="K241" i="145"/>
  <c r="J242" i="145"/>
  <c r="L218" i="145"/>
  <c r="M217" i="145"/>
  <c r="V122" i="145"/>
  <c r="V123" i="145" s="1"/>
  <c r="W121" i="145"/>
  <c r="J243" i="145" l="1"/>
  <c r="L219" i="145"/>
  <c r="S169" i="145"/>
  <c r="R170" i="145"/>
  <c r="R171" i="145" s="1"/>
  <c r="Y98" i="145"/>
  <c r="Y99" i="145" s="1"/>
  <c r="Z97" i="145"/>
  <c r="V145" i="145"/>
  <c r="U146" i="145"/>
  <c r="U147" i="145" s="1"/>
  <c r="W122" i="145"/>
  <c r="W123" i="145" s="1"/>
  <c r="X121" i="145"/>
  <c r="AI25" i="145"/>
  <c r="AH26" i="145"/>
  <c r="AH27" i="145" s="1"/>
  <c r="AC73" i="145"/>
  <c r="AB74" i="145"/>
  <c r="AB75" i="145" s="1"/>
  <c r="L241" i="145"/>
  <c r="K242" i="145"/>
  <c r="K243" i="145" s="1"/>
  <c r="G288" i="145"/>
  <c r="G287" i="145"/>
  <c r="H287" i="145"/>
  <c r="G291" i="145"/>
  <c r="N217" i="145"/>
  <c r="M218" i="145"/>
  <c r="M219" i="145" s="1"/>
  <c r="AE50" i="145"/>
  <c r="AE51" i="145" s="1"/>
  <c r="AF49" i="145"/>
  <c r="P194" i="145"/>
  <c r="P195" i="145" s="1"/>
  <c r="Q193" i="145"/>
  <c r="I265" i="145"/>
  <c r="H266" i="145"/>
  <c r="O217" i="145" l="1"/>
  <c r="N218" i="145"/>
  <c r="N219" i="145" s="1"/>
  <c r="L242" i="145"/>
  <c r="L243" i="145" s="1"/>
  <c r="M241" i="145"/>
  <c r="AJ25" i="145"/>
  <c r="AI26" i="145"/>
  <c r="AI27" i="145" s="1"/>
  <c r="W145" i="145"/>
  <c r="V146" i="145"/>
  <c r="V147" i="145" s="1"/>
  <c r="S170" i="145"/>
  <c r="S171" i="145" s="1"/>
  <c r="T169" i="145"/>
  <c r="Q194" i="145"/>
  <c r="Q195" i="145" s="1"/>
  <c r="R193" i="145"/>
  <c r="H267" i="145"/>
  <c r="AG49" i="145"/>
  <c r="AF50" i="145"/>
  <c r="AF51" i="145" s="1"/>
  <c r="I266" i="145"/>
  <c r="I267" i="145" s="1"/>
  <c r="J265" i="145"/>
  <c r="G289" i="145"/>
  <c r="AD73" i="145"/>
  <c r="AC74" i="145"/>
  <c r="AC75" i="145" s="1"/>
  <c r="Y121" i="145"/>
  <c r="X122" i="145"/>
  <c r="X123" i="145" s="1"/>
  <c r="Z98" i="145"/>
  <c r="Z99" i="145" s="1"/>
  <c r="AA97" i="145"/>
  <c r="S193" i="145" l="1"/>
  <c r="R194" i="145"/>
  <c r="R195" i="145" s="1"/>
  <c r="M242" i="145"/>
  <c r="N241" i="145"/>
  <c r="Z121" i="145"/>
  <c r="Y122" i="145"/>
  <c r="Y123" i="145" s="1"/>
  <c r="AH49" i="145"/>
  <c r="AG50" i="145"/>
  <c r="AG51" i="145" s="1"/>
  <c r="W146" i="145"/>
  <c r="W147" i="145" s="1"/>
  <c r="X145" i="145"/>
  <c r="H289" i="145"/>
  <c r="G314" i="145"/>
  <c r="AB97" i="145"/>
  <c r="AA98" i="145"/>
  <c r="AA99" i="145" s="1"/>
  <c r="J266" i="145"/>
  <c r="K265" i="145"/>
  <c r="T170" i="145"/>
  <c r="T171" i="145" s="1"/>
  <c r="U169" i="145"/>
  <c r="AD74" i="145"/>
  <c r="AD75" i="145" s="1"/>
  <c r="AE73" i="145"/>
  <c r="AJ26" i="145"/>
  <c r="AJ27" i="145" s="1"/>
  <c r="AK25" i="145"/>
  <c r="AK26" i="145" s="1"/>
  <c r="O218" i="145"/>
  <c r="O219" i="145" s="1"/>
  <c r="P217" i="145"/>
  <c r="X146" i="145" l="1"/>
  <c r="X147" i="145" s="1"/>
  <c r="Y145" i="145"/>
  <c r="V169" i="145"/>
  <c r="U170" i="145"/>
  <c r="U171" i="145" s="1"/>
  <c r="AC97" i="145"/>
  <c r="AB98" i="145"/>
  <c r="AB99" i="145" s="1"/>
  <c r="Z122" i="145"/>
  <c r="Z123" i="145" s="1"/>
  <c r="AA121" i="145"/>
  <c r="T193" i="145"/>
  <c r="S194" i="145"/>
  <c r="S195" i="145" s="1"/>
  <c r="P218" i="145"/>
  <c r="P219" i="145" s="1"/>
  <c r="Q217" i="145"/>
  <c r="AK27" i="145"/>
  <c r="AL31" i="145"/>
  <c r="AL30" i="145"/>
  <c r="AL32" i="145"/>
  <c r="AL41" i="145"/>
  <c r="AL36" i="145"/>
  <c r="AL29" i="145"/>
  <c r="AL37" i="145"/>
  <c r="AL33" i="145"/>
  <c r="L265" i="145"/>
  <c r="K266" i="145"/>
  <c r="G312" i="145"/>
  <c r="G311" i="145"/>
  <c r="H311" i="145"/>
  <c r="G315" i="145"/>
  <c r="O241" i="145"/>
  <c r="N242" i="145"/>
  <c r="N243" i="145" s="1"/>
  <c r="AE74" i="145"/>
  <c r="AE75" i="145" s="1"/>
  <c r="AF73" i="145"/>
  <c r="J267" i="145"/>
  <c r="H290" i="145"/>
  <c r="I289" i="145"/>
  <c r="AH50" i="145"/>
  <c r="AH51" i="145" s="1"/>
  <c r="AI49" i="145"/>
  <c r="M243" i="145"/>
  <c r="AI50" i="145" l="1"/>
  <c r="AI51" i="145" s="1"/>
  <c r="AJ49" i="145"/>
  <c r="K267" i="145"/>
  <c r="AO29" i="145"/>
  <c r="AO30" i="145"/>
  <c r="W169" i="145"/>
  <c r="V170" i="145"/>
  <c r="V171" i="145" s="1"/>
  <c r="M265" i="145"/>
  <c r="L266" i="145"/>
  <c r="AO36" i="145"/>
  <c r="AO31" i="145"/>
  <c r="Z145" i="145"/>
  <c r="Y146" i="145"/>
  <c r="Y147" i="145" s="1"/>
  <c r="J289" i="145"/>
  <c r="I290" i="145"/>
  <c r="I291" i="145" s="1"/>
  <c r="P241" i="145"/>
  <c r="O242" i="145"/>
  <c r="O243" i="145" s="1"/>
  <c r="G313" i="145"/>
  <c r="AO33" i="145"/>
  <c r="AO41" i="145"/>
  <c r="T194" i="145"/>
  <c r="T195" i="145" s="1"/>
  <c r="U193" i="145"/>
  <c r="AC98" i="145"/>
  <c r="AC99" i="145" s="1"/>
  <c r="AD97" i="145"/>
  <c r="H291" i="145"/>
  <c r="AG73" i="145"/>
  <c r="AF74" i="145"/>
  <c r="AF75" i="145" s="1"/>
  <c r="AO37" i="145"/>
  <c r="AO32" i="145"/>
  <c r="R217" i="145"/>
  <c r="Q218" i="145"/>
  <c r="Q219" i="145" s="1"/>
  <c r="AA122" i="145"/>
  <c r="AA123" i="145" s="1"/>
  <c r="AB121" i="145"/>
  <c r="S217" i="145" l="1"/>
  <c r="R218" i="145"/>
  <c r="R219" i="145" s="1"/>
  <c r="L267" i="145"/>
  <c r="H313" i="145"/>
  <c r="G338" i="145"/>
  <c r="J290" i="145"/>
  <c r="K289" i="145"/>
  <c r="M266" i="145"/>
  <c r="M267" i="145" s="1"/>
  <c r="N265" i="145"/>
  <c r="AP29" i="145"/>
  <c r="AK49" i="145"/>
  <c r="AK50" i="145" s="1"/>
  <c r="AJ50" i="145"/>
  <c r="AJ51" i="145" s="1"/>
  <c r="AC121" i="145"/>
  <c r="AB122" i="145"/>
  <c r="AB123" i="145" s="1"/>
  <c r="AD98" i="145"/>
  <c r="AD99" i="145" s="1"/>
  <c r="AE97" i="145"/>
  <c r="AH73" i="145"/>
  <c r="AG74" i="145"/>
  <c r="AG75" i="145" s="1"/>
  <c r="U194" i="145"/>
  <c r="U195" i="145" s="1"/>
  <c r="V193" i="145"/>
  <c r="P242" i="145"/>
  <c r="P243" i="145" s="1"/>
  <c r="Q241" i="145"/>
  <c r="AA145" i="145"/>
  <c r="Z146" i="145"/>
  <c r="Z147" i="145" s="1"/>
  <c r="W170" i="145"/>
  <c r="W171" i="145" s="1"/>
  <c r="X169" i="145"/>
  <c r="AH74" i="145" l="1"/>
  <c r="AH75" i="145" s="1"/>
  <c r="AI73" i="145"/>
  <c r="AD121" i="145"/>
  <c r="AC122" i="145"/>
  <c r="AC123" i="145" s="1"/>
  <c r="AP45" i="145"/>
  <c r="K290" i="145"/>
  <c r="K291" i="145" s="1"/>
  <c r="L289" i="145"/>
  <c r="V194" i="145"/>
  <c r="V195" i="145" s="1"/>
  <c r="W193" i="145"/>
  <c r="AF97" i="145"/>
  <c r="AE98" i="145"/>
  <c r="AE99" i="145" s="1"/>
  <c r="J291" i="145"/>
  <c r="AB145" i="145"/>
  <c r="AA146" i="145"/>
  <c r="AA147" i="145" s="1"/>
  <c r="AK51" i="145"/>
  <c r="AL55" i="145"/>
  <c r="AL57" i="145"/>
  <c r="AL60" i="145"/>
  <c r="AL53" i="145"/>
  <c r="AL56" i="145"/>
  <c r="AL65" i="145"/>
  <c r="AL54" i="145"/>
  <c r="AL61" i="145"/>
  <c r="AL58" i="145"/>
  <c r="N266" i="145"/>
  <c r="N267" i="145" s="1"/>
  <c r="O265" i="145"/>
  <c r="G335" i="145"/>
  <c r="H335" i="145"/>
  <c r="G339" i="145"/>
  <c r="G336" i="145"/>
  <c r="X170" i="145"/>
  <c r="X171" i="145" s="1"/>
  <c r="Y169" i="145"/>
  <c r="Q242" i="145"/>
  <c r="Q243" i="145" s="1"/>
  <c r="R241" i="145"/>
  <c r="H314" i="145"/>
  <c r="I313" i="145"/>
  <c r="S218" i="145"/>
  <c r="S219" i="145" s="1"/>
  <c r="T217" i="145"/>
  <c r="P265" i="145" l="1"/>
  <c r="O266" i="145"/>
  <c r="O267" i="145" s="1"/>
  <c r="AO60" i="145"/>
  <c r="I314" i="145"/>
  <c r="I315" i="145" s="1"/>
  <c r="J313" i="145"/>
  <c r="Z169" i="145"/>
  <c r="Y170" i="145"/>
  <c r="Y171" i="145" s="1"/>
  <c r="G337" i="145"/>
  <c r="AO65" i="145"/>
  <c r="AO57" i="145"/>
  <c r="AC145" i="145"/>
  <c r="AB146" i="145"/>
  <c r="AB147" i="145" s="1"/>
  <c r="AG97" i="145"/>
  <c r="AF98" i="145"/>
  <c r="AF99" i="145" s="1"/>
  <c r="L290" i="145"/>
  <c r="M289" i="145"/>
  <c r="AO54" i="145"/>
  <c r="AO58" i="145"/>
  <c r="AO56" i="145"/>
  <c r="AO55" i="145"/>
  <c r="X193" i="145"/>
  <c r="W194" i="145"/>
  <c r="W195" i="145" s="1"/>
  <c r="AD122" i="145"/>
  <c r="AD123" i="145" s="1"/>
  <c r="AE121" i="145"/>
  <c r="T218" i="145"/>
  <c r="T219" i="145" s="1"/>
  <c r="U217" i="145"/>
  <c r="H315" i="145"/>
  <c r="S241" i="145"/>
  <c r="R242" i="145"/>
  <c r="R243" i="145" s="1"/>
  <c r="AO61" i="145"/>
  <c r="AO53" i="145"/>
  <c r="AP53" i="145" s="1"/>
  <c r="AI74" i="145"/>
  <c r="AI75" i="145" s="1"/>
  <c r="AJ73" i="145"/>
  <c r="AP69" i="145" l="1"/>
  <c r="T241" i="145"/>
  <c r="S242" i="145"/>
  <c r="S243" i="145" s="1"/>
  <c r="X194" i="145"/>
  <c r="X195" i="145" s="1"/>
  <c r="Y193" i="145"/>
  <c r="AG98" i="145"/>
  <c r="AG99" i="145" s="1"/>
  <c r="AH97" i="145"/>
  <c r="AJ74" i="145"/>
  <c r="AJ75" i="145" s="1"/>
  <c r="AK73" i="145"/>
  <c r="AK74" i="145" s="1"/>
  <c r="AE122" i="145"/>
  <c r="AE123" i="145" s="1"/>
  <c r="AF121" i="145"/>
  <c r="N289" i="145"/>
  <c r="M290" i="145"/>
  <c r="M291" i="145" s="1"/>
  <c r="AA169" i="145"/>
  <c r="Z170" i="145"/>
  <c r="Z171" i="145" s="1"/>
  <c r="L291" i="145"/>
  <c r="AD145" i="145"/>
  <c r="AC146" i="145"/>
  <c r="AC147" i="145" s="1"/>
  <c r="K313" i="145"/>
  <c r="J314" i="145"/>
  <c r="V217" i="145"/>
  <c r="U218" i="145"/>
  <c r="U219" i="145" s="1"/>
  <c r="H337" i="145"/>
  <c r="G362" i="145"/>
  <c r="Q265" i="145"/>
  <c r="P266" i="145"/>
  <c r="P267" i="145" s="1"/>
  <c r="G359" i="145" l="1"/>
  <c r="H359" i="145"/>
  <c r="G363" i="145"/>
  <c r="G360" i="145"/>
  <c r="AG121" i="145"/>
  <c r="AF122" i="145"/>
  <c r="AF123" i="145" s="1"/>
  <c r="AH98" i="145"/>
  <c r="AH99" i="145" s="1"/>
  <c r="AI97" i="145"/>
  <c r="Q266" i="145"/>
  <c r="Q267" i="145" s="1"/>
  <c r="R265" i="145"/>
  <c r="W217" i="145"/>
  <c r="V218" i="145"/>
  <c r="V219" i="145" s="1"/>
  <c r="AE145" i="145"/>
  <c r="AD146" i="145"/>
  <c r="AD147" i="145" s="1"/>
  <c r="AA170" i="145"/>
  <c r="AA171" i="145" s="1"/>
  <c r="AB169" i="145"/>
  <c r="T242" i="145"/>
  <c r="T243" i="145" s="1"/>
  <c r="U241" i="145"/>
  <c r="J315" i="145"/>
  <c r="AK75" i="145"/>
  <c r="AL84" i="145"/>
  <c r="AL81" i="145"/>
  <c r="AL79" i="145"/>
  <c r="AL78" i="145"/>
  <c r="AL85" i="145"/>
  <c r="AL82" i="145"/>
  <c r="AL89" i="145"/>
  <c r="AL80" i="145"/>
  <c r="AL77" i="145"/>
  <c r="Y194" i="145"/>
  <c r="Y195" i="145" s="1"/>
  <c r="Z193" i="145"/>
  <c r="H338" i="145"/>
  <c r="I337" i="145"/>
  <c r="L313" i="145"/>
  <c r="K314" i="145"/>
  <c r="K315" i="145" s="1"/>
  <c r="O289" i="145"/>
  <c r="N290" i="145"/>
  <c r="I338" i="145" l="1"/>
  <c r="I339" i="145" s="1"/>
  <c r="J337" i="145"/>
  <c r="AO85" i="145"/>
  <c r="N291" i="145"/>
  <c r="AA193" i="145"/>
  <c r="Z194" i="145"/>
  <c r="Z195" i="145" s="1"/>
  <c r="AO89" i="145"/>
  <c r="AO79" i="145"/>
  <c r="AB170" i="145"/>
  <c r="AB171" i="145" s="1"/>
  <c r="AC169" i="145"/>
  <c r="R266" i="145"/>
  <c r="R267" i="145" s="1"/>
  <c r="S265" i="145"/>
  <c r="O290" i="145"/>
  <c r="O291" i="145" s="1"/>
  <c r="P289" i="145"/>
  <c r="L314" i="145"/>
  <c r="M313" i="145"/>
  <c r="AO82" i="145"/>
  <c r="AO81" i="145"/>
  <c r="AF145" i="145"/>
  <c r="AE146" i="145"/>
  <c r="AE147" i="145" s="1"/>
  <c r="AH121" i="145"/>
  <c r="AG122" i="145"/>
  <c r="AG123" i="145" s="1"/>
  <c r="AO84" i="145"/>
  <c r="AJ97" i="145"/>
  <c r="AI98" i="145"/>
  <c r="AI99" i="145" s="1"/>
  <c r="AO77" i="145"/>
  <c r="U242" i="145"/>
  <c r="U243" i="145" s="1"/>
  <c r="V241" i="145"/>
  <c r="H339" i="145"/>
  <c r="AO80" i="145"/>
  <c r="AO78" i="145"/>
  <c r="W218" i="145"/>
  <c r="W219" i="145" s="1"/>
  <c r="X217" i="145"/>
  <c r="G361" i="145"/>
  <c r="H361" i="145" l="1"/>
  <c r="G386" i="145"/>
  <c r="AK97" i="145"/>
  <c r="AK98" i="145" s="1"/>
  <c r="AJ98" i="145"/>
  <c r="AJ99" i="145" s="1"/>
  <c r="AH122" i="145"/>
  <c r="AH123" i="145" s="1"/>
  <c r="AI121" i="145"/>
  <c r="L315" i="145"/>
  <c r="X218" i="145"/>
  <c r="X219" i="145" s="1"/>
  <c r="Y217" i="145"/>
  <c r="P290" i="145"/>
  <c r="P291" i="145" s="1"/>
  <c r="Q289" i="145"/>
  <c r="AD169" i="145"/>
  <c r="AC170" i="145"/>
  <c r="AC171" i="145" s="1"/>
  <c r="AP77" i="145"/>
  <c r="AG145" i="145"/>
  <c r="AF146" i="145"/>
  <c r="AF147" i="145" s="1"/>
  <c r="K337" i="145"/>
  <c r="J338" i="145"/>
  <c r="W241" i="145"/>
  <c r="V242" i="145"/>
  <c r="V243" i="145" s="1"/>
  <c r="M314" i="145"/>
  <c r="N313" i="145"/>
  <c r="T265" i="145"/>
  <c r="S266" i="145"/>
  <c r="S267" i="145" s="1"/>
  <c r="AB193" i="145"/>
  <c r="AA194" i="145"/>
  <c r="AA195" i="145" s="1"/>
  <c r="U265" i="145" l="1"/>
  <c r="T266" i="145"/>
  <c r="T267" i="145" s="1"/>
  <c r="X241" i="145"/>
  <c r="W242" i="145"/>
  <c r="W243" i="145" s="1"/>
  <c r="AH145" i="145"/>
  <c r="AG146" i="145"/>
  <c r="AG147" i="145" s="1"/>
  <c r="R289" i="145"/>
  <c r="Q290" i="145"/>
  <c r="Q291" i="145" s="1"/>
  <c r="O313" i="145"/>
  <c r="N314" i="145"/>
  <c r="AK99" i="145"/>
  <c r="AL108" i="145"/>
  <c r="AL106" i="145"/>
  <c r="AL109" i="145"/>
  <c r="AL102" i="145"/>
  <c r="AL103" i="145"/>
  <c r="AL105" i="145"/>
  <c r="AL104" i="145"/>
  <c r="AL101" i="145"/>
  <c r="AL113" i="145"/>
  <c r="J339" i="145"/>
  <c r="AP93" i="145"/>
  <c r="AB194" i="145"/>
  <c r="AB195" i="145" s="1"/>
  <c r="AC193" i="145"/>
  <c r="M315" i="145"/>
  <c r="L337" i="145"/>
  <c r="K338" i="145"/>
  <c r="K339" i="145" s="1"/>
  <c r="Z217" i="145"/>
  <c r="Y218" i="145"/>
  <c r="Y219" i="145" s="1"/>
  <c r="AI122" i="145"/>
  <c r="AI123" i="145" s="1"/>
  <c r="AJ121" i="145"/>
  <c r="G384" i="145"/>
  <c r="G383" i="145"/>
  <c r="G385" i="145" s="1"/>
  <c r="H383" i="145"/>
  <c r="G387" i="145"/>
  <c r="AE169" i="145"/>
  <c r="AD170" i="145"/>
  <c r="AD171" i="145" s="1"/>
  <c r="I361" i="145"/>
  <c r="H362" i="145"/>
  <c r="H363" i="145" l="1"/>
  <c r="L338" i="145"/>
  <c r="M337" i="145"/>
  <c r="I362" i="145"/>
  <c r="I363" i="145" s="1"/>
  <c r="J361" i="145"/>
  <c r="AO101" i="145"/>
  <c r="AO102" i="145"/>
  <c r="R290" i="145"/>
  <c r="R291" i="145" s="1"/>
  <c r="S289" i="145"/>
  <c r="X242" i="145"/>
  <c r="X243" i="145" s="1"/>
  <c r="Y241" i="145"/>
  <c r="H385" i="145"/>
  <c r="G410" i="145"/>
  <c r="AK121" i="145"/>
  <c r="AK122" i="145" s="1"/>
  <c r="AJ122" i="145"/>
  <c r="AJ123" i="145" s="1"/>
  <c r="AA217" i="145"/>
  <c r="Z218" i="145"/>
  <c r="Z219" i="145" s="1"/>
  <c r="AC194" i="145"/>
  <c r="AC195" i="145" s="1"/>
  <c r="AD193" i="145"/>
  <c r="AO104" i="145"/>
  <c r="AO109" i="145"/>
  <c r="N315" i="145"/>
  <c r="AE170" i="145"/>
  <c r="AE171" i="145" s="1"/>
  <c r="AF169" i="145"/>
  <c r="AO105" i="145"/>
  <c r="AO106" i="145"/>
  <c r="O314" i="145"/>
  <c r="O315" i="145" s="1"/>
  <c r="P313" i="145"/>
  <c r="AI145" i="145"/>
  <c r="AH146" i="145"/>
  <c r="AH147" i="145" s="1"/>
  <c r="U266" i="145"/>
  <c r="U267" i="145" s="1"/>
  <c r="V265" i="145"/>
  <c r="AO113" i="145"/>
  <c r="AO103" i="145"/>
  <c r="AO108" i="145"/>
  <c r="V266" i="145" l="1"/>
  <c r="V267" i="145" s="1"/>
  <c r="W265" i="145"/>
  <c r="P314" i="145"/>
  <c r="P315" i="145" s="1"/>
  <c r="Q313" i="145"/>
  <c r="AF170" i="145"/>
  <c r="AF171" i="145" s="1"/>
  <c r="AG169" i="145"/>
  <c r="AD194" i="145"/>
  <c r="AD195" i="145" s="1"/>
  <c r="AE193" i="145"/>
  <c r="Y242" i="145"/>
  <c r="Y243" i="145" s="1"/>
  <c r="Z241" i="145"/>
  <c r="M338" i="145"/>
  <c r="N337" i="145"/>
  <c r="AK123" i="145"/>
  <c r="AL132" i="145"/>
  <c r="AL127" i="145"/>
  <c r="AL128" i="145"/>
  <c r="AL133" i="145"/>
  <c r="AL130" i="145"/>
  <c r="AL126" i="145"/>
  <c r="AL125" i="145"/>
  <c r="AL137" i="145"/>
  <c r="AL129" i="145"/>
  <c r="L339" i="145"/>
  <c r="H407" i="145"/>
  <c r="G411" i="145"/>
  <c r="G407" i="145"/>
  <c r="G409" i="145" s="1"/>
  <c r="G408" i="145"/>
  <c r="S290" i="145"/>
  <c r="S291" i="145" s="1"/>
  <c r="T289" i="145"/>
  <c r="J362" i="145"/>
  <c r="J363" i="145" s="1"/>
  <c r="K361" i="145"/>
  <c r="AI146" i="145"/>
  <c r="AI147" i="145" s="1"/>
  <c r="AJ145" i="145"/>
  <c r="AA218" i="145"/>
  <c r="AA219" i="145" s="1"/>
  <c r="AB217" i="145"/>
  <c r="H386" i="145"/>
  <c r="I385" i="145"/>
  <c r="AP101" i="145"/>
  <c r="AB218" i="145" l="1"/>
  <c r="AB219" i="145" s="1"/>
  <c r="AC217" i="145"/>
  <c r="AO137" i="145"/>
  <c r="AO133" i="145"/>
  <c r="M339" i="145"/>
  <c r="AP117" i="145"/>
  <c r="T290" i="145"/>
  <c r="T291" i="145" s="1"/>
  <c r="U289" i="145"/>
  <c r="AO125" i="145"/>
  <c r="AO128" i="145"/>
  <c r="AA241" i="145"/>
  <c r="Z242" i="145"/>
  <c r="Z243" i="145" s="1"/>
  <c r="AH169" i="145"/>
  <c r="AG170" i="145"/>
  <c r="AG171" i="145" s="1"/>
  <c r="X265" i="145"/>
  <c r="W266" i="145"/>
  <c r="W267" i="145" s="1"/>
  <c r="J385" i="145"/>
  <c r="I386" i="145"/>
  <c r="I387" i="145" s="1"/>
  <c r="AK145" i="145"/>
  <c r="AK146" i="145" s="1"/>
  <c r="AJ146" i="145"/>
  <c r="AJ147" i="145" s="1"/>
  <c r="AO126" i="145"/>
  <c r="AO127" i="145"/>
  <c r="H387" i="145"/>
  <c r="L361" i="145"/>
  <c r="K362" i="145"/>
  <c r="G434" i="145"/>
  <c r="H409" i="145"/>
  <c r="AO129" i="145"/>
  <c r="AO130" i="145"/>
  <c r="AO132" i="145"/>
  <c r="O337" i="145"/>
  <c r="N338" i="145"/>
  <c r="AF193" i="145"/>
  <c r="AE194" i="145"/>
  <c r="AE195" i="145" s="1"/>
  <c r="R313" i="145"/>
  <c r="Q314" i="145"/>
  <c r="Q315" i="145" s="1"/>
  <c r="J386" i="145" l="1"/>
  <c r="K385" i="145"/>
  <c r="AI169" i="145"/>
  <c r="AH170" i="145"/>
  <c r="AH171" i="145" s="1"/>
  <c r="AG193" i="145"/>
  <c r="AF194" i="145"/>
  <c r="AF195" i="145" s="1"/>
  <c r="M361" i="145"/>
  <c r="L362" i="145"/>
  <c r="L363" i="145" s="1"/>
  <c r="V289" i="145"/>
  <c r="U290" i="145"/>
  <c r="U291" i="145" s="1"/>
  <c r="I409" i="145"/>
  <c r="H410" i="145"/>
  <c r="AK147" i="145"/>
  <c r="AL157" i="145"/>
  <c r="AL154" i="145"/>
  <c r="AL150" i="145"/>
  <c r="AL156" i="145"/>
  <c r="AL149" i="145"/>
  <c r="AL161" i="145"/>
  <c r="AL153" i="145"/>
  <c r="AL152" i="145"/>
  <c r="AL151" i="145"/>
  <c r="Y265" i="145"/>
  <c r="X266" i="145"/>
  <c r="X267" i="145" s="1"/>
  <c r="AB241" i="145"/>
  <c r="AA242" i="145"/>
  <c r="AA243" i="145" s="1"/>
  <c r="K363" i="145"/>
  <c r="N339" i="145"/>
  <c r="S313" i="145"/>
  <c r="R314" i="145"/>
  <c r="R315" i="145" s="1"/>
  <c r="P337" i="145"/>
  <c r="O338" i="145"/>
  <c r="O339" i="145" s="1"/>
  <c r="H431" i="145"/>
  <c r="G435" i="145"/>
  <c r="G432" i="145"/>
  <c r="G431" i="145"/>
  <c r="G433" i="145" s="1"/>
  <c r="AP125" i="145"/>
  <c r="AD217" i="145"/>
  <c r="AC218" i="145"/>
  <c r="AC219" i="145" s="1"/>
  <c r="G458" i="145" l="1"/>
  <c r="H433" i="145"/>
  <c r="AE217" i="145"/>
  <c r="AD218" i="145"/>
  <c r="AD219" i="145" s="1"/>
  <c r="S314" i="145"/>
  <c r="S315" i="145" s="1"/>
  <c r="T313" i="145"/>
  <c r="AB242" i="145"/>
  <c r="AB243" i="145" s="1"/>
  <c r="AC241" i="145"/>
  <c r="AO152" i="145"/>
  <c r="AO156" i="145"/>
  <c r="W289" i="145"/>
  <c r="V290" i="145"/>
  <c r="V291" i="145" s="1"/>
  <c r="AG194" i="145"/>
  <c r="AG195" i="145" s="1"/>
  <c r="AH193" i="145"/>
  <c r="K386" i="145"/>
  <c r="K387" i="145" s="1"/>
  <c r="L385" i="145"/>
  <c r="AO153" i="145"/>
  <c r="AO150" i="145"/>
  <c r="H411" i="145"/>
  <c r="J387" i="145"/>
  <c r="AP141" i="145"/>
  <c r="P338" i="145"/>
  <c r="P339" i="145" s="1"/>
  <c r="Q337" i="145"/>
  <c r="Y266" i="145"/>
  <c r="Y267" i="145" s="1"/>
  <c r="Z265" i="145"/>
  <c r="AO161" i="145"/>
  <c r="AO154" i="145"/>
  <c r="J409" i="145"/>
  <c r="I410" i="145"/>
  <c r="I411" i="145" s="1"/>
  <c r="M362" i="145"/>
  <c r="N361" i="145"/>
  <c r="AO151" i="145"/>
  <c r="AO149" i="145"/>
  <c r="AO157" i="145"/>
  <c r="AI170" i="145"/>
  <c r="AI171" i="145" s="1"/>
  <c r="AJ169" i="145"/>
  <c r="AI193" i="145" l="1"/>
  <c r="AH194" i="145"/>
  <c r="AH195" i="145" s="1"/>
  <c r="AC242" i="145"/>
  <c r="AC243" i="145" s="1"/>
  <c r="AD241" i="145"/>
  <c r="N362" i="145"/>
  <c r="N363" i="145" s="1"/>
  <c r="O361" i="145"/>
  <c r="M363" i="145"/>
  <c r="AE218" i="145"/>
  <c r="AE219" i="145" s="1"/>
  <c r="AF217" i="145"/>
  <c r="AJ170" i="145"/>
  <c r="AJ171" i="145" s="1"/>
  <c r="AK169" i="145"/>
  <c r="AK170" i="145" s="1"/>
  <c r="Z266" i="145"/>
  <c r="Z267" i="145" s="1"/>
  <c r="AA265" i="145"/>
  <c r="AP149" i="145"/>
  <c r="AP165" i="145" s="1"/>
  <c r="Q338" i="145"/>
  <c r="Q339" i="145" s="1"/>
  <c r="R337" i="145"/>
  <c r="M385" i="145"/>
  <c r="L386" i="145"/>
  <c r="T314" i="145"/>
  <c r="T315" i="145" s="1"/>
  <c r="U313" i="145"/>
  <c r="I433" i="145"/>
  <c r="H434" i="145"/>
  <c r="J410" i="145"/>
  <c r="K409" i="145"/>
  <c r="W290" i="145"/>
  <c r="W291" i="145" s="1"/>
  <c r="X289" i="145"/>
  <c r="G456" i="145"/>
  <c r="G455" i="145"/>
  <c r="H455" i="145"/>
  <c r="G459" i="145"/>
  <c r="J411" i="145" l="1"/>
  <c r="AB265" i="145"/>
  <c r="AA266" i="145"/>
  <c r="AA267" i="145" s="1"/>
  <c r="AF218" i="145"/>
  <c r="AF219" i="145" s="1"/>
  <c r="AG217" i="145"/>
  <c r="AJ193" i="145"/>
  <c r="AI194" i="145"/>
  <c r="AI195" i="145" s="1"/>
  <c r="X290" i="145"/>
  <c r="X291" i="145" s="1"/>
  <c r="Y289" i="145"/>
  <c r="H435" i="145"/>
  <c r="L387" i="145"/>
  <c r="S337" i="145"/>
  <c r="R338" i="145"/>
  <c r="R339" i="145" s="1"/>
  <c r="AE241" i="145"/>
  <c r="AD242" i="145"/>
  <c r="AD243" i="145" s="1"/>
  <c r="J433" i="145"/>
  <c r="I434" i="145"/>
  <c r="I435" i="145" s="1"/>
  <c r="N385" i="145"/>
  <c r="M386" i="145"/>
  <c r="M387" i="145" s="1"/>
  <c r="AK171" i="145"/>
  <c r="AL176" i="145"/>
  <c r="AL181" i="145"/>
  <c r="AL177" i="145"/>
  <c r="AL178" i="145"/>
  <c r="AL185" i="145"/>
  <c r="AL174" i="145"/>
  <c r="AL173" i="145"/>
  <c r="AL180" i="145"/>
  <c r="AL175" i="145"/>
  <c r="G457" i="145"/>
  <c r="K410" i="145"/>
  <c r="L409" i="145"/>
  <c r="V313" i="145"/>
  <c r="U314" i="145"/>
  <c r="U315" i="145" s="1"/>
  <c r="P361" i="145"/>
  <c r="O362" i="145"/>
  <c r="O363" i="145" s="1"/>
  <c r="Q361" i="145" l="1"/>
  <c r="P362" i="145"/>
  <c r="P363" i="145" s="1"/>
  <c r="AO180" i="145"/>
  <c r="AO178" i="145"/>
  <c r="J434" i="145"/>
  <c r="J435" i="145" s="1"/>
  <c r="K433" i="145"/>
  <c r="AO173" i="145"/>
  <c r="T337" i="145"/>
  <c r="S338" i="145"/>
  <c r="S339" i="145" s="1"/>
  <c r="AK193" i="145"/>
  <c r="AK194" i="145" s="1"/>
  <c r="AJ194" i="145"/>
  <c r="AJ195" i="145" s="1"/>
  <c r="AC265" i="145"/>
  <c r="AB266" i="145"/>
  <c r="AB267" i="145" s="1"/>
  <c r="K411" i="145"/>
  <c r="H457" i="145"/>
  <c r="G482" i="145"/>
  <c r="AO177" i="145"/>
  <c r="W313" i="145"/>
  <c r="V314" i="145"/>
  <c r="V315" i="145" s="1"/>
  <c r="AO174" i="145"/>
  <c r="AO181" i="145"/>
  <c r="N386" i="145"/>
  <c r="N387" i="145" s="1"/>
  <c r="O385" i="145"/>
  <c r="Z289" i="145"/>
  <c r="Y290" i="145"/>
  <c r="Y291" i="145" s="1"/>
  <c r="AH217" i="145"/>
  <c r="AG218" i="145"/>
  <c r="AG219" i="145" s="1"/>
  <c r="M409" i="145"/>
  <c r="L410" i="145"/>
  <c r="L411" i="145" s="1"/>
  <c r="AO175" i="145"/>
  <c r="AO185" i="145"/>
  <c r="AO176" i="145"/>
  <c r="AF241" i="145"/>
  <c r="AE242" i="145"/>
  <c r="AE243" i="145" s="1"/>
  <c r="AK195" i="145" l="1"/>
  <c r="AL202" i="145"/>
  <c r="AL200" i="145"/>
  <c r="AL199" i="145"/>
  <c r="AL201" i="145"/>
  <c r="AL204" i="145"/>
  <c r="AL209" i="145"/>
  <c r="AL198" i="145"/>
  <c r="AL197" i="145"/>
  <c r="AL205" i="145"/>
  <c r="AP173" i="145"/>
  <c r="AP189" i="145" s="1"/>
  <c r="M410" i="145"/>
  <c r="N409" i="145"/>
  <c r="O386" i="145"/>
  <c r="O387" i="145" s="1"/>
  <c r="P385" i="145"/>
  <c r="W314" i="145"/>
  <c r="W315" i="145" s="1"/>
  <c r="X313" i="145"/>
  <c r="G479" i="145"/>
  <c r="H479" i="145"/>
  <c r="G483" i="145"/>
  <c r="G480" i="145"/>
  <c r="T338" i="145"/>
  <c r="T339" i="145" s="1"/>
  <c r="U337" i="145"/>
  <c r="AF242" i="145"/>
  <c r="AF243" i="145" s="1"/>
  <c r="AG241" i="145"/>
  <c r="AI217" i="145"/>
  <c r="AH218" i="145"/>
  <c r="AH219" i="145" s="1"/>
  <c r="H458" i="145"/>
  <c r="I457" i="145"/>
  <c r="AC266" i="145"/>
  <c r="AC267" i="145" s="1"/>
  <c r="AD265" i="145"/>
  <c r="Q362" i="145"/>
  <c r="Q363" i="145" s="1"/>
  <c r="R361" i="145"/>
  <c r="Z290" i="145"/>
  <c r="Z291" i="145" s="1"/>
  <c r="AA289" i="145"/>
  <c r="K434" i="145"/>
  <c r="L433" i="145"/>
  <c r="J457" i="145" l="1"/>
  <c r="I458" i="145"/>
  <c r="I459" i="145" s="1"/>
  <c r="AI218" i="145"/>
  <c r="AI219" i="145" s="1"/>
  <c r="AJ217" i="145"/>
  <c r="U338" i="145"/>
  <c r="U339" i="145" s="1"/>
  <c r="V337" i="145"/>
  <c r="G481" i="145"/>
  <c r="M411" i="145"/>
  <c r="AO198" i="145"/>
  <c r="AO199" i="145"/>
  <c r="M433" i="145"/>
  <c r="L434" i="145"/>
  <c r="H459" i="145"/>
  <c r="AG242" i="145"/>
  <c r="AG243" i="145" s="1"/>
  <c r="AH241" i="145"/>
  <c r="P386" i="145"/>
  <c r="P387" i="145" s="1"/>
  <c r="Q385" i="145"/>
  <c r="AO209" i="145"/>
  <c r="AO200" i="145"/>
  <c r="AA290" i="145"/>
  <c r="AA291" i="145" s="1"/>
  <c r="AB289" i="145"/>
  <c r="K435" i="145"/>
  <c r="AD266" i="145"/>
  <c r="AD267" i="145" s="1"/>
  <c r="AE265" i="145"/>
  <c r="AO205" i="145"/>
  <c r="AO204" i="145"/>
  <c r="AO202" i="145"/>
  <c r="R362" i="145"/>
  <c r="R363" i="145" s="1"/>
  <c r="S361" i="145"/>
  <c r="X314" i="145"/>
  <c r="X315" i="145" s="1"/>
  <c r="Y313" i="145"/>
  <c r="N410" i="145"/>
  <c r="N411" i="145" s="1"/>
  <c r="O409" i="145"/>
  <c r="AO197" i="145"/>
  <c r="AO201" i="145"/>
  <c r="AJ218" i="145" l="1"/>
  <c r="AJ219" i="145" s="1"/>
  <c r="AK217" i="145"/>
  <c r="AK218" i="145" s="1"/>
  <c r="Y314" i="145"/>
  <c r="Y315" i="145" s="1"/>
  <c r="Z313" i="145"/>
  <c r="AB290" i="145"/>
  <c r="AB291" i="145" s="1"/>
  <c r="AC289" i="145"/>
  <c r="AI241" i="145"/>
  <c r="AH242" i="145"/>
  <c r="AH243" i="145" s="1"/>
  <c r="L435" i="145"/>
  <c r="H481" i="145"/>
  <c r="G506" i="145"/>
  <c r="N433" i="145"/>
  <c r="M434" i="145"/>
  <c r="W337" i="145"/>
  <c r="V338" i="145"/>
  <c r="V339" i="145" s="1"/>
  <c r="AP197" i="145"/>
  <c r="AP213" i="145" s="1"/>
  <c r="P409" i="145"/>
  <c r="O410" i="145"/>
  <c r="O411" i="145" s="1"/>
  <c r="T361" i="145"/>
  <c r="S362" i="145"/>
  <c r="S363" i="145" s="1"/>
  <c r="AF265" i="145"/>
  <c r="AE266" i="145"/>
  <c r="AE267" i="145" s="1"/>
  <c r="R385" i="145"/>
  <c r="Q386" i="145"/>
  <c r="Q387" i="145" s="1"/>
  <c r="K457" i="145"/>
  <c r="J458" i="145"/>
  <c r="J459" i="145" l="1"/>
  <c r="X337" i="145"/>
  <c r="W338" i="145"/>
  <c r="W339" i="145" s="1"/>
  <c r="H482" i="145"/>
  <c r="I481" i="145"/>
  <c r="AA313" i="145"/>
  <c r="Z314" i="145"/>
  <c r="Z315" i="145" s="1"/>
  <c r="K458" i="145"/>
  <c r="K459" i="145" s="1"/>
  <c r="L457" i="145"/>
  <c r="AG265" i="145"/>
  <c r="AF266" i="145"/>
  <c r="AF267" i="145" s="1"/>
  <c r="Q409" i="145"/>
  <c r="P410" i="145"/>
  <c r="P411" i="145" s="1"/>
  <c r="M435" i="145"/>
  <c r="AJ241" i="145"/>
  <c r="AI242" i="145"/>
  <c r="AI243" i="145" s="1"/>
  <c r="N434" i="145"/>
  <c r="N435" i="145" s="1"/>
  <c r="O433" i="145"/>
  <c r="AD289" i="145"/>
  <c r="AC290" i="145"/>
  <c r="AC291" i="145" s="1"/>
  <c r="AK219" i="145"/>
  <c r="AL221" i="145"/>
  <c r="AL226" i="145"/>
  <c r="AL222" i="145"/>
  <c r="AL223" i="145"/>
  <c r="AL228" i="145"/>
  <c r="AL224" i="145"/>
  <c r="AL225" i="145"/>
  <c r="AL233" i="145"/>
  <c r="AL229" i="145"/>
  <c r="R386" i="145"/>
  <c r="R387" i="145" s="1"/>
  <c r="S385" i="145"/>
  <c r="U361" i="145"/>
  <c r="T362" i="145"/>
  <c r="T363" i="145" s="1"/>
  <c r="G503" i="145"/>
  <c r="H503" i="145"/>
  <c r="G507" i="145"/>
  <c r="G504" i="145"/>
  <c r="U362" i="145" l="1"/>
  <c r="U363" i="145" s="1"/>
  <c r="V361" i="145"/>
  <c r="AO233" i="145"/>
  <c r="AO223" i="145"/>
  <c r="S386" i="145"/>
  <c r="S387" i="145" s="1"/>
  <c r="T385" i="145"/>
  <c r="AO225" i="145"/>
  <c r="AG266" i="145"/>
  <c r="AG267" i="145" s="1"/>
  <c r="AH265" i="145"/>
  <c r="AB313" i="145"/>
  <c r="AA314" i="145"/>
  <c r="AA315" i="145" s="1"/>
  <c r="X338" i="145"/>
  <c r="X339" i="145" s="1"/>
  <c r="Y337" i="145"/>
  <c r="AO222" i="145"/>
  <c r="G505" i="145"/>
  <c r="H505" i="145" s="1"/>
  <c r="AO224" i="145"/>
  <c r="AO226" i="145"/>
  <c r="AE289" i="145"/>
  <c r="AD290" i="145"/>
  <c r="AD291" i="145" s="1"/>
  <c r="AJ242" i="145"/>
  <c r="AJ243" i="145" s="1"/>
  <c r="AK241" i="145"/>
  <c r="AK242" i="145" s="1"/>
  <c r="L458" i="145"/>
  <c r="L459" i="145" s="1"/>
  <c r="M457" i="145"/>
  <c r="I482" i="145"/>
  <c r="I483" i="145" s="1"/>
  <c r="J481" i="145"/>
  <c r="AO229" i="145"/>
  <c r="AO228" i="145"/>
  <c r="AO221" i="145"/>
  <c r="O434" i="145"/>
  <c r="O435" i="145" s="1"/>
  <c r="P433" i="145"/>
  <c r="Q410" i="145"/>
  <c r="Q411" i="145" s="1"/>
  <c r="R409" i="145"/>
  <c r="H483" i="145"/>
  <c r="R410" i="145" l="1"/>
  <c r="R411" i="145" s="1"/>
  <c r="S409" i="145"/>
  <c r="AE290" i="145"/>
  <c r="AE291" i="145" s="1"/>
  <c r="AF289" i="145"/>
  <c r="K481" i="145"/>
  <c r="J482" i="145"/>
  <c r="AK243" i="145"/>
  <c r="AL250" i="145"/>
  <c r="AL249" i="145"/>
  <c r="AL245" i="145"/>
  <c r="AL257" i="145"/>
  <c r="AL247" i="145"/>
  <c r="AL248" i="145"/>
  <c r="AL253" i="145"/>
  <c r="AL252" i="145"/>
  <c r="AL246" i="145"/>
  <c r="I505" i="145"/>
  <c r="H506" i="145"/>
  <c r="AB314" i="145"/>
  <c r="AB315" i="145" s="1"/>
  <c r="AC313" i="145"/>
  <c r="AP221" i="145"/>
  <c r="AP237" i="145" s="1"/>
  <c r="Q433" i="145"/>
  <c r="P434" i="145"/>
  <c r="P435" i="145" s="1"/>
  <c r="Y338" i="145"/>
  <c r="Y339" i="145" s="1"/>
  <c r="Z337" i="145"/>
  <c r="AH266" i="145"/>
  <c r="AH267" i="145" s="1"/>
  <c r="AI265" i="145"/>
  <c r="U385" i="145"/>
  <c r="T386" i="145"/>
  <c r="T387" i="145" s="1"/>
  <c r="V362" i="145"/>
  <c r="V363" i="145" s="1"/>
  <c r="W361" i="145"/>
  <c r="N457" i="145"/>
  <c r="M458" i="145"/>
  <c r="O457" i="145" l="1"/>
  <c r="N458" i="145"/>
  <c r="N459" i="145" s="1"/>
  <c r="V385" i="145"/>
  <c r="U386" i="145"/>
  <c r="U387" i="145" s="1"/>
  <c r="X361" i="145"/>
  <c r="W362" i="145"/>
  <c r="W363" i="145" s="1"/>
  <c r="AJ265" i="145"/>
  <c r="AI266" i="145"/>
  <c r="AI267" i="145" s="1"/>
  <c r="H507" i="145"/>
  <c r="AO253" i="145"/>
  <c r="AO245" i="145"/>
  <c r="J483" i="145"/>
  <c r="AF290" i="145"/>
  <c r="AF291" i="145" s="1"/>
  <c r="AG289" i="145"/>
  <c r="AC314" i="145"/>
  <c r="AC315" i="145" s="1"/>
  <c r="AD313" i="145"/>
  <c r="I506" i="145"/>
  <c r="I507" i="145" s="1"/>
  <c r="J505" i="145"/>
  <c r="AO248" i="145"/>
  <c r="AO249" i="145"/>
  <c r="L481" i="145"/>
  <c r="K482" i="145"/>
  <c r="K483" i="145" s="1"/>
  <c r="M459" i="145"/>
  <c r="AA337" i="145"/>
  <c r="Z338" i="145"/>
  <c r="Z339" i="145" s="1"/>
  <c r="R433" i="145"/>
  <c r="Q434" i="145"/>
  <c r="Q435" i="145" s="1"/>
  <c r="AO246" i="145"/>
  <c r="AO247" i="145"/>
  <c r="AO250" i="145"/>
  <c r="T409" i="145"/>
  <c r="S410" i="145"/>
  <c r="S411" i="145" s="1"/>
  <c r="AO252" i="145"/>
  <c r="AO257" i="145"/>
  <c r="U409" i="145" l="1"/>
  <c r="T410" i="145"/>
  <c r="T411" i="145" s="1"/>
  <c r="R434" i="145"/>
  <c r="R435" i="145" s="1"/>
  <c r="S433" i="145"/>
  <c r="AE313" i="145"/>
  <c r="AD314" i="145"/>
  <c r="AD315" i="145" s="1"/>
  <c r="L482" i="145"/>
  <c r="L483" i="145" s="1"/>
  <c r="M481" i="145"/>
  <c r="AK265" i="145"/>
  <c r="AK266" i="145" s="1"/>
  <c r="AJ266" i="145"/>
  <c r="AJ267" i="145" s="1"/>
  <c r="V386" i="145"/>
  <c r="V387" i="145" s="1"/>
  <c r="W385" i="145"/>
  <c r="AB337" i="145"/>
  <c r="AA338" i="145"/>
  <c r="AA339" i="145" s="1"/>
  <c r="J506" i="145"/>
  <c r="J507" i="145" s="1"/>
  <c r="K505" i="145"/>
  <c r="AH289" i="145"/>
  <c r="AG290" i="145"/>
  <c r="AG291" i="145" s="1"/>
  <c r="AP245" i="145"/>
  <c r="AP261" i="145" s="1"/>
  <c r="Y361" i="145"/>
  <c r="X362" i="145"/>
  <c r="X363" i="145" s="1"/>
  <c r="O458" i="145"/>
  <c r="O459" i="145" s="1"/>
  <c r="P457" i="145"/>
  <c r="P458" i="145" l="1"/>
  <c r="P459" i="145" s="1"/>
  <c r="Q457" i="145"/>
  <c r="L505" i="145"/>
  <c r="K506" i="145"/>
  <c r="W386" i="145"/>
  <c r="W387" i="145" s="1"/>
  <c r="X385" i="145"/>
  <c r="M482" i="145"/>
  <c r="N481" i="145"/>
  <c r="S434" i="145"/>
  <c r="S435" i="145" s="1"/>
  <c r="T433" i="145"/>
  <c r="Y362" i="145"/>
  <c r="Y363" i="145" s="1"/>
  <c r="Z361" i="145"/>
  <c r="AH290" i="145"/>
  <c r="AH291" i="145" s="1"/>
  <c r="AI289" i="145"/>
  <c r="AB338" i="145"/>
  <c r="AB339" i="145" s="1"/>
  <c r="AC337" i="145"/>
  <c r="AK267" i="145"/>
  <c r="AL281" i="145"/>
  <c r="AL277" i="145"/>
  <c r="AL276" i="145"/>
  <c r="AL270" i="145"/>
  <c r="AL273" i="145"/>
  <c r="AL269" i="145"/>
  <c r="AL271" i="145"/>
  <c r="AL272" i="145"/>
  <c r="AL274" i="145"/>
  <c r="AE314" i="145"/>
  <c r="AE315" i="145" s="1"/>
  <c r="AF313" i="145"/>
  <c r="U410" i="145"/>
  <c r="U411" i="145" s="1"/>
  <c r="V409" i="145"/>
  <c r="AO272" i="145" l="1"/>
  <c r="AO270" i="145"/>
  <c r="X386" i="145"/>
  <c r="X387" i="145" s="1"/>
  <c r="Y385" i="145"/>
  <c r="AO271" i="145"/>
  <c r="AO276" i="145"/>
  <c r="AC338" i="145"/>
  <c r="AC339" i="145" s="1"/>
  <c r="AD337" i="145"/>
  <c r="O481" i="145"/>
  <c r="N482" i="145"/>
  <c r="N483" i="145" s="1"/>
  <c r="V410" i="145"/>
  <c r="V411" i="145" s="1"/>
  <c r="W409" i="145"/>
  <c r="AO269" i="145"/>
  <c r="AO277" i="145"/>
  <c r="U433" i="145"/>
  <c r="T434" i="145"/>
  <c r="T435" i="145" s="1"/>
  <c r="M483" i="145"/>
  <c r="K507" i="145"/>
  <c r="R457" i="145"/>
  <c r="Q458" i="145"/>
  <c r="Q459" i="145" s="1"/>
  <c r="AF314" i="145"/>
  <c r="AF315" i="145" s="1"/>
  <c r="AG313" i="145"/>
  <c r="AO274" i="145"/>
  <c r="AO273" i="145"/>
  <c r="AO281" i="145"/>
  <c r="AI290" i="145"/>
  <c r="AI291" i="145" s="1"/>
  <c r="AJ289" i="145"/>
  <c r="Z362" i="145"/>
  <c r="Z363" i="145" s="1"/>
  <c r="AA361" i="145"/>
  <c r="M505" i="145"/>
  <c r="L506" i="145"/>
  <c r="S457" i="145" l="1"/>
  <c r="R458" i="145"/>
  <c r="R459" i="145" s="1"/>
  <c r="L507" i="145"/>
  <c r="AJ290" i="145"/>
  <c r="AJ291" i="145" s="1"/>
  <c r="AK289" i="145"/>
  <c r="AK290" i="145" s="1"/>
  <c r="AH313" i="145"/>
  <c r="AG314" i="145"/>
  <c r="AG315" i="145" s="1"/>
  <c r="W410" i="145"/>
  <c r="W411" i="145" s="1"/>
  <c r="X409" i="145"/>
  <c r="AE337" i="145"/>
  <c r="AD338" i="145"/>
  <c r="AD339" i="145" s="1"/>
  <c r="AB361" i="145"/>
  <c r="AA362" i="145"/>
  <c r="AA363" i="145" s="1"/>
  <c r="Z385" i="145"/>
  <c r="Y386" i="145"/>
  <c r="Y387" i="145" s="1"/>
  <c r="M506" i="145"/>
  <c r="N505" i="145"/>
  <c r="V433" i="145"/>
  <c r="U434" i="145"/>
  <c r="U435" i="145" s="1"/>
  <c r="AP269" i="145"/>
  <c r="AP285" i="145" s="1"/>
  <c r="P481" i="145"/>
  <c r="O482" i="145"/>
  <c r="O483" i="145" s="1"/>
  <c r="M507" i="145" l="1"/>
  <c r="AC361" i="145"/>
  <c r="AB362" i="145"/>
  <c r="AB363" i="145" s="1"/>
  <c r="AK291" i="145"/>
  <c r="AL298" i="145"/>
  <c r="AL297" i="145"/>
  <c r="AL295" i="145"/>
  <c r="AL296" i="145"/>
  <c r="AL305" i="145"/>
  <c r="AL293" i="145"/>
  <c r="AL301" i="145"/>
  <c r="AL300" i="145"/>
  <c r="AL294" i="145"/>
  <c r="V434" i="145"/>
  <c r="V435" i="145" s="1"/>
  <c r="W433" i="145"/>
  <c r="Z386" i="145"/>
  <c r="Z387" i="145" s="1"/>
  <c r="AA385" i="145"/>
  <c r="AF337" i="145"/>
  <c r="AE338" i="145"/>
  <c r="AE339" i="145" s="1"/>
  <c r="P482" i="145"/>
  <c r="P483" i="145" s="1"/>
  <c r="Q481" i="145"/>
  <c r="N506" i="145"/>
  <c r="N507" i="145" s="1"/>
  <c r="O505" i="145"/>
  <c r="Y409" i="145"/>
  <c r="X410" i="145"/>
  <c r="X411" i="145" s="1"/>
  <c r="AI313" i="145"/>
  <c r="AH314" i="145"/>
  <c r="AH315" i="145" s="1"/>
  <c r="S458" i="145"/>
  <c r="S459" i="145" s="1"/>
  <c r="T457" i="145"/>
  <c r="P505" i="145" l="1"/>
  <c r="O506" i="145"/>
  <c r="O507" i="145" s="1"/>
  <c r="W434" i="145"/>
  <c r="W435" i="145" s="1"/>
  <c r="X433" i="145"/>
  <c r="AO301" i="145"/>
  <c r="AO295" i="145"/>
  <c r="AI314" i="145"/>
  <c r="AI315" i="145" s="1"/>
  <c r="AJ313" i="145"/>
  <c r="AF338" i="145"/>
  <c r="AF339" i="145" s="1"/>
  <c r="AG337" i="145"/>
  <c r="AO293" i="145"/>
  <c r="AO297" i="145"/>
  <c r="AC362" i="145"/>
  <c r="AC363" i="145" s="1"/>
  <c r="AD361" i="145"/>
  <c r="T458" i="145"/>
  <c r="T459" i="145" s="1"/>
  <c r="U457" i="145"/>
  <c r="Q482" i="145"/>
  <c r="Q483" i="145" s="1"/>
  <c r="R481" i="145"/>
  <c r="AA386" i="145"/>
  <c r="AA387" i="145" s="1"/>
  <c r="AB385" i="145"/>
  <c r="AO294" i="145"/>
  <c r="AO305" i="145"/>
  <c r="AO298" i="145"/>
  <c r="Z409" i="145"/>
  <c r="Y410" i="145"/>
  <c r="Y411" i="145" s="1"/>
  <c r="AO300" i="145"/>
  <c r="AO296" i="145"/>
  <c r="AC385" i="145" l="1"/>
  <c r="AB386" i="145"/>
  <c r="AB387" i="145" s="1"/>
  <c r="V457" i="145"/>
  <c r="U458" i="145"/>
  <c r="U459" i="145" s="1"/>
  <c r="AG338" i="145"/>
  <c r="AG339" i="145" s="1"/>
  <c r="AH337" i="145"/>
  <c r="Y433" i="145"/>
  <c r="X434" i="145"/>
  <c r="X435" i="145" s="1"/>
  <c r="Z410" i="145"/>
  <c r="Z411" i="145" s="1"/>
  <c r="AA409" i="145"/>
  <c r="S481" i="145"/>
  <c r="R482" i="145"/>
  <c r="R483" i="145" s="1"/>
  <c r="AD362" i="145"/>
  <c r="AD363" i="145" s="1"/>
  <c r="AE361" i="145"/>
  <c r="AJ314" i="145"/>
  <c r="AJ315" i="145" s="1"/>
  <c r="AK313" i="145"/>
  <c r="AK314" i="145" s="1"/>
  <c r="AP293" i="145"/>
  <c r="AP309" i="145" s="1"/>
  <c r="Q505" i="145"/>
  <c r="P506" i="145"/>
  <c r="P507" i="145" s="1"/>
  <c r="T481" i="145" l="1"/>
  <c r="S482" i="145"/>
  <c r="S483" i="145" s="1"/>
  <c r="Z433" i="145"/>
  <c r="Y434" i="145"/>
  <c r="Y435" i="145" s="1"/>
  <c r="W457" i="145"/>
  <c r="V458" i="145"/>
  <c r="V459" i="145" s="1"/>
  <c r="AK315" i="145"/>
  <c r="AL320" i="145"/>
  <c r="AL319" i="145"/>
  <c r="AL318" i="145"/>
  <c r="AL317" i="145"/>
  <c r="AL322" i="145"/>
  <c r="AL329" i="145"/>
  <c r="AL321" i="145"/>
  <c r="AL325" i="145"/>
  <c r="AL324" i="145"/>
  <c r="Q506" i="145"/>
  <c r="Q507" i="145" s="1"/>
  <c r="R505" i="145"/>
  <c r="AF361" i="145"/>
  <c r="AE362" i="145"/>
  <c r="AE363" i="145" s="1"/>
  <c r="AA410" i="145"/>
  <c r="AA411" i="145" s="1"/>
  <c r="AB409" i="145"/>
  <c r="AI337" i="145"/>
  <c r="AH338" i="145"/>
  <c r="AH339" i="145" s="1"/>
  <c r="AD385" i="145"/>
  <c r="AC386" i="145"/>
  <c r="AC387" i="145" s="1"/>
  <c r="AO324" i="145" l="1"/>
  <c r="AO322" i="145"/>
  <c r="AO320" i="145"/>
  <c r="AJ337" i="145"/>
  <c r="AI338" i="145"/>
  <c r="AI339" i="145" s="1"/>
  <c r="AG361" i="145"/>
  <c r="AF362" i="145"/>
  <c r="AF363" i="145" s="1"/>
  <c r="AO325" i="145"/>
  <c r="AO317" i="145"/>
  <c r="Z434" i="145"/>
  <c r="Z435" i="145" s="1"/>
  <c r="AA433" i="145"/>
  <c r="AC409" i="145"/>
  <c r="AB410" i="145"/>
  <c r="AB411" i="145" s="1"/>
  <c r="R506" i="145"/>
  <c r="R507" i="145" s="1"/>
  <c r="S505" i="145"/>
  <c r="AO321" i="145"/>
  <c r="AO318" i="145"/>
  <c r="AD386" i="145"/>
  <c r="AD387" i="145" s="1"/>
  <c r="AE385" i="145"/>
  <c r="AO329" i="145"/>
  <c r="AO319" i="145"/>
  <c r="W458" i="145"/>
  <c r="W459" i="145" s="1"/>
  <c r="X457" i="145"/>
  <c r="T482" i="145"/>
  <c r="T483" i="145" s="1"/>
  <c r="U481" i="145"/>
  <c r="AC410" i="145" l="1"/>
  <c r="AC411" i="145" s="1"/>
  <c r="AD409" i="145"/>
  <c r="X458" i="145"/>
  <c r="X459" i="145" s="1"/>
  <c r="Y457" i="145"/>
  <c r="T505" i="145"/>
  <c r="S506" i="145"/>
  <c r="S507" i="145" s="1"/>
  <c r="AA434" i="145"/>
  <c r="AA435" i="145" s="1"/>
  <c r="AB433" i="145"/>
  <c r="AJ338" i="145"/>
  <c r="AJ339" i="145" s="1"/>
  <c r="AK337" i="145"/>
  <c r="AK338" i="145" s="1"/>
  <c r="U482" i="145"/>
  <c r="U483" i="145" s="1"/>
  <c r="V481" i="145"/>
  <c r="AE386" i="145"/>
  <c r="AE387" i="145" s="1"/>
  <c r="AF385" i="145"/>
  <c r="AP317" i="145"/>
  <c r="AP333" i="145" s="1"/>
  <c r="AG362" i="145"/>
  <c r="AG363" i="145" s="1"/>
  <c r="AH361" i="145"/>
  <c r="AH362" i="145" l="1"/>
  <c r="AH363" i="145" s="1"/>
  <c r="AI361" i="145"/>
  <c r="W481" i="145"/>
  <c r="V482" i="145"/>
  <c r="V483" i="145" s="1"/>
  <c r="AC433" i="145"/>
  <c r="AB434" i="145"/>
  <c r="AB435" i="145" s="1"/>
  <c r="Z457" i="145"/>
  <c r="Y458" i="145"/>
  <c r="Y459" i="145" s="1"/>
  <c r="AF386" i="145"/>
  <c r="AF387" i="145" s="1"/>
  <c r="AG385" i="145"/>
  <c r="AK339" i="145"/>
  <c r="AL346" i="145"/>
  <c r="AL353" i="145"/>
  <c r="AL349" i="145"/>
  <c r="AL348" i="145"/>
  <c r="AL341" i="145"/>
  <c r="AL343" i="145"/>
  <c r="AL345" i="145"/>
  <c r="AL342" i="145"/>
  <c r="AL344" i="145"/>
  <c r="AD410" i="145"/>
  <c r="AD411" i="145" s="1"/>
  <c r="AE409" i="145"/>
  <c r="U505" i="145"/>
  <c r="T506" i="145"/>
  <c r="T507" i="145" s="1"/>
  <c r="AO341" i="145" l="1"/>
  <c r="AO346" i="145"/>
  <c r="U506" i="145"/>
  <c r="U507" i="145" s="1"/>
  <c r="V505" i="145"/>
  <c r="AO348" i="145"/>
  <c r="AA457" i="145"/>
  <c r="Z458" i="145"/>
  <c r="Z459" i="145" s="1"/>
  <c r="X481" i="145"/>
  <c r="W482" i="145"/>
  <c r="W483" i="145" s="1"/>
  <c r="AO344" i="145"/>
  <c r="AO342" i="145"/>
  <c r="AF409" i="145"/>
  <c r="AE410" i="145"/>
  <c r="AE411" i="145" s="1"/>
  <c r="AO345" i="145"/>
  <c r="AO349" i="145"/>
  <c r="AH385" i="145"/>
  <c r="AG386" i="145"/>
  <c r="AG387" i="145" s="1"/>
  <c r="AJ361" i="145"/>
  <c r="AI362" i="145"/>
  <c r="AI363" i="145" s="1"/>
  <c r="AO343" i="145"/>
  <c r="AO353" i="145"/>
  <c r="AD433" i="145"/>
  <c r="AC434" i="145"/>
  <c r="AC435" i="145" s="1"/>
  <c r="AD434" i="145" l="1"/>
  <c r="AD435" i="145" s="1"/>
  <c r="AE433" i="145"/>
  <c r="AH386" i="145"/>
  <c r="AH387" i="145" s="1"/>
  <c r="AI385" i="145"/>
  <c r="X482" i="145"/>
  <c r="X483" i="145" s="1"/>
  <c r="Y481" i="145"/>
  <c r="V506" i="145"/>
  <c r="V507" i="145" s="1"/>
  <c r="W505" i="145"/>
  <c r="AK361" i="145"/>
  <c r="AK362" i="145" s="1"/>
  <c r="AJ362" i="145"/>
  <c r="AJ363" i="145" s="1"/>
  <c r="AG409" i="145"/>
  <c r="AF410" i="145"/>
  <c r="AF411" i="145" s="1"/>
  <c r="AA458" i="145"/>
  <c r="AA459" i="145" s="1"/>
  <c r="AB457" i="145"/>
  <c r="AP341" i="145"/>
  <c r="AP357" i="145" s="1"/>
  <c r="X505" i="145" l="1"/>
  <c r="W506" i="145"/>
  <c r="W507" i="145" s="1"/>
  <c r="AI386" i="145"/>
  <c r="AI387" i="145" s="1"/>
  <c r="AJ385" i="145"/>
  <c r="AG410" i="145"/>
  <c r="AG411" i="145" s="1"/>
  <c r="AH409" i="145"/>
  <c r="AB458" i="145"/>
  <c r="AB459" i="145" s="1"/>
  <c r="AC457" i="145"/>
  <c r="Y482" i="145"/>
  <c r="Y483" i="145" s="1"/>
  <c r="Z481" i="145"/>
  <c r="AE434" i="145"/>
  <c r="AE435" i="145" s="1"/>
  <c r="AF433" i="145"/>
  <c r="AK363" i="145"/>
  <c r="AL365" i="145"/>
  <c r="AL366" i="145"/>
  <c r="AL373" i="145"/>
  <c r="AL368" i="145"/>
  <c r="AL367" i="145"/>
  <c r="AL370" i="145"/>
  <c r="AL377" i="145"/>
  <c r="AL372" i="145"/>
  <c r="AL369" i="145"/>
  <c r="AO370" i="145" l="1"/>
  <c r="AO372" i="145"/>
  <c r="AO368" i="145"/>
  <c r="AO377" i="145"/>
  <c r="AO373" i="145"/>
  <c r="AG433" i="145"/>
  <c r="AF434" i="145"/>
  <c r="AF435" i="145" s="1"/>
  <c r="AD457" i="145"/>
  <c r="AC458" i="145"/>
  <c r="AC459" i="145" s="1"/>
  <c r="AK385" i="145"/>
  <c r="AK386" i="145" s="1"/>
  <c r="AJ386" i="145"/>
  <c r="AJ387" i="145" s="1"/>
  <c r="AO366" i="145"/>
  <c r="AO369" i="145"/>
  <c r="AO367" i="145"/>
  <c r="AO365" i="145"/>
  <c r="AP365" i="145" s="1"/>
  <c r="AP381" i="145" s="1"/>
  <c r="AA481" i="145"/>
  <c r="Z482" i="145"/>
  <c r="Z483" i="145" s="1"/>
  <c r="AH410" i="145"/>
  <c r="AH411" i="145" s="1"/>
  <c r="AI409" i="145"/>
  <c r="Y505" i="145"/>
  <c r="X506" i="145"/>
  <c r="X507" i="145" s="1"/>
  <c r="AJ409" i="145" l="1"/>
  <c r="AI410" i="145"/>
  <c r="AI411" i="145" s="1"/>
  <c r="AK387" i="145"/>
  <c r="AL394" i="145"/>
  <c r="AL390" i="145"/>
  <c r="AL393" i="145"/>
  <c r="AL391" i="145"/>
  <c r="AL396" i="145"/>
  <c r="AL401" i="145"/>
  <c r="AL389" i="145"/>
  <c r="AL397" i="145"/>
  <c r="AL392" i="145"/>
  <c r="AH433" i="145"/>
  <c r="AG434" i="145"/>
  <c r="AG435" i="145" s="1"/>
  <c r="Y506" i="145"/>
  <c r="Y507" i="145" s="1"/>
  <c r="Z505" i="145"/>
  <c r="AB481" i="145"/>
  <c r="AA482" i="145"/>
  <c r="AA483" i="145" s="1"/>
  <c r="AE457" i="145"/>
  <c r="AD458" i="145"/>
  <c r="AD459" i="145" s="1"/>
  <c r="Z506" i="145" l="1"/>
  <c r="Z507" i="145" s="1"/>
  <c r="AA505" i="145"/>
  <c r="AO392" i="145"/>
  <c r="AO396" i="145"/>
  <c r="AO394" i="145"/>
  <c r="AO397" i="145"/>
  <c r="AO391" i="145"/>
  <c r="AO389" i="145"/>
  <c r="AO393" i="145"/>
  <c r="AE458" i="145"/>
  <c r="AE459" i="145" s="1"/>
  <c r="AF457" i="145"/>
  <c r="AB482" i="145"/>
  <c r="AB483" i="145" s="1"/>
  <c r="AC481" i="145"/>
  <c r="AH434" i="145"/>
  <c r="AH435" i="145" s="1"/>
  <c r="AI433" i="145"/>
  <c r="AO401" i="145"/>
  <c r="AO390" i="145"/>
  <c r="AK409" i="145"/>
  <c r="AK410" i="145" s="1"/>
  <c r="AJ410" i="145"/>
  <c r="AJ411" i="145" s="1"/>
  <c r="AC482" i="145" l="1"/>
  <c r="AC483" i="145" s="1"/>
  <c r="AD481" i="145"/>
  <c r="AK411" i="145"/>
  <c r="AL421" i="145"/>
  <c r="AL415" i="145"/>
  <c r="AL414" i="145"/>
  <c r="AL416" i="145"/>
  <c r="AL420" i="145"/>
  <c r="AL418" i="145"/>
  <c r="AL425" i="145"/>
  <c r="AL413" i="145"/>
  <c r="AL417" i="145"/>
  <c r="AI434" i="145"/>
  <c r="AI435" i="145" s="1"/>
  <c r="AJ433" i="145"/>
  <c r="AF458" i="145"/>
  <c r="AF459" i="145" s="1"/>
  <c r="AG457" i="145"/>
  <c r="AB505" i="145"/>
  <c r="AA506" i="145"/>
  <c r="AA507" i="145" s="1"/>
  <c r="AP389" i="145"/>
  <c r="AP405" i="145" s="1"/>
  <c r="AC505" i="145" l="1"/>
  <c r="AB506" i="145"/>
  <c r="AB507" i="145" s="1"/>
  <c r="AH457" i="145"/>
  <c r="AG458" i="145"/>
  <c r="AG459" i="145" s="1"/>
  <c r="AO417" i="145"/>
  <c r="AO420" i="145"/>
  <c r="AO421" i="145"/>
  <c r="AO416" i="145"/>
  <c r="AO413" i="145"/>
  <c r="AK433" i="145"/>
  <c r="AK434" i="145" s="1"/>
  <c r="AJ434" i="145"/>
  <c r="AJ435" i="145" s="1"/>
  <c r="AO425" i="145"/>
  <c r="AO414" i="145"/>
  <c r="AE481" i="145"/>
  <c r="AD482" i="145"/>
  <c r="AD483" i="145" s="1"/>
  <c r="AO418" i="145"/>
  <c r="AO415" i="145"/>
  <c r="AK435" i="145" l="1"/>
  <c r="AL442" i="145"/>
  <c r="AL439" i="145"/>
  <c r="AL441" i="145"/>
  <c r="AL438" i="145"/>
  <c r="AL445" i="145"/>
  <c r="AL444" i="145"/>
  <c r="AL449" i="145"/>
  <c r="AL440" i="145"/>
  <c r="AL437" i="145"/>
  <c r="AI457" i="145"/>
  <c r="AH458" i="145"/>
  <c r="AH459" i="145" s="1"/>
  <c r="AF481" i="145"/>
  <c r="AE482" i="145"/>
  <c r="AE483" i="145" s="1"/>
  <c r="AP413" i="145"/>
  <c r="AP429" i="145" s="1"/>
  <c r="AC506" i="145"/>
  <c r="AC507" i="145" s="1"/>
  <c r="AD505" i="145"/>
  <c r="AO449" i="145" l="1"/>
  <c r="AO441" i="145"/>
  <c r="AI458" i="145"/>
  <c r="AI459" i="145" s="1"/>
  <c r="AJ457" i="145"/>
  <c r="AO444" i="145"/>
  <c r="AO439" i="145"/>
  <c r="AO437" i="145"/>
  <c r="AO445" i="145"/>
  <c r="AO442" i="145"/>
  <c r="AD506" i="145"/>
  <c r="AD507" i="145" s="1"/>
  <c r="AE505" i="145"/>
  <c r="AF482" i="145"/>
  <c r="AF483" i="145" s="1"/>
  <c r="AG481" i="145"/>
  <c r="AO440" i="145"/>
  <c r="AO438" i="145"/>
  <c r="AG482" i="145" l="1"/>
  <c r="AG483" i="145" s="1"/>
  <c r="AH481" i="145"/>
  <c r="AP437" i="145"/>
  <c r="AP453" i="145" s="1"/>
  <c r="AF505" i="145"/>
  <c r="AE506" i="145"/>
  <c r="AE507" i="145" s="1"/>
  <c r="AJ458" i="145"/>
  <c r="AJ459" i="145" s="1"/>
  <c r="AK457" i="145"/>
  <c r="AK458" i="145" s="1"/>
  <c r="AG505" i="145" l="1"/>
  <c r="AF506" i="145"/>
  <c r="AF507" i="145" s="1"/>
  <c r="AK459" i="145"/>
  <c r="AL466" i="145"/>
  <c r="AL463" i="145"/>
  <c r="AL468" i="145"/>
  <c r="AL469" i="145"/>
  <c r="AL473" i="145"/>
  <c r="AL461" i="145"/>
  <c r="AL464" i="145"/>
  <c r="AL462" i="145"/>
  <c r="AL465" i="145"/>
  <c r="AI481" i="145"/>
  <c r="AH482" i="145"/>
  <c r="AH483" i="145" s="1"/>
  <c r="AO462" i="145" l="1"/>
  <c r="AO465" i="145"/>
  <c r="AO473" i="145"/>
  <c r="AO466" i="145"/>
  <c r="AO469" i="145"/>
  <c r="AO468" i="145"/>
  <c r="AO464" i="145"/>
  <c r="AJ481" i="145"/>
  <c r="AI482" i="145"/>
  <c r="AI483" i="145" s="1"/>
  <c r="AO461" i="145"/>
  <c r="AO463" i="145"/>
  <c r="AG506" i="145"/>
  <c r="AG507" i="145" s="1"/>
  <c r="AH505" i="145"/>
  <c r="AJ482" i="145" l="1"/>
  <c r="AJ483" i="145" s="1"/>
  <c r="AK481" i="145"/>
  <c r="AK482" i="145" s="1"/>
  <c r="AH506" i="145"/>
  <c r="AH507" i="145" s="1"/>
  <c r="AI505" i="145"/>
  <c r="AP461" i="145"/>
  <c r="AP477" i="145" s="1"/>
  <c r="AJ505" i="145" l="1"/>
  <c r="AI506" i="145"/>
  <c r="AI507" i="145" s="1"/>
  <c r="AK483" i="145"/>
  <c r="AL490" i="145"/>
  <c r="AL487" i="145"/>
  <c r="AL493" i="145"/>
  <c r="AL497" i="145"/>
  <c r="AL492" i="145"/>
  <c r="AL485" i="145"/>
  <c r="AL489" i="145"/>
  <c r="AL486" i="145"/>
  <c r="AL488" i="145"/>
  <c r="AO488" i="145" l="1"/>
  <c r="AO492" i="145"/>
  <c r="AO490" i="145"/>
  <c r="AO486" i="145"/>
  <c r="AO489" i="145"/>
  <c r="AO493" i="145"/>
  <c r="AO497" i="145"/>
  <c r="AO485" i="145"/>
  <c r="AP485" i="145" s="1"/>
  <c r="AP501" i="145" s="1"/>
  <c r="AO487" i="145"/>
  <c r="AK505" i="145"/>
  <c r="AK506" i="145" s="1"/>
  <c r="AJ506" i="145"/>
  <c r="AJ507" i="145" s="1"/>
  <c r="AK507" i="145" l="1"/>
  <c r="AL509" i="145"/>
  <c r="AL512" i="145"/>
  <c r="AL514" i="145"/>
  <c r="AL516" i="145"/>
  <c r="AL510" i="145"/>
  <c r="AL517" i="145"/>
  <c r="AL521" i="145"/>
  <c r="AL513" i="145"/>
  <c r="AL511" i="145"/>
  <c r="AO514" i="145" l="1"/>
  <c r="AL13" i="145"/>
  <c r="AO13" i="145" s="1"/>
  <c r="AO517" i="145"/>
  <c r="AL15" i="145"/>
  <c r="AO15" i="145" s="1"/>
  <c r="AO512" i="145"/>
  <c r="AL11" i="145"/>
  <c r="AO11" i="145" s="1"/>
  <c r="AO510" i="145"/>
  <c r="AL9" i="145"/>
  <c r="AO9" i="145" s="1"/>
  <c r="AO509" i="145"/>
  <c r="AL8" i="145"/>
  <c r="AO8" i="145" s="1"/>
  <c r="AO521" i="145"/>
  <c r="AL18" i="145"/>
  <c r="AO18" i="145" s="1"/>
  <c r="AO511" i="145"/>
  <c r="AL10" i="145"/>
  <c r="AO10" i="145" s="1"/>
  <c r="AO513" i="145"/>
  <c r="AL12" i="145"/>
  <c r="AO12" i="145" s="1"/>
  <c r="AO516" i="145"/>
  <c r="AL14" i="145"/>
  <c r="AO14" i="145" s="1"/>
  <c r="AP8" i="145" l="1"/>
  <c r="V5" i="145" s="1"/>
  <c r="AP509" i="145"/>
  <c r="AP525" i="145" s="1"/>
  <c r="V7" i="145" s="1"/>
  <c r="Q5" i="144" l="1"/>
  <c r="D7" i="144"/>
  <c r="G7" i="144" s="1"/>
  <c r="E7" i="144"/>
  <c r="AJ11" i="144"/>
  <c r="AJ13" i="144"/>
  <c r="AJ15" i="144"/>
  <c r="AM16" i="144"/>
  <c r="AJ27" i="144"/>
  <c r="AJ29" i="144"/>
  <c r="AJ31" i="144"/>
  <c r="AM32" i="144"/>
  <c r="AJ43" i="144"/>
  <c r="AJ45" i="144"/>
  <c r="AJ47" i="144"/>
  <c r="AM48" i="144"/>
  <c r="AJ59" i="144"/>
  <c r="AJ61" i="144"/>
  <c r="AJ63" i="144"/>
  <c r="AM64" i="144"/>
  <c r="AJ75" i="144"/>
  <c r="AJ77" i="144"/>
  <c r="AJ79" i="144"/>
  <c r="AM80" i="144"/>
  <c r="AJ91" i="144"/>
  <c r="AJ93" i="144"/>
  <c r="AJ95" i="144"/>
  <c r="AM96" i="144"/>
  <c r="AJ107" i="144"/>
  <c r="AJ109" i="144"/>
  <c r="AJ111" i="144"/>
  <c r="AM112" i="144"/>
  <c r="AJ123" i="144"/>
  <c r="AJ125" i="144"/>
  <c r="AJ127" i="144"/>
  <c r="AM128" i="144"/>
  <c r="AJ139" i="144"/>
  <c r="AJ141" i="144"/>
  <c r="AJ143" i="144"/>
  <c r="AM144" i="144"/>
  <c r="AJ155" i="144"/>
  <c r="AJ157" i="144"/>
  <c r="AJ159" i="144"/>
  <c r="AM160" i="144"/>
  <c r="AJ171" i="144"/>
  <c r="AJ173" i="144"/>
  <c r="AJ175" i="144"/>
  <c r="AM176" i="144"/>
  <c r="AJ187" i="144"/>
  <c r="AJ189" i="144"/>
  <c r="AJ191" i="144"/>
  <c r="AM192" i="144"/>
  <c r="AJ203" i="144"/>
  <c r="AJ205" i="144"/>
  <c r="AJ207" i="144"/>
  <c r="AM208" i="144"/>
  <c r="AJ219" i="144"/>
  <c r="AJ221" i="144"/>
  <c r="AJ223" i="144"/>
  <c r="AM224" i="144"/>
  <c r="AJ235" i="144"/>
  <c r="AJ237" i="144"/>
  <c r="AJ239" i="144"/>
  <c r="AM240" i="144"/>
  <c r="AJ251" i="144"/>
  <c r="AJ253" i="144"/>
  <c r="AJ255" i="144"/>
  <c r="AM256" i="144"/>
  <c r="AJ267" i="144"/>
  <c r="AJ269" i="144"/>
  <c r="AJ271" i="144"/>
  <c r="AM272" i="144"/>
  <c r="AJ283" i="144"/>
  <c r="AJ285" i="144"/>
  <c r="AJ287" i="144"/>
  <c r="AM288" i="144"/>
  <c r="AJ299" i="144"/>
  <c r="AJ301" i="144"/>
  <c r="AJ303" i="144"/>
  <c r="AM304" i="144"/>
  <c r="AJ315" i="144"/>
  <c r="AJ317" i="144"/>
  <c r="AJ319" i="144"/>
  <c r="AM320" i="144"/>
  <c r="AJ331" i="144"/>
  <c r="AJ333" i="144"/>
  <c r="AJ335" i="144"/>
  <c r="AM336" i="144"/>
  <c r="X3" i="144" l="1"/>
  <c r="X4" i="144"/>
  <c r="D9" i="144"/>
  <c r="E9" i="144" l="1"/>
  <c r="D8" i="144"/>
  <c r="D10" i="144"/>
  <c r="D26" i="144"/>
  <c r="D11" i="144" l="1"/>
  <c r="D20" i="144" s="1"/>
  <c r="F9" i="144"/>
  <c r="E10" i="144"/>
  <c r="D24" i="144"/>
  <c r="D27" i="144"/>
  <c r="D36" i="144" s="1"/>
  <c r="D23" i="144"/>
  <c r="D25" i="144" s="1"/>
  <c r="E23" i="144"/>
  <c r="D34" i="144"/>
  <c r="E25" i="144" l="1"/>
  <c r="D42" i="144"/>
  <c r="F10" i="144"/>
  <c r="G9" i="144"/>
  <c r="D19" i="144"/>
  <c r="D37" i="144"/>
  <c r="E11" i="144"/>
  <c r="E18" i="144" s="1"/>
  <c r="E19" i="144"/>
  <c r="E20" i="144"/>
  <c r="E21" i="144"/>
  <c r="D35" i="144"/>
  <c r="D21" i="144"/>
  <c r="D18" i="144"/>
  <c r="E26" i="144" l="1"/>
  <c r="F25" i="144"/>
  <c r="G10" i="144"/>
  <c r="H9" i="144"/>
  <c r="F11" i="144"/>
  <c r="F18" i="144" s="1"/>
  <c r="F19" i="144"/>
  <c r="F20" i="144"/>
  <c r="F21" i="144"/>
  <c r="D40" i="144"/>
  <c r="E39" i="144"/>
  <c r="D43" i="144"/>
  <c r="D50" i="144"/>
  <c r="D51" i="144"/>
  <c r="D52" i="144"/>
  <c r="D53" i="144"/>
  <c r="D39" i="144"/>
  <c r="G25" i="144" l="1"/>
  <c r="F26" i="144"/>
  <c r="D41" i="144"/>
  <c r="E27" i="144"/>
  <c r="E34" i="144" s="1"/>
  <c r="E36" i="144"/>
  <c r="E37" i="144"/>
  <c r="I9" i="144"/>
  <c r="H10" i="144"/>
  <c r="G11" i="144"/>
  <c r="G19" i="144" s="1"/>
  <c r="G18" i="144"/>
  <c r="J9" i="144" l="1"/>
  <c r="I10" i="144"/>
  <c r="G21" i="144"/>
  <c r="G20" i="144"/>
  <c r="E41" i="144"/>
  <c r="D58" i="144"/>
  <c r="H11" i="144"/>
  <c r="H19" i="144" s="1"/>
  <c r="H20" i="144"/>
  <c r="F27" i="144"/>
  <c r="F35" i="144" s="1"/>
  <c r="G26" i="144"/>
  <c r="H25" i="144"/>
  <c r="E35" i="144"/>
  <c r="F34" i="144" l="1"/>
  <c r="H26" i="144"/>
  <c r="I25" i="144"/>
  <c r="F37" i="144"/>
  <c r="H21" i="144"/>
  <c r="H18" i="144"/>
  <c r="J10" i="144"/>
  <c r="K9" i="144"/>
  <c r="G27" i="144"/>
  <c r="G34" i="144" s="1"/>
  <c r="G36" i="144"/>
  <c r="G37" i="144"/>
  <c r="F36" i="144"/>
  <c r="D55" i="144"/>
  <c r="D57" i="144" s="1"/>
  <c r="E55" i="144"/>
  <c r="D56" i="144"/>
  <c r="D59" i="144"/>
  <c r="D66" i="144"/>
  <c r="D67" i="144"/>
  <c r="D69" i="144"/>
  <c r="E42" i="144"/>
  <c r="F41" i="144"/>
  <c r="I11" i="144"/>
  <c r="I19" i="144" s="1"/>
  <c r="E43" i="144" l="1"/>
  <c r="E50" i="144" s="1"/>
  <c r="E51" i="144"/>
  <c r="E52" i="144"/>
  <c r="E53" i="144"/>
  <c r="K10" i="144"/>
  <c r="L9" i="144"/>
  <c r="I21" i="144"/>
  <c r="I18" i="144"/>
  <c r="G35" i="144"/>
  <c r="J11" i="144"/>
  <c r="J21" i="144" s="1"/>
  <c r="J18" i="144"/>
  <c r="J25" i="144"/>
  <c r="I26" i="144"/>
  <c r="E57" i="144"/>
  <c r="D74" i="144"/>
  <c r="D68" i="144"/>
  <c r="H27" i="144"/>
  <c r="H34" i="144" s="1"/>
  <c r="H36" i="144"/>
  <c r="H35" i="144"/>
  <c r="H37" i="144"/>
  <c r="I20" i="144"/>
  <c r="F42" i="144"/>
  <c r="G41" i="144"/>
  <c r="M9" i="144" l="1"/>
  <c r="L10" i="144"/>
  <c r="F57" i="144"/>
  <c r="E58" i="144"/>
  <c r="J20" i="144"/>
  <c r="K11" i="144"/>
  <c r="K19" i="144" s="1"/>
  <c r="K18" i="144"/>
  <c r="K20" i="144"/>
  <c r="K21" i="144"/>
  <c r="I35" i="144"/>
  <c r="I27" i="144"/>
  <c r="I37" i="144" s="1"/>
  <c r="I34" i="144"/>
  <c r="I36" i="144"/>
  <c r="J19" i="144"/>
  <c r="H41" i="144"/>
  <c r="G42" i="144"/>
  <c r="K25" i="144"/>
  <c r="J26" i="144"/>
  <c r="F43" i="144"/>
  <c r="F51" i="144" s="1"/>
  <c r="F53" i="144"/>
  <c r="E71" i="144"/>
  <c r="D72" i="144"/>
  <c r="D75" i="144"/>
  <c r="D84" i="144" s="1"/>
  <c r="D71" i="144"/>
  <c r="D73" i="144" s="1"/>
  <c r="D82" i="144"/>
  <c r="D85" i="144"/>
  <c r="F50" i="144" l="1"/>
  <c r="G43" i="144"/>
  <c r="G51" i="144"/>
  <c r="N9" i="144"/>
  <c r="M10" i="144"/>
  <c r="D90" i="144"/>
  <c r="E73" i="144"/>
  <c r="I41" i="144"/>
  <c r="H42" i="144"/>
  <c r="E67" i="144"/>
  <c r="E68" i="144"/>
  <c r="E69" i="144"/>
  <c r="E59" i="144"/>
  <c r="F52" i="144"/>
  <c r="F58" i="144"/>
  <c r="G57" i="144"/>
  <c r="J27" i="144"/>
  <c r="J34" i="144" s="1"/>
  <c r="J36" i="144"/>
  <c r="J37" i="144"/>
  <c r="D83" i="144"/>
  <c r="K26" i="144"/>
  <c r="L25" i="144"/>
  <c r="L18" i="144"/>
  <c r="L11" i="144"/>
  <c r="L19" i="144"/>
  <c r="L20" i="144"/>
  <c r="L21" i="144"/>
  <c r="I42" i="144" l="1"/>
  <c r="J41" i="144"/>
  <c r="M18" i="144"/>
  <c r="M11" i="144"/>
  <c r="M19" i="144" s="1"/>
  <c r="F73" i="144"/>
  <c r="E74" i="144"/>
  <c r="N10" i="144"/>
  <c r="O9" i="144"/>
  <c r="K27" i="144"/>
  <c r="K35" i="144" s="1"/>
  <c r="J35" i="144"/>
  <c r="H57" i="144"/>
  <c r="G58" i="144"/>
  <c r="E66" i="144"/>
  <c r="D88" i="144"/>
  <c r="D91" i="144"/>
  <c r="D87" i="144"/>
  <c r="D89" i="144" s="1"/>
  <c r="E87" i="144"/>
  <c r="D99" i="144"/>
  <c r="D100" i="144"/>
  <c r="D101" i="144"/>
  <c r="G53" i="144"/>
  <c r="G50" i="144"/>
  <c r="L26" i="144"/>
  <c r="M25" i="144"/>
  <c r="F59" i="144"/>
  <c r="F67" i="144" s="1"/>
  <c r="H52" i="144"/>
  <c r="H53" i="144"/>
  <c r="H50" i="144"/>
  <c r="H43" i="144"/>
  <c r="H51" i="144" s="1"/>
  <c r="G52" i="144"/>
  <c r="K36" i="144" l="1"/>
  <c r="F69" i="144"/>
  <c r="G73" i="144"/>
  <c r="F74" i="144"/>
  <c r="M21" i="144"/>
  <c r="I43" i="144"/>
  <c r="I50" i="144" s="1"/>
  <c r="I53" i="144"/>
  <c r="F66" i="144"/>
  <c r="J42" i="144"/>
  <c r="K41" i="144"/>
  <c r="G59" i="144"/>
  <c r="G66" i="144"/>
  <c r="G67" i="144"/>
  <c r="G68" i="144"/>
  <c r="G69" i="144"/>
  <c r="K34" i="144"/>
  <c r="F68" i="144"/>
  <c r="N25" i="144"/>
  <c r="M26" i="144"/>
  <c r="D98" i="144"/>
  <c r="I57" i="144"/>
  <c r="H58" i="144"/>
  <c r="K37" i="144"/>
  <c r="O10" i="144"/>
  <c r="P9" i="144"/>
  <c r="M20" i="144"/>
  <c r="E89" i="144"/>
  <c r="D106" i="144"/>
  <c r="E75" i="144"/>
  <c r="E82" i="144"/>
  <c r="E83" i="144"/>
  <c r="E84" i="144"/>
  <c r="E85" i="144"/>
  <c r="L27" i="144"/>
  <c r="L34" i="144"/>
  <c r="L35" i="144"/>
  <c r="L36" i="144"/>
  <c r="L37" i="144"/>
  <c r="N11" i="144"/>
  <c r="N20" i="144" s="1"/>
  <c r="N19" i="144"/>
  <c r="N21" i="144"/>
  <c r="E103" i="144" l="1"/>
  <c r="D104" i="144"/>
  <c r="D107" i="144"/>
  <c r="D117" i="144" s="1"/>
  <c r="D103" i="144"/>
  <c r="D105" i="144" s="1"/>
  <c r="D116" i="144"/>
  <c r="L41" i="144"/>
  <c r="K42" i="144"/>
  <c r="N18" i="144"/>
  <c r="E90" i="144"/>
  <c r="F89" i="144"/>
  <c r="M27" i="144"/>
  <c r="M34" i="144"/>
  <c r="M36" i="144"/>
  <c r="M35" i="144"/>
  <c r="M37" i="144"/>
  <c r="J43" i="144"/>
  <c r="J52" i="144" s="1"/>
  <c r="J50" i="144"/>
  <c r="J53" i="144"/>
  <c r="I52" i="144"/>
  <c r="H59" i="144"/>
  <c r="H68" i="144" s="1"/>
  <c r="H66" i="144"/>
  <c r="I51" i="144"/>
  <c r="F83" i="144"/>
  <c r="F84" i="144"/>
  <c r="F85" i="144"/>
  <c r="F75" i="144"/>
  <c r="F82" i="144" s="1"/>
  <c r="O11" i="144"/>
  <c r="O20" i="144" s="1"/>
  <c r="O18" i="144"/>
  <c r="O25" i="144"/>
  <c r="N26" i="144"/>
  <c r="Q9" i="144"/>
  <c r="P10" i="144"/>
  <c r="J57" i="144"/>
  <c r="I58" i="144"/>
  <c r="H73" i="144"/>
  <c r="G74" i="144"/>
  <c r="L42" i="144" l="1"/>
  <c r="M41" i="144"/>
  <c r="G75" i="144"/>
  <c r="G83" i="144" s="1"/>
  <c r="K57" i="144"/>
  <c r="J58" i="144"/>
  <c r="R9" i="144"/>
  <c r="Q10" i="144"/>
  <c r="O26" i="144"/>
  <c r="P25" i="144"/>
  <c r="O19" i="144"/>
  <c r="H67" i="144"/>
  <c r="J51" i="144"/>
  <c r="G89" i="144"/>
  <c r="F90" i="144"/>
  <c r="K50" i="144"/>
  <c r="K43" i="144"/>
  <c r="K51" i="144" s="1"/>
  <c r="K52" i="144"/>
  <c r="K53" i="144"/>
  <c r="D122" i="144"/>
  <c r="E105" i="144"/>
  <c r="E91" i="144"/>
  <c r="E98" i="144"/>
  <c r="E99" i="144"/>
  <c r="D115" i="144"/>
  <c r="I67" i="144"/>
  <c r="I59" i="144"/>
  <c r="I68" i="144" s="1"/>
  <c r="O21" i="144"/>
  <c r="H69" i="144"/>
  <c r="H74" i="144"/>
  <c r="I73" i="144"/>
  <c r="P11" i="144"/>
  <c r="P20" i="144" s="1"/>
  <c r="P19" i="144"/>
  <c r="N35" i="144"/>
  <c r="N27" i="144"/>
  <c r="N36" i="144" s="1"/>
  <c r="D114" i="144"/>
  <c r="Q11" i="144" l="1"/>
  <c r="Q19" i="144" s="1"/>
  <c r="Q18" i="144"/>
  <c r="Q20" i="144"/>
  <c r="Q21" i="144"/>
  <c r="N34" i="144"/>
  <c r="I66" i="144"/>
  <c r="G82" i="144"/>
  <c r="F91" i="144"/>
  <c r="R10" i="144"/>
  <c r="S9" i="144"/>
  <c r="N37" i="144"/>
  <c r="P21" i="144"/>
  <c r="P18" i="144"/>
  <c r="I69" i="144"/>
  <c r="E101" i="144"/>
  <c r="F105" i="144"/>
  <c r="E106" i="144"/>
  <c r="H89" i="144"/>
  <c r="G90" i="144"/>
  <c r="P26" i="144"/>
  <c r="Q25" i="144"/>
  <c r="J67" i="144"/>
  <c r="J69" i="144"/>
  <c r="J59" i="144"/>
  <c r="J66" i="144" s="1"/>
  <c r="G85" i="144"/>
  <c r="M42" i="144"/>
  <c r="N41" i="144"/>
  <c r="H75" i="144"/>
  <c r="H84" i="144" s="1"/>
  <c r="H83" i="144"/>
  <c r="H85" i="144"/>
  <c r="J73" i="144"/>
  <c r="I74" i="144"/>
  <c r="E100" i="144"/>
  <c r="D120" i="144"/>
  <c r="D123" i="144"/>
  <c r="D132" i="144" s="1"/>
  <c r="D119" i="144"/>
  <c r="D130" i="144"/>
  <c r="E119" i="144"/>
  <c r="O27" i="144"/>
  <c r="O35" i="144" s="1"/>
  <c r="O36" i="144"/>
  <c r="O37" i="144"/>
  <c r="K58" i="144"/>
  <c r="L57" i="144"/>
  <c r="G84" i="144"/>
  <c r="L51" i="144"/>
  <c r="L53" i="144"/>
  <c r="L43" i="144"/>
  <c r="L52" i="144" s="1"/>
  <c r="L50" i="144"/>
  <c r="K59" i="144" l="1"/>
  <c r="K67" i="144" s="1"/>
  <c r="K66" i="144"/>
  <c r="K69" i="144"/>
  <c r="O34" i="144"/>
  <c r="D133" i="144"/>
  <c r="D121" i="144"/>
  <c r="H82" i="144"/>
  <c r="M43" i="144"/>
  <c r="M51" i="144" s="1"/>
  <c r="M50" i="144"/>
  <c r="J68" i="144"/>
  <c r="P27" i="144"/>
  <c r="P35" i="144"/>
  <c r="P37" i="144"/>
  <c r="P34" i="144"/>
  <c r="P36" i="144"/>
  <c r="G105" i="144"/>
  <c r="F106" i="144"/>
  <c r="R11" i="144"/>
  <c r="R18" i="144" s="1"/>
  <c r="R19" i="144"/>
  <c r="R20" i="144"/>
  <c r="R21" i="144"/>
  <c r="F99" i="144"/>
  <c r="I75" i="144"/>
  <c r="I83" i="144" s="1"/>
  <c r="I82" i="144"/>
  <c r="G91" i="144"/>
  <c r="G98" i="144" s="1"/>
  <c r="G100" i="144"/>
  <c r="G101" i="144"/>
  <c r="F101" i="144"/>
  <c r="F98" i="144"/>
  <c r="M57" i="144"/>
  <c r="L58" i="144"/>
  <c r="D131" i="144"/>
  <c r="K73" i="144"/>
  <c r="J74" i="144"/>
  <c r="H90" i="144"/>
  <c r="I89" i="144"/>
  <c r="F100" i="144"/>
  <c r="O41" i="144"/>
  <c r="N42" i="144"/>
  <c r="Q26" i="144"/>
  <c r="R25" i="144"/>
  <c r="E107" i="144"/>
  <c r="E114" i="144"/>
  <c r="E115" i="144"/>
  <c r="E117" i="144"/>
  <c r="S10" i="144"/>
  <c r="T9" i="144"/>
  <c r="G106" i="144" l="1"/>
  <c r="H105" i="144"/>
  <c r="M53" i="144"/>
  <c r="P41" i="144"/>
  <c r="O42" i="144"/>
  <c r="H91" i="144"/>
  <c r="H99" i="144" s="1"/>
  <c r="H98" i="144"/>
  <c r="H101" i="144"/>
  <c r="G99" i="144"/>
  <c r="I85" i="144"/>
  <c r="U9" i="144"/>
  <c r="T10" i="144"/>
  <c r="E116" i="144"/>
  <c r="S25" i="144"/>
  <c r="R26" i="144"/>
  <c r="J83" i="144"/>
  <c r="J75" i="144"/>
  <c r="J82" i="144" s="1"/>
  <c r="L59" i="144"/>
  <c r="L68" i="144" s="1"/>
  <c r="L69" i="144"/>
  <c r="I84" i="144"/>
  <c r="M52" i="144"/>
  <c r="D138" i="144"/>
  <c r="E121" i="144"/>
  <c r="K68" i="144"/>
  <c r="S11" i="144"/>
  <c r="S19" i="144" s="1"/>
  <c r="S18" i="144"/>
  <c r="S21" i="144"/>
  <c r="Q36" i="144"/>
  <c r="Q37" i="144"/>
  <c r="Q27" i="144"/>
  <c r="Q34" i="144" s="1"/>
  <c r="L73" i="144"/>
  <c r="K74" i="144"/>
  <c r="N57" i="144"/>
  <c r="M58" i="144"/>
  <c r="N50" i="144"/>
  <c r="N43" i="144"/>
  <c r="N51" i="144"/>
  <c r="N52" i="144"/>
  <c r="N53" i="144"/>
  <c r="I90" i="144"/>
  <c r="J89" i="144"/>
  <c r="F115" i="144"/>
  <c r="F116" i="144"/>
  <c r="F117" i="144"/>
  <c r="F107" i="144"/>
  <c r="D136" i="144" l="1"/>
  <c r="D139" i="144"/>
  <c r="D135" i="144"/>
  <c r="D137" i="144" s="1"/>
  <c r="D148" i="144"/>
  <c r="D149" i="144"/>
  <c r="E135" i="144"/>
  <c r="K89" i="144"/>
  <c r="J90" i="144"/>
  <c r="F114" i="144"/>
  <c r="I91" i="144"/>
  <c r="I98" i="144"/>
  <c r="I99" i="144"/>
  <c r="I100" i="144"/>
  <c r="I101" i="144"/>
  <c r="L74" i="144"/>
  <c r="M73" i="144"/>
  <c r="Q35" i="144"/>
  <c r="S20" i="144"/>
  <c r="L67" i="144"/>
  <c r="J85" i="144"/>
  <c r="R36" i="144"/>
  <c r="R37" i="144"/>
  <c r="R27" i="144"/>
  <c r="R34" i="144" s="1"/>
  <c r="V9" i="144"/>
  <c r="U10" i="144"/>
  <c r="H100" i="144"/>
  <c r="O43" i="144"/>
  <c r="O52" i="144" s="1"/>
  <c r="O51" i="144"/>
  <c r="H106" i="144"/>
  <c r="I105" i="144"/>
  <c r="M68" i="144"/>
  <c r="M69" i="144"/>
  <c r="M59" i="144"/>
  <c r="M66" i="144" s="1"/>
  <c r="F121" i="144"/>
  <c r="E122" i="144"/>
  <c r="L66" i="144"/>
  <c r="J84" i="144"/>
  <c r="T25" i="144"/>
  <c r="S26" i="144"/>
  <c r="P42" i="144"/>
  <c r="Q41" i="144"/>
  <c r="G107" i="144"/>
  <c r="G114" i="144"/>
  <c r="G115" i="144"/>
  <c r="G116" i="144"/>
  <c r="G117" i="144"/>
  <c r="O57" i="144"/>
  <c r="N58" i="144"/>
  <c r="K83" i="144"/>
  <c r="K75" i="144"/>
  <c r="K84" i="144" s="1"/>
  <c r="T18" i="144"/>
  <c r="T11" i="144"/>
  <c r="T19" i="144" s="1"/>
  <c r="T20" i="144"/>
  <c r="T21" i="144"/>
  <c r="L89" i="144" l="1"/>
  <c r="K90" i="144"/>
  <c r="P57" i="144"/>
  <c r="O58" i="144"/>
  <c r="K82" i="144"/>
  <c r="S27" i="144"/>
  <c r="S35" i="144" s="1"/>
  <c r="S36" i="144"/>
  <c r="E123" i="144"/>
  <c r="E130" i="144"/>
  <c r="E131" i="144"/>
  <c r="E132" i="144"/>
  <c r="E133" i="144"/>
  <c r="H107" i="144"/>
  <c r="H114" i="144"/>
  <c r="H115" i="144"/>
  <c r="H116" i="144"/>
  <c r="H117" i="144"/>
  <c r="V10" i="144"/>
  <c r="W9" i="144"/>
  <c r="R35" i="144"/>
  <c r="D147" i="144"/>
  <c r="L75" i="144"/>
  <c r="L82" i="144" s="1"/>
  <c r="L85" i="144"/>
  <c r="K85" i="144"/>
  <c r="T26" i="144"/>
  <c r="U25" i="144"/>
  <c r="G121" i="144"/>
  <c r="F122" i="144"/>
  <c r="M67" i="144"/>
  <c r="O53" i="144"/>
  <c r="O50" i="144"/>
  <c r="D146" i="144"/>
  <c r="P51" i="144"/>
  <c r="P52" i="144"/>
  <c r="P53" i="144"/>
  <c r="P43" i="144"/>
  <c r="P50" i="144"/>
  <c r="J105" i="144"/>
  <c r="I106" i="144"/>
  <c r="U11" i="144"/>
  <c r="U18" i="144"/>
  <c r="U21" i="144"/>
  <c r="U20" i="144"/>
  <c r="U19" i="144"/>
  <c r="N59" i="144"/>
  <c r="N66" i="144" s="1"/>
  <c r="Q42" i="144"/>
  <c r="R41" i="144"/>
  <c r="N73" i="144"/>
  <c r="M74" i="144"/>
  <c r="J98" i="144"/>
  <c r="J99" i="144"/>
  <c r="J91" i="144"/>
  <c r="J100" i="144"/>
  <c r="J101" i="144"/>
  <c r="D154" i="144"/>
  <c r="E137" i="144"/>
  <c r="G122" i="144" l="1"/>
  <c r="H121" i="144"/>
  <c r="D152" i="144"/>
  <c r="D155" i="144"/>
  <c r="D163" i="144" s="1"/>
  <c r="D151" i="144"/>
  <c r="E151" i="144"/>
  <c r="D164" i="144"/>
  <c r="D165" i="144"/>
  <c r="O73" i="144"/>
  <c r="N74" i="144"/>
  <c r="N69" i="144"/>
  <c r="U26" i="144"/>
  <c r="V25" i="144"/>
  <c r="L84" i="144"/>
  <c r="S34" i="144"/>
  <c r="F137" i="144"/>
  <c r="E138" i="144"/>
  <c r="S41" i="144"/>
  <c r="R42" i="144"/>
  <c r="N68" i="144"/>
  <c r="I107" i="144"/>
  <c r="I116" i="144" s="1"/>
  <c r="I115" i="144"/>
  <c r="I117" i="144"/>
  <c r="T27" i="144"/>
  <c r="T34" i="144" s="1"/>
  <c r="L83" i="144"/>
  <c r="S37" i="144"/>
  <c r="O59" i="144"/>
  <c r="O66" i="144" s="1"/>
  <c r="K99" i="144"/>
  <c r="K91" i="144"/>
  <c r="K98" i="144" s="1"/>
  <c r="K100" i="144"/>
  <c r="Q43" i="144"/>
  <c r="Q53" i="144" s="1"/>
  <c r="Q52" i="144"/>
  <c r="Q50" i="144"/>
  <c r="N67" i="144"/>
  <c r="K105" i="144"/>
  <c r="J106" i="144"/>
  <c r="F132" i="144"/>
  <c r="F123" i="144"/>
  <c r="F133" i="144" s="1"/>
  <c r="W10" i="144"/>
  <c r="X9" i="144"/>
  <c r="Q57" i="144"/>
  <c r="P58" i="144"/>
  <c r="L90" i="144"/>
  <c r="M89" i="144"/>
  <c r="M75" i="144"/>
  <c r="M83" i="144" s="1"/>
  <c r="M82" i="144"/>
  <c r="M84" i="144"/>
  <c r="M85" i="144"/>
  <c r="V11" i="144"/>
  <c r="V21" i="144" s="1"/>
  <c r="Y9" i="144" l="1"/>
  <c r="X10" i="144"/>
  <c r="T37" i="144"/>
  <c r="R43" i="144"/>
  <c r="R51" i="144" s="1"/>
  <c r="R53" i="144"/>
  <c r="W25" i="144"/>
  <c r="V26" i="144"/>
  <c r="V20" i="144"/>
  <c r="R57" i="144"/>
  <c r="Q58" i="144"/>
  <c r="W11" i="144"/>
  <c r="W20" i="144" s="1"/>
  <c r="W19" i="144"/>
  <c r="W21" i="144"/>
  <c r="W18" i="144"/>
  <c r="F131" i="144"/>
  <c r="Q51" i="144"/>
  <c r="O68" i="144"/>
  <c r="T35" i="144"/>
  <c r="I114" i="144"/>
  <c r="T41" i="144"/>
  <c r="S42" i="144"/>
  <c r="U27" i="144"/>
  <c r="U36" i="144" s="1"/>
  <c r="U34" i="144"/>
  <c r="U35" i="144"/>
  <c r="U37" i="144"/>
  <c r="D162" i="144"/>
  <c r="T36" i="144"/>
  <c r="E139" i="144"/>
  <c r="E146" i="144" s="1"/>
  <c r="E147" i="144"/>
  <c r="E149" i="144"/>
  <c r="H122" i="144"/>
  <c r="I121" i="144"/>
  <c r="O69" i="144"/>
  <c r="V19" i="144"/>
  <c r="M90" i="144"/>
  <c r="N89" i="144"/>
  <c r="F130" i="144"/>
  <c r="O67" i="144"/>
  <c r="V18" i="144"/>
  <c r="L91" i="144"/>
  <c r="L101" i="144" s="1"/>
  <c r="J115" i="144"/>
  <c r="J117" i="144"/>
  <c r="J107" i="144"/>
  <c r="J114" i="144" s="1"/>
  <c r="K101" i="144"/>
  <c r="G137" i="144"/>
  <c r="F138" i="144"/>
  <c r="N83" i="144"/>
  <c r="N85" i="144"/>
  <c r="N75" i="144"/>
  <c r="N82" i="144" s="1"/>
  <c r="D153" i="144"/>
  <c r="G123" i="144"/>
  <c r="G130" i="144"/>
  <c r="G131" i="144"/>
  <c r="G132" i="144"/>
  <c r="G133" i="144"/>
  <c r="P59" i="144"/>
  <c r="P66" i="144" s="1"/>
  <c r="P69" i="144"/>
  <c r="K106" i="144"/>
  <c r="L105" i="144"/>
  <c r="P73" i="144"/>
  <c r="O74" i="144"/>
  <c r="F139" i="144" l="1"/>
  <c r="F149" i="144" s="1"/>
  <c r="I122" i="144"/>
  <c r="J121" i="144"/>
  <c r="P74" i="144"/>
  <c r="Q73" i="144"/>
  <c r="P68" i="144"/>
  <c r="N84" i="144"/>
  <c r="H137" i="144"/>
  <c r="G138" i="144"/>
  <c r="J116" i="144"/>
  <c r="L100" i="144"/>
  <c r="M91" i="144"/>
  <c r="M100" i="144"/>
  <c r="M101" i="144"/>
  <c r="M98" i="144"/>
  <c r="M99" i="144"/>
  <c r="H123" i="144"/>
  <c r="H131" i="144" s="1"/>
  <c r="H130" i="144"/>
  <c r="H133" i="144"/>
  <c r="E148" i="144"/>
  <c r="T42" i="144"/>
  <c r="U41" i="144"/>
  <c r="S57" i="144"/>
  <c r="R58" i="144"/>
  <c r="X25" i="144"/>
  <c r="W26" i="144"/>
  <c r="R50" i="144"/>
  <c r="Z9" i="144"/>
  <c r="Y10" i="144"/>
  <c r="L106" i="144"/>
  <c r="M105" i="144"/>
  <c r="P67" i="144"/>
  <c r="E153" i="144"/>
  <c r="D170" i="144"/>
  <c r="L99" i="144"/>
  <c r="K107" i="144"/>
  <c r="K115" i="144" s="1"/>
  <c r="K114" i="144"/>
  <c r="L98" i="144"/>
  <c r="R52" i="144"/>
  <c r="O75" i="144"/>
  <c r="O82" i="144" s="1"/>
  <c r="O89" i="144"/>
  <c r="N90" i="144"/>
  <c r="S43" i="144"/>
  <c r="S50" i="144" s="1"/>
  <c r="Q69" i="144"/>
  <c r="Q59" i="144"/>
  <c r="Q66" i="144" s="1"/>
  <c r="V35" i="144"/>
  <c r="V36" i="144"/>
  <c r="V37" i="144"/>
  <c r="V27" i="144"/>
  <c r="V34" i="144" s="1"/>
  <c r="X11" i="144"/>
  <c r="X19" i="144" s="1"/>
  <c r="X21" i="144" l="1"/>
  <c r="X18" i="144"/>
  <c r="Q68" i="144"/>
  <c r="S53" i="144"/>
  <c r="K117" i="144"/>
  <c r="N105" i="144"/>
  <c r="M106" i="144"/>
  <c r="S58" i="144"/>
  <c r="T57" i="144"/>
  <c r="G139" i="144"/>
  <c r="G146" i="144" s="1"/>
  <c r="G149" i="144"/>
  <c r="K121" i="144"/>
  <c r="J122" i="144"/>
  <c r="F148" i="144"/>
  <c r="O85" i="144"/>
  <c r="X20" i="144"/>
  <c r="Q67" i="144"/>
  <c r="S52" i="144"/>
  <c r="N98" i="144"/>
  <c r="N91" i="144"/>
  <c r="N100" i="144" s="1"/>
  <c r="N101" i="144"/>
  <c r="O84" i="144"/>
  <c r="K116" i="144"/>
  <c r="L107" i="144"/>
  <c r="L115" i="144" s="1"/>
  <c r="L114" i="144"/>
  <c r="L116" i="144"/>
  <c r="L117" i="144"/>
  <c r="W27" i="144"/>
  <c r="W36" i="144" s="1"/>
  <c r="U42" i="144"/>
  <c r="V41" i="144"/>
  <c r="H132" i="144"/>
  <c r="H138" i="144"/>
  <c r="I137" i="144"/>
  <c r="R73" i="144"/>
  <c r="Q74" i="144"/>
  <c r="I123" i="144"/>
  <c r="I132" i="144" s="1"/>
  <c r="F147" i="144"/>
  <c r="S51" i="144"/>
  <c r="P89" i="144"/>
  <c r="O90" i="144"/>
  <c r="O83" i="144"/>
  <c r="E167" i="144"/>
  <c r="D178" i="144"/>
  <c r="D167" i="144"/>
  <c r="D169" i="144" s="1"/>
  <c r="D168" i="144"/>
  <c r="D171" i="144"/>
  <c r="Y11" i="144"/>
  <c r="Y20" i="144" s="1"/>
  <c r="X26" i="144"/>
  <c r="Y25" i="144"/>
  <c r="T43" i="144"/>
  <c r="T50" i="144" s="1"/>
  <c r="T51" i="144"/>
  <c r="T53" i="144"/>
  <c r="P75" i="144"/>
  <c r="P83" i="144" s="1"/>
  <c r="P82" i="144"/>
  <c r="P84" i="144"/>
  <c r="P85" i="144"/>
  <c r="F146" i="144"/>
  <c r="F153" i="144"/>
  <c r="E154" i="144"/>
  <c r="Z10" i="144"/>
  <c r="AA9" i="144"/>
  <c r="R67" i="144"/>
  <c r="R68" i="144"/>
  <c r="R69" i="144"/>
  <c r="R59" i="144"/>
  <c r="R66" i="144" s="1"/>
  <c r="AA10" i="144" l="1"/>
  <c r="AB9" i="144"/>
  <c r="G153" i="144"/>
  <c r="F154" i="144"/>
  <c r="T52" i="144"/>
  <c r="Z25" i="144"/>
  <c r="Y26" i="144"/>
  <c r="Y19" i="144"/>
  <c r="D179" i="144"/>
  <c r="I131" i="144"/>
  <c r="I138" i="144"/>
  <c r="J137" i="144"/>
  <c r="U43" i="144"/>
  <c r="U51" i="144" s="1"/>
  <c r="U53" i="144"/>
  <c r="W35" i="144"/>
  <c r="N99" i="144"/>
  <c r="K122" i="144"/>
  <c r="L121" i="144"/>
  <c r="M107" i="144"/>
  <c r="M115" i="144" s="1"/>
  <c r="M114" i="144"/>
  <c r="M116" i="144"/>
  <c r="M117" i="144"/>
  <c r="E169" i="144"/>
  <c r="D186" i="144"/>
  <c r="O91" i="144"/>
  <c r="O100" i="144" s="1"/>
  <c r="H139" i="144"/>
  <c r="H147" i="144" s="1"/>
  <c r="H146" i="144"/>
  <c r="H148" i="144"/>
  <c r="H149" i="144"/>
  <c r="O105" i="144"/>
  <c r="N106" i="144"/>
  <c r="X27" i="144"/>
  <c r="X37" i="144" s="1"/>
  <c r="X35" i="144"/>
  <c r="X34" i="144"/>
  <c r="X36" i="144"/>
  <c r="I130" i="144"/>
  <c r="W34" i="144"/>
  <c r="Z11" i="144"/>
  <c r="Z19" i="144" s="1"/>
  <c r="Z18" i="144"/>
  <c r="Z20" i="144"/>
  <c r="Z21" i="144"/>
  <c r="Y21" i="144"/>
  <c r="Y18" i="144"/>
  <c r="D181" i="144"/>
  <c r="P90" i="144"/>
  <c r="Q89" i="144"/>
  <c r="I133" i="144"/>
  <c r="Q75" i="144"/>
  <c r="Q84" i="144" s="1"/>
  <c r="W37" i="144"/>
  <c r="G147" i="144"/>
  <c r="U57" i="144"/>
  <c r="T58" i="144"/>
  <c r="E165" i="144"/>
  <c r="E155" i="144"/>
  <c r="E162" i="144"/>
  <c r="E164" i="144"/>
  <c r="E163" i="144"/>
  <c r="D180" i="144"/>
  <c r="S73" i="144"/>
  <c r="R74" i="144"/>
  <c r="V42" i="144"/>
  <c r="W41" i="144"/>
  <c r="J131" i="144"/>
  <c r="J132" i="144"/>
  <c r="J133" i="144"/>
  <c r="J123" i="144"/>
  <c r="J130" i="144" s="1"/>
  <c r="G148" i="144"/>
  <c r="S59" i="144"/>
  <c r="S67" i="144" s="1"/>
  <c r="S66" i="144"/>
  <c r="S68" i="144"/>
  <c r="S69" i="144"/>
  <c r="R84" i="144" l="1"/>
  <c r="R75" i="144"/>
  <c r="R82" i="144" s="1"/>
  <c r="Q83" i="144"/>
  <c r="Q90" i="144"/>
  <c r="R89" i="144"/>
  <c r="T73" i="144"/>
  <c r="S74" i="144"/>
  <c r="Q82" i="144"/>
  <c r="P91" i="144"/>
  <c r="P98" i="144"/>
  <c r="P99" i="144"/>
  <c r="P100" i="144"/>
  <c r="P101" i="144"/>
  <c r="O99" i="144"/>
  <c r="U50" i="144"/>
  <c r="Y27" i="144"/>
  <c r="Y35" i="144" s="1"/>
  <c r="Y37" i="144"/>
  <c r="Y36" i="144"/>
  <c r="G154" i="144"/>
  <c r="H153" i="144"/>
  <c r="N116" i="144"/>
  <c r="N107" i="144"/>
  <c r="N114" i="144" s="1"/>
  <c r="O98" i="144"/>
  <c r="L122" i="144"/>
  <c r="M121" i="144"/>
  <c r="AA25" i="144"/>
  <c r="Z26" i="144"/>
  <c r="X41" i="144"/>
  <c r="W42" i="144"/>
  <c r="T59" i="144"/>
  <c r="T67" i="144" s="1"/>
  <c r="T66" i="144"/>
  <c r="T68" i="144"/>
  <c r="T69" i="144"/>
  <c r="Q85" i="144"/>
  <c r="V43" i="144"/>
  <c r="V51" i="144" s="1"/>
  <c r="V52" i="144"/>
  <c r="V50" i="144"/>
  <c r="V57" i="144"/>
  <c r="U58" i="144"/>
  <c r="O106" i="144"/>
  <c r="P105" i="144"/>
  <c r="O101" i="144"/>
  <c r="D183" i="144"/>
  <c r="D184" i="144"/>
  <c r="D187" i="144"/>
  <c r="D194" i="144" s="1"/>
  <c r="E183" i="144"/>
  <c r="D196" i="144"/>
  <c r="D197" i="144"/>
  <c r="K131" i="144"/>
  <c r="K132" i="144"/>
  <c r="K123" i="144"/>
  <c r="K133" i="144" s="1"/>
  <c r="U52" i="144"/>
  <c r="K137" i="144"/>
  <c r="J138" i="144"/>
  <c r="AC9" i="144"/>
  <c r="AB10" i="144"/>
  <c r="F169" i="144"/>
  <c r="E170" i="144"/>
  <c r="I147" i="144"/>
  <c r="I148" i="144"/>
  <c r="I149" i="144"/>
  <c r="I139" i="144"/>
  <c r="I146" i="144" s="1"/>
  <c r="F162" i="144"/>
  <c r="F163" i="144"/>
  <c r="F164" i="144"/>
  <c r="F155" i="144"/>
  <c r="F165" i="144"/>
  <c r="AA11" i="144"/>
  <c r="AA20" i="144" s="1"/>
  <c r="E171" i="144" l="1"/>
  <c r="E179" i="144" s="1"/>
  <c r="AA21" i="144"/>
  <c r="F170" i="144"/>
  <c r="G169" i="144"/>
  <c r="K130" i="144"/>
  <c r="D195" i="144"/>
  <c r="O107" i="144"/>
  <c r="O114" i="144" s="1"/>
  <c r="O115" i="144"/>
  <c r="O116" i="144"/>
  <c r="O117" i="144"/>
  <c r="AA19" i="144"/>
  <c r="J139" i="144"/>
  <c r="J148" i="144" s="1"/>
  <c r="D185" i="144"/>
  <c r="U68" i="144"/>
  <c r="U59" i="144"/>
  <c r="U66" i="144" s="1"/>
  <c r="V53" i="144"/>
  <c r="W50" i="144"/>
  <c r="W43" i="144"/>
  <c r="W52" i="144" s="1"/>
  <c r="W51" i="144"/>
  <c r="W53" i="144"/>
  <c r="N121" i="144"/>
  <c r="M122" i="144"/>
  <c r="N117" i="144"/>
  <c r="Y34" i="144"/>
  <c r="Q91" i="144"/>
  <c r="Q101" i="144" s="1"/>
  <c r="Q100" i="144"/>
  <c r="Q98" i="144"/>
  <c r="Q99" i="144"/>
  <c r="R85" i="144"/>
  <c r="AB11" i="144"/>
  <c r="AB20" i="144" s="1"/>
  <c r="K138" i="144"/>
  <c r="L137" i="144"/>
  <c r="W57" i="144"/>
  <c r="V58" i="144"/>
  <c r="Y41" i="144"/>
  <c r="X42" i="144"/>
  <c r="L123" i="144"/>
  <c r="L130" i="144"/>
  <c r="L131" i="144"/>
  <c r="L132" i="144"/>
  <c r="L133" i="144"/>
  <c r="H154" i="144"/>
  <c r="I153" i="144"/>
  <c r="S84" i="144"/>
  <c r="S75" i="144"/>
  <c r="S83" i="144" s="1"/>
  <c r="P106" i="144"/>
  <c r="Q105" i="144"/>
  <c r="Z27" i="144"/>
  <c r="Z34" i="144" s="1"/>
  <c r="Z35" i="144"/>
  <c r="N115" i="144"/>
  <c r="G155" i="144"/>
  <c r="G162" i="144" s="1"/>
  <c r="G165" i="144"/>
  <c r="T74" i="144"/>
  <c r="U73" i="144"/>
  <c r="R83" i="144"/>
  <c r="AA18" i="144"/>
  <c r="AD9" i="144"/>
  <c r="AC10" i="144"/>
  <c r="AB25" i="144"/>
  <c r="AA26" i="144"/>
  <c r="S89" i="144"/>
  <c r="R90" i="144"/>
  <c r="K139" i="144" l="1"/>
  <c r="K147" i="144" s="1"/>
  <c r="K146" i="144"/>
  <c r="K148" i="144"/>
  <c r="K149" i="144"/>
  <c r="J146" i="144"/>
  <c r="T89" i="144"/>
  <c r="S90" i="144"/>
  <c r="AA27" i="144"/>
  <c r="AA36" i="144" s="1"/>
  <c r="AA34" i="144"/>
  <c r="AA35" i="144"/>
  <c r="AA37" i="144"/>
  <c r="AD10" i="144"/>
  <c r="AE9" i="144"/>
  <c r="T75" i="144"/>
  <c r="T82" i="144" s="1"/>
  <c r="T83" i="144"/>
  <c r="T85" i="144"/>
  <c r="G163" i="144"/>
  <c r="Z37" i="144"/>
  <c r="S82" i="144"/>
  <c r="AB26" i="144"/>
  <c r="AC25" i="144"/>
  <c r="Z36" i="144"/>
  <c r="R105" i="144"/>
  <c r="Q106" i="144"/>
  <c r="S85" i="144"/>
  <c r="I154" i="144"/>
  <c r="J153" i="144"/>
  <c r="Y42" i="144"/>
  <c r="Z41" i="144"/>
  <c r="L138" i="144"/>
  <c r="M137" i="144"/>
  <c r="AB19" i="144"/>
  <c r="O121" i="144"/>
  <c r="N122" i="144"/>
  <c r="U69" i="144"/>
  <c r="E185" i="144"/>
  <c r="D202" i="144"/>
  <c r="J147" i="144"/>
  <c r="P107" i="144"/>
  <c r="P114" i="144" s="1"/>
  <c r="P116" i="144"/>
  <c r="P117" i="144"/>
  <c r="V67" i="144"/>
  <c r="V68" i="144"/>
  <c r="V69" i="144"/>
  <c r="V59" i="144"/>
  <c r="V66" i="144" s="1"/>
  <c r="AC11" i="144"/>
  <c r="AC21" i="144" s="1"/>
  <c r="AC19" i="144"/>
  <c r="AC20" i="144"/>
  <c r="AC18" i="144"/>
  <c r="U74" i="144"/>
  <c r="V73" i="144"/>
  <c r="G164" i="144"/>
  <c r="X57" i="144"/>
  <c r="W58" i="144"/>
  <c r="AB21" i="144"/>
  <c r="AB18" i="144"/>
  <c r="U67" i="144"/>
  <c r="J149" i="144"/>
  <c r="G170" i="144"/>
  <c r="H169" i="144"/>
  <c r="E181" i="144"/>
  <c r="E178" i="144"/>
  <c r="R98" i="144"/>
  <c r="R91" i="144"/>
  <c r="R99" i="144" s="1"/>
  <c r="R100" i="144"/>
  <c r="R101" i="144"/>
  <c r="H155" i="144"/>
  <c r="H163" i="144"/>
  <c r="H165" i="144"/>
  <c r="H162" i="144"/>
  <c r="H164" i="144"/>
  <c r="X52" i="144"/>
  <c r="X53" i="144"/>
  <c r="X43" i="144"/>
  <c r="X51" i="144" s="1"/>
  <c r="M123" i="144"/>
  <c r="M132" i="144" s="1"/>
  <c r="M130" i="144"/>
  <c r="F171" i="144"/>
  <c r="E180" i="144"/>
  <c r="F180" i="144" l="1"/>
  <c r="Y57" i="144"/>
  <c r="X58" i="144"/>
  <c r="P115" i="144"/>
  <c r="F178" i="144"/>
  <c r="M131" i="144"/>
  <c r="X50" i="144"/>
  <c r="I169" i="144"/>
  <c r="H170" i="144"/>
  <c r="N137" i="144"/>
  <c r="M138" i="144"/>
  <c r="K153" i="144"/>
  <c r="J154" i="144"/>
  <c r="S105" i="144"/>
  <c r="R106" i="144"/>
  <c r="T84" i="144"/>
  <c r="AE10" i="144"/>
  <c r="AF9" i="144"/>
  <c r="T90" i="144"/>
  <c r="U89" i="144"/>
  <c r="G171" i="144"/>
  <c r="G179" i="144" s="1"/>
  <c r="G178" i="144"/>
  <c r="G180" i="144"/>
  <c r="G181" i="144"/>
  <c r="W73" i="144"/>
  <c r="V74" i="144"/>
  <c r="N131" i="144"/>
  <c r="N133" i="144"/>
  <c r="N123" i="144"/>
  <c r="N132" i="144" s="1"/>
  <c r="L139" i="144"/>
  <c r="L149" i="144" s="1"/>
  <c r="I155" i="144"/>
  <c r="I165" i="144" s="1"/>
  <c r="I162" i="144"/>
  <c r="AD11" i="144"/>
  <c r="AD20" i="144" s="1"/>
  <c r="AD19" i="144"/>
  <c r="AD21" i="144"/>
  <c r="F181" i="144"/>
  <c r="W59" i="144"/>
  <c r="W66" i="144"/>
  <c r="W67" i="144"/>
  <c r="W68" i="144"/>
  <c r="W69" i="144"/>
  <c r="U75" i="144"/>
  <c r="U84" i="144" s="1"/>
  <c r="U83" i="144"/>
  <c r="D200" i="144"/>
  <c r="D203" i="144"/>
  <c r="D210" i="144" s="1"/>
  <c r="E199" i="144"/>
  <c r="D199" i="144"/>
  <c r="D201" i="144" s="1"/>
  <c r="D211" i="144"/>
  <c r="O122" i="144"/>
  <c r="P121" i="144"/>
  <c r="Z42" i="144"/>
  <c r="AA41" i="144"/>
  <c r="AD25" i="144"/>
  <c r="AC26" i="144"/>
  <c r="M133" i="144"/>
  <c r="F179" i="144"/>
  <c r="E186" i="144"/>
  <c r="F185" i="144"/>
  <c r="Y43" i="144"/>
  <c r="Y52" i="144" s="1"/>
  <c r="Y51" i="144"/>
  <c r="Q107" i="144"/>
  <c r="Q115" i="144" s="1"/>
  <c r="Q114" i="144"/>
  <c r="Q116" i="144"/>
  <c r="Q117" i="144"/>
  <c r="AB27" i="144"/>
  <c r="AB34" i="144" s="1"/>
  <c r="AB37" i="144"/>
  <c r="S91" i="144"/>
  <c r="S100" i="144"/>
  <c r="S101" i="144"/>
  <c r="S98" i="144"/>
  <c r="S99" i="144"/>
  <c r="E187" i="144" l="1"/>
  <c r="E196" i="144"/>
  <c r="E197" i="144"/>
  <c r="AE25" i="144"/>
  <c r="AD26" i="144"/>
  <c r="AB36" i="144"/>
  <c r="Y50" i="144"/>
  <c r="AB41" i="144"/>
  <c r="AA42" i="144"/>
  <c r="U82" i="144"/>
  <c r="AD18" i="144"/>
  <c r="I163" i="144"/>
  <c r="L147" i="144"/>
  <c r="N130" i="144"/>
  <c r="AE11" i="144"/>
  <c r="AE19" i="144"/>
  <c r="AE20" i="144"/>
  <c r="AE21" i="144"/>
  <c r="AE18" i="144"/>
  <c r="J162" i="144"/>
  <c r="J163" i="144"/>
  <c r="J164" i="144"/>
  <c r="J155" i="144"/>
  <c r="J165" i="144"/>
  <c r="H179" i="144"/>
  <c r="H171" i="144"/>
  <c r="H180" i="144" s="1"/>
  <c r="H178" i="144"/>
  <c r="Z57" i="144"/>
  <c r="Y58" i="144"/>
  <c r="Z43" i="144"/>
  <c r="Z50" i="144" s="1"/>
  <c r="Z53" i="144"/>
  <c r="L148" i="144"/>
  <c r="V83" i="144"/>
  <c r="V84" i="144"/>
  <c r="V85" i="144"/>
  <c r="V75" i="144"/>
  <c r="V82" i="144" s="1"/>
  <c r="U90" i="144"/>
  <c r="V89" i="144"/>
  <c r="L153" i="144"/>
  <c r="K154" i="144"/>
  <c r="J169" i="144"/>
  <c r="I170" i="144"/>
  <c r="AB35" i="144"/>
  <c r="Y53" i="144"/>
  <c r="D213" i="144"/>
  <c r="D218" i="144"/>
  <c r="E201" i="144"/>
  <c r="U85" i="144"/>
  <c r="F186" i="144"/>
  <c r="G185" i="144"/>
  <c r="AC27" i="144"/>
  <c r="AC34" i="144"/>
  <c r="AC36" i="144"/>
  <c r="AC35" i="144"/>
  <c r="AC37" i="144"/>
  <c r="P122" i="144"/>
  <c r="Q121" i="144"/>
  <c r="D212" i="144"/>
  <c r="I164" i="144"/>
  <c r="L146" i="144"/>
  <c r="X73" i="144"/>
  <c r="W74" i="144"/>
  <c r="T91" i="144"/>
  <c r="T98" i="144"/>
  <c r="T99" i="144"/>
  <c r="T100" i="144"/>
  <c r="T101" i="144"/>
  <c r="R115" i="144"/>
  <c r="R116" i="144"/>
  <c r="R107" i="144"/>
  <c r="R117" i="144" s="1"/>
  <c r="M147" i="144"/>
  <c r="M139" i="144"/>
  <c r="M148" i="144" s="1"/>
  <c r="O123" i="144"/>
  <c r="O130" i="144" s="1"/>
  <c r="AG9" i="144"/>
  <c r="AF10" i="144"/>
  <c r="S106" i="144"/>
  <c r="T105" i="144"/>
  <c r="O137" i="144"/>
  <c r="N138" i="144"/>
  <c r="X59" i="144"/>
  <c r="X67" i="144" s="1"/>
  <c r="X66" i="144"/>
  <c r="O132" i="144" l="1"/>
  <c r="M146" i="144"/>
  <c r="X74" i="144"/>
  <c r="Y73" i="144"/>
  <c r="I171" i="144"/>
  <c r="I181" i="144" s="1"/>
  <c r="W89" i="144"/>
  <c r="V90" i="144"/>
  <c r="AA50" i="144"/>
  <c r="AA43" i="144"/>
  <c r="AA52" i="144" s="1"/>
  <c r="AA51" i="144"/>
  <c r="AA53" i="144"/>
  <c r="W83" i="144"/>
  <c r="W85" i="144"/>
  <c r="W75" i="144"/>
  <c r="W82" i="144" s="1"/>
  <c r="X69" i="144"/>
  <c r="N147" i="144"/>
  <c r="N149" i="144"/>
  <c r="N139" i="144"/>
  <c r="N148" i="144" s="1"/>
  <c r="M149" i="144"/>
  <c r="J170" i="144"/>
  <c r="K169" i="144"/>
  <c r="U91" i="144"/>
  <c r="U101" i="144" s="1"/>
  <c r="U100" i="144"/>
  <c r="U98" i="144"/>
  <c r="U99" i="144"/>
  <c r="Z52" i="144"/>
  <c r="AC41" i="144"/>
  <c r="AB42" i="144"/>
  <c r="AD35" i="144"/>
  <c r="AD37" i="144"/>
  <c r="AD27" i="144"/>
  <c r="AD36" i="144" s="1"/>
  <c r="T106" i="144"/>
  <c r="U105" i="144"/>
  <c r="O133" i="144"/>
  <c r="S115" i="144"/>
  <c r="S116" i="144"/>
  <c r="S117" i="144"/>
  <c r="S107" i="144"/>
  <c r="S114" i="144" s="1"/>
  <c r="Q122" i="144"/>
  <c r="R121" i="144"/>
  <c r="F187" i="144"/>
  <c r="X68" i="144"/>
  <c r="AF18" i="144"/>
  <c r="AF11" i="144"/>
  <c r="AF20" i="144" s="1"/>
  <c r="AF21" i="144"/>
  <c r="AF19" i="144"/>
  <c r="O131" i="144"/>
  <c r="R114" i="144"/>
  <c r="P123" i="144"/>
  <c r="P130" i="144"/>
  <c r="P131" i="144"/>
  <c r="P132" i="144"/>
  <c r="P133" i="144"/>
  <c r="O138" i="144"/>
  <c r="P137" i="144"/>
  <c r="AH9" i="144"/>
  <c r="AH10" i="144" s="1"/>
  <c r="AG10" i="144"/>
  <c r="E202" i="144"/>
  <c r="F201" i="144"/>
  <c r="K155" i="144"/>
  <c r="K162" i="144" s="1"/>
  <c r="Z51" i="144"/>
  <c r="Y68" i="144"/>
  <c r="Y59" i="144"/>
  <c r="Y69" i="144" s="1"/>
  <c r="H181" i="144"/>
  <c r="AE26" i="144"/>
  <c r="AF25" i="144"/>
  <c r="E195" i="144"/>
  <c r="G186" i="144"/>
  <c r="H185" i="144"/>
  <c r="E215" i="144"/>
  <c r="D216" i="144"/>
  <c r="D219" i="144"/>
  <c r="D215" i="144"/>
  <c r="D217" i="144" s="1"/>
  <c r="D227" i="144"/>
  <c r="D228" i="144"/>
  <c r="D229" i="144"/>
  <c r="L154" i="144"/>
  <c r="M153" i="144"/>
  <c r="AA57" i="144"/>
  <c r="Z58" i="144"/>
  <c r="E194" i="144"/>
  <c r="AH11" i="144" l="1"/>
  <c r="AH18" i="144" s="1"/>
  <c r="AH20" i="144"/>
  <c r="AH21" i="144"/>
  <c r="AJ12" i="144"/>
  <c r="G187" i="144"/>
  <c r="G196" i="144" s="1"/>
  <c r="G197" i="144"/>
  <c r="Y67" i="144"/>
  <c r="K163" i="144"/>
  <c r="G201" i="144"/>
  <c r="F202" i="144"/>
  <c r="P138" i="144"/>
  <c r="Q137" i="144"/>
  <c r="F196" i="144"/>
  <c r="S121" i="144"/>
  <c r="R122" i="144"/>
  <c r="AD34" i="144"/>
  <c r="N146" i="144"/>
  <c r="W84" i="144"/>
  <c r="X89" i="144"/>
  <c r="W90" i="144"/>
  <c r="I180" i="144"/>
  <c r="Y74" i="144"/>
  <c r="Z73" i="144"/>
  <c r="D234" i="144"/>
  <c r="E217" i="144"/>
  <c r="K165" i="144"/>
  <c r="M154" i="144"/>
  <c r="N153" i="144"/>
  <c r="L155" i="144"/>
  <c r="L163" i="144" s="1"/>
  <c r="L162" i="144"/>
  <c r="L165" i="144"/>
  <c r="E211" i="144"/>
  <c r="E212" i="144"/>
  <c r="E213" i="144"/>
  <c r="E203" i="144"/>
  <c r="Q131" i="144"/>
  <c r="Q123" i="144"/>
  <c r="Q130" i="144" s="1"/>
  <c r="AB43" i="144"/>
  <c r="AB50" i="144" s="1"/>
  <c r="K170" i="144"/>
  <c r="L169" i="144"/>
  <c r="X75" i="144"/>
  <c r="X83" i="144" s="1"/>
  <c r="X82" i="144"/>
  <c r="X85" i="144"/>
  <c r="I185" i="144"/>
  <c r="H186" i="144"/>
  <c r="F197" i="144"/>
  <c r="Y66" i="144"/>
  <c r="K164" i="144"/>
  <c r="O139" i="144"/>
  <c r="O148" i="144" s="1"/>
  <c r="F195" i="144"/>
  <c r="V105" i="144"/>
  <c r="U106" i="144"/>
  <c r="Z59" i="144"/>
  <c r="Z66" i="144" s="1"/>
  <c r="D226" i="144"/>
  <c r="AF26" i="144"/>
  <c r="AG25" i="144"/>
  <c r="AG11" i="144"/>
  <c r="AG18" i="144" s="1"/>
  <c r="F194" i="144"/>
  <c r="T107" i="144"/>
  <c r="T114" i="144"/>
  <c r="T115" i="144"/>
  <c r="T116" i="144"/>
  <c r="T117" i="144"/>
  <c r="AC42" i="144"/>
  <c r="AD41" i="144"/>
  <c r="J171" i="144"/>
  <c r="J178" i="144"/>
  <c r="J179" i="144"/>
  <c r="J180" i="144"/>
  <c r="J181" i="144"/>
  <c r="I179" i="144"/>
  <c r="I178" i="144"/>
  <c r="AA58" i="144"/>
  <c r="AB57" i="144"/>
  <c r="AE27" i="144"/>
  <c r="AE34" i="144" s="1"/>
  <c r="AE35" i="144"/>
  <c r="AE37" i="144"/>
  <c r="AE36" i="144"/>
  <c r="V98" i="144"/>
  <c r="V99" i="144"/>
  <c r="V91" i="144"/>
  <c r="V100" i="144"/>
  <c r="V101" i="144"/>
  <c r="AJ18" i="144" l="1"/>
  <c r="AB51" i="144"/>
  <c r="AG20" i="144"/>
  <c r="AF27" i="144"/>
  <c r="AF35" i="144"/>
  <c r="AF37" i="144"/>
  <c r="AF34" i="144"/>
  <c r="AF36" i="144"/>
  <c r="Z68" i="144"/>
  <c r="W105" i="144"/>
  <c r="V106" i="144"/>
  <c r="O147" i="144"/>
  <c r="H187" i="144"/>
  <c r="H195" i="144" s="1"/>
  <c r="H197" i="144"/>
  <c r="X84" i="144"/>
  <c r="L170" i="144"/>
  <c r="M169" i="144"/>
  <c r="AB53" i="144"/>
  <c r="Q133" i="144"/>
  <c r="L164" i="144"/>
  <c r="O153" i="144"/>
  <c r="N154" i="144"/>
  <c r="D232" i="144"/>
  <c r="D235" i="144"/>
  <c r="D231" i="144"/>
  <c r="D233" i="144" s="1"/>
  <c r="E231" i="144"/>
  <c r="D242" i="144"/>
  <c r="D243" i="144"/>
  <c r="D244" i="144"/>
  <c r="D245" i="144"/>
  <c r="W91" i="144"/>
  <c r="W100" i="144" s="1"/>
  <c r="W101" i="144"/>
  <c r="Q138" i="144"/>
  <c r="R137" i="144"/>
  <c r="G195" i="144"/>
  <c r="AH19" i="144"/>
  <c r="AJ19" i="144" s="1"/>
  <c r="AA59" i="144"/>
  <c r="AA67" i="144" s="1"/>
  <c r="AA68" i="144"/>
  <c r="AA69" i="144"/>
  <c r="AE41" i="144"/>
  <c r="AD42" i="144"/>
  <c r="O149" i="144"/>
  <c r="AC43" i="144"/>
  <c r="AC52" i="144" s="1"/>
  <c r="AC53" i="144"/>
  <c r="AC50" i="144"/>
  <c r="AG21" i="144"/>
  <c r="Z69" i="144"/>
  <c r="AC57" i="144"/>
  <c r="AB58" i="144"/>
  <c r="AG19" i="144"/>
  <c r="Z67" i="144"/>
  <c r="O146" i="144"/>
  <c r="I186" i="144"/>
  <c r="J185" i="144"/>
  <c r="K171" i="144"/>
  <c r="K180" i="144" s="1"/>
  <c r="K181" i="144"/>
  <c r="AB52" i="144"/>
  <c r="Q132" i="144"/>
  <c r="E210" i="144"/>
  <c r="M155" i="144"/>
  <c r="M165" i="144"/>
  <c r="M162" i="144"/>
  <c r="M164" i="144"/>
  <c r="M163" i="144"/>
  <c r="AA73" i="144"/>
  <c r="Z74" i="144"/>
  <c r="X90" i="144"/>
  <c r="Y89" i="144"/>
  <c r="R131" i="144"/>
  <c r="R132" i="144"/>
  <c r="R123" i="144"/>
  <c r="R130" i="144" s="1"/>
  <c r="P139" i="144"/>
  <c r="P147" i="144" s="1"/>
  <c r="P146" i="144"/>
  <c r="P149" i="144"/>
  <c r="G194" i="144"/>
  <c r="AJ17" i="144"/>
  <c r="AK17" i="144" s="1"/>
  <c r="AM17" i="144"/>
  <c r="AJ16" i="144"/>
  <c r="AJ14" i="144"/>
  <c r="AK13" i="144" s="1"/>
  <c r="Y75" i="144"/>
  <c r="Y83" i="144" s="1"/>
  <c r="Y82" i="144"/>
  <c r="Y85" i="144"/>
  <c r="S122" i="144"/>
  <c r="T121" i="144"/>
  <c r="F211" i="144"/>
  <c r="F212" i="144"/>
  <c r="F203" i="144"/>
  <c r="F213" i="144" s="1"/>
  <c r="AJ21" i="144"/>
  <c r="AJ10" i="144"/>
  <c r="AG26" i="144"/>
  <c r="AH25" i="144"/>
  <c r="AH26" i="144" s="1"/>
  <c r="U107" i="144"/>
  <c r="U117" i="144" s="1"/>
  <c r="U114" i="144"/>
  <c r="F217" i="144"/>
  <c r="E218" i="144"/>
  <c r="H201" i="144"/>
  <c r="G202" i="144"/>
  <c r="AJ20" i="144"/>
  <c r="Z85" i="144" l="1"/>
  <c r="Z75" i="144"/>
  <c r="Z82" i="144" s="1"/>
  <c r="G217" i="144"/>
  <c r="F218" i="144"/>
  <c r="U116" i="144"/>
  <c r="AH37" i="144"/>
  <c r="AH27" i="144"/>
  <c r="AH35" i="144" s="1"/>
  <c r="AJ28" i="144"/>
  <c r="F210" i="144"/>
  <c r="Y84" i="144"/>
  <c r="P148" i="144"/>
  <c r="H202" i="144"/>
  <c r="I201" i="144"/>
  <c r="U115" i="144"/>
  <c r="AG27" i="144"/>
  <c r="AG34" i="144" s="1"/>
  <c r="AG37" i="144"/>
  <c r="T122" i="144"/>
  <c r="U121" i="144"/>
  <c r="R133" i="144"/>
  <c r="Y90" i="144"/>
  <c r="Z89" i="144"/>
  <c r="K179" i="144"/>
  <c r="I187" i="144"/>
  <c r="I195" i="144" s="1"/>
  <c r="I194" i="144"/>
  <c r="I197" i="144"/>
  <c r="AC51" i="144"/>
  <c r="AF41" i="144"/>
  <c r="AE42" i="144"/>
  <c r="AA66" i="144"/>
  <c r="S137" i="144"/>
  <c r="R138" i="144"/>
  <c r="W99" i="144"/>
  <c r="N162" i="144"/>
  <c r="N155" i="144"/>
  <c r="N163" i="144" s="1"/>
  <c r="N165" i="144"/>
  <c r="H194" i="144"/>
  <c r="W106" i="144"/>
  <c r="X105" i="144"/>
  <c r="S123" i="144"/>
  <c r="S130" i="144" s="1"/>
  <c r="X91" i="144"/>
  <c r="X98" i="144"/>
  <c r="X99" i="144"/>
  <c r="X100" i="144"/>
  <c r="X101" i="144"/>
  <c r="K178" i="144"/>
  <c r="AB59" i="144"/>
  <c r="AB66" i="144" s="1"/>
  <c r="Q139" i="144"/>
  <c r="Q147" i="144"/>
  <c r="Q149" i="144"/>
  <c r="Q146" i="144"/>
  <c r="Q148" i="144"/>
  <c r="W98" i="144"/>
  <c r="D250" i="144"/>
  <c r="E233" i="144"/>
  <c r="P153" i="144"/>
  <c r="O154" i="144"/>
  <c r="E219" i="144"/>
  <c r="E229" i="144"/>
  <c r="AD57" i="144"/>
  <c r="AC58" i="144"/>
  <c r="N169" i="144"/>
  <c r="M170" i="144"/>
  <c r="H196" i="144"/>
  <c r="G211" i="144"/>
  <c r="G212" i="144"/>
  <c r="G213" i="144"/>
  <c r="G203" i="144"/>
  <c r="AB73" i="144"/>
  <c r="AA74" i="144"/>
  <c r="J186" i="144"/>
  <c r="K185" i="144"/>
  <c r="AD51" i="144"/>
  <c r="AD53" i="144"/>
  <c r="AD43" i="144"/>
  <c r="AD52" i="144" s="1"/>
  <c r="L179" i="144"/>
  <c r="L180" i="144"/>
  <c r="L181" i="144"/>
  <c r="L171" i="144"/>
  <c r="L178" i="144"/>
  <c r="V115" i="144"/>
  <c r="V117" i="144"/>
  <c r="V107" i="144"/>
  <c r="V116" i="144" s="1"/>
  <c r="AB69" i="144" l="1"/>
  <c r="V114" i="144"/>
  <c r="AD50" i="144"/>
  <c r="AB74" i="144"/>
  <c r="AC73" i="144"/>
  <c r="M178" i="144"/>
  <c r="M171" i="144"/>
  <c r="M179" i="144"/>
  <c r="M180" i="144"/>
  <c r="M181" i="144"/>
  <c r="AC67" i="144"/>
  <c r="AC68" i="144"/>
  <c r="AC69" i="144"/>
  <c r="AC59" i="144"/>
  <c r="AC66" i="144" s="1"/>
  <c r="E228" i="144"/>
  <c r="O155" i="144"/>
  <c r="O162" i="144" s="1"/>
  <c r="O164" i="144"/>
  <c r="AB68" i="144"/>
  <c r="S133" i="144"/>
  <c r="X106" i="144"/>
  <c r="Y105" i="144"/>
  <c r="AG36" i="144"/>
  <c r="AJ37" i="144"/>
  <c r="G210" i="144"/>
  <c r="O169" i="144"/>
  <c r="N170" i="144"/>
  <c r="AE57" i="144"/>
  <c r="AD58" i="144"/>
  <c r="E227" i="144"/>
  <c r="P154" i="144"/>
  <c r="Q153" i="144"/>
  <c r="AB67" i="144"/>
  <c r="S132" i="144"/>
  <c r="W107" i="144"/>
  <c r="W114" i="144"/>
  <c r="W115" i="144"/>
  <c r="W116" i="144"/>
  <c r="W117" i="144"/>
  <c r="N164" i="144"/>
  <c r="AE43" i="144"/>
  <c r="AE51" i="144" s="1"/>
  <c r="AE52" i="144"/>
  <c r="I196" i="144"/>
  <c r="V121" i="144"/>
  <c r="U122" i="144"/>
  <c r="AG35" i="144"/>
  <c r="AJ35" i="144" s="1"/>
  <c r="I202" i="144"/>
  <c r="J201" i="144"/>
  <c r="AH36" i="144"/>
  <c r="AJ36" i="144" s="1"/>
  <c r="F227" i="144"/>
  <c r="F229" i="144"/>
  <c r="F219" i="144"/>
  <c r="F228" i="144" s="1"/>
  <c r="Z84" i="144"/>
  <c r="AA83" i="144"/>
  <c r="AA84" i="144"/>
  <c r="AA85" i="144"/>
  <c r="AA75" i="144"/>
  <c r="AA82" i="144" s="1"/>
  <c r="L185" i="144"/>
  <c r="K186" i="144"/>
  <c r="J187" i="144"/>
  <c r="J194" i="144" s="1"/>
  <c r="J195" i="144"/>
  <c r="J197" i="144"/>
  <c r="E226" i="144"/>
  <c r="E234" i="144"/>
  <c r="F233" i="144"/>
  <c r="S131" i="144"/>
  <c r="R147" i="144"/>
  <c r="R148" i="144"/>
  <c r="R149" i="144"/>
  <c r="R139" i="144"/>
  <c r="R146" i="144" s="1"/>
  <c r="AF42" i="144"/>
  <c r="AG41" i="144"/>
  <c r="AA89" i="144"/>
  <c r="Z90" i="144"/>
  <c r="T123" i="144"/>
  <c r="T132" i="144" s="1"/>
  <c r="H203" i="144"/>
  <c r="H211" i="144" s="1"/>
  <c r="H210" i="144"/>
  <c r="H212" i="144"/>
  <c r="H213" i="144"/>
  <c r="AJ33" i="144"/>
  <c r="AK33" i="144" s="1"/>
  <c r="AJ32" i="144"/>
  <c r="AM33" i="144"/>
  <c r="AJ30" i="144"/>
  <c r="AK29" i="144" s="1"/>
  <c r="G218" i="144"/>
  <c r="H217" i="144"/>
  <c r="Z83" i="144"/>
  <c r="D248" i="144"/>
  <c r="D251" i="144"/>
  <c r="D247" i="144"/>
  <c r="E247" i="144"/>
  <c r="T137" i="144"/>
  <c r="S138" i="144"/>
  <c r="Y91" i="144"/>
  <c r="Y98" i="144" s="1"/>
  <c r="Y99" i="144"/>
  <c r="AJ26" i="144"/>
  <c r="AH34" i="144"/>
  <c r="AJ34" i="144" s="1"/>
  <c r="D259" i="144" l="1"/>
  <c r="AB89" i="144"/>
  <c r="AA90" i="144"/>
  <c r="I203" i="144"/>
  <c r="I212" i="144" s="1"/>
  <c r="I213" i="144"/>
  <c r="O170" i="144"/>
  <c r="P169" i="144"/>
  <c r="M185" i="144"/>
  <c r="L186" i="144"/>
  <c r="Y101" i="144"/>
  <c r="T131" i="144"/>
  <c r="Y100" i="144"/>
  <c r="S139" i="144"/>
  <c r="S146" i="144"/>
  <c r="S147" i="144"/>
  <c r="S148" i="144"/>
  <c r="S149" i="144"/>
  <c r="D249" i="144"/>
  <c r="D258" i="144"/>
  <c r="T130" i="144"/>
  <c r="AG42" i="144"/>
  <c r="AH41" i="144"/>
  <c r="AH42" i="144" s="1"/>
  <c r="G233" i="144"/>
  <c r="F234" i="144"/>
  <c r="J196" i="144"/>
  <c r="K195" i="144"/>
  <c r="K196" i="144"/>
  <c r="K187" i="144"/>
  <c r="K194" i="144" s="1"/>
  <c r="F226" i="144"/>
  <c r="AE53" i="144"/>
  <c r="AE50" i="144"/>
  <c r="AD67" i="144"/>
  <c r="AD68" i="144"/>
  <c r="AD59" i="144"/>
  <c r="AD66" i="144" s="1"/>
  <c r="Z105" i="144"/>
  <c r="Y106" i="144"/>
  <c r="O165" i="144"/>
  <c r="O163" i="144"/>
  <c r="AC74" i="144"/>
  <c r="AD73" i="144"/>
  <c r="T138" i="144"/>
  <c r="U137" i="144"/>
  <c r="T133" i="144"/>
  <c r="AF53" i="144"/>
  <c r="AF43" i="144"/>
  <c r="AF52" i="144" s="1"/>
  <c r="E235" i="144"/>
  <c r="E244" i="144" s="1"/>
  <c r="E242" i="144"/>
  <c r="E243" i="144"/>
  <c r="E245" i="144"/>
  <c r="U123" i="144"/>
  <c r="U130" i="144" s="1"/>
  <c r="U132" i="144"/>
  <c r="U133" i="144"/>
  <c r="R153" i="144"/>
  <c r="Q154" i="144"/>
  <c r="AF57" i="144"/>
  <c r="AE58" i="144"/>
  <c r="X107" i="144"/>
  <c r="X114" i="144"/>
  <c r="X115" i="144"/>
  <c r="X116" i="144"/>
  <c r="X117" i="144"/>
  <c r="AB75" i="144"/>
  <c r="AB82" i="144" s="1"/>
  <c r="D261" i="144"/>
  <c r="H218" i="144"/>
  <c r="I217" i="144"/>
  <c r="D260" i="144"/>
  <c r="G227" i="144"/>
  <c r="G228" i="144"/>
  <c r="G219" i="144"/>
  <c r="G229" i="144" s="1"/>
  <c r="Z98" i="144"/>
  <c r="Z91" i="144"/>
  <c r="Z99" i="144"/>
  <c r="Z100" i="144"/>
  <c r="Z101" i="144"/>
  <c r="K201" i="144"/>
  <c r="J202" i="144"/>
  <c r="W121" i="144"/>
  <c r="V122" i="144"/>
  <c r="P155" i="144"/>
  <c r="P164" i="144" s="1"/>
  <c r="P163" i="144"/>
  <c r="P162" i="144"/>
  <c r="P165" i="144"/>
  <c r="N179" i="144"/>
  <c r="N180" i="144"/>
  <c r="N171" i="144"/>
  <c r="N181" i="144" s="1"/>
  <c r="N178" i="144"/>
  <c r="W122" i="144" l="1"/>
  <c r="X121" i="144"/>
  <c r="J217" i="144"/>
  <c r="I218" i="144"/>
  <c r="AB85" i="144"/>
  <c r="K202" i="144"/>
  <c r="L201" i="144"/>
  <c r="G226" i="144"/>
  <c r="H219" i="144"/>
  <c r="H226" i="144" s="1"/>
  <c r="H229" i="144"/>
  <c r="AB84" i="144"/>
  <c r="Q164" i="144"/>
  <c r="Q155" i="144"/>
  <c r="Q165" i="144" s="1"/>
  <c r="U131" i="144"/>
  <c r="V131" i="144"/>
  <c r="V132" i="144"/>
  <c r="V133" i="144"/>
  <c r="V123" i="144"/>
  <c r="V130" i="144" s="1"/>
  <c r="AB83" i="144"/>
  <c r="S153" i="144"/>
  <c r="R154" i="144"/>
  <c r="AF50" i="144"/>
  <c r="AF51" i="144"/>
  <c r="AE73" i="144"/>
  <c r="AD74" i="144"/>
  <c r="Y107" i="144"/>
  <c r="Y115" i="144" s="1"/>
  <c r="Y114" i="144"/>
  <c r="Y116" i="144"/>
  <c r="Y117" i="144"/>
  <c r="AD69" i="144"/>
  <c r="K197" i="144"/>
  <c r="AG43" i="144"/>
  <c r="AG53" i="144" s="1"/>
  <c r="AG52" i="144"/>
  <c r="AG50" i="144"/>
  <c r="L187" i="144"/>
  <c r="L195" i="144" s="1"/>
  <c r="L194" i="144"/>
  <c r="L196" i="144"/>
  <c r="L197" i="144"/>
  <c r="O171" i="144"/>
  <c r="O178" i="144" s="1"/>
  <c r="O181" i="144"/>
  <c r="I211" i="144"/>
  <c r="AB90" i="144"/>
  <c r="AC89" i="144"/>
  <c r="AE59" i="144"/>
  <c r="AE66" i="144" s="1"/>
  <c r="AE69" i="144"/>
  <c r="AC75" i="144"/>
  <c r="AC84" i="144" s="1"/>
  <c r="AC83" i="144"/>
  <c r="AC85" i="144"/>
  <c r="AA105" i="144"/>
  <c r="Z106" i="144"/>
  <c r="F243" i="144"/>
  <c r="F244" i="144"/>
  <c r="F245" i="144"/>
  <c r="F235" i="144"/>
  <c r="F242" i="144" s="1"/>
  <c r="M186" i="144"/>
  <c r="N185" i="144"/>
  <c r="I210" i="144"/>
  <c r="AG57" i="144"/>
  <c r="AF58" i="144"/>
  <c r="U138" i="144"/>
  <c r="V137" i="144"/>
  <c r="H233" i="144"/>
  <c r="G234" i="144"/>
  <c r="J203" i="144"/>
  <c r="J212" i="144" s="1"/>
  <c r="J211" i="144"/>
  <c r="J213" i="144"/>
  <c r="T139" i="144"/>
  <c r="T146" i="144" s="1"/>
  <c r="T149" i="144"/>
  <c r="AH43" i="144"/>
  <c r="AJ42" i="144" s="1"/>
  <c r="AH50" i="144"/>
  <c r="AJ50" i="144" s="1"/>
  <c r="AH51" i="144"/>
  <c r="AH52" i="144"/>
  <c r="AJ52" i="144" s="1"/>
  <c r="AH53" i="144"/>
  <c r="AJ44" i="144"/>
  <c r="D266" i="144"/>
  <c r="E249" i="144"/>
  <c r="P170" i="144"/>
  <c r="Q169" i="144"/>
  <c r="AA91" i="144"/>
  <c r="AA100" i="144" s="1"/>
  <c r="AA99" i="144"/>
  <c r="AJ53" i="144" l="1"/>
  <c r="G243" i="144"/>
  <c r="G245" i="144"/>
  <c r="G235" i="144"/>
  <c r="G244" i="144" s="1"/>
  <c r="Z115" i="144"/>
  <c r="Z116" i="144"/>
  <c r="Z117" i="144"/>
  <c r="Z107" i="144"/>
  <c r="Z114" i="144" s="1"/>
  <c r="AA101" i="144"/>
  <c r="AA98" i="144"/>
  <c r="D264" i="144"/>
  <c r="D267" i="144"/>
  <c r="D263" i="144"/>
  <c r="E263" i="144"/>
  <c r="D274" i="144"/>
  <c r="D275" i="144"/>
  <c r="D276" i="144"/>
  <c r="D277" i="144"/>
  <c r="T148" i="144"/>
  <c r="J210" i="144"/>
  <c r="H234" i="144"/>
  <c r="I233" i="144"/>
  <c r="AF59" i="144"/>
  <c r="AF67" i="144" s="1"/>
  <c r="AF66" i="144"/>
  <c r="AF68" i="144"/>
  <c r="AF69" i="144"/>
  <c r="N186" i="144"/>
  <c r="O185" i="144"/>
  <c r="AA106" i="144"/>
  <c r="AB105" i="144"/>
  <c r="AC82" i="144"/>
  <c r="AE68" i="144"/>
  <c r="AC90" i="144"/>
  <c r="AD89" i="144"/>
  <c r="O180" i="144"/>
  <c r="AG51" i="144"/>
  <c r="AJ51" i="144" s="1"/>
  <c r="Q163" i="144"/>
  <c r="H228" i="144"/>
  <c r="I219" i="144"/>
  <c r="I228" i="144" s="1"/>
  <c r="I229" i="144"/>
  <c r="R169" i="144"/>
  <c r="Q170" i="144"/>
  <c r="AM49" i="144"/>
  <c r="AJ46" i="144"/>
  <c r="AK45" i="144" s="1"/>
  <c r="AJ49" i="144"/>
  <c r="AK49" i="144" s="1"/>
  <c r="AJ48" i="144"/>
  <c r="T147" i="144"/>
  <c r="W137" i="144"/>
  <c r="V138" i="144"/>
  <c r="AH57" i="144"/>
  <c r="AH58" i="144" s="1"/>
  <c r="AG58" i="144"/>
  <c r="M187" i="144"/>
  <c r="M194" i="144" s="1"/>
  <c r="M195" i="144"/>
  <c r="M196" i="144"/>
  <c r="M197" i="144"/>
  <c r="AE67" i="144"/>
  <c r="AB91" i="144"/>
  <c r="AB99" i="144" s="1"/>
  <c r="AB98" i="144"/>
  <c r="AB101" i="144"/>
  <c r="O179" i="144"/>
  <c r="AD84" i="144"/>
  <c r="AD85" i="144"/>
  <c r="AD75" i="144"/>
  <c r="AD82" i="144" s="1"/>
  <c r="R155" i="144"/>
  <c r="R163" i="144" s="1"/>
  <c r="Q162" i="144"/>
  <c r="H227" i="144"/>
  <c r="L202" i="144"/>
  <c r="M201" i="144"/>
  <c r="K217" i="144"/>
  <c r="J218" i="144"/>
  <c r="U139" i="144"/>
  <c r="U146" i="144"/>
  <c r="U147" i="144"/>
  <c r="U148" i="144"/>
  <c r="U149" i="144"/>
  <c r="AF73" i="144"/>
  <c r="AE74" i="144"/>
  <c r="S154" i="144"/>
  <c r="T153" i="144"/>
  <c r="K203" i="144"/>
  <c r="K212" i="144" s="1"/>
  <c r="K210" i="144"/>
  <c r="K211" i="144"/>
  <c r="K213" i="144"/>
  <c r="X122" i="144"/>
  <c r="Y121" i="144"/>
  <c r="P171" i="144"/>
  <c r="P179" i="144"/>
  <c r="P180" i="144"/>
  <c r="P181" i="144"/>
  <c r="P178" i="144"/>
  <c r="E250" i="144"/>
  <c r="F249" i="144"/>
  <c r="W123" i="144"/>
  <c r="W132" i="144" s="1"/>
  <c r="Y122" i="144" l="1"/>
  <c r="Z121" i="144"/>
  <c r="S155" i="144"/>
  <c r="S164" i="144" s="1"/>
  <c r="S163" i="144"/>
  <c r="X123" i="144"/>
  <c r="X130" i="144" s="1"/>
  <c r="X132" i="144"/>
  <c r="X133" i="144"/>
  <c r="AE84" i="144"/>
  <c r="AE85" i="144"/>
  <c r="AE75" i="144"/>
  <c r="AE82" i="144" s="1"/>
  <c r="W131" i="144"/>
  <c r="E251" i="144"/>
  <c r="E258" i="144" s="1"/>
  <c r="E261" i="144"/>
  <c r="AF74" i="144"/>
  <c r="AG73" i="144"/>
  <c r="K218" i="144"/>
  <c r="L217" i="144"/>
  <c r="W130" i="144"/>
  <c r="T154" i="144"/>
  <c r="U153" i="144"/>
  <c r="N201" i="144"/>
  <c r="M202" i="144"/>
  <c r="R165" i="144"/>
  <c r="R162" i="144"/>
  <c r="AD83" i="144"/>
  <c r="AB100" i="144"/>
  <c r="V147" i="144"/>
  <c r="V148" i="144"/>
  <c r="V149" i="144"/>
  <c r="V139" i="144"/>
  <c r="V146" i="144" s="1"/>
  <c r="Q178" i="144"/>
  <c r="Q171" i="144"/>
  <c r="Q180" i="144" s="1"/>
  <c r="Q179" i="144"/>
  <c r="Q181" i="144"/>
  <c r="I227" i="144"/>
  <c r="AC91" i="144"/>
  <c r="AC99" i="144" s="1"/>
  <c r="AC100" i="144"/>
  <c r="AC98" i="144"/>
  <c r="AA107" i="144"/>
  <c r="AA114" i="144"/>
  <c r="AA115" i="144"/>
  <c r="AA116" i="144"/>
  <c r="AA117" i="144"/>
  <c r="I234" i="144"/>
  <c r="J233" i="144"/>
  <c r="L203" i="144"/>
  <c r="L211" i="144" s="1"/>
  <c r="R164" i="144"/>
  <c r="X137" i="144"/>
  <c r="W138" i="144"/>
  <c r="R170" i="144"/>
  <c r="S169" i="144"/>
  <c r="I226" i="144"/>
  <c r="O186" i="144"/>
  <c r="P185" i="144"/>
  <c r="H235" i="144"/>
  <c r="H242" i="144"/>
  <c r="H243" i="144"/>
  <c r="H244" i="144"/>
  <c r="H245" i="144"/>
  <c r="G249" i="144"/>
  <c r="F250" i="144"/>
  <c r="J227" i="144"/>
  <c r="J228" i="144"/>
  <c r="J229" i="144"/>
  <c r="J219" i="144"/>
  <c r="J226" i="144" s="1"/>
  <c r="AG68" i="144"/>
  <c r="AG59" i="144"/>
  <c r="AG66" i="144" s="1"/>
  <c r="N187" i="144"/>
  <c r="N195" i="144" s="1"/>
  <c r="N194" i="144"/>
  <c r="N196" i="144"/>
  <c r="N197" i="144"/>
  <c r="G242" i="144"/>
  <c r="W133" i="144"/>
  <c r="AH59" i="144"/>
  <c r="AJ58" i="144" s="1"/>
  <c r="AJ60" i="144"/>
  <c r="AE89" i="144"/>
  <c r="AD90" i="144"/>
  <c r="AB106" i="144"/>
  <c r="AC105" i="144"/>
  <c r="D265" i="144"/>
  <c r="AH66" i="144" l="1"/>
  <c r="AJ66" i="144" s="1"/>
  <c r="Q185" i="144"/>
  <c r="P186" i="144"/>
  <c r="L213" i="144"/>
  <c r="AF89" i="144"/>
  <c r="AE90" i="144"/>
  <c r="AD105" i="144"/>
  <c r="AC106" i="144"/>
  <c r="AJ62" i="144"/>
  <c r="AK61" i="144" s="1"/>
  <c r="AJ65" i="144"/>
  <c r="AK65" i="144" s="1"/>
  <c r="AM65" i="144"/>
  <c r="AJ64" i="144"/>
  <c r="AH67" i="144"/>
  <c r="AG69" i="144"/>
  <c r="S170" i="144"/>
  <c r="T169" i="144"/>
  <c r="L210" i="144"/>
  <c r="K233" i="144"/>
  <c r="J234" i="144"/>
  <c r="AC101" i="144"/>
  <c r="O201" i="144"/>
  <c r="N202" i="144"/>
  <c r="L218" i="144"/>
  <c r="M217" i="144"/>
  <c r="S162" i="144"/>
  <c r="AB107" i="144"/>
  <c r="AB114" i="144"/>
  <c r="AB115" i="144"/>
  <c r="AB116" i="144"/>
  <c r="AB117" i="144"/>
  <c r="F260" i="144"/>
  <c r="F251" i="144"/>
  <c r="F261" i="144" s="1"/>
  <c r="V153" i="144"/>
  <c r="U154" i="144"/>
  <c r="K227" i="144"/>
  <c r="K228" i="144"/>
  <c r="K229" i="144"/>
  <c r="K219" i="144"/>
  <c r="K226" i="144" s="1"/>
  <c r="I235" i="144"/>
  <c r="I242" i="144" s="1"/>
  <c r="I245" i="144"/>
  <c r="D282" i="144"/>
  <c r="E265" i="144"/>
  <c r="AD91" i="144"/>
  <c r="AD99" i="144" s="1"/>
  <c r="AH69" i="144"/>
  <c r="AJ69" i="144" s="1"/>
  <c r="AG67" i="144"/>
  <c r="G250" i="144"/>
  <c r="H249" i="144"/>
  <c r="O187" i="144"/>
  <c r="O194" i="144" s="1"/>
  <c r="W139" i="144"/>
  <c r="W147" i="144" s="1"/>
  <c r="W146" i="144"/>
  <c r="L212" i="144"/>
  <c r="T155" i="144"/>
  <c r="T164" i="144" s="1"/>
  <c r="T162" i="144"/>
  <c r="T163" i="144"/>
  <c r="AG74" i="144"/>
  <c r="AH73" i="144"/>
  <c r="AH74" i="144" s="1"/>
  <c r="E260" i="144"/>
  <c r="AE83" i="144"/>
  <c r="X131" i="144"/>
  <c r="S165" i="144"/>
  <c r="AA121" i="144"/>
  <c r="Z122" i="144"/>
  <c r="R171" i="144"/>
  <c r="R178" i="144" s="1"/>
  <c r="AH68" i="144"/>
  <c r="AJ68" i="144" s="1"/>
  <c r="X138" i="144"/>
  <c r="Y137" i="144"/>
  <c r="M203" i="144"/>
  <c r="M211" i="144" s="1"/>
  <c r="AF75" i="144"/>
  <c r="AF82" i="144"/>
  <c r="AF83" i="144"/>
  <c r="AF84" i="144"/>
  <c r="AF85" i="144"/>
  <c r="E259" i="144"/>
  <c r="Y131" i="144"/>
  <c r="Y123" i="144"/>
  <c r="Y132" i="144" s="1"/>
  <c r="U165" i="144" l="1"/>
  <c r="U162" i="144"/>
  <c r="U155" i="144"/>
  <c r="U164" i="144" s="1"/>
  <c r="O202" i="144"/>
  <c r="P201" i="144"/>
  <c r="AJ67" i="144"/>
  <c r="AE99" i="144"/>
  <c r="AE101" i="144"/>
  <c r="AE91" i="144"/>
  <c r="AE98" i="144" s="1"/>
  <c r="Q186" i="144"/>
  <c r="R185" i="144"/>
  <c r="M210" i="144"/>
  <c r="R181" i="144"/>
  <c r="AG75" i="144"/>
  <c r="AG83" i="144" s="1"/>
  <c r="AG85" i="144"/>
  <c r="Z137" i="144"/>
  <c r="Y138" i="144"/>
  <c r="Z131" i="144"/>
  <c r="Z133" i="144"/>
  <c r="Z123" i="144"/>
  <c r="Z130" i="144" s="1"/>
  <c r="O196" i="144"/>
  <c r="H250" i="144"/>
  <c r="I249" i="144"/>
  <c r="AD101" i="144"/>
  <c r="AD98" i="144"/>
  <c r="I244" i="144"/>
  <c r="W153" i="144"/>
  <c r="V154" i="144"/>
  <c r="F259" i="144"/>
  <c r="N217" i="144"/>
  <c r="M218" i="144"/>
  <c r="U169" i="144"/>
  <c r="T170" i="144"/>
  <c r="AF90" i="144"/>
  <c r="AG89" i="144"/>
  <c r="T165" i="144"/>
  <c r="W149" i="144"/>
  <c r="O195" i="144"/>
  <c r="G251" i="144"/>
  <c r="G259" i="144" s="1"/>
  <c r="G258" i="144"/>
  <c r="G260" i="144"/>
  <c r="G261" i="144"/>
  <c r="AD100" i="144"/>
  <c r="F265" i="144"/>
  <c r="E266" i="144"/>
  <c r="I243" i="144"/>
  <c r="F258" i="144"/>
  <c r="L219" i="144"/>
  <c r="L226" i="144"/>
  <c r="L227" i="144"/>
  <c r="L228" i="144"/>
  <c r="L229" i="144"/>
  <c r="J243" i="144"/>
  <c r="J244" i="144"/>
  <c r="J235" i="144"/>
  <c r="J242" i="144" s="1"/>
  <c r="S171" i="144"/>
  <c r="S180" i="144" s="1"/>
  <c r="S178" i="144"/>
  <c r="S181" i="144"/>
  <c r="AC107" i="144"/>
  <c r="AC115" i="144" s="1"/>
  <c r="AC117" i="144"/>
  <c r="O197" i="144"/>
  <c r="Y130" i="144"/>
  <c r="M213" i="144"/>
  <c r="R180" i="144"/>
  <c r="Y133" i="144"/>
  <c r="M212" i="144"/>
  <c r="X139" i="144"/>
  <c r="X147" i="144" s="1"/>
  <c r="R179" i="144"/>
  <c r="AA122" i="144"/>
  <c r="AB121" i="144"/>
  <c r="AH75" i="144"/>
  <c r="AJ74" i="144" s="1"/>
  <c r="AJ76" i="144"/>
  <c r="W148" i="144"/>
  <c r="D280" i="144"/>
  <c r="D290" i="144"/>
  <c r="D292" i="144"/>
  <c r="D293" i="144"/>
  <c r="D279" i="144"/>
  <c r="D281" i="144" s="1"/>
  <c r="D283" i="144"/>
  <c r="E279" i="144"/>
  <c r="N203" i="144"/>
  <c r="N213" i="144" s="1"/>
  <c r="L233" i="144"/>
  <c r="K234" i="144"/>
  <c r="AE105" i="144"/>
  <c r="AD106" i="144"/>
  <c r="P187" i="144"/>
  <c r="P194" i="144"/>
  <c r="P195" i="144"/>
  <c r="P196" i="144"/>
  <c r="P197" i="144"/>
  <c r="X149" i="144" l="1"/>
  <c r="N212" i="144"/>
  <c r="K235" i="144"/>
  <c r="K242" i="144" s="1"/>
  <c r="K243" i="144"/>
  <c r="K245" i="144"/>
  <c r="N211" i="144"/>
  <c r="L234" i="144"/>
  <c r="M233" i="144"/>
  <c r="N210" i="144"/>
  <c r="D291" i="144"/>
  <c r="AM81" i="144"/>
  <c r="AJ78" i="144"/>
  <c r="AK77" i="144" s="1"/>
  <c r="AJ81" i="144"/>
  <c r="AK81" i="144" s="1"/>
  <c r="AJ80" i="144"/>
  <c r="AH83" i="144"/>
  <c r="AJ83" i="144" s="1"/>
  <c r="X146" i="144"/>
  <c r="AC114" i="144"/>
  <c r="S179" i="144"/>
  <c r="J245" i="144"/>
  <c r="G265" i="144"/>
  <c r="F266" i="144"/>
  <c r="AF91" i="144"/>
  <c r="AF98" i="144"/>
  <c r="AF99" i="144"/>
  <c r="AF100" i="144"/>
  <c r="AF101" i="144"/>
  <c r="O217" i="144"/>
  <c r="N218" i="144"/>
  <c r="H251" i="144"/>
  <c r="H259" i="144" s="1"/>
  <c r="H260" i="144"/>
  <c r="H261" i="144"/>
  <c r="Z132" i="144"/>
  <c r="AA137" i="144"/>
  <c r="Z138" i="144"/>
  <c r="AG82" i="144"/>
  <c r="R186" i="144"/>
  <c r="S185" i="144"/>
  <c r="AE100" i="144"/>
  <c r="P202" i="144"/>
  <c r="Q201" i="144"/>
  <c r="U163" i="144"/>
  <c r="AH82" i="144"/>
  <c r="AJ82" i="144" s="1"/>
  <c r="T179" i="144"/>
  <c r="T180" i="144"/>
  <c r="T171" i="144"/>
  <c r="T178" i="144" s="1"/>
  <c r="Q187" i="144"/>
  <c r="Q197" i="144" s="1"/>
  <c r="O203" i="144"/>
  <c r="O211" i="144" s="1"/>
  <c r="O213" i="144"/>
  <c r="D298" i="144"/>
  <c r="E281" i="144"/>
  <c r="AE106" i="144"/>
  <c r="AF105" i="144"/>
  <c r="AH85" i="144"/>
  <c r="AJ85" i="144" s="1"/>
  <c r="AB122" i="144"/>
  <c r="AC121" i="144"/>
  <c r="X148" i="144"/>
  <c r="AC116" i="144"/>
  <c r="V169" i="144"/>
  <c r="U170" i="144"/>
  <c r="V155" i="144"/>
  <c r="V162" i="144" s="1"/>
  <c r="AG84" i="144"/>
  <c r="AD107" i="144"/>
  <c r="AD117" i="144" s="1"/>
  <c r="AH84" i="144"/>
  <c r="AA131" i="144"/>
  <c r="AA123" i="144"/>
  <c r="AA132" i="144" s="1"/>
  <c r="E267" i="144"/>
  <c r="E274" i="144" s="1"/>
  <c r="AG90" i="144"/>
  <c r="AH89" i="144"/>
  <c r="AH90" i="144" s="1"/>
  <c r="M219" i="144"/>
  <c r="M228" i="144" s="1"/>
  <c r="W154" i="144"/>
  <c r="X153" i="144"/>
  <c r="J249" i="144"/>
  <c r="I250" i="144"/>
  <c r="Y147" i="144"/>
  <c r="Y148" i="144"/>
  <c r="Y149" i="144"/>
  <c r="Y139" i="144"/>
  <c r="Y146" i="144" s="1"/>
  <c r="E277" i="144" l="1"/>
  <c r="K249" i="144"/>
  <c r="J250" i="144"/>
  <c r="AH91" i="144"/>
  <c r="AJ90" i="144" s="1"/>
  <c r="AJ92" i="144"/>
  <c r="E276" i="144"/>
  <c r="AA130" i="144"/>
  <c r="V163" i="144"/>
  <c r="X154" i="144"/>
  <c r="Y153" i="144"/>
  <c r="M227" i="144"/>
  <c r="AG91" i="144"/>
  <c r="AG101" i="144" s="1"/>
  <c r="AG99" i="144"/>
  <c r="AG100" i="144"/>
  <c r="AG98" i="144"/>
  <c r="E275" i="144"/>
  <c r="AA133" i="144"/>
  <c r="AD116" i="144"/>
  <c r="V165" i="144"/>
  <c r="W155" i="144"/>
  <c r="W164" i="144" s="1"/>
  <c r="W165" i="144"/>
  <c r="M226" i="144"/>
  <c r="AD115" i="144"/>
  <c r="V164" i="144"/>
  <c r="U171" i="144"/>
  <c r="U180" i="144" s="1"/>
  <c r="U181" i="144"/>
  <c r="D295" i="144"/>
  <c r="D308" i="144"/>
  <c r="D296" i="144"/>
  <c r="D299" i="144"/>
  <c r="D309" i="144" s="1"/>
  <c r="E295" i="144"/>
  <c r="O210" i="144"/>
  <c r="Q196" i="144"/>
  <c r="T181" i="144"/>
  <c r="R201" i="144"/>
  <c r="Q202" i="144"/>
  <c r="R187" i="144"/>
  <c r="R195" i="144" s="1"/>
  <c r="R194" i="144"/>
  <c r="R197" i="144"/>
  <c r="H258" i="144"/>
  <c r="M234" i="144"/>
  <c r="N233" i="144"/>
  <c r="K244" i="144"/>
  <c r="I251" i="144"/>
  <c r="I261" i="144" s="1"/>
  <c r="AD114" i="144"/>
  <c r="V170" i="144"/>
  <c r="W169" i="144"/>
  <c r="AD121" i="144"/>
  <c r="AC122" i="144"/>
  <c r="AF106" i="144"/>
  <c r="AG105" i="144"/>
  <c r="Q195" i="144"/>
  <c r="P203" i="144"/>
  <c r="P210" i="144" s="1"/>
  <c r="P211" i="144"/>
  <c r="P212" i="144"/>
  <c r="P213" i="144"/>
  <c r="F275" i="144"/>
  <c r="F276" i="144"/>
  <c r="F277" i="144"/>
  <c r="F267" i="144"/>
  <c r="F274" i="144" s="1"/>
  <c r="L235" i="144"/>
  <c r="L242" i="144" s="1"/>
  <c r="L245" i="144"/>
  <c r="M229" i="144"/>
  <c r="AB123" i="144"/>
  <c r="AB130" i="144"/>
  <c r="AB131" i="144"/>
  <c r="AB132" i="144"/>
  <c r="AB133" i="144"/>
  <c r="AE107" i="144"/>
  <c r="AE115" i="144" s="1"/>
  <c r="AE114" i="144"/>
  <c r="AE117" i="144"/>
  <c r="O212" i="144"/>
  <c r="Q194" i="144"/>
  <c r="Z147" i="144"/>
  <c r="Z148" i="144"/>
  <c r="Z149" i="144"/>
  <c r="Z139" i="144"/>
  <c r="Z146" i="144" s="1"/>
  <c r="N227" i="144"/>
  <c r="N219" i="144"/>
  <c r="N228" i="144" s="1"/>
  <c r="G266" i="144"/>
  <c r="H265" i="144"/>
  <c r="AJ84" i="144"/>
  <c r="F281" i="144"/>
  <c r="E282" i="144"/>
  <c r="T185" i="144"/>
  <c r="S186" i="144"/>
  <c r="AA138" i="144"/>
  <c r="AB137" i="144"/>
  <c r="O218" i="144"/>
  <c r="P217" i="144"/>
  <c r="G281" i="144" l="1"/>
  <c r="F282" i="144"/>
  <c r="AE121" i="144"/>
  <c r="AD122" i="144"/>
  <c r="S187" i="144"/>
  <c r="S196" i="144" s="1"/>
  <c r="L244" i="144"/>
  <c r="W170" i="144"/>
  <c r="X169" i="144"/>
  <c r="O219" i="144"/>
  <c r="O228" i="144" s="1"/>
  <c r="U185" i="144"/>
  <c r="T186" i="144"/>
  <c r="N229" i="144"/>
  <c r="AE116" i="144"/>
  <c r="L243" i="144"/>
  <c r="AF107" i="144"/>
  <c r="AF114" i="144" s="1"/>
  <c r="AF115" i="144"/>
  <c r="AF117" i="144"/>
  <c r="V171" i="144"/>
  <c r="V178" i="144"/>
  <c r="V179" i="144"/>
  <c r="V180" i="144"/>
  <c r="V181" i="144"/>
  <c r="I260" i="144"/>
  <c r="O233" i="144"/>
  <c r="N234" i="144"/>
  <c r="R196" i="144"/>
  <c r="Q203" i="144"/>
  <c r="Q212" i="144" s="1"/>
  <c r="D306" i="144"/>
  <c r="U179" i="144"/>
  <c r="W163" i="144"/>
  <c r="AH100" i="144"/>
  <c r="AJ100" i="144" s="1"/>
  <c r="J259" i="144"/>
  <c r="J261" i="144"/>
  <c r="J251" i="144"/>
  <c r="J260" i="144" s="1"/>
  <c r="AA139" i="144"/>
  <c r="AA146" i="144" s="1"/>
  <c r="AA147" i="144"/>
  <c r="AA149" i="144"/>
  <c r="P218" i="144"/>
  <c r="Q217" i="144"/>
  <c r="N226" i="144"/>
  <c r="AB138" i="144"/>
  <c r="AC137" i="144"/>
  <c r="E283" i="144"/>
  <c r="E290" i="144" s="1"/>
  <c r="H266" i="144"/>
  <c r="I265" i="144"/>
  <c r="AC123" i="144"/>
  <c r="AC131" i="144" s="1"/>
  <c r="AC133" i="144"/>
  <c r="I259" i="144"/>
  <c r="M235" i="144"/>
  <c r="M242" i="144" s="1"/>
  <c r="M243" i="144"/>
  <c r="S201" i="144"/>
  <c r="R202" i="144"/>
  <c r="D297" i="144"/>
  <c r="U178" i="144"/>
  <c r="W162" i="144"/>
  <c r="Y154" i="144"/>
  <c r="Z153" i="144"/>
  <c r="AH99" i="144"/>
  <c r="AJ99" i="144" s="1"/>
  <c r="K250" i="144"/>
  <c r="L249" i="144"/>
  <c r="I258" i="144"/>
  <c r="X155" i="144"/>
  <c r="X164" i="144" s="1"/>
  <c r="X163" i="144"/>
  <c r="X165" i="144"/>
  <c r="X162" i="144"/>
  <c r="AJ96" i="144"/>
  <c r="AJ94" i="144"/>
  <c r="AK93" i="144" s="1"/>
  <c r="AJ97" i="144"/>
  <c r="AK97" i="144" s="1"/>
  <c r="AM97" i="144"/>
  <c r="G267" i="144"/>
  <c r="G276" i="144" s="1"/>
  <c r="AH105" i="144"/>
  <c r="AH106" i="144" s="1"/>
  <c r="AG106" i="144"/>
  <c r="D307" i="144"/>
  <c r="AH101" i="144"/>
  <c r="AJ101" i="144" s="1"/>
  <c r="AH98" i="144"/>
  <c r="AJ98" i="144" s="1"/>
  <c r="G277" i="144" l="1"/>
  <c r="R213" i="144"/>
  <c r="R203" i="144"/>
  <c r="R211" i="144" s="1"/>
  <c r="AH116" i="144"/>
  <c r="AH107" i="144"/>
  <c r="AJ106" i="144" s="1"/>
  <c r="AJ108" i="144"/>
  <c r="G275" i="144"/>
  <c r="M245" i="144"/>
  <c r="G274" i="144"/>
  <c r="L250" i="144"/>
  <c r="M249" i="144"/>
  <c r="AA153" i="144"/>
  <c r="Z154" i="144"/>
  <c r="E297" i="144"/>
  <c r="D314" i="144"/>
  <c r="M244" i="144"/>
  <c r="AC130" i="144"/>
  <c r="E291" i="144"/>
  <c r="AA148" i="144"/>
  <c r="J258" i="144"/>
  <c r="Q211" i="144"/>
  <c r="P233" i="144"/>
  <c r="O234" i="144"/>
  <c r="AF116" i="144"/>
  <c r="U186" i="144"/>
  <c r="V185" i="144"/>
  <c r="O227" i="144"/>
  <c r="S195" i="144"/>
  <c r="F283" i="144"/>
  <c r="F292" i="144" s="1"/>
  <c r="F291" i="144"/>
  <c r="F293" i="144"/>
  <c r="K251" i="144"/>
  <c r="K259" i="144" s="1"/>
  <c r="K258" i="144"/>
  <c r="K260" i="144"/>
  <c r="K261" i="144"/>
  <c r="Y164" i="144"/>
  <c r="Y155" i="144"/>
  <c r="Y165" i="144" s="1"/>
  <c r="Y163" i="144"/>
  <c r="Q210" i="144"/>
  <c r="O226" i="144"/>
  <c r="S194" i="144"/>
  <c r="H281" i="144"/>
  <c r="G282" i="144"/>
  <c r="R217" i="144"/>
  <c r="Q218" i="144"/>
  <c r="AG107" i="144"/>
  <c r="AG114" i="144"/>
  <c r="AG115" i="144"/>
  <c r="AG116" i="144"/>
  <c r="AG117" i="144"/>
  <c r="S202" i="144"/>
  <c r="T201" i="144"/>
  <c r="AC132" i="144"/>
  <c r="I266" i="144"/>
  <c r="J265" i="144"/>
  <c r="E293" i="144"/>
  <c r="AD137" i="144"/>
  <c r="AC138" i="144"/>
  <c r="P219" i="144"/>
  <c r="P228" i="144" s="1"/>
  <c r="P227" i="144"/>
  <c r="P229" i="144"/>
  <c r="Q213" i="144"/>
  <c r="O229" i="144"/>
  <c r="Y169" i="144"/>
  <c r="X170" i="144"/>
  <c r="S197" i="144"/>
  <c r="AD123" i="144"/>
  <c r="AD131" i="144" s="1"/>
  <c r="H267" i="144"/>
  <c r="H276" i="144" s="1"/>
  <c r="H275" i="144"/>
  <c r="H277" i="144"/>
  <c r="E292" i="144"/>
  <c r="AB139" i="144"/>
  <c r="AB146" i="144" s="1"/>
  <c r="N243" i="144"/>
  <c r="N245" i="144"/>
  <c r="N235" i="144"/>
  <c r="N242" i="144" s="1"/>
  <c r="T187" i="144"/>
  <c r="T196" i="144" s="1"/>
  <c r="T195" i="144"/>
  <c r="T197" i="144"/>
  <c r="W171" i="144"/>
  <c r="W178" i="144"/>
  <c r="W179" i="144"/>
  <c r="W180" i="144"/>
  <c r="W181" i="144"/>
  <c r="AE122" i="144"/>
  <c r="AF121" i="144"/>
  <c r="AE123" i="144" l="1"/>
  <c r="AE130" i="144" s="1"/>
  <c r="AE131" i="144"/>
  <c r="AE133" i="144"/>
  <c r="AB149" i="144"/>
  <c r="AD130" i="144"/>
  <c r="AE137" i="144"/>
  <c r="AD138" i="144"/>
  <c r="O243" i="144"/>
  <c r="O245" i="144"/>
  <c r="O235" i="144"/>
  <c r="O242" i="144" s="1"/>
  <c r="AB153" i="144"/>
  <c r="AA154" i="144"/>
  <c r="T194" i="144"/>
  <c r="N244" i="144"/>
  <c r="AB147" i="144"/>
  <c r="H274" i="144"/>
  <c r="AD133" i="144"/>
  <c r="P226" i="144"/>
  <c r="T202" i="144"/>
  <c r="U201" i="144"/>
  <c r="S217" i="144"/>
  <c r="R218" i="144"/>
  <c r="Y162" i="144"/>
  <c r="F290" i="144"/>
  <c r="V186" i="144"/>
  <c r="W185" i="144"/>
  <c r="P234" i="144"/>
  <c r="Q233" i="144"/>
  <c r="D311" i="144"/>
  <c r="D313" i="144" s="1"/>
  <c r="D312" i="144"/>
  <c r="D315" i="144"/>
  <c r="D322" i="144" s="1"/>
  <c r="D323" i="144"/>
  <c r="D325" i="144"/>
  <c r="E311" i="144"/>
  <c r="N249" i="144"/>
  <c r="M250" i="144"/>
  <c r="AH117" i="144"/>
  <c r="AJ117" i="144" s="1"/>
  <c r="R210" i="144"/>
  <c r="U187" i="144"/>
  <c r="U194" i="144"/>
  <c r="U195" i="144"/>
  <c r="U196" i="144"/>
  <c r="U197" i="144"/>
  <c r="E298" i="144"/>
  <c r="F297" i="144"/>
  <c r="L251" i="144"/>
  <c r="L258" i="144"/>
  <c r="L259" i="144"/>
  <c r="L260" i="144"/>
  <c r="L261" i="144"/>
  <c r="AJ116" i="144"/>
  <c r="AB148" i="144"/>
  <c r="AD132" i="144"/>
  <c r="X179" i="144"/>
  <c r="X181" i="144"/>
  <c r="X171" i="144"/>
  <c r="X178" i="144" s="1"/>
  <c r="K265" i="144"/>
  <c r="J266" i="144"/>
  <c r="S203" i="144"/>
  <c r="S210" i="144" s="1"/>
  <c r="S213" i="144"/>
  <c r="AF122" i="144"/>
  <c r="AG121" i="144"/>
  <c r="Z169" i="144"/>
  <c r="Y170" i="144"/>
  <c r="AC147" i="144"/>
  <c r="AC149" i="144"/>
  <c r="AC139" i="144"/>
  <c r="AC146" i="144" s="1"/>
  <c r="I267" i="144"/>
  <c r="I276" i="144" s="1"/>
  <c r="I275" i="144"/>
  <c r="G291" i="144"/>
  <c r="G292" i="144"/>
  <c r="G293" i="144"/>
  <c r="G283" i="144"/>
  <c r="Z163" i="144"/>
  <c r="Z155" i="144"/>
  <c r="Z162" i="144" s="1"/>
  <c r="Z164" i="144"/>
  <c r="AJ110" i="144"/>
  <c r="AK109" i="144" s="1"/>
  <c r="AJ113" i="144"/>
  <c r="AK113" i="144" s="1"/>
  <c r="AM113" i="144"/>
  <c r="AJ112" i="144"/>
  <c r="AH115" i="144"/>
  <c r="AJ115" i="144" s="1"/>
  <c r="R212" i="144"/>
  <c r="Q219" i="144"/>
  <c r="Q226" i="144"/>
  <c r="Q227" i="144"/>
  <c r="Q228" i="144"/>
  <c r="Q229" i="144"/>
  <c r="I281" i="144"/>
  <c r="H282" i="144"/>
  <c r="AH114" i="144"/>
  <c r="AJ114" i="144" s="1"/>
  <c r="G290" i="144" l="1"/>
  <c r="I274" i="144"/>
  <c r="AC148" i="144"/>
  <c r="Z170" i="144"/>
  <c r="AA169" i="144"/>
  <c r="S212" i="144"/>
  <c r="J275" i="144"/>
  <c r="J277" i="144"/>
  <c r="J267" i="144"/>
  <c r="J276" i="144" s="1"/>
  <c r="X180" i="144"/>
  <c r="O249" i="144"/>
  <c r="N250" i="144"/>
  <c r="D324" i="144"/>
  <c r="W186" i="144"/>
  <c r="X185" i="144"/>
  <c r="R228" i="144"/>
  <c r="R219" i="144"/>
  <c r="R229" i="144" s="1"/>
  <c r="AA155" i="144"/>
  <c r="AA163" i="144" s="1"/>
  <c r="AA162" i="144"/>
  <c r="AA164" i="144"/>
  <c r="AA165" i="144"/>
  <c r="O244" i="144"/>
  <c r="AE138" i="144"/>
  <c r="AF137" i="144"/>
  <c r="AE132" i="144"/>
  <c r="L265" i="144"/>
  <c r="K266" i="144"/>
  <c r="F298" i="144"/>
  <c r="G297" i="144"/>
  <c r="E313" i="144"/>
  <c r="D330" i="144"/>
  <c r="V187" i="144"/>
  <c r="V195" i="144" s="1"/>
  <c r="V194" i="144"/>
  <c r="V196" i="144"/>
  <c r="V197" i="144"/>
  <c r="S218" i="144"/>
  <c r="T217" i="144"/>
  <c r="AB154" i="144"/>
  <c r="AC153" i="144"/>
  <c r="H283" i="144"/>
  <c r="H290" i="144" s="1"/>
  <c r="I282" i="144"/>
  <c r="J281" i="144"/>
  <c r="I277" i="144"/>
  <c r="AG122" i="144"/>
  <c r="AH121" i="144"/>
  <c r="AH122" i="144" s="1"/>
  <c r="S211" i="144"/>
  <c r="Z165" i="144"/>
  <c r="AF123" i="144"/>
  <c r="AF133" i="144" s="1"/>
  <c r="E299" i="144"/>
  <c r="E306" i="144"/>
  <c r="E307" i="144"/>
  <c r="E308" i="144"/>
  <c r="E309" i="144"/>
  <c r="Q234" i="144"/>
  <c r="R233" i="144"/>
  <c r="U202" i="144"/>
  <c r="V201" i="144"/>
  <c r="Y171" i="144"/>
  <c r="Y180" i="144" s="1"/>
  <c r="M251" i="144"/>
  <c r="M259" i="144" s="1"/>
  <c r="M258" i="144"/>
  <c r="M260" i="144"/>
  <c r="M261" i="144"/>
  <c r="P235" i="144"/>
  <c r="P245" i="144" s="1"/>
  <c r="T203" i="144"/>
  <c r="T210" i="144"/>
  <c r="T211" i="144"/>
  <c r="T212" i="144"/>
  <c r="T213" i="144"/>
  <c r="AD147" i="144"/>
  <c r="AD148" i="144"/>
  <c r="AD139" i="144"/>
  <c r="AD149" i="144" s="1"/>
  <c r="Y179" i="144" l="1"/>
  <c r="S233" i="144"/>
  <c r="R234" i="144"/>
  <c r="P244" i="144"/>
  <c r="Y178" i="144"/>
  <c r="W201" i="144"/>
  <c r="V202" i="144"/>
  <c r="Q235" i="144"/>
  <c r="Q243" i="144" s="1"/>
  <c r="Q242" i="144"/>
  <c r="Q244" i="144"/>
  <c r="Q245" i="144"/>
  <c r="AF132" i="144"/>
  <c r="H293" i="144"/>
  <c r="AC154" i="144"/>
  <c r="AD153" i="144"/>
  <c r="H297" i="144"/>
  <c r="G298" i="144"/>
  <c r="R227" i="144"/>
  <c r="J274" i="144"/>
  <c r="P243" i="144"/>
  <c r="Y181" i="144"/>
  <c r="U211" i="144"/>
  <c r="U212" i="144"/>
  <c r="U213" i="144"/>
  <c r="U203" i="144"/>
  <c r="U210" i="144" s="1"/>
  <c r="AF131" i="144"/>
  <c r="K281" i="144"/>
  <c r="J282" i="144"/>
  <c r="H292" i="144"/>
  <c r="AB155" i="144"/>
  <c r="AB163" i="144" s="1"/>
  <c r="AB162" i="144"/>
  <c r="AB164" i="144"/>
  <c r="AB165" i="144"/>
  <c r="D328" i="144"/>
  <c r="D331" i="144"/>
  <c r="D338" i="144"/>
  <c r="D339" i="144"/>
  <c r="D340" i="144"/>
  <c r="D341" i="144"/>
  <c r="D327" i="144"/>
  <c r="D329" i="144" s="1"/>
  <c r="E329" i="144" s="1"/>
  <c r="E327" i="144"/>
  <c r="F299" i="144"/>
  <c r="F308" i="144" s="1"/>
  <c r="F306" i="144"/>
  <c r="F309" i="144"/>
  <c r="AF138" i="144"/>
  <c r="AG137" i="144"/>
  <c r="R226" i="144"/>
  <c r="N259" i="144"/>
  <c r="N251" i="144"/>
  <c r="N261" i="144" s="1"/>
  <c r="AD146" i="144"/>
  <c r="P242" i="144"/>
  <c r="AF130" i="144"/>
  <c r="AH131" i="144"/>
  <c r="AH132" i="144"/>
  <c r="AH133" i="144"/>
  <c r="AH123" i="144"/>
  <c r="AJ124" i="144"/>
  <c r="I283" i="144"/>
  <c r="I292" i="144" s="1"/>
  <c r="I293" i="144"/>
  <c r="H291" i="144"/>
  <c r="T218" i="144"/>
  <c r="U217" i="144"/>
  <c r="E314" i="144"/>
  <c r="F313" i="144"/>
  <c r="K267" i="144"/>
  <c r="K274" i="144" s="1"/>
  <c r="K275" i="144"/>
  <c r="K276" i="144"/>
  <c r="K277" i="144"/>
  <c r="AE139" i="144"/>
  <c r="AE146" i="144"/>
  <c r="AE147" i="144"/>
  <c r="AE148" i="144"/>
  <c r="AE149" i="144"/>
  <c r="Y185" i="144"/>
  <c r="X186" i="144"/>
  <c r="O250" i="144"/>
  <c r="P249" i="144"/>
  <c r="AA170" i="144"/>
  <c r="AB169" i="144"/>
  <c r="AG132" i="144"/>
  <c r="AG133" i="144"/>
  <c r="AG123" i="144"/>
  <c r="AG131" i="144" s="1"/>
  <c r="S227" i="144"/>
  <c r="S228" i="144"/>
  <c r="S229" i="144"/>
  <c r="S219" i="144"/>
  <c r="S226" i="144" s="1"/>
  <c r="L266" i="144"/>
  <c r="M265" i="144"/>
  <c r="W187" i="144"/>
  <c r="W194" i="144" s="1"/>
  <c r="W195" i="144"/>
  <c r="W196" i="144"/>
  <c r="W197" i="144"/>
  <c r="Z171" i="144"/>
  <c r="Z178" i="144"/>
  <c r="Z179" i="144"/>
  <c r="Z180" i="144"/>
  <c r="Z181" i="144"/>
  <c r="AG130" i="144" l="1"/>
  <c r="O251" i="144"/>
  <c r="O258" i="144" s="1"/>
  <c r="O259" i="144"/>
  <c r="O261" i="144"/>
  <c r="T219" i="144"/>
  <c r="T226" i="144"/>
  <c r="T227" i="144"/>
  <c r="T228" i="144"/>
  <c r="T229" i="144"/>
  <c r="I291" i="144"/>
  <c r="AJ122" i="144"/>
  <c r="AH130" i="144"/>
  <c r="AJ130" i="144" s="1"/>
  <c r="N260" i="144"/>
  <c r="AG138" i="144"/>
  <c r="AH137" i="144"/>
  <c r="AH138" i="144" s="1"/>
  <c r="F307" i="144"/>
  <c r="AC155" i="144"/>
  <c r="AC163" i="144" s="1"/>
  <c r="AC164" i="144"/>
  <c r="AC165" i="144"/>
  <c r="AC162" i="144"/>
  <c r="M266" i="144"/>
  <c r="N265" i="144"/>
  <c r="AB170" i="144"/>
  <c r="AC169" i="144"/>
  <c r="X187" i="144"/>
  <c r="X194" i="144" s="1"/>
  <c r="X197" i="144"/>
  <c r="F314" i="144"/>
  <c r="G313" i="144"/>
  <c r="I290" i="144"/>
  <c r="AJ133" i="144"/>
  <c r="AF139" i="144"/>
  <c r="AF146" i="144" s="1"/>
  <c r="AF148" i="144"/>
  <c r="AF149" i="144"/>
  <c r="F329" i="144"/>
  <c r="E330" i="144"/>
  <c r="G309" i="144"/>
  <c r="G299" i="144"/>
  <c r="G307" i="144" s="1"/>
  <c r="V211" i="144"/>
  <c r="V212" i="144"/>
  <c r="V203" i="144"/>
  <c r="V213" i="144" s="1"/>
  <c r="R243" i="144"/>
  <c r="R235" i="144"/>
  <c r="R244" i="144" s="1"/>
  <c r="L267" i="144"/>
  <c r="L277" i="144" s="1"/>
  <c r="AA171" i="144"/>
  <c r="AA178" i="144"/>
  <c r="AA179" i="144"/>
  <c r="AA180" i="144"/>
  <c r="AA181" i="144"/>
  <c r="Y186" i="144"/>
  <c r="Z185" i="144"/>
  <c r="E315" i="144"/>
  <c r="AJ132" i="144"/>
  <c r="N258" i="144"/>
  <c r="J283" i="144"/>
  <c r="J292" i="144" s="1"/>
  <c r="J290" i="144"/>
  <c r="J291" i="144"/>
  <c r="J293" i="144"/>
  <c r="I297" i="144"/>
  <c r="H298" i="144"/>
  <c r="X201" i="144"/>
  <c r="W202" i="144"/>
  <c r="T233" i="144"/>
  <c r="S234" i="144"/>
  <c r="P250" i="144"/>
  <c r="Q249" i="144"/>
  <c r="V217" i="144"/>
  <c r="U218" i="144"/>
  <c r="AJ129" i="144"/>
  <c r="AK129" i="144" s="1"/>
  <c r="AM129" i="144"/>
  <c r="AJ128" i="144"/>
  <c r="AJ126" i="144"/>
  <c r="AK125" i="144" s="1"/>
  <c r="AJ131" i="144"/>
  <c r="L281" i="144"/>
  <c r="K282" i="144"/>
  <c r="AE153" i="144"/>
  <c r="AD154" i="144"/>
  <c r="AD155" i="144" l="1"/>
  <c r="AD162" i="144" s="1"/>
  <c r="AD164" i="144"/>
  <c r="W217" i="144"/>
  <c r="V218" i="144"/>
  <c r="E324" i="144"/>
  <c r="Z186" i="144"/>
  <c r="AA185" i="144"/>
  <c r="M267" i="144"/>
  <c r="M275" i="144" s="1"/>
  <c r="M274" i="144"/>
  <c r="M277" i="144"/>
  <c r="AH139" i="144"/>
  <c r="AH147" i="144" s="1"/>
  <c r="AJ140" i="144"/>
  <c r="O260" i="144"/>
  <c r="S235" i="144"/>
  <c r="S243" i="144" s="1"/>
  <c r="S242" i="144"/>
  <c r="S245" i="144"/>
  <c r="T234" i="144"/>
  <c r="U233" i="144"/>
  <c r="I298" i="144"/>
  <c r="J297" i="144"/>
  <c r="E323" i="144"/>
  <c r="Y187" i="144"/>
  <c r="Y194" i="144" s="1"/>
  <c r="Y195" i="144"/>
  <c r="Y196" i="144"/>
  <c r="Y197" i="144"/>
  <c r="L275" i="144"/>
  <c r="R245" i="144"/>
  <c r="V210" i="144"/>
  <c r="G308" i="144"/>
  <c r="E331" i="144"/>
  <c r="AF147" i="144"/>
  <c r="X196" i="144"/>
  <c r="AD169" i="144"/>
  <c r="AC170" i="144"/>
  <c r="AG139" i="144"/>
  <c r="AG147" i="144" s="1"/>
  <c r="AG149" i="144"/>
  <c r="E325" i="144"/>
  <c r="L276" i="144"/>
  <c r="R242" i="144"/>
  <c r="AF153" i="144"/>
  <c r="AE154" i="144"/>
  <c r="Q250" i="144"/>
  <c r="R249" i="144"/>
  <c r="W203" i="144"/>
  <c r="W212" i="144" s="1"/>
  <c r="K292" i="144"/>
  <c r="K293" i="144"/>
  <c r="K283" i="144"/>
  <c r="K290" i="144" s="1"/>
  <c r="P251" i="144"/>
  <c r="P258" i="144"/>
  <c r="P259" i="144"/>
  <c r="P260" i="144"/>
  <c r="P261" i="144"/>
  <c r="X202" i="144"/>
  <c r="Y201" i="144"/>
  <c r="E322" i="144"/>
  <c r="L274" i="144"/>
  <c r="G329" i="144"/>
  <c r="F330" i="144"/>
  <c r="H313" i="144"/>
  <c r="G314" i="144"/>
  <c r="X195" i="144"/>
  <c r="AB171" i="144"/>
  <c r="AB181" i="144" s="1"/>
  <c r="L282" i="144"/>
  <c r="M281" i="144"/>
  <c r="U219" i="144"/>
  <c r="U228" i="144" s="1"/>
  <c r="U226" i="144"/>
  <c r="U227" i="144"/>
  <c r="H299" i="144"/>
  <c r="H306" i="144" s="1"/>
  <c r="G306" i="144"/>
  <c r="F315" i="144"/>
  <c r="F322" i="144"/>
  <c r="F323" i="144"/>
  <c r="O265" i="144"/>
  <c r="N266" i="144"/>
  <c r="AJ147" i="144" l="1"/>
  <c r="F325" i="144"/>
  <c r="H309" i="144"/>
  <c r="U229" i="144"/>
  <c r="X203" i="144"/>
  <c r="X211" i="144" s="1"/>
  <c r="X212" i="144"/>
  <c r="X213" i="144"/>
  <c r="F324" i="144"/>
  <c r="H308" i="144"/>
  <c r="N281" i="144"/>
  <c r="M282" i="144"/>
  <c r="AB180" i="144"/>
  <c r="G315" i="144"/>
  <c r="G322" i="144"/>
  <c r="G323" i="144"/>
  <c r="G324" i="144"/>
  <c r="G325" i="144"/>
  <c r="K291" i="144"/>
  <c r="W211" i="144"/>
  <c r="Q251" i="144"/>
  <c r="Q258" i="144" s="1"/>
  <c r="Q259" i="144"/>
  <c r="Q260" i="144"/>
  <c r="Q261" i="144"/>
  <c r="AG148" i="144"/>
  <c r="AE169" i="144"/>
  <c r="AD170" i="144"/>
  <c r="E341" i="144"/>
  <c r="E338" i="144"/>
  <c r="I299" i="144"/>
  <c r="I308" i="144" s="1"/>
  <c r="I309" i="144"/>
  <c r="S244" i="144"/>
  <c r="AH148" i="144"/>
  <c r="AJ148" i="144" s="1"/>
  <c r="M276" i="144"/>
  <c r="AB185" i="144"/>
  <c r="AA186" i="144"/>
  <c r="W218" i="144"/>
  <c r="X217" i="144"/>
  <c r="AD163" i="144"/>
  <c r="H307" i="144"/>
  <c r="L292" i="144"/>
  <c r="L293" i="144"/>
  <c r="L283" i="144"/>
  <c r="L291" i="144" s="1"/>
  <c r="AB179" i="144"/>
  <c r="I313" i="144"/>
  <c r="H314" i="144"/>
  <c r="W210" i="144"/>
  <c r="AE155" i="144"/>
  <c r="AE165" i="144" s="1"/>
  <c r="AG146" i="144"/>
  <c r="E340" i="144"/>
  <c r="U234" i="144"/>
  <c r="V233" i="144"/>
  <c r="AJ144" i="144"/>
  <c r="AM145" i="144"/>
  <c r="AJ142" i="144"/>
  <c r="AK141" i="144" s="1"/>
  <c r="AJ145" i="144"/>
  <c r="AK145" i="144" s="1"/>
  <c r="Z187" i="144"/>
  <c r="Z194" i="144"/>
  <c r="Z195" i="144"/>
  <c r="Z196" i="144"/>
  <c r="Z197" i="144"/>
  <c r="AD165" i="144"/>
  <c r="O266" i="144"/>
  <c r="P265" i="144"/>
  <c r="AB178" i="144"/>
  <c r="Y202" i="144"/>
  <c r="Z201" i="144"/>
  <c r="AF154" i="144"/>
  <c r="AG153" i="144"/>
  <c r="T235" i="144"/>
  <c r="T243" i="144" s="1"/>
  <c r="T244" i="144"/>
  <c r="T245" i="144"/>
  <c r="AJ138" i="144"/>
  <c r="AH146" i="144"/>
  <c r="N275" i="144"/>
  <c r="N277" i="144"/>
  <c r="N267" i="144"/>
  <c r="N276" i="144" s="1"/>
  <c r="F331" i="144"/>
  <c r="F338" i="144" s="1"/>
  <c r="W213" i="144"/>
  <c r="G330" i="144"/>
  <c r="H329" i="144"/>
  <c r="S249" i="144"/>
  <c r="R250" i="144"/>
  <c r="AC171" i="144"/>
  <c r="AC180" i="144" s="1"/>
  <c r="AC179" i="144"/>
  <c r="E339" i="144"/>
  <c r="J298" i="144"/>
  <c r="K297" i="144"/>
  <c r="AH149" i="144"/>
  <c r="AJ149" i="144" s="1"/>
  <c r="V219" i="144"/>
  <c r="V227" i="144" s="1"/>
  <c r="T242" i="144" l="1"/>
  <c r="AF155" i="144"/>
  <c r="AF162" i="144"/>
  <c r="AF163" i="144"/>
  <c r="AF164" i="144"/>
  <c r="AF165" i="144"/>
  <c r="P266" i="144"/>
  <c r="Q265" i="144"/>
  <c r="AE164" i="144"/>
  <c r="L290" i="144"/>
  <c r="W219" i="144"/>
  <c r="W228" i="144" s="1"/>
  <c r="I307" i="144"/>
  <c r="X210" i="144"/>
  <c r="V226" i="144"/>
  <c r="T249" i="144"/>
  <c r="S250" i="144"/>
  <c r="F341" i="144"/>
  <c r="AC178" i="144"/>
  <c r="H330" i="144"/>
  <c r="I329" i="144"/>
  <c r="F340" i="144"/>
  <c r="N274" i="144"/>
  <c r="AA201" i="144"/>
  <c r="Z202" i="144"/>
  <c r="O267" i="144"/>
  <c r="O275" i="144" s="1"/>
  <c r="O274" i="144"/>
  <c r="O276" i="144"/>
  <c r="O277" i="144"/>
  <c r="W233" i="144"/>
  <c r="V234" i="144"/>
  <c r="AE163" i="144"/>
  <c r="H315" i="144"/>
  <c r="H323" i="144" s="1"/>
  <c r="H322" i="144"/>
  <c r="H324" i="144"/>
  <c r="H325" i="144"/>
  <c r="AA187" i="144"/>
  <c r="AA196" i="144" s="1"/>
  <c r="I306" i="144"/>
  <c r="AD180" i="144"/>
  <c r="AD171" i="144"/>
  <c r="AD178" i="144" s="1"/>
  <c r="M291" i="144"/>
  <c r="M293" i="144"/>
  <c r="M283" i="144"/>
  <c r="M290" i="144" s="1"/>
  <c r="F339" i="144"/>
  <c r="Y212" i="144"/>
  <c r="Y203" i="144"/>
  <c r="Y211" i="144" s="1"/>
  <c r="AC185" i="144"/>
  <c r="AB186" i="144"/>
  <c r="AE170" i="144"/>
  <c r="AF169" i="144"/>
  <c r="O281" i="144"/>
  <c r="N282" i="144"/>
  <c r="V229" i="144"/>
  <c r="V228" i="144"/>
  <c r="K298" i="144"/>
  <c r="L297" i="144"/>
  <c r="AC181" i="144"/>
  <c r="G331" i="144"/>
  <c r="G339" i="144" s="1"/>
  <c r="G338" i="144"/>
  <c r="G340" i="144"/>
  <c r="G341" i="144"/>
  <c r="U235" i="144"/>
  <c r="U244" i="144" s="1"/>
  <c r="U245" i="144"/>
  <c r="AE162" i="144"/>
  <c r="I314" i="144"/>
  <c r="J313" i="144"/>
  <c r="J299" i="144"/>
  <c r="J307" i="144" s="1"/>
  <c r="R259" i="144"/>
  <c r="R260" i="144"/>
  <c r="R261" i="144"/>
  <c r="R251" i="144"/>
  <c r="R258" i="144" s="1"/>
  <c r="AJ146" i="144"/>
  <c r="AH153" i="144"/>
  <c r="AH154" i="144" s="1"/>
  <c r="AG154" i="144"/>
  <c r="X218" i="144"/>
  <c r="Y217" i="144"/>
  <c r="J309" i="144" l="1"/>
  <c r="N283" i="144"/>
  <c r="N290" i="144"/>
  <c r="N291" i="144"/>
  <c r="N292" i="144"/>
  <c r="N293" i="144"/>
  <c r="X219" i="144"/>
  <c r="X227" i="144" s="1"/>
  <c r="X229" i="144"/>
  <c r="I315" i="144"/>
  <c r="I323" i="144" s="1"/>
  <c r="I322" i="144"/>
  <c r="I324" i="144"/>
  <c r="I325" i="144"/>
  <c r="U243" i="144"/>
  <c r="AF170" i="144"/>
  <c r="AG169" i="144"/>
  <c r="Y210" i="144"/>
  <c r="J306" i="144"/>
  <c r="U242" i="144"/>
  <c r="M297" i="144"/>
  <c r="L298" i="144"/>
  <c r="AE171" i="144"/>
  <c r="AE178" i="144" s="1"/>
  <c r="AE181" i="144"/>
  <c r="Y213" i="144"/>
  <c r="M292" i="144"/>
  <c r="AD181" i="144"/>
  <c r="AA195" i="144"/>
  <c r="V243" i="144"/>
  <c r="V244" i="144"/>
  <c r="V245" i="144"/>
  <c r="V235" i="144"/>
  <c r="V242" i="144" s="1"/>
  <c r="AA202" i="144"/>
  <c r="AB201" i="144"/>
  <c r="H331" i="144"/>
  <c r="H338" i="144" s="1"/>
  <c r="H341" i="144"/>
  <c r="T250" i="144"/>
  <c r="U249" i="144"/>
  <c r="W227" i="144"/>
  <c r="R265" i="144"/>
  <c r="Q266" i="144"/>
  <c r="AA194" i="144"/>
  <c r="X233" i="144"/>
  <c r="W234" i="144"/>
  <c r="W226" i="144"/>
  <c r="P267" i="144"/>
  <c r="P275" i="144" s="1"/>
  <c r="P274" i="144"/>
  <c r="P277" i="144"/>
  <c r="P276" i="144"/>
  <c r="AG155" i="144"/>
  <c r="AG162" i="144" s="1"/>
  <c r="K307" i="144"/>
  <c r="K308" i="144"/>
  <c r="K309" i="144"/>
  <c r="K299" i="144"/>
  <c r="K306" i="144" s="1"/>
  <c r="AB187" i="144"/>
  <c r="AB196" i="144" s="1"/>
  <c r="AB195" i="144"/>
  <c r="AB197" i="144"/>
  <c r="Z217" i="144"/>
  <c r="Y218" i="144"/>
  <c r="AH163" i="144"/>
  <c r="AH155" i="144"/>
  <c r="AJ154" i="144" s="1"/>
  <c r="AH164" i="144"/>
  <c r="AJ156" i="144"/>
  <c r="J308" i="144"/>
  <c r="J314" i="144"/>
  <c r="K313" i="144"/>
  <c r="P281" i="144"/>
  <c r="O282" i="144"/>
  <c r="AC186" i="144"/>
  <c r="AD185" i="144"/>
  <c r="AD179" i="144"/>
  <c r="AA197" i="144"/>
  <c r="W229" i="144"/>
  <c r="Z211" i="144"/>
  <c r="Z203" i="144"/>
  <c r="Z212" i="144" s="1"/>
  <c r="J329" i="144"/>
  <c r="I330" i="144"/>
  <c r="S251" i="144"/>
  <c r="S260" i="144" s="1"/>
  <c r="S258" i="144"/>
  <c r="S259" i="144"/>
  <c r="AA217" i="144" l="1"/>
  <c r="Z218" i="144"/>
  <c r="AB194" i="144"/>
  <c r="AG165" i="144"/>
  <c r="H340" i="144"/>
  <c r="AB202" i="144"/>
  <c r="AC201" i="144"/>
  <c r="AE180" i="144"/>
  <c r="L307" i="144"/>
  <c r="L309" i="144"/>
  <c r="L299" i="144"/>
  <c r="L306" i="144" s="1"/>
  <c r="X226" i="144"/>
  <c r="AC187" i="144"/>
  <c r="AC195" i="144" s="1"/>
  <c r="AC194" i="144"/>
  <c r="AC196" i="144"/>
  <c r="AC197" i="144"/>
  <c r="Z210" i="144"/>
  <c r="O291" i="144"/>
  <c r="O292" i="144"/>
  <c r="O293" i="144"/>
  <c r="O283" i="144"/>
  <c r="O290" i="144" s="1"/>
  <c r="S261" i="144"/>
  <c r="Z213" i="144"/>
  <c r="AG164" i="144"/>
  <c r="U250" i="144"/>
  <c r="V249" i="144"/>
  <c r="H339" i="144"/>
  <c r="AA203" i="144"/>
  <c r="AA210" i="144"/>
  <c r="AA211" i="144"/>
  <c r="AA212" i="144"/>
  <c r="AA213" i="144"/>
  <c r="AE179" i="144"/>
  <c r="M298" i="144"/>
  <c r="N297" i="144"/>
  <c r="AH169" i="144"/>
  <c r="AH170" i="144" s="1"/>
  <c r="AG170" i="144"/>
  <c r="J315" i="144"/>
  <c r="J323" i="144" s="1"/>
  <c r="J322" i="144"/>
  <c r="J324" i="144"/>
  <c r="J325" i="144"/>
  <c r="Q281" i="144"/>
  <c r="P282" i="144"/>
  <c r="AJ161" i="144"/>
  <c r="AK161" i="144" s="1"/>
  <c r="AJ160" i="144"/>
  <c r="AM161" i="144"/>
  <c r="AJ158" i="144"/>
  <c r="AK157" i="144" s="1"/>
  <c r="I338" i="144"/>
  <c r="I340" i="144"/>
  <c r="I331" i="144"/>
  <c r="I341" i="144"/>
  <c r="I339" i="144"/>
  <c r="AD186" i="144"/>
  <c r="AE185" i="144"/>
  <c r="K314" i="144"/>
  <c r="L313" i="144"/>
  <c r="AH165" i="144"/>
  <c r="AJ165" i="144" s="1"/>
  <c r="AH162" i="144"/>
  <c r="AJ162" i="144" s="1"/>
  <c r="AG163" i="144"/>
  <c r="AJ163" i="144" s="1"/>
  <c r="W243" i="144"/>
  <c r="W245" i="144"/>
  <c r="W235" i="144"/>
  <c r="W244" i="144" s="1"/>
  <c r="Q267" i="144"/>
  <c r="Q275" i="144" s="1"/>
  <c r="T251" i="144"/>
  <c r="T258" i="144"/>
  <c r="T259" i="144"/>
  <c r="T260" i="144"/>
  <c r="T261" i="144"/>
  <c r="AF171" i="144"/>
  <c r="AF180" i="144" s="1"/>
  <c r="AF179" i="144"/>
  <c r="X228" i="144"/>
  <c r="K329" i="144"/>
  <c r="J330" i="144"/>
  <c r="AJ164" i="144"/>
  <c r="Y219" i="144"/>
  <c r="Y227" i="144" s="1"/>
  <c r="Y226" i="144"/>
  <c r="Y228" i="144"/>
  <c r="Y229" i="144"/>
  <c r="X234" i="144"/>
  <c r="Y233" i="144"/>
  <c r="S265" i="144"/>
  <c r="R266" i="144"/>
  <c r="X235" i="144" l="1"/>
  <c r="X242" i="144" s="1"/>
  <c r="X243" i="144"/>
  <c r="X245" i="144"/>
  <c r="Q274" i="144"/>
  <c r="R267" i="144"/>
  <c r="R276" i="144" s="1"/>
  <c r="AF178" i="144"/>
  <c r="Q277" i="144"/>
  <c r="W242" i="144"/>
  <c r="M313" i="144"/>
  <c r="L314" i="144"/>
  <c r="M306" i="144"/>
  <c r="M308" i="144"/>
  <c r="M299" i="144"/>
  <c r="M307" i="144" s="1"/>
  <c r="M309" i="144"/>
  <c r="W249" i="144"/>
  <c r="V250" i="144"/>
  <c r="L308" i="144"/>
  <c r="AD201" i="144"/>
  <c r="AC202" i="144"/>
  <c r="S266" i="144"/>
  <c r="T265" i="144"/>
  <c r="K315" i="144"/>
  <c r="K322" i="144" s="1"/>
  <c r="K325" i="144"/>
  <c r="AG171" i="144"/>
  <c r="AG178" i="144"/>
  <c r="AG179" i="144"/>
  <c r="AG180" i="144"/>
  <c r="AG181" i="144"/>
  <c r="U251" i="144"/>
  <c r="U260" i="144" s="1"/>
  <c r="U259" i="144"/>
  <c r="U261" i="144"/>
  <c r="AB203" i="144"/>
  <c r="AB211" i="144" s="1"/>
  <c r="AB210" i="144"/>
  <c r="AB212" i="144"/>
  <c r="AB213" i="144"/>
  <c r="Z219" i="144"/>
  <c r="Z226" i="144" s="1"/>
  <c r="AF181" i="144"/>
  <c r="Q276" i="144"/>
  <c r="Y234" i="144"/>
  <c r="Z233" i="144"/>
  <c r="J339" i="144"/>
  <c r="J340" i="144"/>
  <c r="J341" i="144"/>
  <c r="J331" i="144"/>
  <c r="J338" i="144" s="1"/>
  <c r="AE186" i="144"/>
  <c r="AF185" i="144"/>
  <c r="P283" i="144"/>
  <c r="P291" i="144" s="1"/>
  <c r="AH171" i="144"/>
  <c r="AJ170" i="144" s="1"/>
  <c r="AH178" i="144"/>
  <c r="AJ178" i="144" s="1"/>
  <c r="AH179" i="144"/>
  <c r="AJ179" i="144" s="1"/>
  <c r="AH180" i="144"/>
  <c r="AJ180" i="144" s="1"/>
  <c r="AH181" i="144"/>
  <c r="AJ181" i="144" s="1"/>
  <c r="AJ172" i="144"/>
  <c r="AA218" i="144"/>
  <c r="AB217" i="144"/>
  <c r="K330" i="144"/>
  <c r="L329" i="144"/>
  <c r="AD187" i="144"/>
  <c r="AD194" i="144"/>
  <c r="AD195" i="144"/>
  <c r="AD196" i="144"/>
  <c r="AD197" i="144"/>
  <c r="Q282" i="144"/>
  <c r="R281" i="144"/>
  <c r="N298" i="144"/>
  <c r="O297" i="144"/>
  <c r="S281" i="144" l="1"/>
  <c r="R282" i="144"/>
  <c r="Q283" i="144"/>
  <c r="Q291" i="144" s="1"/>
  <c r="Q293" i="144"/>
  <c r="AB218" i="144"/>
  <c r="AC217" i="144"/>
  <c r="P290" i="144"/>
  <c r="P297" i="144"/>
  <c r="O298" i="144"/>
  <c r="AA228" i="144"/>
  <c r="AA219" i="144"/>
  <c r="AA226" i="144" s="1"/>
  <c r="P293" i="144"/>
  <c r="AG185" i="144"/>
  <c r="AF186" i="144"/>
  <c r="Y235" i="144"/>
  <c r="Y242" i="144" s="1"/>
  <c r="Y243" i="144"/>
  <c r="Y245" i="144"/>
  <c r="Z229" i="144"/>
  <c r="U258" i="144"/>
  <c r="K324" i="144"/>
  <c r="T266" i="144"/>
  <c r="U265" i="144"/>
  <c r="L315" i="144"/>
  <c r="L323" i="144" s="1"/>
  <c r="L325" i="144"/>
  <c r="R275" i="144"/>
  <c r="X244" i="144"/>
  <c r="N299" i="144"/>
  <c r="N307" i="144" s="1"/>
  <c r="N306" i="144"/>
  <c r="N308" i="144"/>
  <c r="N309" i="144"/>
  <c r="L330" i="144"/>
  <c r="M329" i="144"/>
  <c r="AJ177" i="144"/>
  <c r="AK177" i="144" s="1"/>
  <c r="AM177" i="144"/>
  <c r="AJ176" i="144"/>
  <c r="AJ174" i="144"/>
  <c r="AK173" i="144" s="1"/>
  <c r="P292" i="144"/>
  <c r="AE187" i="144"/>
  <c r="AE196" i="144" s="1"/>
  <c r="AE197" i="144"/>
  <c r="Z228" i="144"/>
  <c r="K323" i="144"/>
  <c r="S267" i="144"/>
  <c r="S275" i="144" s="1"/>
  <c r="S274" i="144"/>
  <c r="V251" i="144"/>
  <c r="V258" i="144" s="1"/>
  <c r="M314" i="144"/>
  <c r="N313" i="144"/>
  <c r="R274" i="144"/>
  <c r="Z227" i="144"/>
  <c r="AC211" i="144"/>
  <c r="AC212" i="144"/>
  <c r="AC213" i="144"/>
  <c r="AC203" i="144"/>
  <c r="AC210" i="144" s="1"/>
  <c r="W250" i="144"/>
  <c r="X249" i="144"/>
  <c r="R277" i="144"/>
  <c r="K331" i="144"/>
  <c r="K338" i="144"/>
  <c r="K339" i="144"/>
  <c r="K340" i="144"/>
  <c r="K341" i="144"/>
  <c r="AA233" i="144"/>
  <c r="Z234" i="144"/>
  <c r="AE201" i="144"/>
  <c r="AD202" i="144"/>
  <c r="Z244" i="144" l="1"/>
  <c r="Z235" i="144"/>
  <c r="Z242" i="144" s="1"/>
  <c r="X250" i="144"/>
  <c r="Y249" i="144"/>
  <c r="V261" i="144"/>
  <c r="S277" i="144"/>
  <c r="AB233" i="144"/>
  <c r="AA234" i="144"/>
  <c r="W251" i="144"/>
  <c r="W259" i="144" s="1"/>
  <c r="W258" i="144"/>
  <c r="W260" i="144"/>
  <c r="W261" i="144"/>
  <c r="N314" i="144"/>
  <c r="O313" i="144"/>
  <c r="V260" i="144"/>
  <c r="S276" i="144"/>
  <c r="AE195" i="144"/>
  <c r="AD211" i="144"/>
  <c r="AD212" i="144"/>
  <c r="AD213" i="144"/>
  <c r="AD203" i="144"/>
  <c r="AD210" i="144" s="1"/>
  <c r="M315" i="144"/>
  <c r="M324" i="144" s="1"/>
  <c r="V259" i="144"/>
  <c r="AE194" i="144"/>
  <c r="M330" i="144"/>
  <c r="N329" i="144"/>
  <c r="L322" i="144"/>
  <c r="Y244" i="144"/>
  <c r="AF187" i="144"/>
  <c r="AF194" i="144"/>
  <c r="AF195" i="144"/>
  <c r="AF196" i="144"/>
  <c r="AF197" i="144"/>
  <c r="AA229" i="144"/>
  <c r="O307" i="144"/>
  <c r="O309" i="144"/>
  <c r="O299" i="144"/>
  <c r="O308" i="144" s="1"/>
  <c r="AB219" i="144"/>
  <c r="AB226" i="144" s="1"/>
  <c r="AB229" i="144"/>
  <c r="Q290" i="144"/>
  <c r="L331" i="144"/>
  <c r="L340" i="144" s="1"/>
  <c r="L339" i="144"/>
  <c r="L341" i="144"/>
  <c r="AG186" i="144"/>
  <c r="AH185" i="144"/>
  <c r="AH186" i="144" s="1"/>
  <c r="Q297" i="144"/>
  <c r="P298" i="144"/>
  <c r="AE202" i="144"/>
  <c r="AF201" i="144"/>
  <c r="L324" i="144"/>
  <c r="V265" i="144"/>
  <c r="U266" i="144"/>
  <c r="AA227" i="144"/>
  <c r="Q292" i="144"/>
  <c r="R283" i="144"/>
  <c r="R292" i="144" s="1"/>
  <c r="R291" i="144"/>
  <c r="T267" i="144"/>
  <c r="T275" i="144" s="1"/>
  <c r="T274" i="144"/>
  <c r="T276" i="144"/>
  <c r="T277" i="144"/>
  <c r="AD217" i="144"/>
  <c r="AC218" i="144"/>
  <c r="T281" i="144"/>
  <c r="S282" i="144"/>
  <c r="S292" i="144" l="1"/>
  <c r="S283" i="144"/>
  <c r="S290" i="144" s="1"/>
  <c r="R290" i="144"/>
  <c r="U267" i="144"/>
  <c r="U275" i="144" s="1"/>
  <c r="U276" i="144"/>
  <c r="AE203" i="144"/>
  <c r="AE210" i="144" s="1"/>
  <c r="AE212" i="144"/>
  <c r="AE213" i="144"/>
  <c r="AG196" i="144"/>
  <c r="AG187" i="144"/>
  <c r="AG194" i="144" s="1"/>
  <c r="L338" i="144"/>
  <c r="AB228" i="144"/>
  <c r="O306" i="144"/>
  <c r="M323" i="144"/>
  <c r="Z245" i="144"/>
  <c r="R293" i="144"/>
  <c r="W265" i="144"/>
  <c r="V266" i="144"/>
  <c r="P307" i="144"/>
  <c r="P308" i="144"/>
  <c r="P309" i="144"/>
  <c r="P299" i="144"/>
  <c r="P306" i="144" s="1"/>
  <c r="O329" i="144"/>
  <c r="N330" i="144"/>
  <c r="M322" i="144"/>
  <c r="AA235" i="144"/>
  <c r="AA242" i="144"/>
  <c r="AA243" i="144"/>
  <c r="AA244" i="144"/>
  <c r="AA245" i="144"/>
  <c r="Z249" i="144"/>
  <c r="Y250" i="144"/>
  <c r="AF202" i="144"/>
  <c r="AG201" i="144"/>
  <c r="AH187" i="144"/>
  <c r="AJ186" i="144" s="1"/>
  <c r="AJ188" i="144"/>
  <c r="T282" i="144"/>
  <c r="U281" i="144"/>
  <c r="AB227" i="144"/>
  <c r="AC219" i="144"/>
  <c r="AC227" i="144" s="1"/>
  <c r="AC226" i="144"/>
  <c r="AC228" i="144"/>
  <c r="AC229" i="144"/>
  <c r="Q298" i="144"/>
  <c r="R297" i="144"/>
  <c r="M331" i="144"/>
  <c r="M341" i="144" s="1"/>
  <c r="M340" i="144"/>
  <c r="M325" i="144"/>
  <c r="P313" i="144"/>
  <c r="O314" i="144"/>
  <c r="AB234" i="144"/>
  <c r="AC233" i="144"/>
  <c r="X251" i="144"/>
  <c r="X261" i="144" s="1"/>
  <c r="X259" i="144"/>
  <c r="Z243" i="144"/>
  <c r="AE217" i="144"/>
  <c r="AD218" i="144"/>
  <c r="N315" i="144"/>
  <c r="N322" i="144" s="1"/>
  <c r="N323" i="144"/>
  <c r="N325" i="144" l="1"/>
  <c r="N324" i="144"/>
  <c r="AD219" i="144"/>
  <c r="AD228" i="144" s="1"/>
  <c r="X260" i="144"/>
  <c r="AC234" i="144"/>
  <c r="AD233" i="144"/>
  <c r="M339" i="144"/>
  <c r="AJ193" i="144"/>
  <c r="AK193" i="144" s="1"/>
  <c r="AM193" i="144"/>
  <c r="AJ192" i="144"/>
  <c r="AJ190" i="144"/>
  <c r="AK189" i="144" s="1"/>
  <c r="AH194" i="144"/>
  <c r="AJ194" i="144" s="1"/>
  <c r="Y259" i="144"/>
  <c r="Y260" i="144"/>
  <c r="Y261" i="144"/>
  <c r="Y251" i="144"/>
  <c r="Y258" i="144" s="1"/>
  <c r="N331" i="144"/>
  <c r="N339" i="144" s="1"/>
  <c r="N341" i="144"/>
  <c r="W266" i="144"/>
  <c r="X265" i="144"/>
  <c r="AG197" i="144"/>
  <c r="U274" i="144"/>
  <c r="S293" i="144"/>
  <c r="AA249" i="144"/>
  <c r="Z250" i="144"/>
  <c r="AB235" i="144"/>
  <c r="AB243" i="144" s="1"/>
  <c r="AH197" i="144"/>
  <c r="AJ197" i="144" s="1"/>
  <c r="P329" i="144"/>
  <c r="O330" i="144"/>
  <c r="X258" i="144"/>
  <c r="O323" i="144"/>
  <c r="O325" i="144"/>
  <c r="O315" i="144"/>
  <c r="O324" i="144" s="1"/>
  <c r="M338" i="144"/>
  <c r="R298" i="144"/>
  <c r="S297" i="144"/>
  <c r="V281" i="144"/>
  <c r="U282" i="144"/>
  <c r="AH196" i="144"/>
  <c r="AJ196" i="144" s="1"/>
  <c r="AH201" i="144"/>
  <c r="AH202" i="144" s="1"/>
  <c r="AG202" i="144"/>
  <c r="AG195" i="144"/>
  <c r="AE211" i="144"/>
  <c r="U277" i="144"/>
  <c r="S291" i="144"/>
  <c r="AE218" i="144"/>
  <c r="AF217" i="144"/>
  <c r="Q313" i="144"/>
  <c r="P314" i="144"/>
  <c r="Q299" i="144"/>
  <c r="Q306" i="144" s="1"/>
  <c r="Q309" i="144"/>
  <c r="T291" i="144"/>
  <c r="T292" i="144"/>
  <c r="T293" i="144"/>
  <c r="T283" i="144"/>
  <c r="T290" i="144" s="1"/>
  <c r="AH195" i="144"/>
  <c r="AJ195" i="144" s="1"/>
  <c r="AF203" i="144"/>
  <c r="AF211" i="144" s="1"/>
  <c r="AF210" i="144"/>
  <c r="AF212" i="144"/>
  <c r="AF213" i="144"/>
  <c r="V267" i="144"/>
  <c r="V275" i="144" s="1"/>
  <c r="V277" i="144" l="1"/>
  <c r="Q308" i="144"/>
  <c r="P315" i="144"/>
  <c r="P323" i="144" s="1"/>
  <c r="P325" i="144"/>
  <c r="AG211" i="144"/>
  <c r="AG213" i="144"/>
  <c r="AG203" i="144"/>
  <c r="AG212" i="144" s="1"/>
  <c r="W281" i="144"/>
  <c r="V282" i="144"/>
  <c r="O322" i="144"/>
  <c r="AB242" i="144"/>
  <c r="W267" i="144"/>
  <c r="W274" i="144" s="1"/>
  <c r="W275" i="144"/>
  <c r="W277" i="144"/>
  <c r="N338" i="144"/>
  <c r="AD227" i="144"/>
  <c r="S298" i="144"/>
  <c r="T297" i="144"/>
  <c r="AB245" i="144"/>
  <c r="AD226" i="144"/>
  <c r="V274" i="144"/>
  <c r="V276" i="144"/>
  <c r="Q307" i="144"/>
  <c r="Q314" i="144"/>
  <c r="R313" i="144"/>
  <c r="AH212" i="144"/>
  <c r="AH203" i="144"/>
  <c r="AJ202" i="144" s="1"/>
  <c r="AJ204" i="144"/>
  <c r="AF218" i="144"/>
  <c r="AG217" i="144"/>
  <c r="R299" i="144"/>
  <c r="R306" i="144" s="1"/>
  <c r="R307" i="144"/>
  <c r="R309" i="144"/>
  <c r="O331" i="144"/>
  <c r="O339" i="144" s="1"/>
  <c r="O338" i="144"/>
  <c r="O340" i="144"/>
  <c r="O341" i="144"/>
  <c r="AB244" i="144"/>
  <c r="Z259" i="144"/>
  <c r="Z260" i="144"/>
  <c r="Z261" i="144"/>
  <c r="Z251" i="144"/>
  <c r="Z258" i="144" s="1"/>
  <c r="N340" i="144"/>
  <c r="AE233" i="144"/>
  <c r="AD234" i="144"/>
  <c r="AD229" i="144"/>
  <c r="AE228" i="144"/>
  <c r="AE219" i="144"/>
  <c r="AE227" i="144" s="1"/>
  <c r="U291" i="144"/>
  <c r="U293" i="144"/>
  <c r="U283" i="144"/>
  <c r="U290" i="144" s="1"/>
  <c r="P330" i="144"/>
  <c r="Q329" i="144"/>
  <c r="AA250" i="144"/>
  <c r="AB249" i="144"/>
  <c r="X266" i="144"/>
  <c r="Y265" i="144"/>
  <c r="AC235" i="144"/>
  <c r="AC242" i="144" s="1"/>
  <c r="AC243" i="144"/>
  <c r="AC245" i="144"/>
  <c r="AA251" i="144" l="1"/>
  <c r="AA258" i="144"/>
  <c r="AA259" i="144"/>
  <c r="AA260" i="144"/>
  <c r="AA261" i="144"/>
  <c r="AE226" i="144"/>
  <c r="AC244" i="144"/>
  <c r="Y266" i="144"/>
  <c r="Z265" i="144"/>
  <c r="Q330" i="144"/>
  <c r="R329" i="144"/>
  <c r="U292" i="144"/>
  <c r="AE229" i="144"/>
  <c r="R308" i="144"/>
  <c r="AH217" i="144"/>
  <c r="AH218" i="144" s="1"/>
  <c r="AG218" i="144"/>
  <c r="AH213" i="144"/>
  <c r="AJ213" i="144" s="1"/>
  <c r="R314" i="144"/>
  <c r="S313" i="144"/>
  <c r="S299" i="144"/>
  <c r="S307" i="144" s="1"/>
  <c r="W276" i="144"/>
  <c r="AG210" i="144"/>
  <c r="P322" i="144"/>
  <c r="X267" i="144"/>
  <c r="X274" i="144" s="1"/>
  <c r="AJ212" i="144"/>
  <c r="P331" i="144"/>
  <c r="P340" i="144" s="1"/>
  <c r="P338" i="144"/>
  <c r="P339" i="144"/>
  <c r="P341" i="144"/>
  <c r="AD243" i="144"/>
  <c r="AD235" i="144"/>
  <c r="AD244" i="144" s="1"/>
  <c r="AF219" i="144"/>
  <c r="AF226" i="144" s="1"/>
  <c r="AF229" i="144"/>
  <c r="Q315" i="144"/>
  <c r="Q322" i="144"/>
  <c r="Q323" i="144"/>
  <c r="Q324" i="144"/>
  <c r="Q325" i="144"/>
  <c r="AB250" i="144"/>
  <c r="AC249" i="144"/>
  <c r="AF233" i="144"/>
  <c r="AE234" i="144"/>
  <c r="AJ206" i="144"/>
  <c r="AK205" i="144" s="1"/>
  <c r="AJ209" i="144"/>
  <c r="AK209" i="144" s="1"/>
  <c r="AJ208" i="144"/>
  <c r="AM209" i="144"/>
  <c r="AH211" i="144"/>
  <c r="AJ211" i="144" s="1"/>
  <c r="V283" i="144"/>
  <c r="V290" i="144" s="1"/>
  <c r="V293" i="144"/>
  <c r="P324" i="144"/>
  <c r="AH210" i="144"/>
  <c r="AJ210" i="144" s="1"/>
  <c r="U297" i="144"/>
  <c r="T298" i="144"/>
  <c r="X281" i="144"/>
  <c r="W282" i="144"/>
  <c r="T307" i="144" l="1"/>
  <c r="T308" i="144"/>
  <c r="T309" i="144"/>
  <c r="T299" i="144"/>
  <c r="T306" i="144" s="1"/>
  <c r="U298" i="144"/>
  <c r="V297" i="144"/>
  <c r="V292" i="144"/>
  <c r="AB251" i="144"/>
  <c r="AB258" i="144"/>
  <c r="AB259" i="144"/>
  <c r="AB260" i="144"/>
  <c r="AB261" i="144"/>
  <c r="X275" i="144"/>
  <c r="S308" i="144"/>
  <c r="R315" i="144"/>
  <c r="R322" i="144" s="1"/>
  <c r="Q331" i="144"/>
  <c r="Q338" i="144"/>
  <c r="Q340" i="144"/>
  <c r="Q339" i="144"/>
  <c r="Q341" i="144"/>
  <c r="AF234" i="144"/>
  <c r="AG233" i="144"/>
  <c r="X277" i="144"/>
  <c r="S306" i="144"/>
  <c r="AG219" i="144"/>
  <c r="AG228" i="144" s="1"/>
  <c r="AG227" i="144"/>
  <c r="AG229" i="144"/>
  <c r="Y267" i="144"/>
  <c r="Y275" i="144" s="1"/>
  <c r="Y274" i="144"/>
  <c r="Y276" i="144"/>
  <c r="Y277" i="144"/>
  <c r="AD249" i="144"/>
  <c r="AC250" i="144"/>
  <c r="AF228" i="144"/>
  <c r="AD242" i="144"/>
  <c r="X276" i="144"/>
  <c r="S309" i="144"/>
  <c r="T313" i="144"/>
  <c r="S314" i="144"/>
  <c r="AH219" i="144"/>
  <c r="AJ218" i="144" s="1"/>
  <c r="AJ220" i="144"/>
  <c r="S329" i="144"/>
  <c r="R330" i="144"/>
  <c r="W283" i="144"/>
  <c r="W291" i="144" s="1"/>
  <c r="V291" i="144"/>
  <c r="AF227" i="144"/>
  <c r="AD245" i="144"/>
  <c r="Y281" i="144"/>
  <c r="X282" i="144"/>
  <c r="AE244" i="144"/>
  <c r="AE235" i="144"/>
  <c r="AE245" i="144" s="1"/>
  <c r="AA265" i="144"/>
  <c r="Z266" i="144"/>
  <c r="AH226" i="144" l="1"/>
  <c r="AE249" i="144"/>
  <c r="AD250" i="144"/>
  <c r="R325" i="144"/>
  <c r="AB265" i="144"/>
  <c r="AA266" i="144"/>
  <c r="AE243" i="144"/>
  <c r="W293" i="144"/>
  <c r="R331" i="144"/>
  <c r="R338" i="144"/>
  <c r="R339" i="144"/>
  <c r="R340" i="144"/>
  <c r="R341" i="144"/>
  <c r="AH229" i="144"/>
  <c r="AJ229" i="144" s="1"/>
  <c r="S323" i="144"/>
  <c r="S325" i="144"/>
  <c r="S315" i="144"/>
  <c r="S324" i="144" s="1"/>
  <c r="AG226" i="144"/>
  <c r="AG234" i="144"/>
  <c r="AH233" i="144"/>
  <c r="AH234" i="144" s="1"/>
  <c r="R324" i="144"/>
  <c r="V298" i="144"/>
  <c r="W297" i="144"/>
  <c r="Z276" i="144"/>
  <c r="Z267" i="144"/>
  <c r="Z277" i="144" s="1"/>
  <c r="Y282" i="144"/>
  <c r="Z281" i="144"/>
  <c r="W290" i="144"/>
  <c r="S330" i="144"/>
  <c r="T329" i="144"/>
  <c r="U313" i="144"/>
  <c r="T314" i="144"/>
  <c r="AF235" i="144"/>
  <c r="AF244" i="144" s="1"/>
  <c r="AF243" i="144"/>
  <c r="AF245" i="144"/>
  <c r="R323" i="144"/>
  <c r="U309" i="144"/>
  <c r="U299" i="144"/>
  <c r="U306" i="144"/>
  <c r="U307" i="144"/>
  <c r="U308" i="144"/>
  <c r="AE242" i="144"/>
  <c r="W292" i="144"/>
  <c r="AH228" i="144"/>
  <c r="AJ228" i="144" s="1"/>
  <c r="X283" i="144"/>
  <c r="X291" i="144" s="1"/>
  <c r="AJ224" i="144"/>
  <c r="AM225" i="144"/>
  <c r="AJ222" i="144"/>
  <c r="AK221" i="144" s="1"/>
  <c r="AJ225" i="144"/>
  <c r="AK225" i="144" s="1"/>
  <c r="AH227" i="144"/>
  <c r="AJ227" i="144" s="1"/>
  <c r="AC251" i="144"/>
  <c r="AC259" i="144" s="1"/>
  <c r="AC258" i="144"/>
  <c r="AC260" i="144"/>
  <c r="AC261" i="144"/>
  <c r="X290" i="144" l="1"/>
  <c r="V299" i="144"/>
  <c r="V308" i="144" s="1"/>
  <c r="V307" i="144"/>
  <c r="V309" i="144"/>
  <c r="X293" i="144"/>
  <c r="AF242" i="144"/>
  <c r="T330" i="144"/>
  <c r="U329" i="144"/>
  <c r="Y283" i="144"/>
  <c r="Y291" i="144" s="1"/>
  <c r="Y290" i="144"/>
  <c r="Y292" i="144"/>
  <c r="Y293" i="144"/>
  <c r="Z275" i="144"/>
  <c r="S322" i="144"/>
  <c r="AD260" i="144"/>
  <c r="AD251" i="144"/>
  <c r="AD261" i="144" s="1"/>
  <c r="Z274" i="144"/>
  <c r="AA267" i="144"/>
  <c r="AA274" i="144" s="1"/>
  <c r="AA277" i="144"/>
  <c r="AE250" i="144"/>
  <c r="AF249" i="144"/>
  <c r="U314" i="144"/>
  <c r="V313" i="144"/>
  <c r="Z282" i="144"/>
  <c r="AA281" i="144"/>
  <c r="X292" i="144"/>
  <c r="S331" i="144"/>
  <c r="S338" i="144" s="1"/>
  <c r="S341" i="144"/>
  <c r="AH243" i="144"/>
  <c r="AH244" i="144"/>
  <c r="AH245" i="144"/>
  <c r="AJ245" i="144" s="1"/>
  <c r="AH235" i="144"/>
  <c r="AJ236" i="144"/>
  <c r="T315" i="144"/>
  <c r="T322" i="144"/>
  <c r="T323" i="144"/>
  <c r="T324" i="144"/>
  <c r="T325" i="144"/>
  <c r="X297" i="144"/>
  <c r="W298" i="144"/>
  <c r="AG235" i="144"/>
  <c r="AG244" i="144" s="1"/>
  <c r="AG243" i="144"/>
  <c r="AG245" i="144"/>
  <c r="AB266" i="144"/>
  <c r="AC265" i="144"/>
  <c r="AJ226" i="144"/>
  <c r="Y297" i="144" l="1"/>
  <c r="X298" i="144"/>
  <c r="AB267" i="144"/>
  <c r="AB275" i="144" s="1"/>
  <c r="AB274" i="144"/>
  <c r="AB276" i="144"/>
  <c r="AB277" i="144"/>
  <c r="AG242" i="144"/>
  <c r="AJ244" i="144"/>
  <c r="S340" i="144"/>
  <c r="U315" i="144"/>
  <c r="U323" i="144" s="1"/>
  <c r="U322" i="144"/>
  <c r="U324" i="144"/>
  <c r="U325" i="144"/>
  <c r="AA276" i="144"/>
  <c r="AD259" i="144"/>
  <c r="V306" i="144"/>
  <c r="AJ238" i="144"/>
  <c r="AK237" i="144" s="1"/>
  <c r="AJ241" i="144"/>
  <c r="AK241" i="144" s="1"/>
  <c r="AM241" i="144"/>
  <c r="AJ240" i="144"/>
  <c r="AJ243" i="144"/>
  <c r="S339" i="144"/>
  <c r="AA282" i="144"/>
  <c r="AB281" i="144"/>
  <c r="AF250" i="144"/>
  <c r="AG249" i="144"/>
  <c r="AA275" i="144"/>
  <c r="AD258" i="144"/>
  <c r="V329" i="144"/>
  <c r="U330" i="144"/>
  <c r="AC266" i="144"/>
  <c r="AD265" i="144"/>
  <c r="V314" i="144"/>
  <c r="W313" i="144"/>
  <c r="W308" i="144"/>
  <c r="W299" i="144"/>
  <c r="W309" i="144" s="1"/>
  <c r="AJ234" i="144"/>
  <c r="AH242" i="144"/>
  <c r="AJ242" i="144" s="1"/>
  <c r="Z283" i="144"/>
  <c r="Z290" i="144"/>
  <c r="Z291" i="144"/>
  <c r="Z292" i="144"/>
  <c r="Z293" i="144"/>
  <c r="AE251" i="144"/>
  <c r="AE260" i="144" s="1"/>
  <c r="AE258" i="144"/>
  <c r="AE259" i="144"/>
  <c r="AE261" i="144"/>
  <c r="T331" i="144"/>
  <c r="T339" i="144" s="1"/>
  <c r="T338" i="144"/>
  <c r="W307" i="144" l="1"/>
  <c r="AE265" i="144"/>
  <c r="AD266" i="144"/>
  <c r="AC281" i="144"/>
  <c r="AB282" i="144"/>
  <c r="T341" i="144"/>
  <c r="T340" i="144"/>
  <c r="AC267" i="144"/>
  <c r="AC275" i="144" s="1"/>
  <c r="AC274" i="144"/>
  <c r="AC276" i="144"/>
  <c r="AC277" i="144"/>
  <c r="V315" i="144"/>
  <c r="V322" i="144" s="1"/>
  <c r="V325" i="144"/>
  <c r="W329" i="144"/>
  <c r="V330" i="144"/>
  <c r="AF251" i="144"/>
  <c r="AF259" i="144" s="1"/>
  <c r="AF258" i="144"/>
  <c r="AF260" i="144"/>
  <c r="AF261" i="144"/>
  <c r="W306" i="144"/>
  <c r="AA291" i="144"/>
  <c r="AA292" i="144"/>
  <c r="AA293" i="144"/>
  <c r="AA283" i="144"/>
  <c r="AA290" i="144" s="1"/>
  <c r="X308" i="144"/>
  <c r="X299" i="144"/>
  <c r="X309" i="144" s="1"/>
  <c r="X313" i="144"/>
  <c r="W314" i="144"/>
  <c r="U341" i="144"/>
  <c r="U331" i="144"/>
  <c r="U339" i="144" s="1"/>
  <c r="U338" i="144"/>
  <c r="AG250" i="144"/>
  <c r="AH249" i="144"/>
  <c r="AH250" i="144" s="1"/>
  <c r="Y298" i="144"/>
  <c r="Z297" i="144"/>
  <c r="W315" i="144" l="1"/>
  <c r="W322" i="144" s="1"/>
  <c r="W323" i="144"/>
  <c r="W325" i="144"/>
  <c r="AH259" i="144"/>
  <c r="AH261" i="144"/>
  <c r="AH251" i="144"/>
  <c r="AH260" i="144" s="1"/>
  <c r="AJ252" i="144"/>
  <c r="Y313" i="144"/>
  <c r="X314" i="144"/>
  <c r="X307" i="144"/>
  <c r="V324" i="144"/>
  <c r="AC282" i="144"/>
  <c r="AD281" i="144"/>
  <c r="Y299" i="144"/>
  <c r="Y308" i="144" s="1"/>
  <c r="V331" i="144"/>
  <c r="V338" i="144" s="1"/>
  <c r="V340" i="144"/>
  <c r="V341" i="144"/>
  <c r="V323" i="144"/>
  <c r="AD275" i="144"/>
  <c r="AD276" i="144"/>
  <c r="AD267" i="144"/>
  <c r="AD277" i="144" s="1"/>
  <c r="AG251" i="144"/>
  <c r="AG260" i="144" s="1"/>
  <c r="AG258" i="144"/>
  <c r="X306" i="144"/>
  <c r="Z298" i="144"/>
  <c r="AA297" i="144"/>
  <c r="U340" i="144"/>
  <c r="W330" i="144"/>
  <c r="X329" i="144"/>
  <c r="AE266" i="144"/>
  <c r="AF265" i="144"/>
  <c r="AB283" i="144"/>
  <c r="AB292" i="144" s="1"/>
  <c r="AJ260" i="144" l="1"/>
  <c r="AG261" i="144"/>
  <c r="AE267" i="144"/>
  <c r="AE275" i="144" s="1"/>
  <c r="AE277" i="144"/>
  <c r="AD274" i="144"/>
  <c r="V339" i="144"/>
  <c r="AD282" i="144"/>
  <c r="AE281" i="144"/>
  <c r="AB291" i="144"/>
  <c r="X330" i="144"/>
  <c r="Y329" i="144"/>
  <c r="Z299" i="144"/>
  <c r="Z307" i="144" s="1"/>
  <c r="Z309" i="144"/>
  <c r="AG259" i="144"/>
  <c r="Y307" i="144"/>
  <c r="AC291" i="144"/>
  <c r="AC292" i="144"/>
  <c r="AC293" i="144"/>
  <c r="AC283" i="144"/>
  <c r="AC290" i="144" s="1"/>
  <c r="Y314" i="144"/>
  <c r="Z313" i="144"/>
  <c r="W324" i="144"/>
  <c r="AB290" i="144"/>
  <c r="Y306" i="144"/>
  <c r="AJ256" i="144"/>
  <c r="AJ254" i="144"/>
  <c r="AK253" i="144" s="1"/>
  <c r="AJ257" i="144"/>
  <c r="AK257" i="144" s="1"/>
  <c r="AM257" i="144"/>
  <c r="AJ259" i="144"/>
  <c r="AF266" i="144"/>
  <c r="AG265" i="144"/>
  <c r="Y309" i="144"/>
  <c r="AJ250" i="144"/>
  <c r="AH258" i="144"/>
  <c r="AJ258" i="144" s="1"/>
  <c r="W331" i="144"/>
  <c r="W340" i="144" s="1"/>
  <c r="AB293" i="144"/>
  <c r="AA298" i="144"/>
  <c r="AB297" i="144"/>
  <c r="X315" i="144"/>
  <c r="X324" i="144" s="1"/>
  <c r="X325" i="144"/>
  <c r="AJ261" i="144"/>
  <c r="X323" i="144" l="1"/>
  <c r="AA307" i="144"/>
  <c r="AA309" i="144"/>
  <c r="AA299" i="144"/>
  <c r="AA306" i="144" s="1"/>
  <c r="W339" i="144"/>
  <c r="X322" i="144"/>
  <c r="W338" i="144"/>
  <c r="Z314" i="144"/>
  <c r="AA313" i="144"/>
  <c r="Z306" i="144"/>
  <c r="AE274" i="144"/>
  <c r="Y315" i="144"/>
  <c r="Y322" i="144"/>
  <c r="Y323" i="144"/>
  <c r="Y324" i="144"/>
  <c r="Y325" i="144"/>
  <c r="AF281" i="144"/>
  <c r="AE282" i="144"/>
  <c r="W341" i="144"/>
  <c r="AH265" i="144"/>
  <c r="AH266" i="144" s="1"/>
  <c r="AG266" i="144"/>
  <c r="AC297" i="144"/>
  <c r="AB298" i="144"/>
  <c r="AF267" i="144"/>
  <c r="AF274" i="144"/>
  <c r="AF276" i="144"/>
  <c r="AF275" i="144"/>
  <c r="AF277" i="144"/>
  <c r="Z308" i="144"/>
  <c r="Z329" i="144"/>
  <c r="Y330" i="144"/>
  <c r="AD283" i="144"/>
  <c r="AD291" i="144" s="1"/>
  <c r="AD290" i="144"/>
  <c r="AD292" i="144"/>
  <c r="AD293" i="144"/>
  <c r="AE276" i="144"/>
  <c r="X331" i="144"/>
  <c r="X338" i="144"/>
  <c r="X339" i="144"/>
  <c r="X340" i="144"/>
  <c r="X341" i="144"/>
  <c r="AA329" i="144" l="1"/>
  <c r="Z330" i="144"/>
  <c r="AC298" i="144"/>
  <c r="AD297" i="144"/>
  <c r="AE291" i="144"/>
  <c r="AE292" i="144"/>
  <c r="AE293" i="144"/>
  <c r="AE283" i="144"/>
  <c r="AE290" i="144" s="1"/>
  <c r="AA308" i="144"/>
  <c r="AG275" i="144"/>
  <c r="AG277" i="144"/>
  <c r="AG267" i="144"/>
  <c r="AG276" i="144" s="1"/>
  <c r="AG281" i="144"/>
  <c r="AF282" i="144"/>
  <c r="AA314" i="144"/>
  <c r="AB313" i="144"/>
  <c r="AH267" i="144"/>
  <c r="AJ266" i="144" s="1"/>
  <c r="AJ268" i="144"/>
  <c r="Z315" i="144"/>
  <c r="Z324" i="144" s="1"/>
  <c r="Z323" i="144"/>
  <c r="Y338" i="144"/>
  <c r="Y340" i="144"/>
  <c r="Y331" i="144"/>
  <c r="Y341" i="144"/>
  <c r="Y339" i="144"/>
  <c r="AB299" i="144"/>
  <c r="AB307" i="144" s="1"/>
  <c r="AH274" i="144" l="1"/>
  <c r="AG282" i="144"/>
  <c r="AH281" i="144"/>
  <c r="AH282" i="144" s="1"/>
  <c r="AD298" i="144"/>
  <c r="AE297" i="144"/>
  <c r="AB309" i="144"/>
  <c r="Z322" i="144"/>
  <c r="AH277" i="144"/>
  <c r="AJ277" i="144" s="1"/>
  <c r="AC313" i="144"/>
  <c r="AB314" i="144"/>
  <c r="AG274" i="144"/>
  <c r="AC309" i="144"/>
  <c r="AC299" i="144"/>
  <c r="AC307" i="144" s="1"/>
  <c r="AB306" i="144"/>
  <c r="AH276" i="144"/>
  <c r="AJ276" i="144" s="1"/>
  <c r="AA315" i="144"/>
  <c r="AA323" i="144" s="1"/>
  <c r="Z341" i="144"/>
  <c r="Z331" i="144"/>
  <c r="Z339" i="144" s="1"/>
  <c r="AB308" i="144"/>
  <c r="Z325" i="144"/>
  <c r="AJ273" i="144"/>
  <c r="AK273" i="144" s="1"/>
  <c r="AM273" i="144"/>
  <c r="AJ272" i="144"/>
  <c r="AJ270" i="144"/>
  <c r="AK269" i="144" s="1"/>
  <c r="AH275" i="144"/>
  <c r="AJ275" i="144" s="1"/>
  <c r="AF292" i="144"/>
  <c r="AF283" i="144"/>
  <c r="AF290" i="144" s="1"/>
  <c r="AA330" i="144"/>
  <c r="AB329" i="144"/>
  <c r="AF293" i="144" l="1"/>
  <c r="Z338" i="144"/>
  <c r="AA322" i="144"/>
  <c r="AC306" i="144"/>
  <c r="AD299" i="144"/>
  <c r="AD306" i="144" s="1"/>
  <c r="AD307" i="144"/>
  <c r="AD309" i="144"/>
  <c r="AH283" i="144"/>
  <c r="AJ282" i="144" s="1"/>
  <c r="AH290" i="144"/>
  <c r="AH291" i="144"/>
  <c r="AH292" i="144"/>
  <c r="AH293" i="144"/>
  <c r="AJ284" i="144"/>
  <c r="AA325" i="144"/>
  <c r="AA331" i="144"/>
  <c r="AA339" i="144" s="1"/>
  <c r="AA338" i="144"/>
  <c r="AA341" i="144"/>
  <c r="AF291" i="144"/>
  <c r="Z340" i="144"/>
  <c r="AA324" i="144"/>
  <c r="AC308" i="144"/>
  <c r="AB315" i="144"/>
  <c r="AB322" i="144" s="1"/>
  <c r="AG283" i="144"/>
  <c r="AG291" i="144" s="1"/>
  <c r="AG292" i="144"/>
  <c r="AG293" i="144"/>
  <c r="AB330" i="144"/>
  <c r="AC329" i="144"/>
  <c r="AC314" i="144"/>
  <c r="AD313" i="144"/>
  <c r="AF297" i="144"/>
  <c r="AE298" i="144"/>
  <c r="AJ274" i="144"/>
  <c r="AB325" i="144" l="1"/>
  <c r="AJ293" i="144"/>
  <c r="AC330" i="144"/>
  <c r="AD329" i="144"/>
  <c r="AB324" i="144"/>
  <c r="AG297" i="144"/>
  <c r="AF298" i="144"/>
  <c r="AB331" i="144"/>
  <c r="AB338" i="144" s="1"/>
  <c r="AB341" i="144"/>
  <c r="AG290" i="144"/>
  <c r="AB323" i="144"/>
  <c r="AA340" i="144"/>
  <c r="AJ291" i="144"/>
  <c r="AD308" i="144"/>
  <c r="AD314" i="144"/>
  <c r="AE313" i="144"/>
  <c r="AM289" i="144"/>
  <c r="AJ288" i="144"/>
  <c r="AJ289" i="144"/>
  <c r="AK289" i="144" s="1"/>
  <c r="AJ286" i="144"/>
  <c r="AK285" i="144" s="1"/>
  <c r="AJ290" i="144"/>
  <c r="AC324" i="144"/>
  <c r="AC315" i="144"/>
  <c r="AC325" i="144" s="1"/>
  <c r="AE307" i="144"/>
  <c r="AE309" i="144"/>
  <c r="AE299" i="144"/>
  <c r="AE308" i="144" s="1"/>
  <c r="AJ292" i="144"/>
  <c r="AE329" i="144" l="1"/>
  <c r="AD330" i="144"/>
  <c r="AE306" i="144"/>
  <c r="AC323" i="144"/>
  <c r="AF313" i="144"/>
  <c r="AE314" i="144"/>
  <c r="AB340" i="144"/>
  <c r="AF309" i="144"/>
  <c r="AF299" i="144"/>
  <c r="AF307" i="144" s="1"/>
  <c r="AC331" i="144"/>
  <c r="AC341" i="144" s="1"/>
  <c r="AC338" i="144"/>
  <c r="AC339" i="144"/>
  <c r="AC340" i="144"/>
  <c r="AD315" i="144"/>
  <c r="AD322" i="144"/>
  <c r="AD323" i="144"/>
  <c r="AD324" i="144"/>
  <c r="AD325" i="144"/>
  <c r="AB339" i="144"/>
  <c r="AG298" i="144"/>
  <c r="AH297" i="144"/>
  <c r="AH298" i="144" s="1"/>
  <c r="AC322" i="144"/>
  <c r="AG299" i="144" l="1"/>
  <c r="AG306" i="144" s="1"/>
  <c r="AG307" i="144"/>
  <c r="AG308" i="144"/>
  <c r="AG309" i="144"/>
  <c r="AF306" i="144"/>
  <c r="AF308" i="144"/>
  <c r="AE325" i="144"/>
  <c r="AE315" i="144"/>
  <c r="AE323" i="144" s="1"/>
  <c r="AD331" i="144"/>
  <c r="AD338" i="144" s="1"/>
  <c r="AD339" i="144"/>
  <c r="AD340" i="144"/>
  <c r="AD341" i="144"/>
  <c r="AH299" i="144"/>
  <c r="AJ298" i="144" s="1"/>
  <c r="AH306" i="144"/>
  <c r="AH307" i="144"/>
  <c r="AJ307" i="144" s="1"/>
  <c r="AH308" i="144"/>
  <c r="AJ308" i="144" s="1"/>
  <c r="AH309" i="144"/>
  <c r="AJ309" i="144" s="1"/>
  <c r="AJ300" i="144"/>
  <c r="AG313" i="144"/>
  <c r="AF314" i="144"/>
  <c r="AF329" i="144"/>
  <c r="AE330" i="144"/>
  <c r="AG314" i="144" l="1"/>
  <c r="AH313" i="144"/>
  <c r="AH314" i="144" s="1"/>
  <c r="AE322" i="144"/>
  <c r="AM305" i="144"/>
  <c r="AJ304" i="144"/>
  <c r="AJ305" i="144"/>
  <c r="AK305" i="144" s="1"/>
  <c r="AJ302" i="144"/>
  <c r="AK301" i="144" s="1"/>
  <c r="AJ306" i="144"/>
  <c r="AE324" i="144"/>
  <c r="AE331" i="144"/>
  <c r="AE339" i="144" s="1"/>
  <c r="AE341" i="144"/>
  <c r="AF330" i="144"/>
  <c r="AG329" i="144"/>
  <c r="AF315" i="144"/>
  <c r="AF324" i="144" s="1"/>
  <c r="AF322" i="144"/>
  <c r="AF323" i="144" l="1"/>
  <c r="AF331" i="144"/>
  <c r="AF338" i="144"/>
  <c r="AF339" i="144"/>
  <c r="AF340" i="144"/>
  <c r="AF341" i="144"/>
  <c r="AE338" i="144"/>
  <c r="AE340" i="144"/>
  <c r="AH315" i="144"/>
  <c r="AJ314" i="144" s="1"/>
  <c r="AH323" i="144"/>
  <c r="AJ323" i="144" s="1"/>
  <c r="AH325" i="144"/>
  <c r="AJ325" i="144" s="1"/>
  <c r="AJ316" i="144"/>
  <c r="AF325" i="144"/>
  <c r="AG330" i="144"/>
  <c r="AH329" i="144"/>
  <c r="AH330" i="144" s="1"/>
  <c r="AG315" i="144"/>
  <c r="AG322" i="144"/>
  <c r="AG323" i="144"/>
  <c r="AG324" i="144"/>
  <c r="AG325" i="144"/>
  <c r="AG331" i="144" l="1"/>
  <c r="AG339" i="144" s="1"/>
  <c r="AG340" i="144"/>
  <c r="AG338" i="144"/>
  <c r="AG341" i="144"/>
  <c r="AH324" i="144"/>
  <c r="AJ324" i="144" s="1"/>
  <c r="AH331" i="144"/>
  <c r="AJ330" i="144" s="1"/>
  <c r="AH341" i="144"/>
  <c r="AJ341" i="144" s="1"/>
  <c r="AJ332" i="144"/>
  <c r="AM321" i="144"/>
  <c r="AJ320" i="144"/>
  <c r="AJ321" i="144"/>
  <c r="AK321" i="144" s="1"/>
  <c r="AJ318" i="144"/>
  <c r="AK317" i="144" s="1"/>
  <c r="V3" i="144"/>
  <c r="AH322" i="144"/>
  <c r="AJ322" i="144" s="1"/>
  <c r="V4" i="144" l="1"/>
  <c r="Z4" i="144" s="1"/>
  <c r="AI4" i="144" s="1"/>
  <c r="Z3" i="144"/>
  <c r="AI2" i="144" s="1"/>
  <c r="AJ337" i="144"/>
  <c r="AK337" i="144" s="1"/>
  <c r="AM337" i="144"/>
  <c r="AI3" i="144" s="1"/>
  <c r="AJ334" i="144"/>
  <c r="AK333" i="144" s="1"/>
  <c r="AJ336" i="144"/>
  <c r="AH338" i="144"/>
  <c r="AJ338" i="144" s="1"/>
  <c r="AH340" i="144"/>
  <c r="AJ340" i="144" s="1"/>
  <c r="AH339" i="144"/>
  <c r="AJ339" i="144" s="1"/>
  <c r="AI5" i="144" s="1"/>
  <c r="G9" i="143" l="1"/>
  <c r="G23" i="143"/>
  <c r="J23" i="143" s="1"/>
  <c r="H23" i="143"/>
  <c r="G25" i="143" s="1"/>
  <c r="G24" i="143"/>
  <c r="G26" i="143"/>
  <c r="AN29" i="143"/>
  <c r="AR29" i="143"/>
  <c r="AS29" i="143"/>
  <c r="AN30" i="143"/>
  <c r="AR30" i="143"/>
  <c r="AS30" i="143"/>
  <c r="AM30" i="143" s="1"/>
  <c r="AN31" i="143"/>
  <c r="AR31" i="143"/>
  <c r="AS31" i="143"/>
  <c r="AM31" i="143" s="1"/>
  <c r="AN32" i="143"/>
  <c r="AR32" i="143"/>
  <c r="AS32" i="143"/>
  <c r="AM32" i="143" s="1"/>
  <c r="AN33" i="143"/>
  <c r="AR33" i="143"/>
  <c r="AS33" i="143"/>
  <c r="AM33" i="143" s="1"/>
  <c r="AL34" i="143"/>
  <c r="AM34" i="143"/>
  <c r="AN34" i="143"/>
  <c r="AO34" i="143"/>
  <c r="AR34" i="143"/>
  <c r="AS34" i="143"/>
  <c r="AN36" i="143"/>
  <c r="AR36" i="143"/>
  <c r="AS36" i="143"/>
  <c r="AM36" i="143" s="1"/>
  <c r="AN37" i="143"/>
  <c r="AR37" i="143"/>
  <c r="AM37" i="143" s="1"/>
  <c r="AS37" i="143"/>
  <c r="AL38" i="143"/>
  <c r="AM38" i="143"/>
  <c r="AN38" i="143"/>
  <c r="AO38" i="143"/>
  <c r="AR38" i="143"/>
  <c r="AS38" i="143"/>
  <c r="AL39" i="143"/>
  <c r="AM39" i="143"/>
  <c r="AN39" i="143"/>
  <c r="AO39" i="143"/>
  <c r="AR39" i="143"/>
  <c r="AS39" i="143"/>
  <c r="AN41" i="143"/>
  <c r="AR41" i="143"/>
  <c r="AS41" i="143"/>
  <c r="AM41" i="143" s="1"/>
  <c r="AL42" i="143"/>
  <c r="AM42" i="143"/>
  <c r="AN42" i="143"/>
  <c r="AO42" i="143"/>
  <c r="AR42" i="143"/>
  <c r="AS42" i="143"/>
  <c r="AL43" i="143"/>
  <c r="AM43" i="143"/>
  <c r="AN43" i="143"/>
  <c r="AO43" i="143"/>
  <c r="AR43" i="143"/>
  <c r="AS43" i="143"/>
  <c r="AL44" i="143"/>
  <c r="AM44" i="143"/>
  <c r="AN44" i="143"/>
  <c r="AO44" i="143"/>
  <c r="AR44" i="143"/>
  <c r="AS44" i="143"/>
  <c r="AN53" i="143"/>
  <c r="AR53" i="143"/>
  <c r="AM53" i="143" s="1"/>
  <c r="AS53" i="143"/>
  <c r="AM54" i="143"/>
  <c r="AN54" i="143"/>
  <c r="AR54" i="143"/>
  <c r="AS54" i="143"/>
  <c r="AN55" i="143"/>
  <c r="AR55" i="143"/>
  <c r="AS55" i="143"/>
  <c r="AM55" i="143" s="1"/>
  <c r="AM56" i="143"/>
  <c r="AN56" i="143"/>
  <c r="AR56" i="143"/>
  <c r="AS56" i="143"/>
  <c r="AN57" i="143"/>
  <c r="AR57" i="143"/>
  <c r="AS57" i="143"/>
  <c r="AM57" i="143" s="1"/>
  <c r="E58" i="143"/>
  <c r="AM58" i="143" s="1"/>
  <c r="AN58" i="143"/>
  <c r="AR58" i="143"/>
  <c r="AS58" i="143"/>
  <c r="AN60" i="143"/>
  <c r="AR60" i="143"/>
  <c r="AM60" i="143" s="1"/>
  <c r="AS60" i="143"/>
  <c r="AN61" i="143"/>
  <c r="AR61" i="143"/>
  <c r="AM61" i="143" s="1"/>
  <c r="AS61" i="143"/>
  <c r="AL62" i="143"/>
  <c r="AM62" i="143"/>
  <c r="AN62" i="143"/>
  <c r="AO62" i="143"/>
  <c r="AR62" i="143"/>
  <c r="AS62" i="143"/>
  <c r="AL63" i="143"/>
  <c r="AM63" i="143"/>
  <c r="AN63" i="143"/>
  <c r="AO63" i="143"/>
  <c r="AR63" i="143"/>
  <c r="AS63" i="143"/>
  <c r="AN65" i="143"/>
  <c r="AR65" i="143"/>
  <c r="AM65" i="143" s="1"/>
  <c r="AS65" i="143"/>
  <c r="AL66" i="143"/>
  <c r="AM66" i="143"/>
  <c r="AN66" i="143"/>
  <c r="AO66" i="143"/>
  <c r="AR66" i="143"/>
  <c r="AS66" i="143"/>
  <c r="AL67" i="143"/>
  <c r="AM67" i="143"/>
  <c r="AN67" i="143"/>
  <c r="AO67" i="143"/>
  <c r="AR67" i="143"/>
  <c r="AS67" i="143"/>
  <c r="AL68" i="143"/>
  <c r="AM68" i="143"/>
  <c r="AN68" i="143"/>
  <c r="AO68" i="143"/>
  <c r="AR68" i="143"/>
  <c r="AS68" i="143"/>
  <c r="AN77" i="143"/>
  <c r="AR77" i="143"/>
  <c r="AM77" i="143" s="1"/>
  <c r="AS77" i="143"/>
  <c r="AN78" i="143"/>
  <c r="AR78" i="143"/>
  <c r="AS78" i="143"/>
  <c r="AM78" i="143" s="1"/>
  <c r="AN79" i="143"/>
  <c r="AR79" i="143"/>
  <c r="AS79" i="143"/>
  <c r="AM79" i="143" s="1"/>
  <c r="AN80" i="143"/>
  <c r="AR80" i="143"/>
  <c r="AS80" i="143"/>
  <c r="AM80" i="143" s="1"/>
  <c r="AN81" i="143"/>
  <c r="AR81" i="143"/>
  <c r="AS81" i="143"/>
  <c r="AM81" i="143" s="1"/>
  <c r="E82" i="143"/>
  <c r="AN82" i="143"/>
  <c r="AR82" i="143"/>
  <c r="AM82" i="143" s="1"/>
  <c r="AS82" i="143"/>
  <c r="AN84" i="143"/>
  <c r="AR84" i="143"/>
  <c r="AM84" i="143" s="1"/>
  <c r="AS84" i="143"/>
  <c r="AN85" i="143"/>
  <c r="AR85" i="143"/>
  <c r="AM85" i="143" s="1"/>
  <c r="AS85" i="143"/>
  <c r="AL86" i="143"/>
  <c r="AM86" i="143"/>
  <c r="AN86" i="143"/>
  <c r="AO86" i="143"/>
  <c r="AR86" i="143"/>
  <c r="AS86" i="143"/>
  <c r="AL87" i="143"/>
  <c r="AM87" i="143"/>
  <c r="AN87" i="143"/>
  <c r="AO87" i="143"/>
  <c r="AR87" i="143"/>
  <c r="AS87" i="143"/>
  <c r="AN89" i="143"/>
  <c r="AR89" i="143"/>
  <c r="AM89" i="143" s="1"/>
  <c r="AS89" i="143"/>
  <c r="AL90" i="143"/>
  <c r="AM90" i="143"/>
  <c r="AN90" i="143"/>
  <c r="AO90" i="143"/>
  <c r="AR90" i="143"/>
  <c r="AS90" i="143"/>
  <c r="AL91" i="143"/>
  <c r="AM91" i="143"/>
  <c r="AN91" i="143"/>
  <c r="AO91" i="143"/>
  <c r="AR91" i="143"/>
  <c r="AS91" i="143"/>
  <c r="AL92" i="143"/>
  <c r="AM92" i="143"/>
  <c r="AN92" i="143"/>
  <c r="AO92" i="143"/>
  <c r="AR92" i="143"/>
  <c r="AS92" i="143"/>
  <c r="AN101" i="143"/>
  <c r="AR101" i="143"/>
  <c r="AM101" i="143" s="1"/>
  <c r="AS101" i="143"/>
  <c r="AN102" i="143"/>
  <c r="AR102" i="143"/>
  <c r="AM102" i="143" s="1"/>
  <c r="AS102" i="143"/>
  <c r="AN103" i="143"/>
  <c r="AR103" i="143"/>
  <c r="AM103" i="143" s="1"/>
  <c r="AS103" i="143"/>
  <c r="AN104" i="143"/>
  <c r="AR104" i="143"/>
  <c r="AM104" i="143" s="1"/>
  <c r="AS104" i="143"/>
  <c r="AN105" i="143"/>
  <c r="AR105" i="143"/>
  <c r="AS105" i="143"/>
  <c r="AM105" i="143" s="1"/>
  <c r="E106" i="143"/>
  <c r="AM106" i="143" s="1"/>
  <c r="AR106" i="143"/>
  <c r="AS106" i="143"/>
  <c r="AN108" i="143"/>
  <c r="AR108" i="143"/>
  <c r="AS108" i="143"/>
  <c r="AM108" i="143" s="1"/>
  <c r="AN109" i="143"/>
  <c r="AR109" i="143"/>
  <c r="AS109" i="143"/>
  <c r="AM109" i="143" s="1"/>
  <c r="AL110" i="143"/>
  <c r="AM110" i="143"/>
  <c r="AN110" i="143"/>
  <c r="AO110" i="143"/>
  <c r="AR110" i="143"/>
  <c r="AS110" i="143"/>
  <c r="AL111" i="143"/>
  <c r="AM111" i="143"/>
  <c r="AN111" i="143"/>
  <c r="AO111" i="143"/>
  <c r="AR111" i="143"/>
  <c r="AS111" i="143"/>
  <c r="AN113" i="143"/>
  <c r="AR113" i="143"/>
  <c r="AM113" i="143" s="1"/>
  <c r="AS113" i="143"/>
  <c r="AL114" i="143"/>
  <c r="AM114" i="143"/>
  <c r="AN114" i="143"/>
  <c r="AO114" i="143"/>
  <c r="AR114" i="143"/>
  <c r="AS114" i="143"/>
  <c r="AL115" i="143"/>
  <c r="AM115" i="143"/>
  <c r="AN115" i="143"/>
  <c r="AO115" i="143"/>
  <c r="AR115" i="143"/>
  <c r="AS115" i="143"/>
  <c r="AL116" i="143"/>
  <c r="AM116" i="143"/>
  <c r="AN116" i="143"/>
  <c r="AO116" i="143"/>
  <c r="AR116" i="143"/>
  <c r="AS116" i="143"/>
  <c r="AN125" i="143"/>
  <c r="AR125" i="143"/>
  <c r="AM125" i="143" s="1"/>
  <c r="AS125" i="143"/>
  <c r="AN126" i="143"/>
  <c r="AR126" i="143"/>
  <c r="AM126" i="143" s="1"/>
  <c r="AS126" i="143"/>
  <c r="AN127" i="143"/>
  <c r="AR127" i="143"/>
  <c r="AM127" i="143" s="1"/>
  <c r="AS127" i="143"/>
  <c r="AN128" i="143"/>
  <c r="AR128" i="143"/>
  <c r="AM128" i="143" s="1"/>
  <c r="AS128" i="143"/>
  <c r="AN129" i="143"/>
  <c r="AR129" i="143"/>
  <c r="AM129" i="143" s="1"/>
  <c r="AS129" i="143"/>
  <c r="E130" i="143"/>
  <c r="AN130" i="143"/>
  <c r="AR130" i="143"/>
  <c r="AS130" i="143"/>
  <c r="AM130" i="143" s="1"/>
  <c r="AN132" i="143"/>
  <c r="AR132" i="143"/>
  <c r="AM132" i="143" s="1"/>
  <c r="AS132" i="143"/>
  <c r="AN133" i="143"/>
  <c r="AR133" i="143"/>
  <c r="AS133" i="143"/>
  <c r="AM133" i="143" s="1"/>
  <c r="AL134" i="143"/>
  <c r="AM134" i="143"/>
  <c r="AN134" i="143"/>
  <c r="AO134" i="143"/>
  <c r="AR134" i="143"/>
  <c r="AS134" i="143"/>
  <c r="AL135" i="143"/>
  <c r="AM135" i="143"/>
  <c r="AN135" i="143"/>
  <c r="AO135" i="143"/>
  <c r="AR135" i="143"/>
  <c r="AS135" i="143"/>
  <c r="AN137" i="143"/>
  <c r="AR137" i="143"/>
  <c r="AM137" i="143" s="1"/>
  <c r="AS137" i="143"/>
  <c r="AL138" i="143"/>
  <c r="AM138" i="143"/>
  <c r="AN138" i="143"/>
  <c r="AO138" i="143"/>
  <c r="AR138" i="143"/>
  <c r="AS138" i="143"/>
  <c r="AL139" i="143"/>
  <c r="AM139" i="143"/>
  <c r="AN139" i="143"/>
  <c r="AO139" i="143"/>
  <c r="AR139" i="143"/>
  <c r="AS139" i="143"/>
  <c r="AL140" i="143"/>
  <c r="AM140" i="143"/>
  <c r="AN140" i="143"/>
  <c r="AO140" i="143"/>
  <c r="AR140" i="143"/>
  <c r="AS140" i="143"/>
  <c r="AN149" i="143"/>
  <c r="AR149" i="143"/>
  <c r="AS149" i="143"/>
  <c r="AN150" i="143"/>
  <c r="AR150" i="143"/>
  <c r="AM150" i="143" s="1"/>
  <c r="AS150" i="143"/>
  <c r="AN151" i="143"/>
  <c r="AR151" i="143"/>
  <c r="AS151" i="143"/>
  <c r="AM151" i="143" s="1"/>
  <c r="AN152" i="143"/>
  <c r="AR152" i="143"/>
  <c r="AM152" i="143" s="1"/>
  <c r="AS152" i="143"/>
  <c r="AN153" i="143"/>
  <c r="AR153" i="143"/>
  <c r="AS153" i="143"/>
  <c r="AM153" i="143" s="1"/>
  <c r="E154" i="143"/>
  <c r="AN154" i="143"/>
  <c r="AR154" i="143"/>
  <c r="AS154" i="143"/>
  <c r="AN156" i="143"/>
  <c r="AR156" i="143"/>
  <c r="AS156" i="143"/>
  <c r="AM156" i="143" s="1"/>
  <c r="AN157" i="143"/>
  <c r="AR157" i="143"/>
  <c r="AM157" i="143" s="1"/>
  <c r="AS157" i="143"/>
  <c r="AL158" i="143"/>
  <c r="AM158" i="143"/>
  <c r="AN158" i="143"/>
  <c r="AO158" i="143"/>
  <c r="AR158" i="143"/>
  <c r="AS158" i="143"/>
  <c r="AL159" i="143"/>
  <c r="AM159" i="143"/>
  <c r="AN159" i="143"/>
  <c r="AO159" i="143"/>
  <c r="AR159" i="143"/>
  <c r="AS159" i="143"/>
  <c r="AM161" i="143"/>
  <c r="AN161" i="143"/>
  <c r="AR161" i="143"/>
  <c r="AS161" i="143"/>
  <c r="AL162" i="143"/>
  <c r="AM162" i="143"/>
  <c r="AN162" i="143"/>
  <c r="AO162" i="143"/>
  <c r="AR162" i="143"/>
  <c r="AS162" i="143"/>
  <c r="AL163" i="143"/>
  <c r="AM163" i="143"/>
  <c r="AN163" i="143"/>
  <c r="AO163" i="143"/>
  <c r="AR163" i="143"/>
  <c r="AS163" i="143"/>
  <c r="AL164" i="143"/>
  <c r="AM164" i="143"/>
  <c r="AN164" i="143"/>
  <c r="AO164" i="143"/>
  <c r="AR164" i="143"/>
  <c r="AS164" i="143"/>
  <c r="AN173" i="143"/>
  <c r="AR173" i="143"/>
  <c r="AM173" i="143" s="1"/>
  <c r="AS173" i="143"/>
  <c r="AN174" i="143"/>
  <c r="AR174" i="143"/>
  <c r="AM174" i="143" s="1"/>
  <c r="AS174" i="143"/>
  <c r="AN175" i="143"/>
  <c r="AR175" i="143"/>
  <c r="AS175" i="143"/>
  <c r="AM175" i="143" s="1"/>
  <c r="AN176" i="143"/>
  <c r="AR176" i="143"/>
  <c r="AM176" i="143" s="1"/>
  <c r="AS176" i="143"/>
  <c r="AN177" i="143"/>
  <c r="AR177" i="143"/>
  <c r="AS177" i="143"/>
  <c r="AM177" i="143" s="1"/>
  <c r="E178" i="143"/>
  <c r="AR178" i="143"/>
  <c r="AS178" i="143"/>
  <c r="AN180" i="143"/>
  <c r="AR180" i="143"/>
  <c r="AS180" i="143"/>
  <c r="AM180" i="143" s="1"/>
  <c r="AN181" i="143"/>
  <c r="AR181" i="143"/>
  <c r="AM181" i="143" s="1"/>
  <c r="AS181" i="143"/>
  <c r="AL182" i="143"/>
  <c r="AM182" i="143"/>
  <c r="AN182" i="143"/>
  <c r="AO182" i="143"/>
  <c r="AR182" i="143"/>
  <c r="AS182" i="143"/>
  <c r="AL183" i="143"/>
  <c r="AM183" i="143"/>
  <c r="AN183" i="143"/>
  <c r="AO183" i="143"/>
  <c r="AR183" i="143"/>
  <c r="AS183" i="143"/>
  <c r="AN185" i="143"/>
  <c r="AR185" i="143"/>
  <c r="AS185" i="143"/>
  <c r="AM185" i="143" s="1"/>
  <c r="AL186" i="143"/>
  <c r="AM186" i="143"/>
  <c r="AN186" i="143"/>
  <c r="AO186" i="143"/>
  <c r="AR186" i="143"/>
  <c r="AS186" i="143"/>
  <c r="AL187" i="143"/>
  <c r="AM187" i="143"/>
  <c r="AN187" i="143"/>
  <c r="AO187" i="143"/>
  <c r="AR187" i="143"/>
  <c r="AS187" i="143"/>
  <c r="AL188" i="143"/>
  <c r="AM188" i="143"/>
  <c r="AN188" i="143"/>
  <c r="AO188" i="143"/>
  <c r="AR188" i="143"/>
  <c r="AS188" i="143"/>
  <c r="AN197" i="143"/>
  <c r="AR197" i="143"/>
  <c r="AM197" i="143" s="1"/>
  <c r="AS197" i="143"/>
  <c r="AN198" i="143"/>
  <c r="AR198" i="143"/>
  <c r="AS198" i="143"/>
  <c r="AM198" i="143" s="1"/>
  <c r="AN199" i="143"/>
  <c r="AR199" i="143"/>
  <c r="AM199" i="143" s="1"/>
  <c r="AS199" i="143"/>
  <c r="AN200" i="143"/>
  <c r="AR200" i="143"/>
  <c r="AS200" i="143"/>
  <c r="AM200" i="143" s="1"/>
  <c r="AN201" i="143"/>
  <c r="AR201" i="143"/>
  <c r="AM201" i="143" s="1"/>
  <c r="AS201" i="143"/>
  <c r="E202" i="143"/>
  <c r="AN202" i="143" s="1"/>
  <c r="AR202" i="143"/>
  <c r="AS202" i="143"/>
  <c r="AM202" i="143" s="1"/>
  <c r="AN204" i="143"/>
  <c r="AR204" i="143"/>
  <c r="AS204" i="143"/>
  <c r="AM204" i="143" s="1"/>
  <c r="AN205" i="143"/>
  <c r="AR205" i="143"/>
  <c r="AM205" i="143" s="1"/>
  <c r="AS205" i="143"/>
  <c r="AL206" i="143"/>
  <c r="AM206" i="143"/>
  <c r="AN206" i="143"/>
  <c r="AO206" i="143"/>
  <c r="AR206" i="143"/>
  <c r="AS206" i="143"/>
  <c r="AL207" i="143"/>
  <c r="AM207" i="143"/>
  <c r="AN207" i="143"/>
  <c r="AO207" i="143"/>
  <c r="AR207" i="143"/>
  <c r="AS207" i="143"/>
  <c r="AN209" i="143"/>
  <c r="AR209" i="143"/>
  <c r="AM209" i="143" s="1"/>
  <c r="AS209" i="143"/>
  <c r="AL210" i="143"/>
  <c r="AM210" i="143"/>
  <c r="AN210" i="143"/>
  <c r="AO210" i="143"/>
  <c r="AR210" i="143"/>
  <c r="AS210" i="143"/>
  <c r="AL211" i="143"/>
  <c r="AM211" i="143"/>
  <c r="AN211" i="143"/>
  <c r="AO211" i="143"/>
  <c r="AR211" i="143"/>
  <c r="AS211" i="143"/>
  <c r="AL212" i="143"/>
  <c r="AM212" i="143"/>
  <c r="AN212" i="143"/>
  <c r="AO212" i="143"/>
  <c r="AR212" i="143"/>
  <c r="AS212" i="143"/>
  <c r="AN221" i="143"/>
  <c r="AR221" i="143"/>
  <c r="AM221" i="143" s="1"/>
  <c r="AS221" i="143"/>
  <c r="AN222" i="143"/>
  <c r="AR222" i="143"/>
  <c r="AS222" i="143"/>
  <c r="AM222" i="143" s="1"/>
  <c r="AN223" i="143"/>
  <c r="AR223" i="143"/>
  <c r="AM223" i="143" s="1"/>
  <c r="AS223" i="143"/>
  <c r="AN224" i="143"/>
  <c r="AR224" i="143"/>
  <c r="AS224" i="143"/>
  <c r="AM224" i="143" s="1"/>
  <c r="AN225" i="143"/>
  <c r="AR225" i="143"/>
  <c r="AM225" i="143" s="1"/>
  <c r="AS225" i="143"/>
  <c r="E226" i="143"/>
  <c r="AM226" i="143" s="1"/>
  <c r="AR226" i="143"/>
  <c r="AS226" i="143"/>
  <c r="AN228" i="143"/>
  <c r="AR228" i="143"/>
  <c r="AS228" i="143"/>
  <c r="AM228" i="143" s="1"/>
  <c r="AN229" i="143"/>
  <c r="AR229" i="143"/>
  <c r="AM229" i="143" s="1"/>
  <c r="AS229" i="143"/>
  <c r="AL230" i="143"/>
  <c r="AM230" i="143"/>
  <c r="AN230" i="143"/>
  <c r="AO230" i="143"/>
  <c r="AR230" i="143"/>
  <c r="AS230" i="143"/>
  <c r="AL231" i="143"/>
  <c r="AM231" i="143"/>
  <c r="AN231" i="143"/>
  <c r="AO231" i="143"/>
  <c r="AR231" i="143"/>
  <c r="AS231" i="143"/>
  <c r="AN233" i="143"/>
  <c r="AR233" i="143"/>
  <c r="AS233" i="143"/>
  <c r="AM233" i="143" s="1"/>
  <c r="AL234" i="143"/>
  <c r="AM234" i="143"/>
  <c r="AN234" i="143"/>
  <c r="AO234" i="143"/>
  <c r="AR234" i="143"/>
  <c r="AS234" i="143"/>
  <c r="AL235" i="143"/>
  <c r="AM235" i="143"/>
  <c r="AN235" i="143"/>
  <c r="AO235" i="143"/>
  <c r="AR235" i="143"/>
  <c r="AS235" i="143"/>
  <c r="AL236" i="143"/>
  <c r="AM236" i="143"/>
  <c r="AN236" i="143"/>
  <c r="AO236" i="143"/>
  <c r="AR236" i="143"/>
  <c r="AS236" i="143"/>
  <c r="AN245" i="143"/>
  <c r="AR245" i="143"/>
  <c r="AM245" i="143" s="1"/>
  <c r="AS245" i="143"/>
  <c r="AN246" i="143"/>
  <c r="AR246" i="143"/>
  <c r="AS246" i="143"/>
  <c r="AM246" i="143" s="1"/>
  <c r="AN247" i="143"/>
  <c r="AR247" i="143"/>
  <c r="AM247" i="143" s="1"/>
  <c r="AS247" i="143"/>
  <c r="AN248" i="143"/>
  <c r="AR248" i="143"/>
  <c r="AS248" i="143"/>
  <c r="AM248" i="143" s="1"/>
  <c r="AN249" i="143"/>
  <c r="AR249" i="143"/>
  <c r="AM249" i="143" s="1"/>
  <c r="AS249" i="143"/>
  <c r="E250" i="143"/>
  <c r="AN250" i="143"/>
  <c r="AR250" i="143"/>
  <c r="AS250" i="143"/>
  <c r="AM250" i="143" s="1"/>
  <c r="AN252" i="143"/>
  <c r="AR252" i="143"/>
  <c r="AM252" i="143" s="1"/>
  <c r="AS252" i="143"/>
  <c r="AN253" i="143"/>
  <c r="AR253" i="143"/>
  <c r="AS253" i="143"/>
  <c r="AM253" i="143" s="1"/>
  <c r="AL254" i="143"/>
  <c r="AM254" i="143"/>
  <c r="AN254" i="143"/>
  <c r="AO254" i="143"/>
  <c r="AR254" i="143"/>
  <c r="AS254" i="143"/>
  <c r="AL255" i="143"/>
  <c r="AM255" i="143"/>
  <c r="AN255" i="143"/>
  <c r="AO255" i="143"/>
  <c r="AR255" i="143"/>
  <c r="AS255" i="143"/>
  <c r="AN257" i="143"/>
  <c r="AR257" i="143"/>
  <c r="AM257" i="143" s="1"/>
  <c r="AS257" i="143"/>
  <c r="AL258" i="143"/>
  <c r="AM258" i="143"/>
  <c r="AN258" i="143"/>
  <c r="AO258" i="143"/>
  <c r="AR258" i="143"/>
  <c r="AS258" i="143"/>
  <c r="AL259" i="143"/>
  <c r="AM259" i="143"/>
  <c r="AN259" i="143"/>
  <c r="AO259" i="143"/>
  <c r="AR259" i="143"/>
  <c r="AS259" i="143"/>
  <c r="AL260" i="143"/>
  <c r="AM260" i="143"/>
  <c r="AN260" i="143"/>
  <c r="AO260" i="143"/>
  <c r="AR260" i="143"/>
  <c r="AS260" i="143"/>
  <c r="AN269" i="143"/>
  <c r="AR269" i="143"/>
  <c r="AM269" i="143" s="1"/>
  <c r="AS269" i="143"/>
  <c r="AN270" i="143"/>
  <c r="AR270" i="143"/>
  <c r="AM270" i="143" s="1"/>
  <c r="AS270" i="143"/>
  <c r="AN271" i="143"/>
  <c r="AR271" i="143"/>
  <c r="AS271" i="143"/>
  <c r="AM271" i="143" s="1"/>
  <c r="AN272" i="143"/>
  <c r="AR272" i="143"/>
  <c r="AM272" i="143" s="1"/>
  <c r="AS272" i="143"/>
  <c r="AN273" i="143"/>
  <c r="AR273" i="143"/>
  <c r="AS273" i="143"/>
  <c r="AM273" i="143" s="1"/>
  <c r="E274" i="143"/>
  <c r="AN274" i="143"/>
  <c r="AR274" i="143"/>
  <c r="AS274" i="143"/>
  <c r="AM274" i="143" s="1"/>
  <c r="AN276" i="143"/>
  <c r="AR276" i="143"/>
  <c r="AM276" i="143" s="1"/>
  <c r="AS276" i="143"/>
  <c r="AN277" i="143"/>
  <c r="AR277" i="143"/>
  <c r="AS277" i="143"/>
  <c r="AM277" i="143" s="1"/>
  <c r="AL278" i="143"/>
  <c r="AM278" i="143"/>
  <c r="AN278" i="143"/>
  <c r="AO278" i="143"/>
  <c r="AR278" i="143"/>
  <c r="AS278" i="143"/>
  <c r="AL279" i="143"/>
  <c r="AM279" i="143"/>
  <c r="AN279" i="143"/>
  <c r="AO279" i="143"/>
  <c r="AR279" i="143"/>
  <c r="AS279" i="143"/>
  <c r="AN281" i="143"/>
  <c r="AR281" i="143"/>
  <c r="AM281" i="143" s="1"/>
  <c r="AS281" i="143"/>
  <c r="AL282" i="143"/>
  <c r="AM282" i="143"/>
  <c r="AN282" i="143"/>
  <c r="AO282" i="143"/>
  <c r="AR282" i="143"/>
  <c r="AS282" i="143"/>
  <c r="AL283" i="143"/>
  <c r="AM283" i="143"/>
  <c r="AN283" i="143"/>
  <c r="AO283" i="143"/>
  <c r="AR283" i="143"/>
  <c r="AS283" i="143"/>
  <c r="AL284" i="143"/>
  <c r="AM284" i="143"/>
  <c r="AN284" i="143"/>
  <c r="AO284" i="143"/>
  <c r="AR284" i="143"/>
  <c r="AS284" i="143"/>
  <c r="AN293" i="143"/>
  <c r="AR293" i="143"/>
  <c r="AM293" i="143" s="1"/>
  <c r="AS293" i="143"/>
  <c r="AN294" i="143"/>
  <c r="AR294" i="143"/>
  <c r="AM294" i="143" s="1"/>
  <c r="AS294" i="143"/>
  <c r="AN295" i="143"/>
  <c r="AR295" i="143"/>
  <c r="AS295" i="143"/>
  <c r="AM295" i="143" s="1"/>
  <c r="AN296" i="143"/>
  <c r="AR296" i="143"/>
  <c r="AM296" i="143" s="1"/>
  <c r="AS296" i="143"/>
  <c r="AN297" i="143"/>
  <c r="AR297" i="143"/>
  <c r="AS297" i="143"/>
  <c r="AM297" i="143" s="1"/>
  <c r="E298" i="143"/>
  <c r="AR298" i="143"/>
  <c r="AS298" i="143"/>
  <c r="AN300" i="143"/>
  <c r="AR300" i="143"/>
  <c r="AS300" i="143"/>
  <c r="AM300" i="143" s="1"/>
  <c r="AN301" i="143"/>
  <c r="AR301" i="143"/>
  <c r="AM301" i="143" s="1"/>
  <c r="AS301" i="143"/>
  <c r="AL302" i="143"/>
  <c r="AM302" i="143"/>
  <c r="AN302" i="143"/>
  <c r="AO302" i="143"/>
  <c r="AR302" i="143"/>
  <c r="AS302" i="143"/>
  <c r="AL303" i="143"/>
  <c r="AM303" i="143"/>
  <c r="AN303" i="143"/>
  <c r="AO303" i="143"/>
  <c r="AR303" i="143"/>
  <c r="AS303" i="143"/>
  <c r="AN305" i="143"/>
  <c r="AR305" i="143"/>
  <c r="AM305" i="143" s="1"/>
  <c r="AS305" i="143"/>
  <c r="AL306" i="143"/>
  <c r="AM306" i="143"/>
  <c r="AN306" i="143"/>
  <c r="AO306" i="143"/>
  <c r="AR306" i="143"/>
  <c r="AS306" i="143"/>
  <c r="AL307" i="143"/>
  <c r="AM307" i="143"/>
  <c r="AN307" i="143"/>
  <c r="AO307" i="143"/>
  <c r="AR307" i="143"/>
  <c r="AS307" i="143"/>
  <c r="AL308" i="143"/>
  <c r="AM308" i="143"/>
  <c r="AN308" i="143"/>
  <c r="AO308" i="143"/>
  <c r="AR308" i="143"/>
  <c r="AS308" i="143"/>
  <c r="AN317" i="143"/>
  <c r="AR317" i="143"/>
  <c r="AM317" i="143" s="1"/>
  <c r="AS317" i="143"/>
  <c r="AM318" i="143"/>
  <c r="AN318" i="143"/>
  <c r="AR318" i="143"/>
  <c r="AS318" i="143"/>
  <c r="AN319" i="143"/>
  <c r="AR319" i="143"/>
  <c r="AM319" i="143" s="1"/>
  <c r="AS319" i="143"/>
  <c r="AN320" i="143"/>
  <c r="AR320" i="143"/>
  <c r="AS320" i="143"/>
  <c r="AM320" i="143" s="1"/>
  <c r="AN321" i="143"/>
  <c r="AR321" i="143"/>
  <c r="AM321" i="143" s="1"/>
  <c r="AS321" i="143"/>
  <c r="E322" i="143"/>
  <c r="AR322" i="143"/>
  <c r="AS322" i="143"/>
  <c r="AN324" i="143"/>
  <c r="AR324" i="143"/>
  <c r="AS324" i="143"/>
  <c r="AM324" i="143" s="1"/>
  <c r="AN325" i="143"/>
  <c r="AR325" i="143"/>
  <c r="AM325" i="143" s="1"/>
  <c r="AS325" i="143"/>
  <c r="AL326" i="143"/>
  <c r="AM326" i="143"/>
  <c r="AN326" i="143"/>
  <c r="AO326" i="143"/>
  <c r="AR326" i="143"/>
  <c r="AS326" i="143"/>
  <c r="AL327" i="143"/>
  <c r="AM327" i="143"/>
  <c r="AN327" i="143"/>
  <c r="AO327" i="143"/>
  <c r="AR327" i="143"/>
  <c r="AS327" i="143"/>
  <c r="AN329" i="143"/>
  <c r="AR329" i="143"/>
  <c r="AS329" i="143"/>
  <c r="AM329" i="143" s="1"/>
  <c r="AL330" i="143"/>
  <c r="AM330" i="143"/>
  <c r="AN330" i="143"/>
  <c r="AO330" i="143"/>
  <c r="AR330" i="143"/>
  <c r="AS330" i="143"/>
  <c r="AL331" i="143"/>
  <c r="AM331" i="143"/>
  <c r="AN331" i="143"/>
  <c r="AO331" i="143"/>
  <c r="AR331" i="143"/>
  <c r="AS331" i="143"/>
  <c r="AL332" i="143"/>
  <c r="AM332" i="143"/>
  <c r="AN332" i="143"/>
  <c r="AO332" i="143"/>
  <c r="AR332" i="143"/>
  <c r="AS332" i="143"/>
  <c r="AN341" i="143"/>
  <c r="AR341" i="143"/>
  <c r="AM341" i="143" s="1"/>
  <c r="AS341" i="143"/>
  <c r="AN342" i="143"/>
  <c r="AR342" i="143"/>
  <c r="AM342" i="143" s="1"/>
  <c r="AS342" i="143"/>
  <c r="AN343" i="143"/>
  <c r="AR343" i="143"/>
  <c r="AM343" i="143" s="1"/>
  <c r="AS343" i="143"/>
  <c r="AN344" i="143"/>
  <c r="AR344" i="143"/>
  <c r="AM344" i="143" s="1"/>
  <c r="AS344" i="143"/>
  <c r="AN345" i="143"/>
  <c r="AR345" i="143"/>
  <c r="AM345" i="143" s="1"/>
  <c r="AS345" i="143"/>
  <c r="E346" i="143"/>
  <c r="AN346" i="143"/>
  <c r="AR346" i="143"/>
  <c r="AS346" i="143"/>
  <c r="AM346" i="143" s="1"/>
  <c r="AN348" i="143"/>
  <c r="AR348" i="143"/>
  <c r="AM348" i="143" s="1"/>
  <c r="AS348" i="143"/>
  <c r="AN349" i="143"/>
  <c r="AR349" i="143"/>
  <c r="AS349" i="143"/>
  <c r="AM349" i="143" s="1"/>
  <c r="AL350" i="143"/>
  <c r="AM350" i="143"/>
  <c r="AN350" i="143"/>
  <c r="AO350" i="143"/>
  <c r="AR350" i="143"/>
  <c r="AS350" i="143"/>
  <c r="AL351" i="143"/>
  <c r="AM351" i="143"/>
  <c r="AN351" i="143"/>
  <c r="AO351" i="143"/>
  <c r="AR351" i="143"/>
  <c r="AS351" i="143"/>
  <c r="AN353" i="143"/>
  <c r="AR353" i="143"/>
  <c r="AM353" i="143" s="1"/>
  <c r="AS353" i="143"/>
  <c r="AL354" i="143"/>
  <c r="AM354" i="143"/>
  <c r="AN354" i="143"/>
  <c r="AO354" i="143"/>
  <c r="AR354" i="143"/>
  <c r="AS354" i="143"/>
  <c r="AL355" i="143"/>
  <c r="AM355" i="143"/>
  <c r="AN355" i="143"/>
  <c r="AO355" i="143"/>
  <c r="AR355" i="143"/>
  <c r="AS355" i="143"/>
  <c r="AL356" i="143"/>
  <c r="AM356" i="143"/>
  <c r="AN356" i="143"/>
  <c r="AO356" i="143"/>
  <c r="AR356" i="143"/>
  <c r="AS356" i="143"/>
  <c r="AN365" i="143"/>
  <c r="AR365" i="143"/>
  <c r="AM365" i="143" s="1"/>
  <c r="AS365" i="143"/>
  <c r="AN366" i="143"/>
  <c r="AR366" i="143"/>
  <c r="AM366" i="143" s="1"/>
  <c r="AS366" i="143"/>
  <c r="AN367" i="143"/>
  <c r="AR367" i="143"/>
  <c r="AS367" i="143"/>
  <c r="AM367" i="143" s="1"/>
  <c r="AN368" i="143"/>
  <c r="AR368" i="143"/>
  <c r="AM368" i="143" s="1"/>
  <c r="AS368" i="143"/>
  <c r="AN369" i="143"/>
  <c r="AR369" i="143"/>
  <c r="AS369" i="143"/>
  <c r="AM369" i="143" s="1"/>
  <c r="E370" i="143"/>
  <c r="AN370" i="143"/>
  <c r="AR370" i="143"/>
  <c r="AS370" i="143"/>
  <c r="AN372" i="143"/>
  <c r="AR372" i="143"/>
  <c r="AM372" i="143" s="1"/>
  <c r="AS372" i="143"/>
  <c r="AN373" i="143"/>
  <c r="AR373" i="143"/>
  <c r="AS373" i="143"/>
  <c r="AM373" i="143" s="1"/>
  <c r="AL374" i="143"/>
  <c r="AM374" i="143"/>
  <c r="AN374" i="143"/>
  <c r="AO374" i="143"/>
  <c r="AR374" i="143"/>
  <c r="AS374" i="143"/>
  <c r="AL375" i="143"/>
  <c r="AM375" i="143"/>
  <c r="AN375" i="143"/>
  <c r="AO375" i="143"/>
  <c r="AR375" i="143"/>
  <c r="AS375" i="143"/>
  <c r="AN377" i="143"/>
  <c r="AR377" i="143"/>
  <c r="AM377" i="143" s="1"/>
  <c r="AS377" i="143"/>
  <c r="AL378" i="143"/>
  <c r="AM378" i="143"/>
  <c r="AN378" i="143"/>
  <c r="AO378" i="143"/>
  <c r="AR378" i="143"/>
  <c r="AS378" i="143"/>
  <c r="AL379" i="143"/>
  <c r="AM379" i="143"/>
  <c r="AN379" i="143"/>
  <c r="AO379" i="143"/>
  <c r="AR379" i="143"/>
  <c r="AS379" i="143"/>
  <c r="AL380" i="143"/>
  <c r="AM380" i="143"/>
  <c r="AN380" i="143"/>
  <c r="AO380" i="143"/>
  <c r="AR380" i="143"/>
  <c r="AS380" i="143"/>
  <c r="AN389" i="143"/>
  <c r="AR389" i="143"/>
  <c r="AM389" i="143" s="1"/>
  <c r="AS389" i="143"/>
  <c r="AN390" i="143"/>
  <c r="AR390" i="143"/>
  <c r="AM390" i="143" s="1"/>
  <c r="AS390" i="143"/>
  <c r="AN391" i="143"/>
  <c r="AR391" i="143"/>
  <c r="AS391" i="143"/>
  <c r="AM391" i="143" s="1"/>
  <c r="AN392" i="143"/>
  <c r="AR392" i="143"/>
  <c r="AM392" i="143" s="1"/>
  <c r="AS392" i="143"/>
  <c r="AN393" i="143"/>
  <c r="AR393" i="143"/>
  <c r="AS393" i="143"/>
  <c r="AM393" i="143" s="1"/>
  <c r="E394" i="143"/>
  <c r="AR394" i="143"/>
  <c r="AS394" i="143"/>
  <c r="AN396" i="143"/>
  <c r="AR396" i="143"/>
  <c r="AS396" i="143"/>
  <c r="AM396" i="143" s="1"/>
  <c r="AN397" i="143"/>
  <c r="AR397" i="143"/>
  <c r="AM397" i="143" s="1"/>
  <c r="AS397" i="143"/>
  <c r="AL398" i="143"/>
  <c r="AM398" i="143"/>
  <c r="AN398" i="143"/>
  <c r="AO398" i="143"/>
  <c r="AR398" i="143"/>
  <c r="AS398" i="143"/>
  <c r="AL399" i="143"/>
  <c r="AM399" i="143"/>
  <c r="AN399" i="143"/>
  <c r="AO399" i="143"/>
  <c r="AR399" i="143"/>
  <c r="AS399" i="143"/>
  <c r="AN401" i="143"/>
  <c r="AR401" i="143"/>
  <c r="AS401" i="143"/>
  <c r="AM401" i="143" s="1"/>
  <c r="AL402" i="143"/>
  <c r="AM402" i="143"/>
  <c r="AN402" i="143"/>
  <c r="AO402" i="143"/>
  <c r="AR402" i="143"/>
  <c r="AS402" i="143"/>
  <c r="AL403" i="143"/>
  <c r="AM403" i="143"/>
  <c r="AN403" i="143"/>
  <c r="AO403" i="143"/>
  <c r="AR403" i="143"/>
  <c r="AS403" i="143"/>
  <c r="AL404" i="143"/>
  <c r="AM404" i="143"/>
  <c r="AN404" i="143"/>
  <c r="AO404" i="143"/>
  <c r="AR404" i="143"/>
  <c r="AS404" i="143"/>
  <c r="AM413" i="143"/>
  <c r="AN413" i="143"/>
  <c r="AR413" i="143"/>
  <c r="AS413" i="143"/>
  <c r="AN414" i="143"/>
  <c r="AR414" i="143"/>
  <c r="AS414" i="143"/>
  <c r="AM414" i="143" s="1"/>
  <c r="AN415" i="143"/>
  <c r="AR415" i="143"/>
  <c r="AM415" i="143" s="1"/>
  <c r="AS415" i="143"/>
  <c r="AM416" i="143"/>
  <c r="AN416" i="143"/>
  <c r="AR416" i="143"/>
  <c r="AS416" i="143"/>
  <c r="AN417" i="143"/>
  <c r="AR417" i="143"/>
  <c r="AM417" i="143" s="1"/>
  <c r="AS417" i="143"/>
  <c r="E418" i="143"/>
  <c r="AN418" i="143"/>
  <c r="AR418" i="143"/>
  <c r="AS418" i="143"/>
  <c r="AM418" i="143" s="1"/>
  <c r="AN420" i="143"/>
  <c r="AR420" i="143"/>
  <c r="AM420" i="143" s="1"/>
  <c r="AS420" i="143"/>
  <c r="AN421" i="143"/>
  <c r="AR421" i="143"/>
  <c r="AM421" i="143" s="1"/>
  <c r="AS421" i="143"/>
  <c r="AL422" i="143"/>
  <c r="AM422" i="143"/>
  <c r="AN422" i="143"/>
  <c r="AO422" i="143"/>
  <c r="AR422" i="143"/>
  <c r="AS422" i="143"/>
  <c r="AL423" i="143"/>
  <c r="AM423" i="143"/>
  <c r="AN423" i="143"/>
  <c r="AO423" i="143"/>
  <c r="AR423" i="143"/>
  <c r="AS423" i="143"/>
  <c r="AN425" i="143"/>
  <c r="AR425" i="143"/>
  <c r="AM425" i="143" s="1"/>
  <c r="AS425" i="143"/>
  <c r="AL426" i="143"/>
  <c r="AM426" i="143"/>
  <c r="AN426" i="143"/>
  <c r="AO426" i="143"/>
  <c r="AR426" i="143"/>
  <c r="AS426" i="143"/>
  <c r="AL427" i="143"/>
  <c r="AM427" i="143"/>
  <c r="AN427" i="143"/>
  <c r="AO427" i="143"/>
  <c r="AR427" i="143"/>
  <c r="AS427" i="143"/>
  <c r="AL428" i="143"/>
  <c r="AM428" i="143"/>
  <c r="AN428" i="143"/>
  <c r="AO428" i="143"/>
  <c r="AR428" i="143"/>
  <c r="AS428" i="143"/>
  <c r="AN437" i="143"/>
  <c r="AR437" i="143"/>
  <c r="AS437" i="143"/>
  <c r="AM437" i="143" s="1"/>
  <c r="AN438" i="143"/>
  <c r="AR438" i="143"/>
  <c r="AM438" i="143" s="1"/>
  <c r="AS438" i="143"/>
  <c r="AN439" i="143"/>
  <c r="AR439" i="143"/>
  <c r="AM439" i="143" s="1"/>
  <c r="AS439" i="143"/>
  <c r="AN440" i="143"/>
  <c r="AR440" i="143"/>
  <c r="AM440" i="143" s="1"/>
  <c r="AS440" i="143"/>
  <c r="AN441" i="143"/>
  <c r="AR441" i="143"/>
  <c r="AM441" i="143" s="1"/>
  <c r="AS441" i="143"/>
  <c r="E442" i="143"/>
  <c r="AR442" i="143"/>
  <c r="AS442" i="143"/>
  <c r="AN444" i="143"/>
  <c r="AR444" i="143"/>
  <c r="AS444" i="143"/>
  <c r="AM444" i="143" s="1"/>
  <c r="AN445" i="143"/>
  <c r="AR445" i="143"/>
  <c r="AS445" i="143"/>
  <c r="AM445" i="143" s="1"/>
  <c r="AL446" i="143"/>
  <c r="AM446" i="143"/>
  <c r="AN446" i="143"/>
  <c r="AO446" i="143"/>
  <c r="AR446" i="143"/>
  <c r="AS446" i="143"/>
  <c r="AL447" i="143"/>
  <c r="AM447" i="143"/>
  <c r="AN447" i="143"/>
  <c r="AO447" i="143"/>
  <c r="AR447" i="143"/>
  <c r="AS447" i="143"/>
  <c r="AN449" i="143"/>
  <c r="AR449" i="143"/>
  <c r="AS449" i="143"/>
  <c r="AM449" i="143" s="1"/>
  <c r="AL450" i="143"/>
  <c r="AM450" i="143"/>
  <c r="AN450" i="143"/>
  <c r="AO450" i="143"/>
  <c r="AR450" i="143"/>
  <c r="AS450" i="143"/>
  <c r="AL451" i="143"/>
  <c r="AM451" i="143"/>
  <c r="AN451" i="143"/>
  <c r="AO451" i="143"/>
  <c r="AR451" i="143"/>
  <c r="AS451" i="143"/>
  <c r="AL452" i="143"/>
  <c r="AM452" i="143"/>
  <c r="AN452" i="143"/>
  <c r="AO452" i="143"/>
  <c r="AR452" i="143"/>
  <c r="AS452" i="143"/>
  <c r="AN461" i="143"/>
  <c r="AR461" i="143"/>
  <c r="AM461" i="143" s="1"/>
  <c r="AS461" i="143"/>
  <c r="AN462" i="143"/>
  <c r="AR462" i="143"/>
  <c r="AS462" i="143"/>
  <c r="AM462" i="143" s="1"/>
  <c r="AN463" i="143"/>
  <c r="AR463" i="143"/>
  <c r="AS463" i="143"/>
  <c r="AM463" i="143" s="1"/>
  <c r="AN464" i="143"/>
  <c r="AR464" i="143"/>
  <c r="AM464" i="143" s="1"/>
  <c r="AS464" i="143"/>
  <c r="AN465" i="143"/>
  <c r="AR465" i="143"/>
  <c r="AS465" i="143"/>
  <c r="AM465" i="143" s="1"/>
  <c r="E466" i="143"/>
  <c r="AR466" i="143"/>
  <c r="AS466" i="143"/>
  <c r="AN468" i="143"/>
  <c r="AR468" i="143"/>
  <c r="AS468" i="143"/>
  <c r="AM468" i="143" s="1"/>
  <c r="AN469" i="143"/>
  <c r="AR469" i="143"/>
  <c r="AM469" i="143" s="1"/>
  <c r="AS469" i="143"/>
  <c r="AL470" i="143"/>
  <c r="AM470" i="143"/>
  <c r="AN470" i="143"/>
  <c r="AO470" i="143"/>
  <c r="AR470" i="143"/>
  <c r="AS470" i="143"/>
  <c r="AL471" i="143"/>
  <c r="AM471" i="143"/>
  <c r="AN471" i="143"/>
  <c r="AO471" i="143"/>
  <c r="AR471" i="143"/>
  <c r="AS471" i="143"/>
  <c r="AN473" i="143"/>
  <c r="AR473" i="143"/>
  <c r="AS473" i="143"/>
  <c r="AM473" i="143" s="1"/>
  <c r="AL474" i="143"/>
  <c r="AM474" i="143"/>
  <c r="AN474" i="143"/>
  <c r="AO474" i="143"/>
  <c r="AR474" i="143"/>
  <c r="AS474" i="143"/>
  <c r="AL475" i="143"/>
  <c r="AM475" i="143"/>
  <c r="AN475" i="143"/>
  <c r="AO475" i="143"/>
  <c r="AR475" i="143"/>
  <c r="AS475" i="143"/>
  <c r="AL476" i="143"/>
  <c r="AM476" i="143"/>
  <c r="AN476" i="143"/>
  <c r="AO476" i="143"/>
  <c r="AR476" i="143"/>
  <c r="AS476" i="143"/>
  <c r="AN485" i="143"/>
  <c r="AR485" i="143"/>
  <c r="AM485" i="143" s="1"/>
  <c r="AS485" i="143"/>
  <c r="AN486" i="143"/>
  <c r="AR486" i="143"/>
  <c r="AS486" i="143"/>
  <c r="AM486" i="143" s="1"/>
  <c r="AN487" i="143"/>
  <c r="AR487" i="143"/>
  <c r="AM487" i="143" s="1"/>
  <c r="AS487" i="143"/>
  <c r="AN488" i="143"/>
  <c r="AR488" i="143"/>
  <c r="AS488" i="143"/>
  <c r="AM488" i="143" s="1"/>
  <c r="AN489" i="143"/>
  <c r="AR489" i="143"/>
  <c r="AM489" i="143" s="1"/>
  <c r="AS489" i="143"/>
  <c r="E490" i="143"/>
  <c r="AN490" i="143" s="1"/>
  <c r="AR490" i="143"/>
  <c r="AS490" i="143"/>
  <c r="AM490" i="143" s="1"/>
  <c r="AN492" i="143"/>
  <c r="AR492" i="143"/>
  <c r="AS492" i="143"/>
  <c r="AM492" i="143" s="1"/>
  <c r="AN493" i="143"/>
  <c r="AR493" i="143"/>
  <c r="AS493" i="143"/>
  <c r="AM493" i="143" s="1"/>
  <c r="AL494" i="143"/>
  <c r="AM494" i="143"/>
  <c r="AN494" i="143"/>
  <c r="AO494" i="143"/>
  <c r="AR494" i="143"/>
  <c r="AS494" i="143"/>
  <c r="AL495" i="143"/>
  <c r="AM495" i="143"/>
  <c r="AN495" i="143"/>
  <c r="AO495" i="143"/>
  <c r="AR495" i="143"/>
  <c r="AS495" i="143"/>
  <c r="AN497" i="143"/>
  <c r="AR497" i="143"/>
  <c r="AS497" i="143"/>
  <c r="AM497" i="143" s="1"/>
  <c r="AL498" i="143"/>
  <c r="AM498" i="143"/>
  <c r="AN498" i="143"/>
  <c r="AO498" i="143"/>
  <c r="AR498" i="143"/>
  <c r="AS498" i="143"/>
  <c r="AL499" i="143"/>
  <c r="AM499" i="143"/>
  <c r="AN499" i="143"/>
  <c r="AO499" i="143"/>
  <c r="AR499" i="143"/>
  <c r="AS499" i="143"/>
  <c r="AL500" i="143"/>
  <c r="AM500" i="143"/>
  <c r="AN500" i="143"/>
  <c r="AO500" i="143"/>
  <c r="AR500" i="143"/>
  <c r="AS500" i="143"/>
  <c r="AN509" i="143"/>
  <c r="AR509" i="143"/>
  <c r="AM509" i="143" s="1"/>
  <c r="AS509" i="143"/>
  <c r="AN510" i="143"/>
  <c r="AR510" i="143"/>
  <c r="AS510" i="143"/>
  <c r="AM510" i="143" s="1"/>
  <c r="AN511" i="143"/>
  <c r="AR511" i="143"/>
  <c r="AS511" i="143"/>
  <c r="AM511" i="143" s="1"/>
  <c r="AN512" i="143"/>
  <c r="AR512" i="143"/>
  <c r="AS512" i="143"/>
  <c r="AM512" i="143" s="1"/>
  <c r="AN513" i="143"/>
  <c r="AR513" i="143"/>
  <c r="AS513" i="143"/>
  <c r="AM513" i="143" s="1"/>
  <c r="E514" i="143"/>
  <c r="AN514" i="143"/>
  <c r="AR514" i="143"/>
  <c r="AS514" i="143"/>
  <c r="AM514" i="143" s="1"/>
  <c r="AN516" i="143"/>
  <c r="AR516" i="143"/>
  <c r="AM516" i="143" s="1"/>
  <c r="AS516" i="143"/>
  <c r="AN517" i="143"/>
  <c r="AR517" i="143"/>
  <c r="AS517" i="143"/>
  <c r="AM517" i="143" s="1"/>
  <c r="AL518" i="143"/>
  <c r="AM518" i="143"/>
  <c r="AN518" i="143"/>
  <c r="AO518" i="143"/>
  <c r="AR518" i="143"/>
  <c r="AS518" i="143"/>
  <c r="AL519" i="143"/>
  <c r="AM519" i="143"/>
  <c r="AN519" i="143"/>
  <c r="AO519" i="143"/>
  <c r="AR519" i="143"/>
  <c r="AS519" i="143"/>
  <c r="AN521" i="143"/>
  <c r="AR521" i="143"/>
  <c r="AM521" i="143" s="1"/>
  <c r="AS521" i="143"/>
  <c r="AL522" i="143"/>
  <c r="AM522" i="143"/>
  <c r="AN522" i="143"/>
  <c r="AO522" i="143"/>
  <c r="AR522" i="143"/>
  <c r="AS522" i="143"/>
  <c r="AL523" i="143"/>
  <c r="AM523" i="143"/>
  <c r="AN523" i="143"/>
  <c r="AO523" i="143"/>
  <c r="AR523" i="143"/>
  <c r="AS523" i="143"/>
  <c r="AL524" i="143"/>
  <c r="AM524" i="143"/>
  <c r="AN524" i="143"/>
  <c r="AO524" i="143"/>
  <c r="AR524" i="143"/>
  <c r="AS524" i="143"/>
  <c r="AN442" i="143" l="1"/>
  <c r="AM394" i="143"/>
  <c r="AN394" i="143"/>
  <c r="AN466" i="143"/>
  <c r="AM442" i="143"/>
  <c r="AM466" i="143"/>
  <c r="AM370" i="143"/>
  <c r="AM322" i="143"/>
  <c r="AN322" i="143"/>
  <c r="AM298" i="143"/>
  <c r="AN298" i="143"/>
  <c r="AN226" i="143"/>
  <c r="AM149" i="143"/>
  <c r="AN178" i="143"/>
  <c r="AM178" i="143"/>
  <c r="AM154" i="143"/>
  <c r="AM12" i="143"/>
  <c r="AM18" i="143"/>
  <c r="AM10" i="143"/>
  <c r="AN106" i="143"/>
  <c r="AN13" i="143" s="1"/>
  <c r="AM14" i="143"/>
  <c r="AM21" i="143"/>
  <c r="AM19" i="143"/>
  <c r="AN18" i="143"/>
  <c r="AM16" i="143"/>
  <c r="AM11" i="143"/>
  <c r="AM9" i="143"/>
  <c r="AL21" i="143"/>
  <c r="AN20" i="143"/>
  <c r="AO20" i="143" s="1"/>
  <c r="AL19" i="143"/>
  <c r="AN17" i="143"/>
  <c r="AL16" i="143"/>
  <c r="AN15" i="143"/>
  <c r="AM29" i="143"/>
  <c r="AM8" i="143" s="1"/>
  <c r="AM20" i="143"/>
  <c r="AM17" i="143"/>
  <c r="AM13" i="143"/>
  <c r="AN12" i="143"/>
  <c r="AN10" i="143"/>
  <c r="AN8" i="143"/>
  <c r="G27" i="143"/>
  <c r="AN21" i="143"/>
  <c r="AO21" i="143" s="1"/>
  <c r="AL20" i="143"/>
  <c r="AN19" i="143"/>
  <c r="AO19" i="143" s="1"/>
  <c r="AL17" i="143"/>
  <c r="AN16" i="143"/>
  <c r="AO16" i="143" s="1"/>
  <c r="AM15" i="143"/>
  <c r="AN11" i="143"/>
  <c r="AN9" i="143"/>
  <c r="H25" i="143"/>
  <c r="G50" i="143"/>
  <c r="AN14" i="143"/>
  <c r="AO17" i="143" l="1"/>
  <c r="H47" i="143"/>
  <c r="G51" i="143"/>
  <c r="G48" i="143"/>
  <c r="G47" i="143"/>
  <c r="G49" i="143" s="1"/>
  <c r="H26" i="143"/>
  <c r="I25" i="143"/>
  <c r="G74" i="143" l="1"/>
  <c r="H49" i="143"/>
  <c r="I26" i="143"/>
  <c r="I27" i="143" s="1"/>
  <c r="J25" i="143"/>
  <c r="H27" i="143"/>
  <c r="K25" i="143" l="1"/>
  <c r="J26" i="143"/>
  <c r="I49" i="143"/>
  <c r="H50" i="143"/>
  <c r="G72" i="143"/>
  <c r="G71" i="143"/>
  <c r="G73" i="143" s="1"/>
  <c r="H71" i="143"/>
  <c r="G75" i="143"/>
  <c r="J49" i="143" l="1"/>
  <c r="I50" i="143"/>
  <c r="I51" i="143" s="1"/>
  <c r="G98" i="143"/>
  <c r="H73" i="143"/>
  <c r="J27" i="143"/>
  <c r="H51" i="143"/>
  <c r="L25" i="143"/>
  <c r="K26" i="143"/>
  <c r="I73" i="143" l="1"/>
  <c r="H74" i="143"/>
  <c r="L26" i="143"/>
  <c r="L27" i="143" s="1"/>
  <c r="M25" i="143"/>
  <c r="G95" i="143"/>
  <c r="G96" i="143"/>
  <c r="H95" i="143"/>
  <c r="G99" i="143"/>
  <c r="K27" i="143"/>
  <c r="J50" i="143"/>
  <c r="K49" i="143"/>
  <c r="J51" i="143" l="1"/>
  <c r="K50" i="143"/>
  <c r="K51" i="143" s="1"/>
  <c r="L49" i="143"/>
  <c r="J73" i="143"/>
  <c r="I74" i="143"/>
  <c r="I75" i="143" s="1"/>
  <c r="M26" i="143"/>
  <c r="N25" i="143"/>
  <c r="G97" i="143"/>
  <c r="H75" i="143"/>
  <c r="O25" i="143" l="1"/>
  <c r="N26" i="143"/>
  <c r="N27" i="143" s="1"/>
  <c r="M49" i="143"/>
  <c r="L50" i="143"/>
  <c r="M27" i="143"/>
  <c r="H97" i="143"/>
  <c r="G122" i="143"/>
  <c r="J74" i="143"/>
  <c r="K73" i="143"/>
  <c r="L51" i="143" l="1"/>
  <c r="J75" i="143"/>
  <c r="H98" i="143"/>
  <c r="I97" i="143"/>
  <c r="N49" i="143"/>
  <c r="M50" i="143"/>
  <c r="G119" i="143"/>
  <c r="G121" i="143" s="1"/>
  <c r="H119" i="143"/>
  <c r="G123" i="143"/>
  <c r="G120" i="143"/>
  <c r="K74" i="143"/>
  <c r="K75" i="143" s="1"/>
  <c r="L73" i="143"/>
  <c r="P25" i="143"/>
  <c r="O26" i="143"/>
  <c r="O27" i="143" s="1"/>
  <c r="M51" i="143" l="1"/>
  <c r="P26" i="143"/>
  <c r="P27" i="143" s="1"/>
  <c r="Q25" i="143"/>
  <c r="L74" i="143"/>
  <c r="L75" i="143" s="1"/>
  <c r="M73" i="143"/>
  <c r="N50" i="143"/>
  <c r="N51" i="143" s="1"/>
  <c r="O49" i="143"/>
  <c r="I98" i="143"/>
  <c r="I99" i="143" s="1"/>
  <c r="J97" i="143"/>
  <c r="H121" i="143"/>
  <c r="G146" i="143"/>
  <c r="H99" i="143"/>
  <c r="I121" i="143" l="1"/>
  <c r="H122" i="143"/>
  <c r="K97" i="143"/>
  <c r="J98" i="143"/>
  <c r="O50" i="143"/>
  <c r="O51" i="143" s="1"/>
  <c r="P49" i="143"/>
  <c r="Q26" i="143"/>
  <c r="Q27" i="143" s="1"/>
  <c r="R25" i="143"/>
  <c r="N73" i="143"/>
  <c r="M74" i="143"/>
  <c r="H143" i="143"/>
  <c r="G147" i="143"/>
  <c r="G143" i="143"/>
  <c r="G145" i="143" s="1"/>
  <c r="G144" i="143"/>
  <c r="M75" i="143" l="1"/>
  <c r="Q49" i="143"/>
  <c r="P50" i="143"/>
  <c r="P51" i="143" s="1"/>
  <c r="H123" i="143"/>
  <c r="O73" i="143"/>
  <c r="N74" i="143"/>
  <c r="N75" i="143" s="1"/>
  <c r="I122" i="143"/>
  <c r="I123" i="143" s="1"/>
  <c r="J121" i="143"/>
  <c r="S25" i="143"/>
  <c r="R26" i="143"/>
  <c r="R27" i="143" s="1"/>
  <c r="J99" i="143"/>
  <c r="G170" i="143"/>
  <c r="H145" i="143"/>
  <c r="L97" i="143"/>
  <c r="K98" i="143"/>
  <c r="K99" i="143" l="1"/>
  <c r="G168" i="143"/>
  <c r="H167" i="143"/>
  <c r="G171" i="143"/>
  <c r="G167" i="143"/>
  <c r="G169" i="143" s="1"/>
  <c r="L98" i="143"/>
  <c r="L99" i="143" s="1"/>
  <c r="M97" i="143"/>
  <c r="O74" i="143"/>
  <c r="O75" i="143" s="1"/>
  <c r="P73" i="143"/>
  <c r="R49" i="143"/>
  <c r="Q50" i="143"/>
  <c r="Q51" i="143" s="1"/>
  <c r="T25" i="143"/>
  <c r="S26" i="143"/>
  <c r="S27" i="143" s="1"/>
  <c r="I145" i="143"/>
  <c r="H146" i="143"/>
  <c r="J122" i="143"/>
  <c r="J123" i="143" s="1"/>
  <c r="K121" i="143"/>
  <c r="H147" i="143" l="1"/>
  <c r="R50" i="143"/>
  <c r="R51" i="143" s="1"/>
  <c r="S49" i="143"/>
  <c r="L121" i="143"/>
  <c r="K122" i="143"/>
  <c r="I146" i="143"/>
  <c r="I147" i="143" s="1"/>
  <c r="J145" i="143"/>
  <c r="M98" i="143"/>
  <c r="N97" i="143"/>
  <c r="P74" i="143"/>
  <c r="P75" i="143" s="1"/>
  <c r="Q73" i="143"/>
  <c r="T26" i="143"/>
  <c r="T27" i="143" s="1"/>
  <c r="U25" i="143"/>
  <c r="H169" i="143"/>
  <c r="G194" i="143"/>
  <c r="I169" i="143" l="1"/>
  <c r="H170" i="143"/>
  <c r="M99" i="143"/>
  <c r="J146" i="143"/>
  <c r="K145" i="143"/>
  <c r="S50" i="143"/>
  <c r="S51" i="143" s="1"/>
  <c r="T49" i="143"/>
  <c r="U26" i="143"/>
  <c r="U27" i="143" s="1"/>
  <c r="V25" i="143"/>
  <c r="R73" i="143"/>
  <c r="Q74" i="143"/>
  <c r="Q75" i="143" s="1"/>
  <c r="K123" i="143"/>
  <c r="H191" i="143"/>
  <c r="G195" i="143"/>
  <c r="G192" i="143"/>
  <c r="G191" i="143"/>
  <c r="O97" i="143"/>
  <c r="N98" i="143"/>
  <c r="N99" i="143" s="1"/>
  <c r="M121" i="143"/>
  <c r="L122" i="143"/>
  <c r="P97" i="143" l="1"/>
  <c r="O98" i="143"/>
  <c r="O99" i="143" s="1"/>
  <c r="U49" i="143"/>
  <c r="T50" i="143"/>
  <c r="T51" i="143" s="1"/>
  <c r="L123" i="143"/>
  <c r="R74" i="143"/>
  <c r="R75" i="143" s="1"/>
  <c r="S73" i="143"/>
  <c r="M122" i="143"/>
  <c r="M123" i="143" s="1"/>
  <c r="N121" i="143"/>
  <c r="G193" i="143"/>
  <c r="W25" i="143"/>
  <c r="V26" i="143"/>
  <c r="V27" i="143" s="1"/>
  <c r="L145" i="143"/>
  <c r="K146" i="143"/>
  <c r="H171" i="143"/>
  <c r="J147" i="143"/>
  <c r="J169" i="143"/>
  <c r="I170" i="143"/>
  <c r="I171" i="143" s="1"/>
  <c r="X25" i="143" l="1"/>
  <c r="W26" i="143"/>
  <c r="W27" i="143" s="1"/>
  <c r="K147" i="143"/>
  <c r="J170" i="143"/>
  <c r="K169" i="143"/>
  <c r="N122" i="143"/>
  <c r="N123" i="143" s="1"/>
  <c r="O121" i="143"/>
  <c r="V49" i="143"/>
  <c r="U50" i="143"/>
  <c r="U51" i="143" s="1"/>
  <c r="T73" i="143"/>
  <c r="S74" i="143"/>
  <c r="S75" i="143" s="1"/>
  <c r="P98" i="143"/>
  <c r="P99" i="143" s="1"/>
  <c r="Q97" i="143"/>
  <c r="M145" i="143"/>
  <c r="L146" i="143"/>
  <c r="H193" i="143"/>
  <c r="G218" i="143"/>
  <c r="Q98" i="143" l="1"/>
  <c r="Q99" i="143" s="1"/>
  <c r="R97" i="143"/>
  <c r="M146" i="143"/>
  <c r="M147" i="143" s="1"/>
  <c r="N145" i="143"/>
  <c r="I193" i="143"/>
  <c r="H194" i="143"/>
  <c r="T74" i="143"/>
  <c r="T75" i="143" s="1"/>
  <c r="U73" i="143"/>
  <c r="K170" i="143"/>
  <c r="L169" i="143"/>
  <c r="J171" i="143"/>
  <c r="L147" i="143"/>
  <c r="V50" i="143"/>
  <c r="V51" i="143" s="1"/>
  <c r="W49" i="143"/>
  <c r="G215" i="143"/>
  <c r="H215" i="143"/>
  <c r="G219" i="143"/>
  <c r="G216" i="143"/>
  <c r="P121" i="143"/>
  <c r="O122" i="143"/>
  <c r="O123" i="143" s="1"/>
  <c r="X26" i="143"/>
  <c r="X27" i="143" s="1"/>
  <c r="Y25" i="143"/>
  <c r="W50" i="143" l="1"/>
  <c r="W51" i="143" s="1"/>
  <c r="X49" i="143"/>
  <c r="M169" i="143"/>
  <c r="L170" i="143"/>
  <c r="H195" i="143"/>
  <c r="S97" i="143"/>
  <c r="R98" i="143"/>
  <c r="R99" i="143" s="1"/>
  <c r="Q121" i="143"/>
  <c r="P122" i="143"/>
  <c r="P123" i="143" s="1"/>
  <c r="G217" i="143"/>
  <c r="K171" i="143"/>
  <c r="J193" i="143"/>
  <c r="I194" i="143"/>
  <c r="I195" i="143" s="1"/>
  <c r="Y26" i="143"/>
  <c r="Y27" i="143" s="1"/>
  <c r="Z25" i="143"/>
  <c r="V73" i="143"/>
  <c r="U74" i="143"/>
  <c r="U75" i="143" s="1"/>
  <c r="N146" i="143"/>
  <c r="N147" i="143" s="1"/>
  <c r="O145" i="143"/>
  <c r="J194" i="143" l="1"/>
  <c r="K193" i="143"/>
  <c r="L171" i="143"/>
  <c r="AA25" i="143"/>
  <c r="Z26" i="143"/>
  <c r="Z27" i="143" s="1"/>
  <c r="G242" i="143"/>
  <c r="H217" i="143"/>
  <c r="T97" i="143"/>
  <c r="S98" i="143"/>
  <c r="S99" i="143" s="1"/>
  <c r="N169" i="143"/>
  <c r="M170" i="143"/>
  <c r="M171" i="143" s="1"/>
  <c r="Y49" i="143"/>
  <c r="X50" i="143"/>
  <c r="X51" i="143" s="1"/>
  <c r="P145" i="143"/>
  <c r="O146" i="143"/>
  <c r="O147" i="143" s="1"/>
  <c r="W73" i="143"/>
  <c r="V74" i="143"/>
  <c r="V75" i="143" s="1"/>
  <c r="Q122" i="143"/>
  <c r="Q123" i="143" s="1"/>
  <c r="R121" i="143"/>
  <c r="H238" i="143" l="1"/>
  <c r="G243" i="143"/>
  <c r="G240" i="143"/>
  <c r="G238" i="143"/>
  <c r="G241" i="143" s="1"/>
  <c r="R122" i="143"/>
  <c r="R123" i="143" s="1"/>
  <c r="S121" i="143"/>
  <c r="Z49" i="143"/>
  <c r="Y50" i="143"/>
  <c r="Y51" i="143" s="1"/>
  <c r="Q145" i="143"/>
  <c r="P146" i="143"/>
  <c r="P147" i="143" s="1"/>
  <c r="O169" i="143"/>
  <c r="N170" i="143"/>
  <c r="T98" i="143"/>
  <c r="T99" i="143" s="1"/>
  <c r="U97" i="143"/>
  <c r="K194" i="143"/>
  <c r="L193" i="143"/>
  <c r="X73" i="143"/>
  <c r="W74" i="143"/>
  <c r="W75" i="143" s="1"/>
  <c r="H218" i="143"/>
  <c r="I217" i="143"/>
  <c r="AB25" i="143"/>
  <c r="AA26" i="143"/>
  <c r="AA27" i="143" s="1"/>
  <c r="J195" i="143"/>
  <c r="O170" i="143" l="1"/>
  <c r="O171" i="143" s="1"/>
  <c r="P169" i="143"/>
  <c r="Z50" i="143"/>
  <c r="Z51" i="143" s="1"/>
  <c r="AA49" i="143"/>
  <c r="AB26" i="143"/>
  <c r="AB27" i="143" s="1"/>
  <c r="AC25" i="143"/>
  <c r="Y73" i="143"/>
  <c r="X74" i="143"/>
  <c r="X75" i="143" s="1"/>
  <c r="U98" i="143"/>
  <c r="U99" i="143" s="1"/>
  <c r="V97" i="143"/>
  <c r="T121" i="143"/>
  <c r="S122" i="143"/>
  <c r="S123" i="143" s="1"/>
  <c r="J217" i="143"/>
  <c r="I218" i="143"/>
  <c r="I219" i="143" s="1"/>
  <c r="M193" i="143"/>
  <c r="L194" i="143"/>
  <c r="Q146" i="143"/>
  <c r="Q147" i="143" s="1"/>
  <c r="R145" i="143"/>
  <c r="G266" i="143"/>
  <c r="H241" i="143"/>
  <c r="H219" i="143"/>
  <c r="K195" i="143"/>
  <c r="N171" i="143"/>
  <c r="I241" i="143" l="1"/>
  <c r="H242" i="143"/>
  <c r="L195" i="143"/>
  <c r="AA50" i="143"/>
  <c r="AA51" i="143" s="1"/>
  <c r="AB49" i="143"/>
  <c r="G264" i="143"/>
  <c r="G263" i="143"/>
  <c r="H263" i="143"/>
  <c r="G267" i="143"/>
  <c r="N193" i="143"/>
  <c r="M194" i="143"/>
  <c r="U121" i="143"/>
  <c r="T122" i="143"/>
  <c r="T123" i="143" s="1"/>
  <c r="Z73" i="143"/>
  <c r="Y74" i="143"/>
  <c r="Y75" i="143" s="1"/>
  <c r="R146" i="143"/>
  <c r="R147" i="143" s="1"/>
  <c r="S145" i="143"/>
  <c r="W97" i="143"/>
  <c r="V98" i="143"/>
  <c r="V99" i="143" s="1"/>
  <c r="AC26" i="143"/>
  <c r="AC27" i="143" s="1"/>
  <c r="AD25" i="143"/>
  <c r="Q169" i="143"/>
  <c r="P170" i="143"/>
  <c r="P171" i="143" s="1"/>
  <c r="K217" i="143"/>
  <c r="J218" i="143"/>
  <c r="AE25" i="143" l="1"/>
  <c r="AD26" i="143"/>
  <c r="AD27" i="143" s="1"/>
  <c r="T145" i="143"/>
  <c r="S146" i="143"/>
  <c r="S147" i="143" s="1"/>
  <c r="U122" i="143"/>
  <c r="U123" i="143" s="1"/>
  <c r="V121" i="143"/>
  <c r="AC49" i="143"/>
  <c r="AB50" i="143"/>
  <c r="AB51" i="143" s="1"/>
  <c r="K218" i="143"/>
  <c r="K219" i="143" s="1"/>
  <c r="L217" i="143"/>
  <c r="H243" i="143"/>
  <c r="J219" i="143"/>
  <c r="M195" i="143"/>
  <c r="R169" i="143"/>
  <c r="Q170" i="143"/>
  <c r="Q171" i="143" s="1"/>
  <c r="X97" i="143"/>
  <c r="W98" i="143"/>
  <c r="W99" i="143" s="1"/>
  <c r="AA73" i="143"/>
  <c r="Z74" i="143"/>
  <c r="Z75" i="143" s="1"/>
  <c r="N194" i="143"/>
  <c r="N195" i="143" s="1"/>
  <c r="O193" i="143"/>
  <c r="G265" i="143"/>
  <c r="J241" i="143"/>
  <c r="I242" i="143"/>
  <c r="I243" i="143" s="1"/>
  <c r="H265" i="143" l="1"/>
  <c r="G290" i="143"/>
  <c r="AB73" i="143"/>
  <c r="AA74" i="143"/>
  <c r="AA75" i="143" s="1"/>
  <c r="S169" i="143"/>
  <c r="R170" i="143"/>
  <c r="R171" i="143" s="1"/>
  <c r="AD49" i="143"/>
  <c r="AC50" i="143"/>
  <c r="AC51" i="143" s="1"/>
  <c r="U145" i="143"/>
  <c r="T146" i="143"/>
  <c r="T147" i="143" s="1"/>
  <c r="L218" i="143"/>
  <c r="M217" i="143"/>
  <c r="V122" i="143"/>
  <c r="V123" i="143" s="1"/>
  <c r="W121" i="143"/>
  <c r="O194" i="143"/>
  <c r="O195" i="143" s="1"/>
  <c r="P193" i="143"/>
  <c r="J242" i="143"/>
  <c r="J243" i="143" s="1"/>
  <c r="K241" i="143"/>
  <c r="X98" i="143"/>
  <c r="X99" i="143" s="1"/>
  <c r="Y97" i="143"/>
  <c r="AF25" i="143"/>
  <c r="AE26" i="143"/>
  <c r="AE27" i="143" s="1"/>
  <c r="Y98" i="143" l="1"/>
  <c r="Y99" i="143" s="1"/>
  <c r="Z97" i="143"/>
  <c r="Q193" i="143"/>
  <c r="P194" i="143"/>
  <c r="P195" i="143" s="1"/>
  <c r="N217" i="143"/>
  <c r="M218" i="143"/>
  <c r="M219" i="143" s="1"/>
  <c r="AF26" i="143"/>
  <c r="AF27" i="143" s="1"/>
  <c r="AG25" i="143"/>
  <c r="L219" i="143"/>
  <c r="U146" i="143"/>
  <c r="U147" i="143" s="1"/>
  <c r="V145" i="143"/>
  <c r="AB74" i="143"/>
  <c r="AB75" i="143" s="1"/>
  <c r="AC73" i="143"/>
  <c r="K242" i="143"/>
  <c r="L241" i="143"/>
  <c r="X121" i="143"/>
  <c r="W122" i="143"/>
  <c r="W123" i="143" s="1"/>
  <c r="G287" i="143"/>
  <c r="G289" i="143" s="1"/>
  <c r="H287" i="143"/>
  <c r="G291" i="143"/>
  <c r="G288" i="143"/>
  <c r="AD50" i="143"/>
  <c r="AD51" i="143" s="1"/>
  <c r="AE49" i="143"/>
  <c r="S170" i="143"/>
  <c r="S171" i="143" s="1"/>
  <c r="T169" i="143"/>
  <c r="H266" i="143"/>
  <c r="I265" i="143"/>
  <c r="AD73" i="143" l="1"/>
  <c r="AC74" i="143"/>
  <c r="AC75" i="143" s="1"/>
  <c r="U169" i="143"/>
  <c r="T170" i="143"/>
  <c r="T171" i="143" s="1"/>
  <c r="Y121" i="143"/>
  <c r="X122" i="143"/>
  <c r="X123" i="143" s="1"/>
  <c r="R193" i="143"/>
  <c r="Q194" i="143"/>
  <c r="Q195" i="143" s="1"/>
  <c r="H267" i="143"/>
  <c r="H289" i="143"/>
  <c r="G314" i="143"/>
  <c r="M241" i="143"/>
  <c r="L242" i="143"/>
  <c r="AA97" i="143"/>
  <c r="Z98" i="143"/>
  <c r="Z99" i="143" s="1"/>
  <c r="J265" i="143"/>
  <c r="I266" i="143"/>
  <c r="I267" i="143" s="1"/>
  <c r="AE50" i="143"/>
  <c r="AE51" i="143" s="1"/>
  <c r="AF49" i="143"/>
  <c r="K243" i="143"/>
  <c r="V146" i="143"/>
  <c r="V147" i="143" s="1"/>
  <c r="W145" i="143"/>
  <c r="AG26" i="143"/>
  <c r="AG27" i="143" s="1"/>
  <c r="AH25" i="143"/>
  <c r="O217" i="143"/>
  <c r="N218" i="143"/>
  <c r="AI25" i="143" l="1"/>
  <c r="AH26" i="143"/>
  <c r="AH27" i="143" s="1"/>
  <c r="L243" i="143"/>
  <c r="V169" i="143"/>
  <c r="U170" i="143"/>
  <c r="U171" i="143" s="1"/>
  <c r="N241" i="143"/>
  <c r="M242" i="143"/>
  <c r="K265" i="143"/>
  <c r="J266" i="143"/>
  <c r="N219" i="143"/>
  <c r="X145" i="143"/>
  <c r="W146" i="143"/>
  <c r="W147" i="143" s="1"/>
  <c r="AG49" i="143"/>
  <c r="AF50" i="143"/>
  <c r="AF51" i="143" s="1"/>
  <c r="H311" i="143"/>
  <c r="G315" i="143"/>
  <c r="G312" i="143"/>
  <c r="G311" i="143"/>
  <c r="G313" i="143" s="1"/>
  <c r="Y122" i="143"/>
  <c r="Y123" i="143" s="1"/>
  <c r="Z121" i="143"/>
  <c r="AE73" i="143"/>
  <c r="AD74" i="143"/>
  <c r="AD75" i="143" s="1"/>
  <c r="O218" i="143"/>
  <c r="O219" i="143" s="1"/>
  <c r="P217" i="143"/>
  <c r="AB97" i="143"/>
  <c r="AA98" i="143"/>
  <c r="AA99" i="143" s="1"/>
  <c r="H290" i="143"/>
  <c r="I289" i="143"/>
  <c r="R194" i="143"/>
  <c r="R195" i="143" s="1"/>
  <c r="S193" i="143"/>
  <c r="H291" i="143" l="1"/>
  <c r="G338" i="143"/>
  <c r="H313" i="143"/>
  <c r="M243" i="143"/>
  <c r="S194" i="143"/>
  <c r="S195" i="143" s="1"/>
  <c r="T193" i="143"/>
  <c r="AH49" i="143"/>
  <c r="AG50" i="143"/>
  <c r="AG51" i="143" s="1"/>
  <c r="N242" i="143"/>
  <c r="N243" i="143" s="1"/>
  <c r="O241" i="143"/>
  <c r="AB98" i="143"/>
  <c r="AB99" i="143" s="1"/>
  <c r="AC97" i="143"/>
  <c r="AF73" i="143"/>
  <c r="AE74" i="143"/>
  <c r="AE75" i="143" s="1"/>
  <c r="J267" i="143"/>
  <c r="I290" i="143"/>
  <c r="I291" i="143" s="1"/>
  <c r="J289" i="143"/>
  <c r="P218" i="143"/>
  <c r="P219" i="143" s="1"/>
  <c r="Q217" i="143"/>
  <c r="Z122" i="143"/>
  <c r="Z123" i="143" s="1"/>
  <c r="AA121" i="143"/>
  <c r="Y145" i="143"/>
  <c r="X146" i="143"/>
  <c r="X147" i="143" s="1"/>
  <c r="K266" i="143"/>
  <c r="L265" i="143"/>
  <c r="W169" i="143"/>
  <c r="V170" i="143"/>
  <c r="V171" i="143" s="1"/>
  <c r="AJ25" i="143"/>
  <c r="AI26" i="143"/>
  <c r="AI27" i="143" s="1"/>
  <c r="AJ26" i="143" l="1"/>
  <c r="AJ27" i="143" s="1"/>
  <c r="AK25" i="143"/>
  <c r="AK26" i="143" s="1"/>
  <c r="W170" i="143"/>
  <c r="W171" i="143" s="1"/>
  <c r="X169" i="143"/>
  <c r="Y146" i="143"/>
  <c r="Y147" i="143" s="1"/>
  <c r="Z145" i="143"/>
  <c r="L266" i="143"/>
  <c r="L267" i="143" s="1"/>
  <c r="M265" i="143"/>
  <c r="AB121" i="143"/>
  <c r="AA122" i="143"/>
  <c r="AA123" i="143" s="1"/>
  <c r="K289" i="143"/>
  <c r="J290" i="143"/>
  <c r="J291" i="143" s="1"/>
  <c r="AF74" i="143"/>
  <c r="AF75" i="143" s="1"/>
  <c r="AG73" i="143"/>
  <c r="G335" i="143"/>
  <c r="H335" i="143"/>
  <c r="G336" i="143"/>
  <c r="G339" i="143"/>
  <c r="K267" i="143"/>
  <c r="AC98" i="143"/>
  <c r="AC99" i="143" s="1"/>
  <c r="AD97" i="143"/>
  <c r="Q218" i="143"/>
  <c r="Q219" i="143" s="1"/>
  <c r="R217" i="143"/>
  <c r="AH50" i="143"/>
  <c r="AH51" i="143" s="1"/>
  <c r="AI49" i="143"/>
  <c r="O242" i="143"/>
  <c r="O243" i="143" s="1"/>
  <c r="P241" i="143"/>
  <c r="U193" i="143"/>
  <c r="T194" i="143"/>
  <c r="T195" i="143" s="1"/>
  <c r="I313" i="143"/>
  <c r="H314" i="143"/>
  <c r="J313" i="143" l="1"/>
  <c r="I314" i="143"/>
  <c r="I315" i="143" s="1"/>
  <c r="G337" i="143"/>
  <c r="L289" i="143"/>
  <c r="K290" i="143"/>
  <c r="V193" i="143"/>
  <c r="U194" i="143"/>
  <c r="U195" i="143" s="1"/>
  <c r="AH73" i="143"/>
  <c r="AG74" i="143"/>
  <c r="AG75" i="143" s="1"/>
  <c r="Z146" i="143"/>
  <c r="Z147" i="143" s="1"/>
  <c r="AA145" i="143"/>
  <c r="AK27" i="143"/>
  <c r="AL29" i="143"/>
  <c r="AL32" i="143"/>
  <c r="AL33" i="143"/>
  <c r="AL37" i="143"/>
  <c r="AL31" i="143"/>
  <c r="AL41" i="143"/>
  <c r="AL36" i="143"/>
  <c r="AL30" i="143"/>
  <c r="H315" i="143"/>
  <c r="Q241" i="143"/>
  <c r="P242" i="143"/>
  <c r="P243" i="143" s="1"/>
  <c r="S217" i="143"/>
  <c r="R218" i="143"/>
  <c r="R219" i="143" s="1"/>
  <c r="AC121" i="143"/>
  <c r="AB122" i="143"/>
  <c r="AB123" i="143" s="1"/>
  <c r="AI50" i="143"/>
  <c r="AI51" i="143" s="1"/>
  <c r="AJ49" i="143"/>
  <c r="AE97" i="143"/>
  <c r="AD98" i="143"/>
  <c r="AD99" i="143" s="1"/>
  <c r="N265" i="143"/>
  <c r="M266" i="143"/>
  <c r="Y169" i="143"/>
  <c r="X170" i="143"/>
  <c r="X171" i="143" s="1"/>
  <c r="AO30" i="143" l="1"/>
  <c r="AO37" i="143"/>
  <c r="AH74" i="143"/>
  <c r="AH75" i="143" s="1"/>
  <c r="AI73" i="143"/>
  <c r="L290" i="143"/>
  <c r="L291" i="143" s="1"/>
  <c r="M289" i="143"/>
  <c r="Z169" i="143"/>
  <c r="Y170" i="143"/>
  <c r="Y171" i="143" s="1"/>
  <c r="AC122" i="143"/>
  <c r="AC123" i="143" s="1"/>
  <c r="AD121" i="143"/>
  <c r="R241" i="143"/>
  <c r="Q242" i="143"/>
  <c r="Q243" i="143" s="1"/>
  <c r="AO36" i="143"/>
  <c r="AO33" i="143"/>
  <c r="AB145" i="143"/>
  <c r="AA146" i="143"/>
  <c r="AA147" i="143" s="1"/>
  <c r="H337" i="143"/>
  <c r="G362" i="143"/>
  <c r="O265" i="143"/>
  <c r="N266" i="143"/>
  <c r="N267" i="143" s="1"/>
  <c r="AF97" i="143"/>
  <c r="AE98" i="143"/>
  <c r="AE99" i="143" s="1"/>
  <c r="M267" i="143"/>
  <c r="AK49" i="143"/>
  <c r="AK50" i="143" s="1"/>
  <c r="AJ50" i="143"/>
  <c r="AJ51" i="143" s="1"/>
  <c r="AO41" i="143"/>
  <c r="AO32" i="143"/>
  <c r="V194" i="143"/>
  <c r="V195" i="143" s="1"/>
  <c r="W193" i="143"/>
  <c r="T217" i="143"/>
  <c r="S218" i="143"/>
  <c r="S219" i="143" s="1"/>
  <c r="AO31" i="143"/>
  <c r="AO29" i="143"/>
  <c r="K291" i="143"/>
  <c r="J314" i="143"/>
  <c r="K313" i="143"/>
  <c r="AP29" i="143" l="1"/>
  <c r="AP45" i="143" s="1"/>
  <c r="K314" i="143"/>
  <c r="K315" i="143" s="1"/>
  <c r="L313" i="143"/>
  <c r="AD122" i="143"/>
  <c r="AD123" i="143" s="1"/>
  <c r="AE121" i="143"/>
  <c r="M290" i="143"/>
  <c r="N289" i="143"/>
  <c r="O266" i="143"/>
  <c r="O267" i="143" s="1"/>
  <c r="P265" i="143"/>
  <c r="AC145" i="143"/>
  <c r="AB146" i="143"/>
  <c r="AB147" i="143" s="1"/>
  <c r="J315" i="143"/>
  <c r="T218" i="143"/>
  <c r="T219" i="143" s="1"/>
  <c r="U217" i="143"/>
  <c r="AK51" i="143"/>
  <c r="AL60" i="143"/>
  <c r="AL58" i="143"/>
  <c r="AL56" i="143"/>
  <c r="AL61" i="143"/>
  <c r="AL65" i="143"/>
  <c r="AL55" i="143"/>
  <c r="AL53" i="143"/>
  <c r="AL54" i="143"/>
  <c r="AL57" i="143"/>
  <c r="G359" i="143"/>
  <c r="G361" i="143" s="1"/>
  <c r="H359" i="143"/>
  <c r="G363" i="143"/>
  <c r="G360" i="143"/>
  <c r="AJ73" i="143"/>
  <c r="AI74" i="143"/>
  <c r="AI75" i="143" s="1"/>
  <c r="W194" i="143"/>
  <c r="W195" i="143" s="1"/>
  <c r="X193" i="143"/>
  <c r="AF98" i="143"/>
  <c r="AF99" i="143" s="1"/>
  <c r="AG97" i="143"/>
  <c r="I337" i="143"/>
  <c r="H338" i="143"/>
  <c r="R242" i="143"/>
  <c r="R243" i="143" s="1"/>
  <c r="S241" i="143"/>
  <c r="Z170" i="143"/>
  <c r="Z171" i="143" s="1"/>
  <c r="AA169" i="143"/>
  <c r="AA170" i="143" l="1"/>
  <c r="AA171" i="143" s="1"/>
  <c r="AB169" i="143"/>
  <c r="AO58" i="143"/>
  <c r="S242" i="143"/>
  <c r="S243" i="143" s="1"/>
  <c r="T241" i="143"/>
  <c r="AG98" i="143"/>
  <c r="AG99" i="143" s="1"/>
  <c r="AH97" i="143"/>
  <c r="AJ74" i="143"/>
  <c r="AJ75" i="143" s="1"/>
  <c r="AK73" i="143"/>
  <c r="AK74" i="143" s="1"/>
  <c r="AO53" i="143"/>
  <c r="AO56" i="143"/>
  <c r="U218" i="143"/>
  <c r="U219" i="143" s="1"/>
  <c r="V217" i="143"/>
  <c r="P266" i="143"/>
  <c r="P267" i="143" s="1"/>
  <c r="Q265" i="143"/>
  <c r="AF121" i="143"/>
  <c r="AE122" i="143"/>
  <c r="AE123" i="143" s="1"/>
  <c r="H339" i="143"/>
  <c r="AO55" i="143"/>
  <c r="J337" i="143"/>
  <c r="I338" i="143"/>
  <c r="I339" i="143" s="1"/>
  <c r="AO57" i="143"/>
  <c r="AO65" i="143"/>
  <c r="AO60" i="143"/>
  <c r="O289" i="143"/>
  <c r="N290" i="143"/>
  <c r="N291" i="143" s="1"/>
  <c r="M313" i="143"/>
  <c r="L314" i="143"/>
  <c r="Y193" i="143"/>
  <c r="X194" i="143"/>
  <c r="X195" i="143" s="1"/>
  <c r="H361" i="143"/>
  <c r="G386" i="143"/>
  <c r="AO54" i="143"/>
  <c r="AO61" i="143"/>
  <c r="AC146" i="143"/>
  <c r="AC147" i="143" s="1"/>
  <c r="AD145" i="143"/>
  <c r="M291" i="143"/>
  <c r="Z193" i="143" l="1"/>
  <c r="Y194" i="143"/>
  <c r="Y195" i="143" s="1"/>
  <c r="K337" i="143"/>
  <c r="J338" i="143"/>
  <c r="G383" i="143"/>
  <c r="H383" i="143"/>
  <c r="G387" i="143"/>
  <c r="G384" i="143"/>
  <c r="L315" i="143"/>
  <c r="W217" i="143"/>
  <c r="V218" i="143"/>
  <c r="V219" i="143" s="1"/>
  <c r="AI97" i="143"/>
  <c r="AH98" i="143"/>
  <c r="AH99" i="143" s="1"/>
  <c r="N313" i="143"/>
  <c r="M314" i="143"/>
  <c r="M315" i="143" s="1"/>
  <c r="AG121" i="143"/>
  <c r="AF122" i="143"/>
  <c r="AF123" i="143" s="1"/>
  <c r="AP53" i="143"/>
  <c r="H362" i="143"/>
  <c r="I361" i="143"/>
  <c r="AD146" i="143"/>
  <c r="AD147" i="143" s="1"/>
  <c r="AE145" i="143"/>
  <c r="R265" i="143"/>
  <c r="Q266" i="143"/>
  <c r="Q267" i="143" s="1"/>
  <c r="AK75" i="143"/>
  <c r="AL89" i="143"/>
  <c r="AL85" i="143"/>
  <c r="AL82" i="143"/>
  <c r="AL77" i="143"/>
  <c r="AL78" i="143"/>
  <c r="AL80" i="143"/>
  <c r="AL84" i="143"/>
  <c r="AL79" i="143"/>
  <c r="AL81" i="143"/>
  <c r="U241" i="143"/>
  <c r="T242" i="143"/>
  <c r="T243" i="143" s="1"/>
  <c r="AC169" i="143"/>
  <c r="AB170" i="143"/>
  <c r="AB171" i="143" s="1"/>
  <c r="P289" i="143"/>
  <c r="O290" i="143"/>
  <c r="O291" i="143" s="1"/>
  <c r="AO84" i="143" l="1"/>
  <c r="AO82" i="143"/>
  <c r="H363" i="143"/>
  <c r="J339" i="143"/>
  <c r="P290" i="143"/>
  <c r="P291" i="143" s="1"/>
  <c r="Q289" i="143"/>
  <c r="V241" i="143"/>
  <c r="U242" i="143"/>
  <c r="U243" i="143" s="1"/>
  <c r="AO80" i="143"/>
  <c r="AO85" i="143"/>
  <c r="S265" i="143"/>
  <c r="R266" i="143"/>
  <c r="R267" i="143" s="1"/>
  <c r="AF145" i="143"/>
  <c r="AE146" i="143"/>
  <c r="AE147" i="143" s="1"/>
  <c r="AP69" i="143"/>
  <c r="N314" i="143"/>
  <c r="O313" i="143"/>
  <c r="W218" i="143"/>
  <c r="W219" i="143" s="1"/>
  <c r="X217" i="143"/>
  <c r="K338" i="143"/>
  <c r="L337" i="143"/>
  <c r="AO81" i="143"/>
  <c r="AO78" i="143"/>
  <c r="AO89" i="143"/>
  <c r="AD169" i="143"/>
  <c r="AC170" i="143"/>
  <c r="AC171" i="143" s="1"/>
  <c r="AO79" i="143"/>
  <c r="AO77" i="143"/>
  <c r="AP77" i="143" s="1"/>
  <c r="AP93" i="143" s="1"/>
  <c r="I362" i="143"/>
  <c r="I363" i="143" s="1"/>
  <c r="J361" i="143"/>
  <c r="AG122" i="143"/>
  <c r="AG123" i="143" s="1"/>
  <c r="AH121" i="143"/>
  <c r="AJ97" i="143"/>
  <c r="AI98" i="143"/>
  <c r="AI99" i="143" s="1"/>
  <c r="G385" i="143"/>
  <c r="Z194" i="143"/>
  <c r="Z195" i="143" s="1"/>
  <c r="AA193" i="143"/>
  <c r="AE169" i="143" l="1"/>
  <c r="AD170" i="143"/>
  <c r="AD171" i="143" s="1"/>
  <c r="X218" i="143"/>
  <c r="X219" i="143" s="1"/>
  <c r="Y217" i="143"/>
  <c r="AA194" i="143"/>
  <c r="AA195" i="143" s="1"/>
  <c r="AB193" i="143"/>
  <c r="K361" i="143"/>
  <c r="J362" i="143"/>
  <c r="J363" i="143" s="1"/>
  <c r="L338" i="143"/>
  <c r="L339" i="143" s="1"/>
  <c r="M337" i="143"/>
  <c r="S266" i="143"/>
  <c r="S267" i="143" s="1"/>
  <c r="T265" i="143"/>
  <c r="K339" i="143"/>
  <c r="O314" i="143"/>
  <c r="O315" i="143" s="1"/>
  <c r="P313" i="143"/>
  <c r="AJ98" i="143"/>
  <c r="AJ99" i="143" s="1"/>
  <c r="AK97" i="143"/>
  <c r="AK98" i="143" s="1"/>
  <c r="H385" i="143"/>
  <c r="G410" i="143"/>
  <c r="AH122" i="143"/>
  <c r="AH123" i="143" s="1"/>
  <c r="AI121" i="143"/>
  <c r="N315" i="143"/>
  <c r="AG145" i="143"/>
  <c r="AF146" i="143"/>
  <c r="AF147" i="143" s="1"/>
  <c r="V242" i="143"/>
  <c r="V243" i="143" s="1"/>
  <c r="W241" i="143"/>
  <c r="Q290" i="143"/>
  <c r="Q291" i="143" s="1"/>
  <c r="R289" i="143"/>
  <c r="S289" i="143" l="1"/>
  <c r="R290" i="143"/>
  <c r="R291" i="143" s="1"/>
  <c r="G408" i="143"/>
  <c r="G407" i="143"/>
  <c r="H407" i="143"/>
  <c r="G411" i="143"/>
  <c r="Q313" i="143"/>
  <c r="P314" i="143"/>
  <c r="P315" i="143" s="1"/>
  <c r="L361" i="143"/>
  <c r="K362" i="143"/>
  <c r="I385" i="143"/>
  <c r="H386" i="143"/>
  <c r="N337" i="143"/>
  <c r="M338" i="143"/>
  <c r="AC193" i="143"/>
  <c r="AB194" i="143"/>
  <c r="AB195" i="143" s="1"/>
  <c r="AG146" i="143"/>
  <c r="AG147" i="143" s="1"/>
  <c r="AH145" i="143"/>
  <c r="AJ121" i="143"/>
  <c r="AI122" i="143"/>
  <c r="AI123" i="143" s="1"/>
  <c r="AK99" i="143"/>
  <c r="AL106" i="143"/>
  <c r="AL103" i="143"/>
  <c r="AL113" i="143"/>
  <c r="AL108" i="143"/>
  <c r="AL105" i="143"/>
  <c r="AL101" i="143"/>
  <c r="AL109" i="143"/>
  <c r="AL102" i="143"/>
  <c r="AL104" i="143"/>
  <c r="AE170" i="143"/>
  <c r="AE171" i="143" s="1"/>
  <c r="AF169" i="143"/>
  <c r="W242" i="143"/>
  <c r="W243" i="143" s="1"/>
  <c r="X241" i="143"/>
  <c r="T266" i="143"/>
  <c r="T267" i="143" s="1"/>
  <c r="U265" i="143"/>
  <c r="Z217" i="143"/>
  <c r="Y218" i="143"/>
  <c r="Y219" i="143" s="1"/>
  <c r="V265" i="143" l="1"/>
  <c r="U266" i="143"/>
  <c r="U267" i="143" s="1"/>
  <c r="AO109" i="143"/>
  <c r="AO113" i="143"/>
  <c r="AO101" i="143"/>
  <c r="AO103" i="143"/>
  <c r="AK121" i="143"/>
  <c r="AK122" i="143" s="1"/>
  <c r="AJ122" i="143"/>
  <c r="AJ123" i="143" s="1"/>
  <c r="AD193" i="143"/>
  <c r="AC194" i="143"/>
  <c r="AC195" i="143" s="1"/>
  <c r="I386" i="143"/>
  <c r="I387" i="143" s="1"/>
  <c r="J385" i="143"/>
  <c r="R313" i="143"/>
  <c r="Q314" i="143"/>
  <c r="Q315" i="143" s="1"/>
  <c r="AO104" i="143"/>
  <c r="AO105" i="143"/>
  <c r="AO106" i="143"/>
  <c r="AH146" i="143"/>
  <c r="AH147" i="143" s="1"/>
  <c r="AI145" i="143"/>
  <c r="M339" i="143"/>
  <c r="K363" i="143"/>
  <c r="Y241" i="143"/>
  <c r="X242" i="143"/>
  <c r="X243" i="143" s="1"/>
  <c r="AA217" i="143"/>
  <c r="Z218" i="143"/>
  <c r="Z219" i="143" s="1"/>
  <c r="AO102" i="143"/>
  <c r="AO108" i="143"/>
  <c r="O337" i="143"/>
  <c r="N338" i="143"/>
  <c r="N339" i="143" s="1"/>
  <c r="L362" i="143"/>
  <c r="L363" i="143" s="1"/>
  <c r="M361" i="143"/>
  <c r="AF170" i="143"/>
  <c r="AF171" i="143" s="1"/>
  <c r="AG169" i="143"/>
  <c r="H387" i="143"/>
  <c r="G409" i="143"/>
  <c r="T289" i="143"/>
  <c r="S290" i="143"/>
  <c r="S291" i="143" s="1"/>
  <c r="T290" i="143" l="1"/>
  <c r="T291" i="143" s="1"/>
  <c r="U289" i="143"/>
  <c r="H409" i="143"/>
  <c r="G434" i="143"/>
  <c r="O338" i="143"/>
  <c r="O339" i="143" s="1"/>
  <c r="P337" i="143"/>
  <c r="Z241" i="143"/>
  <c r="Y242" i="143"/>
  <c r="Y243" i="143" s="1"/>
  <c r="J386" i="143"/>
  <c r="K385" i="143"/>
  <c r="AK123" i="143"/>
  <c r="AL130" i="143"/>
  <c r="AL132" i="143"/>
  <c r="AL129" i="143"/>
  <c r="AL126" i="143"/>
  <c r="AL128" i="143"/>
  <c r="AL125" i="143"/>
  <c r="AL137" i="143"/>
  <c r="AL127" i="143"/>
  <c r="AL133" i="143"/>
  <c r="AP101" i="143"/>
  <c r="M362" i="143"/>
  <c r="N361" i="143"/>
  <c r="AA218" i="143"/>
  <c r="AA219" i="143" s="1"/>
  <c r="AB217" i="143"/>
  <c r="AJ145" i="143"/>
  <c r="AI146" i="143"/>
  <c r="AI147" i="143" s="1"/>
  <c r="AH169" i="143"/>
  <c r="AG170" i="143"/>
  <c r="AG171" i="143" s="1"/>
  <c r="R314" i="143"/>
  <c r="R315" i="143" s="1"/>
  <c r="S313" i="143"/>
  <c r="AD194" i="143"/>
  <c r="AD195" i="143" s="1"/>
  <c r="AE193" i="143"/>
  <c r="W265" i="143"/>
  <c r="V266" i="143"/>
  <c r="V267" i="143" s="1"/>
  <c r="AE194" i="143" l="1"/>
  <c r="AE195" i="143" s="1"/>
  <c r="AF193" i="143"/>
  <c r="AH170" i="143"/>
  <c r="AH171" i="143" s="1"/>
  <c r="AI169" i="143"/>
  <c r="M363" i="143"/>
  <c r="AO137" i="143"/>
  <c r="AO129" i="143"/>
  <c r="L385" i="143"/>
  <c r="K386" i="143"/>
  <c r="K387" i="143" s="1"/>
  <c r="G431" i="143"/>
  <c r="H431" i="143"/>
  <c r="G435" i="143"/>
  <c r="G432" i="143"/>
  <c r="S314" i="143"/>
  <c r="S315" i="143" s="1"/>
  <c r="T313" i="143"/>
  <c r="AB218" i="143"/>
  <c r="AB219" i="143" s="1"/>
  <c r="AC217" i="143"/>
  <c r="AP117" i="143"/>
  <c r="AO125" i="143"/>
  <c r="AO132" i="143"/>
  <c r="J387" i="143"/>
  <c r="Z242" i="143"/>
  <c r="Z243" i="143" s="1"/>
  <c r="AA241" i="143"/>
  <c r="H410" i="143"/>
  <c r="I409" i="143"/>
  <c r="W266" i="143"/>
  <c r="W267" i="143" s="1"/>
  <c r="X265" i="143"/>
  <c r="AK145" i="143"/>
  <c r="AK146" i="143" s="1"/>
  <c r="AJ146" i="143"/>
  <c r="AJ147" i="143" s="1"/>
  <c r="AO133" i="143"/>
  <c r="AO128" i="143"/>
  <c r="AO130" i="143"/>
  <c r="P338" i="143"/>
  <c r="P339" i="143" s="1"/>
  <c r="Q337" i="143"/>
  <c r="U290" i="143"/>
  <c r="U291" i="143" s="1"/>
  <c r="V289" i="143"/>
  <c r="O361" i="143"/>
  <c r="N362" i="143"/>
  <c r="N363" i="143" s="1"/>
  <c r="AO127" i="143"/>
  <c r="AO126" i="143"/>
  <c r="W289" i="143" l="1"/>
  <c r="V290" i="143"/>
  <c r="V291" i="143" s="1"/>
  <c r="X266" i="143"/>
  <c r="X267" i="143" s="1"/>
  <c r="Y265" i="143"/>
  <c r="Q338" i="143"/>
  <c r="Q339" i="143" s="1"/>
  <c r="R337" i="143"/>
  <c r="J409" i="143"/>
  <c r="I410" i="143"/>
  <c r="I411" i="143" s="1"/>
  <c r="AD217" i="143"/>
  <c r="AC218" i="143"/>
  <c r="AC219" i="143" s="1"/>
  <c r="G433" i="143"/>
  <c r="AI170" i="143"/>
  <c r="AI171" i="143" s="1"/>
  <c r="AJ169" i="143"/>
  <c r="AK147" i="143"/>
  <c r="AL149" i="143"/>
  <c r="AL152" i="143"/>
  <c r="AL150" i="143"/>
  <c r="AL154" i="143"/>
  <c r="AL157" i="143"/>
  <c r="AL151" i="143"/>
  <c r="AL156" i="143"/>
  <c r="AL161" i="143"/>
  <c r="AL153" i="143"/>
  <c r="H411" i="143"/>
  <c r="AP125" i="143"/>
  <c r="U313" i="143"/>
  <c r="T314" i="143"/>
  <c r="T315" i="143" s="1"/>
  <c r="M385" i="143"/>
  <c r="L386" i="143"/>
  <c r="AG193" i="143"/>
  <c r="AF194" i="143"/>
  <c r="AF195" i="143" s="1"/>
  <c r="P361" i="143"/>
  <c r="O362" i="143"/>
  <c r="O363" i="143" s="1"/>
  <c r="AA242" i="143"/>
  <c r="AA243" i="143" s="1"/>
  <c r="AB241" i="143"/>
  <c r="L387" i="143" l="1"/>
  <c r="AO161" i="143"/>
  <c r="P362" i="143"/>
  <c r="P363" i="143" s="1"/>
  <c r="Q361" i="143"/>
  <c r="M386" i="143"/>
  <c r="M387" i="143" s="1"/>
  <c r="N385" i="143"/>
  <c r="AO156" i="143"/>
  <c r="AO150" i="143"/>
  <c r="AK169" i="143"/>
  <c r="AK170" i="143" s="1"/>
  <c r="AJ170" i="143"/>
  <c r="AJ171" i="143" s="1"/>
  <c r="AE217" i="143"/>
  <c r="AD218" i="143"/>
  <c r="AD219" i="143" s="1"/>
  <c r="Z265" i="143"/>
  <c r="Y266" i="143"/>
  <c r="Y267" i="143" s="1"/>
  <c r="AO151" i="143"/>
  <c r="AO152" i="143"/>
  <c r="K409" i="143"/>
  <c r="J410" i="143"/>
  <c r="AC241" i="143"/>
  <c r="AB242" i="143"/>
  <c r="AB243" i="143" s="1"/>
  <c r="AH193" i="143"/>
  <c r="AG194" i="143"/>
  <c r="AG195" i="143" s="1"/>
  <c r="V313" i="143"/>
  <c r="U314" i="143"/>
  <c r="U315" i="143" s="1"/>
  <c r="AO153" i="143"/>
  <c r="AO157" i="143"/>
  <c r="AO149" i="143"/>
  <c r="H433" i="143"/>
  <c r="G458" i="143"/>
  <c r="S337" i="143"/>
  <c r="R338" i="143"/>
  <c r="R339" i="143" s="1"/>
  <c r="AP141" i="143"/>
  <c r="AO154" i="143"/>
  <c r="X289" i="143"/>
  <c r="W290" i="143"/>
  <c r="W291" i="143" s="1"/>
  <c r="G455" i="143" l="1"/>
  <c r="H455" i="143"/>
  <c r="G459" i="143"/>
  <c r="G456" i="143"/>
  <c r="AE218" i="143"/>
  <c r="AE219" i="143" s="1"/>
  <c r="AF217" i="143"/>
  <c r="H434" i="143"/>
  <c r="I433" i="143"/>
  <c r="V314" i="143"/>
  <c r="V315" i="143" s="1"/>
  <c r="W313" i="143"/>
  <c r="AD241" i="143"/>
  <c r="AC242" i="143"/>
  <c r="AC243" i="143" s="1"/>
  <c r="Q362" i="143"/>
  <c r="Q363" i="143" s="1"/>
  <c r="R361" i="143"/>
  <c r="X290" i="143"/>
  <c r="X291" i="143" s="1"/>
  <c r="Y289" i="143"/>
  <c r="T337" i="143"/>
  <c r="S338" i="143"/>
  <c r="S339" i="143" s="1"/>
  <c r="J411" i="143"/>
  <c r="AA265" i="143"/>
  <c r="Z266" i="143"/>
  <c r="Z267" i="143" s="1"/>
  <c r="AK171" i="143"/>
  <c r="AL178" i="143"/>
  <c r="AL181" i="143"/>
  <c r="AL175" i="143"/>
  <c r="AL173" i="143"/>
  <c r="AL180" i="143"/>
  <c r="AL185" i="143"/>
  <c r="AL174" i="143"/>
  <c r="AL176" i="143"/>
  <c r="AL177" i="143"/>
  <c r="AP149" i="143"/>
  <c r="AH194" i="143"/>
  <c r="AH195" i="143" s="1"/>
  <c r="AI193" i="143"/>
  <c r="K410" i="143"/>
  <c r="K411" i="143" s="1"/>
  <c r="L409" i="143"/>
  <c r="N386" i="143"/>
  <c r="N387" i="143" s="1"/>
  <c r="O385" i="143"/>
  <c r="AO174" i="143" l="1"/>
  <c r="P385" i="143"/>
  <c r="O386" i="143"/>
  <c r="O387" i="143" s="1"/>
  <c r="AI194" i="143"/>
  <c r="AI195" i="143" s="1"/>
  <c r="AJ193" i="143"/>
  <c r="AO185" i="143"/>
  <c r="AO181" i="143"/>
  <c r="AA266" i="143"/>
  <c r="AA267" i="143" s="1"/>
  <c r="AB265" i="143"/>
  <c r="U337" i="143"/>
  <c r="T338" i="143"/>
  <c r="T339" i="143" s="1"/>
  <c r="S361" i="143"/>
  <c r="R362" i="143"/>
  <c r="R363" i="143" s="1"/>
  <c r="W314" i="143"/>
  <c r="W315" i="143" s="1"/>
  <c r="X313" i="143"/>
  <c r="AO178" i="143"/>
  <c r="Y290" i="143"/>
  <c r="Y291" i="143" s="1"/>
  <c r="Z289" i="143"/>
  <c r="AF218" i="143"/>
  <c r="AF219" i="143" s="1"/>
  <c r="AG217" i="143"/>
  <c r="AO177" i="143"/>
  <c r="AO180" i="143"/>
  <c r="L410" i="143"/>
  <c r="L411" i="143" s="1"/>
  <c r="M409" i="143"/>
  <c r="AP165" i="143"/>
  <c r="AO176" i="143"/>
  <c r="AO173" i="143"/>
  <c r="AP173" i="143" s="1"/>
  <c r="AP189" i="143" s="1"/>
  <c r="I434" i="143"/>
  <c r="I435" i="143" s="1"/>
  <c r="J433" i="143"/>
  <c r="AO175" i="143"/>
  <c r="AD242" i="143"/>
  <c r="AD243" i="143" s="1"/>
  <c r="AE241" i="143"/>
  <c r="H435" i="143"/>
  <c r="G457" i="143"/>
  <c r="K433" i="143" l="1"/>
  <c r="J434" i="143"/>
  <c r="Y313" i="143"/>
  <c r="X314" i="143"/>
  <c r="X315" i="143" s="1"/>
  <c r="AB266" i="143"/>
  <c r="AB267" i="143" s="1"/>
  <c r="AC265" i="143"/>
  <c r="N409" i="143"/>
  <c r="M410" i="143"/>
  <c r="AA289" i="143"/>
  <c r="Z290" i="143"/>
  <c r="Z291" i="143" s="1"/>
  <c r="V337" i="143"/>
  <c r="U338" i="143"/>
  <c r="U339" i="143" s="1"/>
  <c r="Q385" i="143"/>
  <c r="P386" i="143"/>
  <c r="P387" i="143" s="1"/>
  <c r="AE242" i="143"/>
  <c r="AE243" i="143" s="1"/>
  <c r="AF241" i="143"/>
  <c r="H457" i="143"/>
  <c r="G482" i="143"/>
  <c r="AK193" i="143"/>
  <c r="AK194" i="143" s="1"/>
  <c r="AJ194" i="143"/>
  <c r="AJ195" i="143" s="1"/>
  <c r="AG218" i="143"/>
  <c r="AG219" i="143" s="1"/>
  <c r="AH217" i="143"/>
  <c r="T361" i="143"/>
  <c r="S362" i="143"/>
  <c r="S363" i="143" s="1"/>
  <c r="AK195" i="143" l="1"/>
  <c r="AL197" i="143"/>
  <c r="AL205" i="143"/>
  <c r="AL209" i="143"/>
  <c r="AL201" i="143"/>
  <c r="AL199" i="143"/>
  <c r="AL200" i="143"/>
  <c r="AL198" i="143"/>
  <c r="AL202" i="143"/>
  <c r="AL204" i="143"/>
  <c r="AI217" i="143"/>
  <c r="AH218" i="143"/>
  <c r="AH219" i="143" s="1"/>
  <c r="W337" i="143"/>
  <c r="V338" i="143"/>
  <c r="V339" i="143" s="1"/>
  <c r="O409" i="143"/>
  <c r="N410" i="143"/>
  <c r="N411" i="143" s="1"/>
  <c r="Z313" i="143"/>
  <c r="Y314" i="143"/>
  <c r="Y315" i="143" s="1"/>
  <c r="AD265" i="143"/>
  <c r="AC266" i="143"/>
  <c r="AC267" i="143" s="1"/>
  <c r="H479" i="143"/>
  <c r="G483" i="143"/>
  <c r="G480" i="143"/>
  <c r="G479" i="143"/>
  <c r="G481" i="143" s="1"/>
  <c r="I457" i="143"/>
  <c r="H458" i="143"/>
  <c r="Q386" i="143"/>
  <c r="Q387" i="143" s="1"/>
  <c r="R385" i="143"/>
  <c r="AB289" i="143"/>
  <c r="AA290" i="143"/>
  <c r="AA291" i="143" s="1"/>
  <c r="J435" i="143"/>
  <c r="T362" i="143"/>
  <c r="T363" i="143" s="1"/>
  <c r="U361" i="143"/>
  <c r="AG241" i="143"/>
  <c r="AF242" i="143"/>
  <c r="AF243" i="143" s="1"/>
  <c r="M411" i="143"/>
  <c r="L433" i="143"/>
  <c r="K434" i="143"/>
  <c r="K435" i="143" s="1"/>
  <c r="AH241" i="143" l="1"/>
  <c r="AG242" i="143"/>
  <c r="AG243" i="143" s="1"/>
  <c r="AO198" i="143"/>
  <c r="AO209" i="143"/>
  <c r="U362" i="143"/>
  <c r="U363" i="143" s="1"/>
  <c r="V361" i="143"/>
  <c r="H459" i="143"/>
  <c r="AE265" i="143"/>
  <c r="AD266" i="143"/>
  <c r="AD267" i="143" s="1"/>
  <c r="O410" i="143"/>
  <c r="O411" i="143" s="1"/>
  <c r="P409" i="143"/>
  <c r="AJ217" i="143"/>
  <c r="AI218" i="143"/>
  <c r="AI219" i="143" s="1"/>
  <c r="AO200" i="143"/>
  <c r="AO205" i="143"/>
  <c r="AB290" i="143"/>
  <c r="AB291" i="143" s="1"/>
  <c r="AC289" i="143"/>
  <c r="I458" i="143"/>
  <c r="I459" i="143" s="1"/>
  <c r="J457" i="143"/>
  <c r="G506" i="143"/>
  <c r="H481" i="143"/>
  <c r="AO204" i="143"/>
  <c r="AO199" i="143"/>
  <c r="AO197" i="143"/>
  <c r="L434" i="143"/>
  <c r="L435" i="143" s="1"/>
  <c r="M433" i="143"/>
  <c r="R386" i="143"/>
  <c r="R387" i="143" s="1"/>
  <c r="S385" i="143"/>
  <c r="Z314" i="143"/>
  <c r="Z315" i="143" s="1"/>
  <c r="AA313" i="143"/>
  <c r="W338" i="143"/>
  <c r="W339" i="143" s="1"/>
  <c r="X337" i="143"/>
  <c r="AO202" i="143"/>
  <c r="AO201" i="143"/>
  <c r="AP197" i="143" l="1"/>
  <c r="AP213" i="143" s="1"/>
  <c r="Y337" i="143"/>
  <c r="X338" i="143"/>
  <c r="X339" i="143" s="1"/>
  <c r="T385" i="143"/>
  <c r="S386" i="143"/>
  <c r="S387" i="143" s="1"/>
  <c r="M434" i="143"/>
  <c r="N433" i="143"/>
  <c r="I481" i="143"/>
  <c r="H482" i="143"/>
  <c r="AC290" i="143"/>
  <c r="AC291" i="143" s="1"/>
  <c r="AD289" i="143"/>
  <c r="G504" i="143"/>
  <c r="H503" i="143"/>
  <c r="G507" i="143"/>
  <c r="G503" i="143"/>
  <c r="G505" i="143" s="1"/>
  <c r="H505" i="143" s="1"/>
  <c r="AJ218" i="143"/>
  <c r="AJ219" i="143" s="1"/>
  <c r="AK217" i="143"/>
  <c r="AK218" i="143" s="1"/>
  <c r="AE266" i="143"/>
  <c r="AE267" i="143" s="1"/>
  <c r="AF265" i="143"/>
  <c r="AA314" i="143"/>
  <c r="AA315" i="143" s="1"/>
  <c r="AB313" i="143"/>
  <c r="J458" i="143"/>
  <c r="J459" i="143" s="1"/>
  <c r="K457" i="143"/>
  <c r="P410" i="143"/>
  <c r="P411" i="143" s="1"/>
  <c r="Q409" i="143"/>
  <c r="W361" i="143"/>
  <c r="V362" i="143"/>
  <c r="V363" i="143" s="1"/>
  <c r="AH242" i="143"/>
  <c r="AH243" i="143" s="1"/>
  <c r="AI241" i="143"/>
  <c r="X361" i="143" l="1"/>
  <c r="W362" i="143"/>
  <c r="W363" i="143" s="1"/>
  <c r="R409" i="143"/>
  <c r="Q410" i="143"/>
  <c r="Q411" i="143" s="1"/>
  <c r="AF266" i="143"/>
  <c r="AF267" i="143" s="1"/>
  <c r="AG265" i="143"/>
  <c r="J481" i="143"/>
  <c r="I482" i="143"/>
  <c r="I483" i="143" s="1"/>
  <c r="U385" i="143"/>
  <c r="T386" i="143"/>
  <c r="T387" i="143" s="1"/>
  <c r="H506" i="143"/>
  <c r="I505" i="143"/>
  <c r="AE289" i="143"/>
  <c r="AD290" i="143"/>
  <c r="AD291" i="143" s="1"/>
  <c r="O433" i="143"/>
  <c r="N434" i="143"/>
  <c r="N435" i="143" s="1"/>
  <c r="AI242" i="143"/>
  <c r="AI243" i="143" s="1"/>
  <c r="AJ241" i="143"/>
  <c r="AC313" i="143"/>
  <c r="AB314" i="143"/>
  <c r="AB315" i="143" s="1"/>
  <c r="AK219" i="143"/>
  <c r="AL228" i="143"/>
  <c r="AL224" i="143"/>
  <c r="AL222" i="143"/>
  <c r="AL225" i="143"/>
  <c r="AL226" i="143"/>
  <c r="AL221" i="143"/>
  <c r="AL223" i="143"/>
  <c r="AL229" i="143"/>
  <c r="AL233" i="143"/>
  <c r="M435" i="143"/>
  <c r="Z337" i="143"/>
  <c r="Y338" i="143"/>
  <c r="Y339" i="143" s="1"/>
  <c r="L457" i="143"/>
  <c r="K458" i="143"/>
  <c r="H483" i="143"/>
  <c r="K459" i="143" l="1"/>
  <c r="AO223" i="143"/>
  <c r="AO222" i="143"/>
  <c r="M457" i="143"/>
  <c r="L458" i="143"/>
  <c r="L459" i="143" s="1"/>
  <c r="AO221" i="143"/>
  <c r="AO224" i="143"/>
  <c r="AD313" i="143"/>
  <c r="AC314" i="143"/>
  <c r="AC315" i="143" s="1"/>
  <c r="P433" i="143"/>
  <c r="O434" i="143"/>
  <c r="O435" i="143" s="1"/>
  <c r="H507" i="143"/>
  <c r="J482" i="143"/>
  <c r="K481" i="143"/>
  <c r="AO226" i="143"/>
  <c r="AK241" i="143"/>
  <c r="AK242" i="143" s="1"/>
  <c r="AJ242" i="143"/>
  <c r="AJ243" i="143" s="1"/>
  <c r="S409" i="143"/>
  <c r="R410" i="143"/>
  <c r="R411" i="143" s="1"/>
  <c r="AO233" i="143"/>
  <c r="AO228" i="143"/>
  <c r="AA337" i="143"/>
  <c r="Z338" i="143"/>
  <c r="Z339" i="143" s="1"/>
  <c r="AO229" i="143"/>
  <c r="AO225" i="143"/>
  <c r="AF289" i="143"/>
  <c r="AE290" i="143"/>
  <c r="AE291" i="143" s="1"/>
  <c r="U386" i="143"/>
  <c r="U387" i="143" s="1"/>
  <c r="V385" i="143"/>
  <c r="AH265" i="143"/>
  <c r="AG266" i="143"/>
  <c r="AG267" i="143" s="1"/>
  <c r="J505" i="143"/>
  <c r="I506" i="143"/>
  <c r="I507" i="143" s="1"/>
  <c r="X362" i="143"/>
  <c r="X363" i="143" s="1"/>
  <c r="Y361" i="143"/>
  <c r="Y362" i="143" l="1"/>
  <c r="Y363" i="143" s="1"/>
  <c r="Z361" i="143"/>
  <c r="AI265" i="143"/>
  <c r="AH266" i="143"/>
  <c r="AH267" i="143" s="1"/>
  <c r="AF290" i="143"/>
  <c r="AF291" i="143" s="1"/>
  <c r="AG289" i="143"/>
  <c r="S410" i="143"/>
  <c r="S411" i="143" s="1"/>
  <c r="T409" i="143"/>
  <c r="V386" i="143"/>
  <c r="V387" i="143" s="1"/>
  <c r="W385" i="143"/>
  <c r="AD314" i="143"/>
  <c r="AD315" i="143" s="1"/>
  <c r="AE313" i="143"/>
  <c r="AP221" i="143"/>
  <c r="AP237" i="143" s="1"/>
  <c r="K505" i="143"/>
  <c r="J506" i="143"/>
  <c r="J507" i="143" s="1"/>
  <c r="AA338" i="143"/>
  <c r="AA339" i="143" s="1"/>
  <c r="AB337" i="143"/>
  <c r="K482" i="143"/>
  <c r="K483" i="143" s="1"/>
  <c r="L481" i="143"/>
  <c r="AK243" i="143"/>
  <c r="AL246" i="143"/>
  <c r="AL247" i="143"/>
  <c r="AL249" i="143"/>
  <c r="AL252" i="143"/>
  <c r="AL245" i="143"/>
  <c r="AL248" i="143"/>
  <c r="AL253" i="143"/>
  <c r="AL250" i="143"/>
  <c r="AL257" i="143"/>
  <c r="J483" i="143"/>
  <c r="P434" i="143"/>
  <c r="P435" i="143" s="1"/>
  <c r="Q433" i="143"/>
  <c r="M458" i="143"/>
  <c r="N457" i="143"/>
  <c r="AO248" i="143" l="1"/>
  <c r="AO247" i="143"/>
  <c r="N458" i="143"/>
  <c r="N459" i="143" s="1"/>
  <c r="O457" i="143"/>
  <c r="AO257" i="143"/>
  <c r="AO245" i="143"/>
  <c r="AO246" i="143"/>
  <c r="AB338" i="143"/>
  <c r="AB339" i="143" s="1"/>
  <c r="AC337" i="143"/>
  <c r="T410" i="143"/>
  <c r="T411" i="143" s="1"/>
  <c r="U409" i="143"/>
  <c r="M459" i="143"/>
  <c r="AE314" i="143"/>
  <c r="AE315" i="143" s="1"/>
  <c r="AF313" i="143"/>
  <c r="X385" i="143"/>
  <c r="W386" i="143"/>
  <c r="W387" i="143" s="1"/>
  <c r="AI266" i="143"/>
  <c r="AI267" i="143" s="1"/>
  <c r="AJ265" i="143"/>
  <c r="AO250" i="143"/>
  <c r="AO252" i="143"/>
  <c r="Q434" i="143"/>
  <c r="Q435" i="143" s="1"/>
  <c r="R433" i="143"/>
  <c r="AO253" i="143"/>
  <c r="AO249" i="143"/>
  <c r="M481" i="143"/>
  <c r="L482" i="143"/>
  <c r="AG290" i="143"/>
  <c r="AG291" i="143" s="1"/>
  <c r="AH289" i="143"/>
  <c r="AA361" i="143"/>
  <c r="Z362" i="143"/>
  <c r="Z363" i="143" s="1"/>
  <c r="K506" i="143"/>
  <c r="L505" i="143"/>
  <c r="AB361" i="143" l="1"/>
  <c r="AA362" i="143"/>
  <c r="AA363" i="143" s="1"/>
  <c r="L483" i="143"/>
  <c r="AD337" i="143"/>
  <c r="AC338" i="143"/>
  <c r="AC339" i="143" s="1"/>
  <c r="V409" i="143"/>
  <c r="U410" i="143"/>
  <c r="U411" i="143" s="1"/>
  <c r="AP245" i="143"/>
  <c r="AP261" i="143" s="1"/>
  <c r="L506" i="143"/>
  <c r="M505" i="143"/>
  <c r="AI289" i="143"/>
  <c r="AH290" i="143"/>
  <c r="AH291" i="143" s="1"/>
  <c r="N481" i="143"/>
  <c r="M482" i="143"/>
  <c r="S433" i="143"/>
  <c r="R434" i="143"/>
  <c r="R435" i="143" s="1"/>
  <c r="K507" i="143"/>
  <c r="Y385" i="143"/>
  <c r="X386" i="143"/>
  <c r="X387" i="143" s="1"/>
  <c r="P457" i="143"/>
  <c r="O458" i="143"/>
  <c r="O459" i="143" s="1"/>
  <c r="AJ266" i="143"/>
  <c r="AJ267" i="143" s="1"/>
  <c r="AK265" i="143"/>
  <c r="AK266" i="143" s="1"/>
  <c r="AG313" i="143"/>
  <c r="AF314" i="143"/>
  <c r="AF315" i="143" s="1"/>
  <c r="AH313" i="143" l="1"/>
  <c r="AG314" i="143"/>
  <c r="AG315" i="143" s="1"/>
  <c r="N482" i="143"/>
  <c r="N483" i="143" s="1"/>
  <c r="O481" i="143"/>
  <c r="L507" i="143"/>
  <c r="W409" i="143"/>
  <c r="V410" i="143"/>
  <c r="V411" i="143" s="1"/>
  <c r="Q457" i="143"/>
  <c r="P458" i="143"/>
  <c r="P459" i="143" s="1"/>
  <c r="AK267" i="143"/>
  <c r="AL274" i="143"/>
  <c r="AL276" i="143"/>
  <c r="AL277" i="143"/>
  <c r="AL281" i="143"/>
  <c r="AL272" i="143"/>
  <c r="AL269" i="143"/>
  <c r="AL271" i="143"/>
  <c r="AL270" i="143"/>
  <c r="AL273" i="143"/>
  <c r="T433" i="143"/>
  <c r="S434" i="143"/>
  <c r="S435" i="143" s="1"/>
  <c r="AJ289" i="143"/>
  <c r="AI290" i="143"/>
  <c r="AI291" i="143" s="1"/>
  <c r="Y386" i="143"/>
  <c r="Y387" i="143" s="1"/>
  <c r="Z385" i="143"/>
  <c r="M483" i="143"/>
  <c r="N505" i="143"/>
  <c r="M506" i="143"/>
  <c r="AE337" i="143"/>
  <c r="AD338" i="143"/>
  <c r="AD339" i="143" s="1"/>
  <c r="AB362" i="143"/>
  <c r="AB363" i="143" s="1"/>
  <c r="AC361" i="143"/>
  <c r="O505" i="143" l="1"/>
  <c r="N506" i="143"/>
  <c r="N507" i="143" s="1"/>
  <c r="T434" i="143"/>
  <c r="T435" i="143" s="1"/>
  <c r="U433" i="143"/>
  <c r="AO269" i="143"/>
  <c r="AO276" i="143"/>
  <c r="Q458" i="143"/>
  <c r="Q459" i="143" s="1"/>
  <c r="R457" i="143"/>
  <c r="W410" i="143"/>
  <c r="W411" i="143" s="1"/>
  <c r="X409" i="143"/>
  <c r="AO274" i="143"/>
  <c r="AO273" i="143"/>
  <c r="AO272" i="143"/>
  <c r="AC362" i="143"/>
  <c r="AC363" i="143" s="1"/>
  <c r="AD361" i="143"/>
  <c r="AE338" i="143"/>
  <c r="AE339" i="143" s="1"/>
  <c r="AF337" i="143"/>
  <c r="AJ290" i="143"/>
  <c r="AJ291" i="143" s="1"/>
  <c r="AK289" i="143"/>
  <c r="AK290" i="143" s="1"/>
  <c r="AO270" i="143"/>
  <c r="AO281" i="143"/>
  <c r="AH314" i="143"/>
  <c r="AH315" i="143" s="1"/>
  <c r="AI313" i="143"/>
  <c r="M507" i="143"/>
  <c r="Z386" i="143"/>
  <c r="Z387" i="143" s="1"/>
  <c r="AA385" i="143"/>
  <c r="AO271" i="143"/>
  <c r="AO277" i="143"/>
  <c r="O482" i="143"/>
  <c r="O483" i="143" s="1"/>
  <c r="P481" i="143"/>
  <c r="AB385" i="143" l="1"/>
  <c r="AA386" i="143"/>
  <c r="AA387" i="143" s="1"/>
  <c r="AK291" i="143"/>
  <c r="AL298" i="143"/>
  <c r="AL296" i="143"/>
  <c r="AL297" i="143"/>
  <c r="AL301" i="143"/>
  <c r="AL294" i="143"/>
  <c r="AL305" i="143"/>
  <c r="AL300" i="143"/>
  <c r="AL295" i="143"/>
  <c r="AL293" i="143"/>
  <c r="AE361" i="143"/>
  <c r="AD362" i="143"/>
  <c r="AD363" i="143" s="1"/>
  <c r="X410" i="143"/>
  <c r="X411" i="143" s="1"/>
  <c r="Y409" i="143"/>
  <c r="U434" i="143"/>
  <c r="U435" i="143" s="1"/>
  <c r="V433" i="143"/>
  <c r="Q481" i="143"/>
  <c r="P482" i="143"/>
  <c r="P483" i="143" s="1"/>
  <c r="AI314" i="143"/>
  <c r="AI315" i="143" s="1"/>
  <c r="AJ313" i="143"/>
  <c r="AF338" i="143"/>
  <c r="AF339" i="143" s="1"/>
  <c r="AG337" i="143"/>
  <c r="R458" i="143"/>
  <c r="R459" i="143" s="1"/>
  <c r="S457" i="143"/>
  <c r="AP269" i="143"/>
  <c r="AP285" i="143" s="1"/>
  <c r="O506" i="143"/>
  <c r="O507" i="143" s="1"/>
  <c r="P505" i="143"/>
  <c r="AH337" i="143" l="1"/>
  <c r="AG338" i="143"/>
  <c r="AG339" i="143" s="1"/>
  <c r="Z409" i="143"/>
  <c r="Y410" i="143"/>
  <c r="Y411" i="143" s="1"/>
  <c r="AO293" i="143"/>
  <c r="AO294" i="143"/>
  <c r="AO298" i="143"/>
  <c r="AO295" i="143"/>
  <c r="AO301" i="143"/>
  <c r="R481" i="143"/>
  <c r="Q482" i="143"/>
  <c r="Q483" i="143" s="1"/>
  <c r="T457" i="143"/>
  <c r="S458" i="143"/>
  <c r="S459" i="143" s="1"/>
  <c r="AK313" i="143"/>
  <c r="AK314" i="143" s="1"/>
  <c r="AJ314" i="143"/>
  <c r="AJ315" i="143" s="1"/>
  <c r="W433" i="143"/>
  <c r="V434" i="143"/>
  <c r="V435" i="143" s="1"/>
  <c r="AO300" i="143"/>
  <c r="AO297" i="143"/>
  <c r="P506" i="143"/>
  <c r="P507" i="143" s="1"/>
  <c r="Q505" i="143"/>
  <c r="AF361" i="143"/>
  <c r="AE362" i="143"/>
  <c r="AE363" i="143" s="1"/>
  <c r="AO305" i="143"/>
  <c r="AO296" i="143"/>
  <c r="AC385" i="143"/>
  <c r="AB386" i="143"/>
  <c r="AB387" i="143" s="1"/>
  <c r="R505" i="143" l="1"/>
  <c r="Q506" i="143"/>
  <c r="Q507" i="143" s="1"/>
  <c r="AC386" i="143"/>
  <c r="AC387" i="143" s="1"/>
  <c r="AD385" i="143"/>
  <c r="AK315" i="143"/>
  <c r="AL322" i="143"/>
  <c r="AL319" i="143"/>
  <c r="AL321" i="143"/>
  <c r="AL329" i="143"/>
  <c r="AL325" i="143"/>
  <c r="AL324" i="143"/>
  <c r="AL320" i="143"/>
  <c r="AL317" i="143"/>
  <c r="AL318" i="143"/>
  <c r="R482" i="143"/>
  <c r="R483" i="143" s="1"/>
  <c r="S481" i="143"/>
  <c r="AA409" i="143"/>
  <c r="Z410" i="143"/>
  <c r="Z411" i="143" s="1"/>
  <c r="AF362" i="143"/>
  <c r="AF363" i="143" s="1"/>
  <c r="AG361" i="143"/>
  <c r="X433" i="143"/>
  <c r="W434" i="143"/>
  <c r="W435" i="143" s="1"/>
  <c r="U457" i="143"/>
  <c r="T458" i="143"/>
  <c r="T459" i="143" s="1"/>
  <c r="AP293" i="143"/>
  <c r="AP309" i="143" s="1"/>
  <c r="AI337" i="143"/>
  <c r="AH338" i="143"/>
  <c r="AH339" i="143" s="1"/>
  <c r="AG362" i="143" l="1"/>
  <c r="AG363" i="143" s="1"/>
  <c r="AH361" i="143"/>
  <c r="S482" i="143"/>
  <c r="S483" i="143" s="1"/>
  <c r="T481" i="143"/>
  <c r="AO320" i="143"/>
  <c r="AO321" i="143"/>
  <c r="AD386" i="143"/>
  <c r="AD387" i="143" s="1"/>
  <c r="AE385" i="143"/>
  <c r="AO324" i="143"/>
  <c r="AO319" i="143"/>
  <c r="U458" i="143"/>
  <c r="U459" i="143" s="1"/>
  <c r="V457" i="143"/>
  <c r="AI338" i="143"/>
  <c r="AI339" i="143" s="1"/>
  <c r="AJ337" i="143"/>
  <c r="AO318" i="143"/>
  <c r="AO325" i="143"/>
  <c r="AO322" i="143"/>
  <c r="X434" i="143"/>
  <c r="X435" i="143" s="1"/>
  <c r="Y433" i="143"/>
  <c r="AA410" i="143"/>
  <c r="AA411" i="143" s="1"/>
  <c r="AB409" i="143"/>
  <c r="AO317" i="143"/>
  <c r="AP317" i="143" s="1"/>
  <c r="AP333" i="143" s="1"/>
  <c r="AO329" i="143"/>
  <c r="S505" i="143"/>
  <c r="R506" i="143"/>
  <c r="R507" i="143" s="1"/>
  <c r="T505" i="143" l="1"/>
  <c r="S506" i="143"/>
  <c r="S507" i="143" s="1"/>
  <c r="AB410" i="143"/>
  <c r="AB411" i="143" s="1"/>
  <c r="AC409" i="143"/>
  <c r="V458" i="143"/>
  <c r="V459" i="143" s="1"/>
  <c r="W457" i="143"/>
  <c r="U481" i="143"/>
  <c r="T482" i="143"/>
  <c r="T483" i="143" s="1"/>
  <c r="Y434" i="143"/>
  <c r="Y435" i="143" s="1"/>
  <c r="Z433" i="143"/>
  <c r="AJ338" i="143"/>
  <c r="AJ339" i="143" s="1"/>
  <c r="AK337" i="143"/>
  <c r="AK338" i="143" s="1"/>
  <c r="AF385" i="143"/>
  <c r="AE386" i="143"/>
  <c r="AE387" i="143" s="1"/>
  <c r="AI361" i="143"/>
  <c r="AH362" i="143"/>
  <c r="AH363" i="143" s="1"/>
  <c r="AK339" i="143" l="1"/>
  <c r="AL346" i="143"/>
  <c r="AL344" i="143"/>
  <c r="AL343" i="143"/>
  <c r="AL342" i="143"/>
  <c r="AL353" i="143"/>
  <c r="AL349" i="143"/>
  <c r="AL348" i="143"/>
  <c r="AL341" i="143"/>
  <c r="AL345" i="143"/>
  <c r="AD409" i="143"/>
  <c r="AC410" i="143"/>
  <c r="AC411" i="143" s="1"/>
  <c r="AJ361" i="143"/>
  <c r="AI362" i="143"/>
  <c r="AI363" i="143" s="1"/>
  <c r="V481" i="143"/>
  <c r="U482" i="143"/>
  <c r="U483" i="143" s="1"/>
  <c r="AA433" i="143"/>
  <c r="Z434" i="143"/>
  <c r="Z435" i="143" s="1"/>
  <c r="X457" i="143"/>
  <c r="W458" i="143"/>
  <c r="W459" i="143" s="1"/>
  <c r="AG385" i="143"/>
  <c r="AF386" i="143"/>
  <c r="AF387" i="143" s="1"/>
  <c r="T506" i="143"/>
  <c r="T507" i="143" s="1"/>
  <c r="U505" i="143"/>
  <c r="V505" i="143" l="1"/>
  <c r="U506" i="143"/>
  <c r="U507" i="143" s="1"/>
  <c r="AO348" i="143"/>
  <c r="AO343" i="143"/>
  <c r="Y457" i="143"/>
  <c r="X458" i="143"/>
  <c r="X459" i="143" s="1"/>
  <c r="V482" i="143"/>
  <c r="V483" i="143" s="1"/>
  <c r="W481" i="143"/>
  <c r="AE409" i="143"/>
  <c r="AD410" i="143"/>
  <c r="AD411" i="143" s="1"/>
  <c r="AO349" i="143"/>
  <c r="AO344" i="143"/>
  <c r="AO345" i="143"/>
  <c r="AO353" i="143"/>
  <c r="AO346" i="143"/>
  <c r="AG386" i="143"/>
  <c r="AG387" i="143" s="1"/>
  <c r="AH385" i="143"/>
  <c r="AB433" i="143"/>
  <c r="AA434" i="143"/>
  <c r="AA435" i="143" s="1"/>
  <c r="AJ362" i="143"/>
  <c r="AJ363" i="143" s="1"/>
  <c r="AK361" i="143"/>
  <c r="AK362" i="143" s="1"/>
  <c r="AO341" i="143"/>
  <c r="AP341" i="143" s="1"/>
  <c r="AP357" i="143" s="1"/>
  <c r="AO342" i="143"/>
  <c r="AK363" i="143" l="1"/>
  <c r="AL370" i="143"/>
  <c r="AL377" i="143"/>
  <c r="AL366" i="143"/>
  <c r="AL367" i="143"/>
  <c r="AL373" i="143"/>
  <c r="AL368" i="143"/>
  <c r="AL365" i="143"/>
  <c r="AL369" i="143"/>
  <c r="AL372" i="143"/>
  <c r="AH386" i="143"/>
  <c r="AH387" i="143" s="1"/>
  <c r="AI385" i="143"/>
  <c r="AE410" i="143"/>
  <c r="AE411" i="143" s="1"/>
  <c r="AF409" i="143"/>
  <c r="Y458" i="143"/>
  <c r="Y459" i="143" s="1"/>
  <c r="Z457" i="143"/>
  <c r="W482" i="143"/>
  <c r="W483" i="143" s="1"/>
  <c r="X481" i="143"/>
  <c r="AB434" i="143"/>
  <c r="AB435" i="143" s="1"/>
  <c r="AC433" i="143"/>
  <c r="W505" i="143"/>
  <c r="V506" i="143"/>
  <c r="V507" i="143" s="1"/>
  <c r="AC434" i="143" l="1"/>
  <c r="AC435" i="143" s="1"/>
  <c r="AD433" i="143"/>
  <c r="Z458" i="143"/>
  <c r="Z459" i="143" s="1"/>
  <c r="AA457" i="143"/>
  <c r="AJ385" i="143"/>
  <c r="AI386" i="143"/>
  <c r="AI387" i="143" s="1"/>
  <c r="AO365" i="143"/>
  <c r="AO366" i="143"/>
  <c r="AO368" i="143"/>
  <c r="AO377" i="143"/>
  <c r="Y481" i="143"/>
  <c r="X482" i="143"/>
  <c r="X483" i="143" s="1"/>
  <c r="AF410" i="143"/>
  <c r="AF411" i="143" s="1"/>
  <c r="AG409" i="143"/>
  <c r="AO372" i="143"/>
  <c r="AO373" i="143"/>
  <c r="AO370" i="143"/>
  <c r="W506" i="143"/>
  <c r="W507" i="143" s="1"/>
  <c r="X505" i="143"/>
  <c r="AO369" i="143"/>
  <c r="AO367" i="143"/>
  <c r="AB457" i="143" l="1"/>
  <c r="AA458" i="143"/>
  <c r="AA459" i="143" s="1"/>
  <c r="Z481" i="143"/>
  <c r="Y482" i="143"/>
  <c r="Y483" i="143" s="1"/>
  <c r="AP365" i="143"/>
  <c r="AP381" i="143" s="1"/>
  <c r="AH409" i="143"/>
  <c r="AG410" i="143"/>
  <c r="AG411" i="143" s="1"/>
  <c r="AE433" i="143"/>
  <c r="AD434" i="143"/>
  <c r="AD435" i="143" s="1"/>
  <c r="X506" i="143"/>
  <c r="X507" i="143" s="1"/>
  <c r="Y505" i="143"/>
  <c r="AK385" i="143"/>
  <c r="AK386" i="143" s="1"/>
  <c r="AJ386" i="143"/>
  <c r="AJ387" i="143" s="1"/>
  <c r="AK387" i="143" l="1"/>
  <c r="AL390" i="143"/>
  <c r="AL394" i="143"/>
  <c r="AL389" i="143"/>
  <c r="AL392" i="143"/>
  <c r="AL391" i="143"/>
  <c r="AL401" i="143"/>
  <c r="AL393" i="143"/>
  <c r="AL397" i="143"/>
  <c r="AL396" i="143"/>
  <c r="AF433" i="143"/>
  <c r="AE434" i="143"/>
  <c r="AE435" i="143" s="1"/>
  <c r="Z482" i="143"/>
  <c r="Z483" i="143" s="1"/>
  <c r="AA481" i="143"/>
  <c r="Z505" i="143"/>
  <c r="Y506" i="143"/>
  <c r="Y507" i="143" s="1"/>
  <c r="AI409" i="143"/>
  <c r="AH410" i="143"/>
  <c r="AH411" i="143" s="1"/>
  <c r="AC457" i="143"/>
  <c r="AB458" i="143"/>
  <c r="AB459" i="143" s="1"/>
  <c r="AO393" i="143" l="1"/>
  <c r="AO389" i="143"/>
  <c r="AF434" i="143"/>
  <c r="AF435" i="143" s="1"/>
  <c r="AG433" i="143"/>
  <c r="AO401" i="143"/>
  <c r="AO394" i="143"/>
  <c r="AI410" i="143"/>
  <c r="AI411" i="143" s="1"/>
  <c r="AJ409" i="143"/>
  <c r="AC458" i="143"/>
  <c r="AC459" i="143" s="1"/>
  <c r="AD457" i="143"/>
  <c r="AA505" i="143"/>
  <c r="Z506" i="143"/>
  <c r="Z507" i="143" s="1"/>
  <c r="AA482" i="143"/>
  <c r="AA483" i="143" s="1"/>
  <c r="AB481" i="143"/>
  <c r="AO396" i="143"/>
  <c r="AO391" i="143"/>
  <c r="AO390" i="143"/>
  <c r="AO397" i="143"/>
  <c r="AO392" i="143"/>
  <c r="AJ410" i="143" l="1"/>
  <c r="AJ411" i="143" s="1"/>
  <c r="AK409" i="143"/>
  <c r="AK410" i="143" s="1"/>
  <c r="AP389" i="143"/>
  <c r="AP405" i="143" s="1"/>
  <c r="AA506" i="143"/>
  <c r="AA507" i="143" s="1"/>
  <c r="AB505" i="143"/>
  <c r="AC481" i="143"/>
  <c r="AB482" i="143"/>
  <c r="AB483" i="143" s="1"/>
  <c r="AD458" i="143"/>
  <c r="AD459" i="143" s="1"/>
  <c r="AE457" i="143"/>
  <c r="AG434" i="143"/>
  <c r="AG435" i="143" s="1"/>
  <c r="AH433" i="143"/>
  <c r="AI433" i="143" l="1"/>
  <c r="AH434" i="143"/>
  <c r="AH435" i="143" s="1"/>
  <c r="AD481" i="143"/>
  <c r="AC482" i="143"/>
  <c r="AC483" i="143" s="1"/>
  <c r="AK411" i="143"/>
  <c r="AL425" i="143"/>
  <c r="AL420" i="143"/>
  <c r="AL414" i="143"/>
  <c r="AL416" i="143"/>
  <c r="AL413" i="143"/>
  <c r="AL418" i="143"/>
  <c r="AL415" i="143"/>
  <c r="AL417" i="143"/>
  <c r="AL421" i="143"/>
  <c r="AF457" i="143"/>
  <c r="AE458" i="143"/>
  <c r="AE459" i="143" s="1"/>
  <c r="AB506" i="143"/>
  <c r="AB507" i="143" s="1"/>
  <c r="AC505" i="143"/>
  <c r="AO415" i="143" l="1"/>
  <c r="AO414" i="143"/>
  <c r="AO418" i="143"/>
  <c r="AO420" i="143"/>
  <c r="AD482" i="143"/>
  <c r="AD483" i="143" s="1"/>
  <c r="AE481" i="143"/>
  <c r="AG457" i="143"/>
  <c r="AF458" i="143"/>
  <c r="AF459" i="143" s="1"/>
  <c r="AD505" i="143"/>
  <c r="AC506" i="143"/>
  <c r="AC507" i="143" s="1"/>
  <c r="AO421" i="143"/>
  <c r="AO413" i="143"/>
  <c r="AO425" i="143"/>
  <c r="AO417" i="143"/>
  <c r="AO416" i="143"/>
  <c r="AJ433" i="143"/>
  <c r="AI434" i="143"/>
  <c r="AI435" i="143" s="1"/>
  <c r="AJ434" i="143" l="1"/>
  <c r="AJ435" i="143" s="1"/>
  <c r="AK433" i="143"/>
  <c r="AK434" i="143" s="1"/>
  <c r="AE505" i="143"/>
  <c r="AD506" i="143"/>
  <c r="AD507" i="143" s="1"/>
  <c r="AG458" i="143"/>
  <c r="AG459" i="143" s="1"/>
  <c r="AH457" i="143"/>
  <c r="AP413" i="143"/>
  <c r="AP429" i="143" s="1"/>
  <c r="AE482" i="143"/>
  <c r="AE483" i="143" s="1"/>
  <c r="AF481" i="143"/>
  <c r="AG481" i="143" l="1"/>
  <c r="AF482" i="143"/>
  <c r="AF483" i="143" s="1"/>
  <c r="AE506" i="143"/>
  <c r="AE507" i="143" s="1"/>
  <c r="AF505" i="143"/>
  <c r="AH458" i="143"/>
  <c r="AH459" i="143" s="1"/>
  <c r="AI457" i="143"/>
  <c r="AK435" i="143"/>
  <c r="AL442" i="143"/>
  <c r="AL439" i="143"/>
  <c r="AL441" i="143"/>
  <c r="AL440" i="143"/>
  <c r="AL438" i="143"/>
  <c r="AL437" i="143"/>
  <c r="AL444" i="143"/>
  <c r="AL445" i="143"/>
  <c r="AL449" i="143"/>
  <c r="AO437" i="143" l="1"/>
  <c r="AO449" i="143"/>
  <c r="AO438" i="143"/>
  <c r="AO442" i="143"/>
  <c r="AF506" i="143"/>
  <c r="AF507" i="143" s="1"/>
  <c r="AG505" i="143"/>
  <c r="AO440" i="143"/>
  <c r="AO445" i="143"/>
  <c r="AO444" i="143"/>
  <c r="AO441" i="143"/>
  <c r="AJ457" i="143"/>
  <c r="AI458" i="143"/>
  <c r="AI459" i="143" s="1"/>
  <c r="AO439" i="143"/>
  <c r="AH481" i="143"/>
  <c r="AG482" i="143"/>
  <c r="AG483" i="143" s="1"/>
  <c r="AH482" i="143" l="1"/>
  <c r="AH483" i="143" s="1"/>
  <c r="AI481" i="143"/>
  <c r="AK457" i="143"/>
  <c r="AK458" i="143" s="1"/>
  <c r="AJ458" i="143"/>
  <c r="AJ459" i="143" s="1"/>
  <c r="AH505" i="143"/>
  <c r="AG506" i="143"/>
  <c r="AG507" i="143" s="1"/>
  <c r="AP437" i="143"/>
  <c r="AP453" i="143" s="1"/>
  <c r="AK459" i="143" l="1"/>
  <c r="AL466" i="143"/>
  <c r="AL465" i="143"/>
  <c r="AL468" i="143"/>
  <c r="AL463" i="143"/>
  <c r="AL461" i="143"/>
  <c r="AL464" i="143"/>
  <c r="AL462" i="143"/>
  <c r="AL473" i="143"/>
  <c r="AL469" i="143"/>
  <c r="AI482" i="143"/>
  <c r="AI483" i="143" s="1"/>
  <c r="AJ481" i="143"/>
  <c r="AI505" i="143"/>
  <c r="AH506" i="143"/>
  <c r="AH507" i="143" s="1"/>
  <c r="AO462" i="143" l="1"/>
  <c r="AO468" i="143"/>
  <c r="AO464" i="143"/>
  <c r="AO465" i="143"/>
  <c r="AO469" i="143"/>
  <c r="AO466" i="143"/>
  <c r="AK481" i="143"/>
  <c r="AK482" i="143" s="1"/>
  <c r="AJ482" i="143"/>
  <c r="AJ483" i="143" s="1"/>
  <c r="AO461" i="143"/>
  <c r="AP461" i="143" s="1"/>
  <c r="AP477" i="143" s="1"/>
  <c r="AJ505" i="143"/>
  <c r="AI506" i="143"/>
  <c r="AI507" i="143" s="1"/>
  <c r="AO473" i="143"/>
  <c r="AO463" i="143"/>
  <c r="AJ506" i="143" l="1"/>
  <c r="AJ507" i="143" s="1"/>
  <c r="AK505" i="143"/>
  <c r="AK506" i="143" s="1"/>
  <c r="AK483" i="143"/>
  <c r="AL488" i="143"/>
  <c r="AL485" i="143"/>
  <c r="AL489" i="143"/>
  <c r="AL487" i="143"/>
  <c r="AL497" i="143"/>
  <c r="AL493" i="143"/>
  <c r="AL490" i="143"/>
  <c r="AL492" i="143"/>
  <c r="AL486" i="143"/>
  <c r="AO493" i="143" l="1"/>
  <c r="AO486" i="143"/>
  <c r="AO497" i="143"/>
  <c r="AO488" i="143"/>
  <c r="AO492" i="143"/>
  <c r="AO487" i="143"/>
  <c r="AO490" i="143"/>
  <c r="AO489" i="143"/>
  <c r="AK507" i="143"/>
  <c r="AL509" i="143"/>
  <c r="AO509" i="143" s="1"/>
  <c r="AL513" i="143"/>
  <c r="AO513" i="143" s="1"/>
  <c r="AL516" i="143"/>
  <c r="AO516" i="143" s="1"/>
  <c r="AL510" i="143"/>
  <c r="AO510" i="143" s="1"/>
  <c r="AL512" i="143"/>
  <c r="AO512" i="143" s="1"/>
  <c r="AL511" i="143"/>
  <c r="AO511" i="143" s="1"/>
  <c r="AL521" i="143"/>
  <c r="AO521" i="143" s="1"/>
  <c r="AL517" i="143"/>
  <c r="AO517" i="143" s="1"/>
  <c r="AL514" i="143"/>
  <c r="AO514" i="143" s="1"/>
  <c r="AO485" i="143"/>
  <c r="AP485" i="143" s="1"/>
  <c r="AP501" i="143" s="1"/>
  <c r="AL8" i="143"/>
  <c r="AO8" i="143" s="1"/>
  <c r="AL12" i="143" l="1"/>
  <c r="AO12" i="143" s="1"/>
  <c r="AL10" i="143"/>
  <c r="AO10" i="143" s="1"/>
  <c r="AL11" i="143"/>
  <c r="AO11" i="143" s="1"/>
  <c r="AL9" i="143"/>
  <c r="AO9" i="143" s="1"/>
  <c r="AP8" i="143" s="1"/>
  <c r="AP509" i="143"/>
  <c r="AP525" i="143" s="1"/>
  <c r="V7" i="143" s="1"/>
  <c r="AL13" i="143"/>
  <c r="AO13" i="143" s="1"/>
  <c r="AL14" i="143"/>
  <c r="AO14" i="143" s="1"/>
  <c r="AL18" i="143"/>
  <c r="AO18" i="143" s="1"/>
  <c r="AL15" i="143"/>
  <c r="AO15" i="143" s="1"/>
  <c r="V5" i="143" l="1"/>
  <c r="AP7" i="127" l="1"/>
  <c r="AP6" i="127"/>
  <c r="AP5" i="127"/>
  <c r="Q26" i="127" s="1"/>
  <c r="X12" i="127"/>
  <c r="AF12" i="127"/>
  <c r="AB12" i="127"/>
  <c r="X10" i="127"/>
  <c r="C7" i="127"/>
  <c r="C5" i="43"/>
  <c r="D6" i="129"/>
  <c r="J6" i="129"/>
  <c r="H6" i="129"/>
  <c r="F6" i="129"/>
  <c r="H5" i="129"/>
  <c r="D5" i="129"/>
  <c r="H4" i="129"/>
  <c r="D4" i="129"/>
  <c r="G38" i="132"/>
  <c r="G36" i="132"/>
  <c r="G40" i="132"/>
  <c r="G15" i="132"/>
  <c r="D15" i="132"/>
  <c r="D17" i="132"/>
  <c r="D13" i="132"/>
  <c r="B8" i="132"/>
  <c r="C16" i="131"/>
  <c r="C12" i="131"/>
  <c r="C13" i="131"/>
  <c r="C11" i="131"/>
  <c r="C10" i="131"/>
  <c r="D7" i="131"/>
  <c r="D6" i="131"/>
  <c r="D5" i="131"/>
  <c r="B4" i="131"/>
  <c r="Q12" i="133"/>
  <c r="AI12" i="133"/>
  <c r="Z12" i="133"/>
  <c r="Q11" i="133"/>
  <c r="AI11" i="133"/>
  <c r="Z11" i="133"/>
  <c r="C13" i="130"/>
  <c r="C11" i="130"/>
  <c r="C9" i="130"/>
  <c r="C10" i="130"/>
  <c r="D7" i="130"/>
  <c r="D6" i="130"/>
  <c r="D5" i="130"/>
  <c r="M11" i="43"/>
  <c r="B4" i="130"/>
  <c r="C104" i="130" l="1"/>
  <c r="C158" i="130"/>
  <c r="C106" i="130"/>
  <c r="C161" i="130"/>
  <c r="C109" i="130"/>
  <c r="C163" i="130"/>
  <c r="C120" i="130"/>
  <c r="C121" i="130"/>
  <c r="C122" i="130"/>
  <c r="C123" i="130"/>
  <c r="C124" i="130"/>
  <c r="C125" i="130"/>
  <c r="C126" i="130"/>
  <c r="C127" i="130"/>
  <c r="C108" i="130" l="1"/>
  <c r="C162" i="130"/>
  <c r="C157" i="130"/>
  <c r="C159" i="130"/>
  <c r="C110" i="130"/>
  <c r="C105" i="130"/>
  <c r="H25" i="17" l="1"/>
  <c r="F9" i="129" l="1"/>
  <c r="G32" i="104" l="1"/>
  <c r="P17" i="104"/>
  <c r="D10" i="26"/>
  <c r="E4" i="119" l="1"/>
  <c r="I12" i="18" l="1"/>
  <c r="F8" i="47" l="1"/>
  <c r="N8" i="47" s="1"/>
  <c r="G8" i="47"/>
  <c r="O8" i="47" s="1"/>
  <c r="AI4" i="26"/>
  <c r="AI7" i="26" s="1"/>
  <c r="E9" i="18"/>
  <c r="L13" i="126"/>
  <c r="L11" i="126"/>
  <c r="D23" i="126"/>
  <c r="G5" i="124"/>
  <c r="E4" i="124"/>
  <c r="E3" i="124"/>
  <c r="I17" i="124"/>
  <c r="I18" i="124" s="1"/>
  <c r="I19" i="124" s="1"/>
  <c r="I20" i="124" s="1"/>
  <c r="I21" i="124" s="1"/>
  <c r="I22" i="124" s="1"/>
  <c r="B17" i="124"/>
  <c r="B18" i="124" s="1"/>
  <c r="B19" i="124" s="1"/>
  <c r="B20" i="124" s="1"/>
  <c r="B21" i="124" s="1"/>
  <c r="B22" i="124" s="1"/>
  <c r="L11" i="124"/>
  <c r="L10" i="124"/>
  <c r="L9" i="124"/>
  <c r="O2" i="18"/>
  <c r="H16" i="6"/>
  <c r="C7" i="100"/>
  <c r="D11" i="64"/>
  <c r="F14" i="117"/>
  <c r="G14" i="47"/>
  <c r="K18" i="119"/>
  <c r="AK4" i="5"/>
  <c r="AK3" i="5"/>
  <c r="BW31" i="99"/>
  <c r="BW30" i="99"/>
  <c r="F4" i="108"/>
  <c r="L4" i="108"/>
  <c r="S24" i="70"/>
  <c r="S23" i="70"/>
  <c r="Y23" i="103"/>
  <c r="Y22" i="103"/>
  <c r="AA21" i="44"/>
  <c r="AA20" i="44"/>
  <c r="AV33" i="107"/>
  <c r="AA34" i="107"/>
  <c r="R27" i="59"/>
  <c r="R26" i="59"/>
  <c r="Y20" i="27"/>
  <c r="AL28" i="97"/>
  <c r="Y19" i="27"/>
  <c r="AL27" i="97"/>
  <c r="Y19" i="6"/>
  <c r="Y18" i="6"/>
  <c r="Q10" i="69"/>
  <c r="Q9" i="69"/>
  <c r="Z23" i="101"/>
  <c r="Z22" i="101"/>
  <c r="R9" i="100"/>
  <c r="R8" i="100"/>
  <c r="BD6" i="122"/>
  <c r="R7" i="100"/>
  <c r="CP12" i="112"/>
  <c r="CP14" i="112"/>
  <c r="CP13" i="112"/>
  <c r="F5" i="27"/>
  <c r="O9" i="27"/>
  <c r="O11" i="27"/>
  <c r="O12" i="27"/>
  <c r="H16" i="27"/>
  <c r="P16" i="27"/>
  <c r="H17" i="27"/>
  <c r="P17" i="27"/>
  <c r="BD5" i="122"/>
  <c r="AI8" i="26" l="1"/>
  <c r="AI9" i="26" s="1"/>
  <c r="AI10" i="26" s="1"/>
  <c r="AI11" i="26" s="1"/>
  <c r="AI12" i="26" s="1"/>
  <c r="AI13" i="26" s="1"/>
  <c r="AI14" i="26" s="1"/>
  <c r="AI15" i="26" s="1"/>
  <c r="AI16" i="26" s="1"/>
  <c r="AI17" i="26" s="1"/>
  <c r="AI18" i="26" s="1"/>
  <c r="AI19" i="26" s="1"/>
  <c r="AI20" i="26" s="1"/>
  <c r="AI21" i="26" s="1"/>
  <c r="AI22" i="26" s="1"/>
  <c r="AI23" i="26" s="1"/>
  <c r="AI24" i="26" s="1"/>
  <c r="AI25" i="26" s="1"/>
  <c r="AI26" i="26" s="1"/>
  <c r="AI27" i="26" s="1"/>
  <c r="AI28" i="26" s="1"/>
  <c r="AI29" i="26" s="1"/>
  <c r="AI30" i="26" s="1"/>
  <c r="AI31" i="26" s="1"/>
  <c r="AI32" i="26" s="1"/>
  <c r="AI33" i="26" s="1"/>
  <c r="AI34" i="26" s="1"/>
  <c r="AI35" i="26" s="1"/>
  <c r="AI36" i="26" s="1"/>
  <c r="AI37" i="26" s="1"/>
  <c r="T8" i="100"/>
  <c r="H8" i="100" s="1"/>
  <c r="D16" i="26"/>
  <c r="D18" i="26"/>
  <c r="M18" i="26" s="1"/>
  <c r="D20" i="26"/>
  <c r="M20" i="26" s="1"/>
  <c r="E24" i="43"/>
  <c r="F12" i="98"/>
  <c r="F10" i="98"/>
  <c r="G9" i="116"/>
  <c r="V1" i="5"/>
  <c r="D8" i="115" l="1"/>
  <c r="G26" i="127"/>
  <c r="M16" i="26"/>
  <c r="H18" i="27"/>
  <c r="B7" i="72" l="1"/>
  <c r="C11" i="105"/>
  <c r="C5" i="117"/>
  <c r="C4" i="98"/>
  <c r="U4" i="98"/>
  <c r="D3" i="116"/>
  <c r="B8" i="110"/>
  <c r="D7" i="99"/>
  <c r="V3" i="5"/>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H3" i="109"/>
  <c r="D21" i="110"/>
  <c r="D15" i="110"/>
  <c r="X28" i="99"/>
  <c r="BV31" i="99"/>
  <c r="BV30" i="99"/>
  <c r="BV29" i="99"/>
  <c r="O27" i="107"/>
  <c r="H23" i="99"/>
  <c r="G20" i="99"/>
  <c r="C7" i="64"/>
  <c r="BV32" i="99" l="1"/>
  <c r="J26" i="99" s="1"/>
  <c r="AQ33" i="99" s="1"/>
  <c r="B136" i="58"/>
  <c r="B135" i="58"/>
  <c r="B134" i="58"/>
  <c r="B133"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D7" i="63"/>
  <c r="I20" i="112"/>
  <c r="CP10" i="112"/>
  <c r="CP9" i="112"/>
  <c r="I24" i="112"/>
  <c r="C6" i="101"/>
  <c r="K60" i="119"/>
  <c r="K54" i="119"/>
  <c r="K48" i="119"/>
  <c r="K42" i="119"/>
  <c r="K36" i="119"/>
  <c r="K30" i="119"/>
  <c r="K24" i="119"/>
  <c r="D10" i="122" l="1"/>
  <c r="D7" i="122"/>
  <c r="H9" i="100"/>
  <c r="C9" i="100" l="1"/>
  <c r="C9" i="69"/>
  <c r="D4" i="6"/>
  <c r="D5" i="97"/>
  <c r="E10" i="115"/>
  <c r="G12" i="89"/>
  <c r="C12" i="104"/>
  <c r="K1" i="55"/>
  <c r="C6" i="103"/>
  <c r="C6" i="44"/>
  <c r="D9" i="107"/>
  <c r="C5" i="66"/>
  <c r="I21" i="107"/>
  <c r="AA29" i="107"/>
  <c r="AA31" i="107"/>
  <c r="Z25" i="107"/>
  <c r="F15" i="103"/>
  <c r="F15" i="101"/>
  <c r="Z21" i="101"/>
  <c r="O21" i="101" s="1"/>
  <c r="Q20" i="101"/>
  <c r="P19" i="101"/>
  <c r="F19" i="101"/>
  <c r="O11" i="6"/>
  <c r="O10" i="6"/>
  <c r="O8" i="6"/>
  <c r="D7" i="115"/>
  <c r="G24" i="97"/>
  <c r="G23" i="97"/>
  <c r="C12" i="47"/>
  <c r="Q20" i="103"/>
  <c r="P7" i="55"/>
  <c r="O8" i="55" s="1"/>
  <c r="O9" i="55" s="1"/>
  <c r="O10" i="55" s="1"/>
  <c r="O11" i="55" s="1"/>
  <c r="O12" i="55" s="1"/>
  <c r="O13" i="55" s="1"/>
  <c r="O14" i="55" s="1"/>
  <c r="O15" i="55" s="1"/>
  <c r="O16" i="55" s="1"/>
  <c r="O17" i="55" s="1"/>
  <c r="O18" i="55" s="1"/>
  <c r="O19" i="55" l="1"/>
  <c r="C14" i="55"/>
  <c r="H12" i="55"/>
  <c r="L32" i="104"/>
  <c r="E23" i="59"/>
  <c r="R20" i="104"/>
  <c r="G10" i="66"/>
  <c r="R18" i="104"/>
  <c r="J12" i="59"/>
  <c r="F24" i="59"/>
  <c r="E21" i="59"/>
  <c r="I23" i="107"/>
  <c r="BU27" i="107"/>
  <c r="K25" i="107"/>
  <c r="AH15" i="107"/>
  <c r="AF14" i="107"/>
  <c r="P19" i="103" l="1"/>
  <c r="P17" i="44"/>
  <c r="Y21" i="103"/>
  <c r="O21" i="103" s="1"/>
  <c r="P17" i="103"/>
  <c r="F19" i="103"/>
  <c r="M17" i="105"/>
  <c r="M15" i="105"/>
  <c r="L8" i="70"/>
  <c r="L7" i="70"/>
  <c r="G23" i="70"/>
  <c r="M11" i="72"/>
  <c r="BD4" i="122"/>
  <c r="N5" i="122" s="1"/>
  <c r="D5" i="122"/>
  <c r="D4" i="122"/>
  <c r="M20" i="44" l="1"/>
  <c r="M20" i="43"/>
  <c r="I12" i="116" l="1"/>
  <c r="V2" i="116"/>
  <c r="H13" i="98" l="1"/>
  <c r="U3" i="98"/>
  <c r="I25" i="117" l="1"/>
  <c r="I26" i="117" s="1"/>
  <c r="I27" i="117" s="1"/>
  <c r="F17" i="117" l="1"/>
  <c r="L12" i="117"/>
  <c r="L10" i="117"/>
  <c r="F16" i="117"/>
  <c r="P18" i="43"/>
  <c r="F15" i="117"/>
  <c r="L8" i="117"/>
  <c r="R17" i="17"/>
  <c r="R19" i="17"/>
  <c r="V3" i="116" l="1"/>
  <c r="I13" i="116"/>
  <c r="G11" i="116"/>
  <c r="G10" i="116"/>
  <c r="E13" i="115" l="1"/>
  <c r="C17" i="59"/>
  <c r="C16" i="55"/>
  <c r="D28" i="17"/>
  <c r="AK8" i="99" l="1"/>
  <c r="CZ30" i="112" l="1"/>
  <c r="I17" i="112"/>
  <c r="N12" i="44"/>
  <c r="N14" i="44"/>
  <c r="I14" i="113"/>
  <c r="CP8" i="112"/>
  <c r="I26" i="112" s="1"/>
  <c r="L54" i="112"/>
  <c r="I52" i="112"/>
  <c r="AD31" i="112"/>
  <c r="O31" i="112"/>
  <c r="E17" i="43"/>
  <c r="I6" i="112"/>
  <c r="H5" i="109"/>
  <c r="H11" i="70"/>
  <c r="G25" i="105"/>
  <c r="G19" i="57"/>
  <c r="G26" i="105"/>
  <c r="O11" i="101"/>
  <c r="O11" i="103"/>
  <c r="O10" i="103"/>
  <c r="E16" i="44"/>
  <c r="F17" i="101"/>
  <c r="E17" i="44"/>
  <c r="BZ28" i="107"/>
  <c r="BZ27" i="107"/>
  <c r="BZ26" i="107"/>
  <c r="D19" i="66"/>
  <c r="G31" i="104"/>
  <c r="H15" i="6"/>
  <c r="C6" i="69"/>
  <c r="D12" i="64"/>
  <c r="G21" i="99"/>
  <c r="AO29" i="99" s="1"/>
  <c r="D18" i="110"/>
  <c r="D3" i="109"/>
  <c r="F11" i="98"/>
  <c r="H24" i="17"/>
  <c r="E18" i="43"/>
  <c r="K12" i="47"/>
  <c r="E10" i="89"/>
  <c r="C7" i="69"/>
  <c r="G9" i="64"/>
  <c r="AO28" i="99"/>
  <c r="T7" i="109"/>
  <c r="T6" i="109"/>
  <c r="T5" i="109"/>
  <c r="H13" i="110"/>
  <c r="H14" i="98"/>
  <c r="D11" i="47"/>
  <c r="L11" i="47" s="1"/>
  <c r="E20" i="43"/>
  <c r="S22" i="70"/>
  <c r="AF11" i="107"/>
  <c r="G18" i="107"/>
  <c r="O15" i="47"/>
  <c r="K15" i="47"/>
  <c r="O14" i="47"/>
  <c r="N14" i="47"/>
  <c r="L14" i="47"/>
  <c r="K14" i="47"/>
  <c r="N11" i="47"/>
  <c r="D5" i="109"/>
  <c r="G21" i="110"/>
  <c r="I15" i="110"/>
  <c r="H11" i="110"/>
  <c r="H4" i="109"/>
  <c r="D6" i="109"/>
  <c r="D4" i="109"/>
  <c r="O8" i="103"/>
  <c r="F17" i="103"/>
  <c r="AO47" i="107"/>
  <c r="AA32" i="107"/>
  <c r="AV30" i="107"/>
  <c r="AN27" i="107"/>
  <c r="AN21" i="107"/>
  <c r="O10" i="101"/>
  <c r="O8" i="101"/>
  <c r="R11" i="63"/>
  <c r="V6" i="108"/>
  <c r="U6" i="108"/>
  <c r="Q6" i="108" s="1"/>
  <c r="P17" i="101"/>
  <c r="H10" i="100"/>
  <c r="H7" i="100"/>
  <c r="C8" i="100"/>
  <c r="BH35" i="99"/>
  <c r="BW29" i="99"/>
  <c r="N23" i="99"/>
  <c r="AW30" i="99" s="1"/>
  <c r="AQ30" i="99"/>
  <c r="W20" i="99"/>
  <c r="BG28" i="99" s="1"/>
  <c r="V13" i="99"/>
  <c r="V12" i="99"/>
  <c r="V11" i="99"/>
  <c r="R25" i="59"/>
  <c r="Q19" i="44"/>
  <c r="AL26" i="97"/>
  <c r="H29" i="97" s="1"/>
  <c r="E21" i="43"/>
  <c r="P21" i="43" s="1"/>
  <c r="G18" i="89"/>
  <c r="L13" i="57"/>
  <c r="L12" i="57"/>
  <c r="L11" i="57"/>
  <c r="D21" i="66"/>
  <c r="G9" i="66"/>
  <c r="G8" i="66"/>
  <c r="E22" i="59"/>
  <c r="J13" i="59"/>
  <c r="J11" i="59"/>
  <c r="M10" i="72"/>
  <c r="H13" i="70"/>
  <c r="H12" i="70"/>
  <c r="L9" i="70"/>
  <c r="N13" i="44"/>
  <c r="P18" i="44"/>
  <c r="F18" i="44"/>
  <c r="H11" i="55"/>
  <c r="H10" i="55"/>
  <c r="R15" i="63"/>
  <c r="R13" i="63"/>
  <c r="E9" i="89"/>
  <c r="E8" i="89"/>
  <c r="E7" i="89"/>
  <c r="V2" i="5"/>
  <c r="E20" i="44"/>
  <c r="AA19" i="44"/>
  <c r="E23" i="44" s="1"/>
  <c r="Y18" i="27"/>
  <c r="H19" i="27" s="1"/>
  <c r="O18" i="27" s="1"/>
  <c r="Y17" i="6"/>
  <c r="Q8" i="69"/>
  <c r="C10" i="69"/>
  <c r="R25" i="17"/>
  <c r="S24" i="17"/>
  <c r="R21" i="17"/>
  <c r="AK2" i="5"/>
  <c r="E26" i="43"/>
  <c r="E25" i="43"/>
  <c r="N26" i="97"/>
  <c r="H26" i="97"/>
  <c r="W23" i="97"/>
  <c r="V13" i="97"/>
  <c r="V12" i="97"/>
  <c r="V11" i="97"/>
  <c r="N37" i="17"/>
  <c r="M13" i="43"/>
  <c r="F23" i="72"/>
  <c r="G8" i="64"/>
  <c r="D13" i="64"/>
  <c r="G20" i="57"/>
  <c r="P21" i="44"/>
  <c r="C11" i="69"/>
  <c r="D8" i="47"/>
  <c r="L8" i="47" s="1"/>
  <c r="K16" i="47"/>
  <c r="K18" i="47"/>
  <c r="K19" i="47"/>
  <c r="K20" i="47"/>
  <c r="K21" i="47"/>
  <c r="K22" i="47"/>
  <c r="K23" i="47"/>
  <c r="K25" i="47"/>
  <c r="K29" i="47"/>
  <c r="K30" i="47"/>
  <c r="P15" i="6"/>
  <c r="P16" i="6"/>
  <c r="N34" i="17"/>
  <c r="N14" i="43"/>
  <c r="F19" i="43"/>
  <c r="J19" i="43"/>
  <c r="AE26" i="108" l="1"/>
  <c r="Q26" i="108"/>
  <c r="Y26" i="108" s="1"/>
  <c r="R26" i="108" s="1"/>
  <c r="K6" i="109"/>
  <c r="Q40" i="108"/>
  <c r="Y40" i="108" s="1"/>
  <c r="R40" i="108" s="1"/>
  <c r="T10" i="108"/>
  <c r="AE37" i="108"/>
  <c r="Q37" i="108"/>
  <c r="Y37" i="108" s="1"/>
  <c r="R37" i="108" s="1"/>
  <c r="AE40" i="108"/>
  <c r="C3" i="5"/>
  <c r="Q36" i="108"/>
  <c r="Y36" i="108" s="1"/>
  <c r="R36" i="108" s="1"/>
  <c r="Q44" i="108"/>
  <c r="Y44" i="108" s="1"/>
  <c r="R44" i="108" s="1"/>
  <c r="Q48" i="108"/>
  <c r="Y48" i="108" s="1"/>
  <c r="R48" i="108" s="1"/>
  <c r="Q13" i="108"/>
  <c r="Y13" i="108" s="1"/>
  <c r="R13" i="108" s="1"/>
  <c r="Q17" i="108"/>
  <c r="Q21" i="108"/>
  <c r="Y21" i="108" s="1"/>
  <c r="R21" i="108" s="1"/>
  <c r="Q25" i="108"/>
  <c r="Y25" i="108" s="1"/>
  <c r="R25" i="108" s="1"/>
  <c r="Q38" i="108"/>
  <c r="Y38" i="108" s="1"/>
  <c r="R38" i="108" s="1"/>
  <c r="Q45" i="108"/>
  <c r="Y45" i="108" s="1"/>
  <c r="R45" i="108" s="1"/>
  <c r="Q35" i="108"/>
  <c r="Y35" i="108" s="1"/>
  <c r="R35" i="108" s="1"/>
  <c r="Q14" i="108"/>
  <c r="Y14" i="108" s="1"/>
  <c r="R14" i="108" s="1"/>
  <c r="Q18" i="108"/>
  <c r="Q22" i="108"/>
  <c r="Y22" i="108" s="1"/>
  <c r="R22" i="108" s="1"/>
  <c r="Q27" i="108"/>
  <c r="Y27" i="108" s="1"/>
  <c r="R27" i="108" s="1"/>
  <c r="Q39" i="108"/>
  <c r="Y39" i="108" s="1"/>
  <c r="R39" i="108" s="1"/>
  <c r="Q46" i="108"/>
  <c r="Y46" i="108" s="1"/>
  <c r="R46" i="108" s="1"/>
  <c r="Q11" i="108"/>
  <c r="Q15" i="108"/>
  <c r="Y15" i="108" s="1"/>
  <c r="R15" i="108" s="1"/>
  <c r="Q19" i="108"/>
  <c r="Q23" i="108"/>
  <c r="Y23" i="108" s="1"/>
  <c r="R23" i="108" s="1"/>
  <c r="Q10" i="108"/>
  <c r="Y10" i="108" s="1"/>
  <c r="Q41" i="108"/>
  <c r="Y41" i="108" s="1"/>
  <c r="R41" i="108" s="1"/>
  <c r="Q47" i="108"/>
  <c r="Y47" i="108" s="1"/>
  <c r="R47" i="108" s="1"/>
  <c r="Q12" i="108"/>
  <c r="Q16" i="108"/>
  <c r="Q20" i="108"/>
  <c r="Y20" i="108" s="1"/>
  <c r="R20" i="108" s="1"/>
  <c r="Q24" i="108"/>
  <c r="Y24" i="108" s="1"/>
  <c r="R24" i="108" s="1"/>
  <c r="AE46" i="108"/>
  <c r="AE39" i="108"/>
  <c r="AE23" i="108"/>
  <c r="AE19" i="108"/>
  <c r="AE15" i="108"/>
  <c r="AE11" i="108"/>
  <c r="AE41" i="108"/>
  <c r="AE20" i="108"/>
  <c r="AE45" i="108"/>
  <c r="AE38" i="108"/>
  <c r="AE27" i="108"/>
  <c r="AE22" i="108"/>
  <c r="AE18" i="108"/>
  <c r="AE14" i="108"/>
  <c r="AE10" i="108"/>
  <c r="AE24" i="108"/>
  <c r="AE12" i="108"/>
  <c r="AE48" i="108"/>
  <c r="AE44" i="108"/>
  <c r="AE36" i="108"/>
  <c r="AE25" i="108"/>
  <c r="AE21" i="108"/>
  <c r="AE17" i="108"/>
  <c r="AE13" i="108"/>
  <c r="AE47" i="108"/>
  <c r="AE35" i="108"/>
  <c r="AE16" i="108"/>
  <c r="W6" i="108"/>
  <c r="Y6" i="108"/>
  <c r="R6" i="108" s="1"/>
  <c r="AE6" i="108"/>
  <c r="H29" i="99"/>
  <c r="AP36" i="99" s="1"/>
  <c r="AF26" i="112"/>
  <c r="K2" i="55"/>
  <c r="F21" i="101"/>
  <c r="AF24" i="112"/>
  <c r="J23" i="70"/>
  <c r="CZ25" i="112"/>
  <c r="F26" i="59"/>
  <c r="C8" i="69"/>
  <c r="H18" i="6"/>
  <c r="F18" i="117"/>
  <c r="N4" i="122"/>
  <c r="E21" i="44"/>
  <c r="J22" i="44" s="1"/>
  <c r="CZ29" i="112"/>
  <c r="CZ24" i="112"/>
  <c r="I18" i="110"/>
  <c r="CZ27" i="112"/>
  <c r="CZ28" i="112"/>
  <c r="CZ26" i="112"/>
  <c r="H6" i="109"/>
  <c r="H28" i="97"/>
  <c r="Q28" i="97" s="1"/>
  <c r="H28" i="99"/>
  <c r="E22" i="43"/>
  <c r="L23" i="43" s="1"/>
  <c r="X6" i="108"/>
  <c r="H17" i="6"/>
  <c r="E11" i="89"/>
  <c r="F25" i="59"/>
  <c r="C1" i="5"/>
  <c r="E2" i="5" s="1"/>
  <c r="F21" i="103"/>
  <c r="Y19" i="108" l="1"/>
  <c r="R19" i="108" s="1"/>
  <c r="Y16" i="108"/>
  <c r="R16" i="108" s="1"/>
  <c r="Y11" i="108"/>
  <c r="R11" i="108" s="1"/>
  <c r="Y17" i="108"/>
  <c r="R17" i="108" s="1"/>
  <c r="Y12" i="108"/>
  <c r="R12" i="108" s="1"/>
  <c r="Y18" i="108"/>
  <c r="R18" i="108" s="1"/>
  <c r="R10" i="108"/>
  <c r="AP35" i="99"/>
  <c r="Q28" i="99"/>
  <c r="AZ35" i="99" s="1"/>
  <c r="O17" i="6"/>
  <c r="I22" i="112"/>
  <c r="W13" i="26" l="1"/>
  <c r="AA13" i="26"/>
  <c r="AA15" i="26" l="1"/>
  <c r="W15" i="26"/>
  <c r="AA14" i="26"/>
  <c r="W14" i="26"/>
</calcChain>
</file>

<file path=xl/comments1.xml><?xml version="1.0" encoding="utf-8"?>
<comments xmlns="http://schemas.openxmlformats.org/spreadsheetml/2006/main">
  <authors>
    <author>福岡県</author>
  </authors>
  <commentList>
    <comment ref="Q6" authorId="0" shapeId="0">
      <text>
        <r>
          <rPr>
            <sz val="8"/>
            <color indexed="81"/>
            <rFont val="ＭＳ Ｐゴシック"/>
            <family val="3"/>
            <charset val="128"/>
          </rPr>
          <t>土日祭日等控除済み（2023～2028対応）</t>
        </r>
      </text>
    </comment>
  </commentList>
</comments>
</file>

<file path=xl/comments10.xml><?xml version="1.0" encoding="utf-8"?>
<comments xmlns="http://schemas.openxmlformats.org/spreadsheetml/2006/main">
  <authors>
    <author>Hide</author>
  </authors>
  <commentList>
    <comment ref="O11" authorId="0" shapeId="0">
      <text>
        <r>
          <rPr>
            <b/>
            <sz val="9"/>
            <color indexed="81"/>
            <rFont val="MS P ゴシック"/>
            <family val="3"/>
            <charset val="128"/>
          </rPr>
          <t>2023/5/1と入力すると
R5.5.1 と表示される</t>
        </r>
      </text>
    </comment>
    <comment ref="O21" authorId="0" shapeId="0">
      <text>
        <r>
          <rPr>
            <b/>
            <sz val="9"/>
            <color indexed="81"/>
            <rFont val="MS P ゴシック"/>
            <family val="3"/>
            <charset val="128"/>
          </rPr>
          <t>2023/5/1と入力すると
R5.5.1 と表示される</t>
        </r>
      </text>
    </comment>
  </commentList>
</comments>
</file>

<file path=xl/comments11.xml><?xml version="1.0" encoding="utf-8"?>
<comments xmlns="http://schemas.openxmlformats.org/spreadsheetml/2006/main">
  <authors>
    <author>Hide</author>
  </authors>
  <commentList>
    <comment ref="I7" authorId="0" shapeId="0">
      <text>
        <r>
          <rPr>
            <b/>
            <sz val="9"/>
            <color indexed="81"/>
            <rFont val="MS P ゴシック"/>
            <family val="3"/>
            <charset val="128"/>
          </rPr>
          <t>2023/5/1と入力すると
令和5年5月1日と表示される</t>
        </r>
      </text>
    </comment>
  </commentList>
</comments>
</file>

<file path=xl/comments12.xml><?xml version="1.0" encoding="utf-8"?>
<comments xmlns="http://schemas.openxmlformats.org/spreadsheetml/2006/main">
  <authors>
    <author>Hide</author>
    <author>福岡県</author>
  </authors>
  <commentList>
    <comment ref="X9" authorId="0" shapeId="0">
      <text>
        <r>
          <rPr>
            <b/>
            <sz val="9"/>
            <color indexed="81"/>
            <rFont val="MS P ゴシック"/>
            <family val="3"/>
            <charset val="128"/>
          </rPr>
          <t>2023/5/1と入力すると
令和5年5月1日と表示される</t>
        </r>
      </text>
    </comment>
    <comment ref="BH15" authorId="1" shapeId="0">
      <text>
        <r>
          <rPr>
            <b/>
            <sz val="9"/>
            <color indexed="81"/>
            <rFont val="ＭＳ Ｐゴシック"/>
            <family val="3"/>
            <charset val="128"/>
          </rPr>
          <t>監督員の氏名を入力する</t>
        </r>
      </text>
    </comment>
    <comment ref="AN21" authorId="0" shapeId="0">
      <text>
        <r>
          <rPr>
            <b/>
            <sz val="9"/>
            <color indexed="81"/>
            <rFont val="MS P ゴシック"/>
            <family val="3"/>
            <charset val="128"/>
          </rPr>
          <t>2023/5/1と入力すると
令和5年5月1日と表示される</t>
        </r>
      </text>
    </comment>
  </commentList>
</comments>
</file>

<file path=xl/comments13.xml><?xml version="1.0" encoding="utf-8"?>
<comments xmlns="http://schemas.openxmlformats.org/spreadsheetml/2006/main">
  <authors>
    <author>Hide</author>
    <author>福岡県</author>
  </authors>
  <commentList>
    <comment ref="J9" authorId="0" shapeId="0">
      <text>
        <r>
          <rPr>
            <sz val="9"/>
            <color indexed="81"/>
            <rFont val="MS P ゴシック"/>
            <family val="3"/>
            <charset val="128"/>
          </rPr>
          <t>リストにある単位以外も入力可能</t>
        </r>
      </text>
    </comment>
    <comment ref="K9" authorId="1" shapeId="0">
      <text>
        <r>
          <rPr>
            <b/>
            <sz val="9"/>
            <color indexed="81"/>
            <rFont val="ＭＳ Ｐゴシック"/>
            <family val="3"/>
            <charset val="128"/>
          </rPr>
          <t>リストから選ぶことも、直接入力することもできます。</t>
        </r>
      </text>
    </comment>
  </commentList>
</comments>
</file>

<file path=xl/comments14.xml><?xml version="1.0" encoding="utf-8"?>
<comments xmlns="http://schemas.openxmlformats.org/spreadsheetml/2006/main">
  <authors>
    <author>Hide</author>
  </authors>
  <commentList>
    <comment ref="H5" authorId="0" shapeId="0">
      <text>
        <r>
          <rPr>
            <b/>
            <sz val="9"/>
            <color indexed="81"/>
            <rFont val="MS P ゴシック"/>
            <family val="3"/>
            <charset val="128"/>
          </rPr>
          <t>2023/5/1と入力すると
令和5年5月1日と表示される</t>
        </r>
      </text>
    </comment>
  </commentList>
</comments>
</file>

<file path=xl/comments15.xml><?xml version="1.0" encoding="utf-8"?>
<comments xmlns="http://schemas.openxmlformats.org/spreadsheetml/2006/main">
  <authors>
    <author>Hide</author>
  </authors>
  <commentList>
    <comment ref="AF1" authorId="0" shapeId="0">
      <text>
        <r>
          <rPr>
            <b/>
            <sz val="9"/>
            <color indexed="81"/>
            <rFont val="MS P ゴシック"/>
            <family val="3"/>
            <charset val="128"/>
          </rPr>
          <t>2023/5/1と入力すると
令和5年5月1日と表示される</t>
        </r>
      </text>
    </comment>
    <comment ref="AH12" authorId="0" shapeId="0">
      <text>
        <r>
          <rPr>
            <b/>
            <sz val="9"/>
            <color indexed="81"/>
            <rFont val="MS P ゴシック"/>
            <family val="3"/>
            <charset val="128"/>
          </rPr>
          <t>2023/5/1と入力すると
令和5年5月1日と表示される</t>
        </r>
      </text>
    </comment>
    <comment ref="AH14"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X14" authorId="0" shapeId="0">
      <text>
        <r>
          <rPr>
            <b/>
            <sz val="9"/>
            <color indexed="81"/>
            <rFont val="MS P ゴシック"/>
            <family val="3"/>
            <charset val="128"/>
          </rPr>
          <t>2023/5/1と入力すると
令和5年5月1日と表示される</t>
        </r>
      </text>
    </comment>
    <comment ref="BX15" authorId="0" shapeId="0">
      <text>
        <r>
          <rPr>
            <b/>
            <sz val="9"/>
            <color indexed="81"/>
            <rFont val="MS P ゴシック"/>
            <family val="3"/>
            <charset val="128"/>
          </rPr>
          <t>2023/5/1と入力すると
令和5年5月1日と表示される</t>
        </r>
      </text>
    </comment>
    <comment ref="BZ26" authorId="0" shapeId="0">
      <text>
        <r>
          <rPr>
            <b/>
            <sz val="9"/>
            <color indexed="81"/>
            <rFont val="MS P ゴシック"/>
            <family val="3"/>
            <charset val="128"/>
          </rPr>
          <t>2023/5/1と入力すると
令和5年5月1日と表示される</t>
        </r>
      </text>
    </comment>
    <comment ref="BZ28" authorId="0" shapeId="0">
      <text>
        <r>
          <rPr>
            <b/>
            <sz val="9"/>
            <color indexed="81"/>
            <rFont val="MS P ゴシック"/>
            <family val="3"/>
            <charset val="128"/>
          </rPr>
          <t>2023/5/1と入力すると
令和5年5月1日と表示される</t>
        </r>
      </text>
    </comment>
  </commentList>
</comments>
</file>

<file path=xl/comments16.xml><?xml version="1.0" encoding="utf-8"?>
<comments xmlns="http://schemas.openxmlformats.org/spreadsheetml/2006/main">
  <authors>
    <author>Hide</author>
  </authors>
  <commentList>
    <comment ref="T3" authorId="0" shapeId="0">
      <text>
        <r>
          <rPr>
            <b/>
            <sz val="9"/>
            <color indexed="81"/>
            <rFont val="MS P ゴシック"/>
            <family val="3"/>
            <charset val="128"/>
          </rPr>
          <t>2023/5/1と入力すると
令和5年5月1日と表示される</t>
        </r>
      </text>
    </comment>
    <comment ref="J41" authorId="0" shapeId="0">
      <text>
        <r>
          <rPr>
            <b/>
            <sz val="9"/>
            <color indexed="81"/>
            <rFont val="MS P ゴシック"/>
            <family val="3"/>
            <charset val="128"/>
          </rPr>
          <t>2023/5/1と入力すると
令和5年5月1日と表示される</t>
        </r>
      </text>
    </comment>
    <comment ref="Q41" authorId="0" shapeId="0">
      <text>
        <r>
          <rPr>
            <b/>
            <sz val="9"/>
            <color indexed="81"/>
            <rFont val="MS P ゴシック"/>
            <family val="3"/>
            <charset val="128"/>
          </rPr>
          <t>2023/5/1と入力すると
令和5年5月1日と表示される</t>
        </r>
      </text>
    </comment>
  </commentList>
</comments>
</file>

<file path=xl/comments17.xml><?xml version="1.0" encoding="utf-8"?>
<comments xmlns="http://schemas.openxmlformats.org/spreadsheetml/2006/main">
  <authors>
    <author>Hide</author>
  </authors>
  <commentList>
    <comment ref="O2" authorId="0" shapeId="0">
      <text>
        <r>
          <rPr>
            <b/>
            <sz val="9"/>
            <color indexed="81"/>
            <rFont val="MS P ゴシック"/>
            <family val="3"/>
            <charset val="128"/>
          </rPr>
          <t>2023/5/1と入力すると
令和5年5月1日と表示される</t>
        </r>
      </text>
    </comment>
    <comment ref="X4" authorId="0" shapeId="0">
      <text>
        <r>
          <rPr>
            <b/>
            <sz val="9"/>
            <color indexed="81"/>
            <rFont val="MS P ゴシック"/>
            <family val="3"/>
            <charset val="128"/>
          </rPr>
          <t>2023/5/1と入力すると
令和5年5月1日と表示される</t>
        </r>
      </text>
    </comment>
    <comment ref="K15" authorId="0" shapeId="0">
      <text>
        <r>
          <rPr>
            <b/>
            <sz val="9"/>
            <color indexed="81"/>
            <rFont val="MS P ゴシック"/>
            <family val="3"/>
            <charset val="128"/>
          </rPr>
          <t xml:space="preserve">R5/5/1と入力すると
 令和5年5月１日と表示される。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R5/5/1と入力すると
 令和5年5月１日と表示される。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R5/5/1と入力すると
 令和5年5月１日と表示される。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R5/5/1と入力すると
 令和5年5月１日と表示される。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R5/5/1と入力すると
 令和5年5月１日と表示される。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R5/5/1と入力すると
 令和5年5月１日と表示される。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R5/5/1と入力すると
 令和5年5月１日と表示される。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R5/5/1と入力すると
 令和5年5月１日と表示される。
昭和･･･S　平成･･･H　令和･･･R
</t>
        </r>
      </text>
    </comment>
    <comment ref="K60" authorId="0" shapeId="0">
      <text>
        <r>
          <rPr>
            <b/>
            <sz val="9"/>
            <color indexed="81"/>
            <rFont val="MS P ゴシック"/>
            <family val="3"/>
            <charset val="128"/>
          </rPr>
          <t>自動計算</t>
        </r>
      </text>
    </comment>
  </commentList>
</comments>
</file>

<file path=xl/comments18.xml><?xml version="1.0" encoding="utf-8"?>
<comments xmlns="http://schemas.openxmlformats.org/spreadsheetml/2006/main">
  <authors>
    <author>Hide</author>
  </authors>
  <commentList>
    <comment ref="AF2"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Y14" authorId="0" shapeId="0">
      <text>
        <r>
          <rPr>
            <b/>
            <sz val="9"/>
            <color indexed="81"/>
            <rFont val="MS P ゴシック"/>
            <family val="3"/>
            <charset val="128"/>
          </rPr>
          <t>2023/5/1と入力すると
令和5年5月1日と表示される</t>
        </r>
      </text>
    </comment>
    <comment ref="BY16" authorId="0" shapeId="0">
      <text>
        <r>
          <rPr>
            <b/>
            <sz val="9"/>
            <color indexed="81"/>
            <rFont val="MS P ゴシック"/>
            <family val="3"/>
            <charset val="128"/>
          </rPr>
          <t>2023/5/1と入力すると
令和5年5月1日と表示される</t>
        </r>
      </text>
    </comment>
    <comment ref="BZ21" authorId="0" shapeId="0">
      <text>
        <r>
          <rPr>
            <b/>
            <sz val="9"/>
            <color indexed="81"/>
            <rFont val="MS P ゴシック"/>
            <family val="3"/>
            <charset val="128"/>
          </rPr>
          <t>2023/5/1と入力すると
令和5年5月1日と表示される</t>
        </r>
      </text>
    </comment>
    <comment ref="BZ23" authorId="0" shapeId="0">
      <text>
        <r>
          <rPr>
            <b/>
            <sz val="9"/>
            <color indexed="81"/>
            <rFont val="MS P ゴシック"/>
            <family val="3"/>
            <charset val="128"/>
          </rPr>
          <t>2023/5/1と入力すると
令和5年5月1日と表示される</t>
        </r>
      </text>
    </comment>
    <comment ref="AF25" authorId="0" shapeId="0">
      <text>
        <r>
          <rPr>
            <b/>
            <sz val="9"/>
            <color indexed="81"/>
            <rFont val="MS P ゴシック"/>
            <family val="3"/>
            <charset val="128"/>
          </rPr>
          <t>2023/5/1と入力すると
令和5年5月1日と表示される</t>
        </r>
      </text>
    </comment>
    <comment ref="AF27" authorId="0" shapeId="0">
      <text>
        <r>
          <rPr>
            <b/>
            <sz val="9"/>
            <color indexed="81"/>
            <rFont val="MS P ゴシック"/>
            <family val="3"/>
            <charset val="128"/>
          </rPr>
          <t>2023/5/1と入力すると
令和5年5月1日と表示される</t>
        </r>
      </text>
    </comment>
    <comment ref="AH32" authorId="0" shapeId="0">
      <text>
        <r>
          <rPr>
            <b/>
            <sz val="9"/>
            <color indexed="81"/>
            <rFont val="MS P ゴシック"/>
            <family val="3"/>
            <charset val="128"/>
          </rPr>
          <t>2023/5/1と入力すると
令和5年5月1日と表示される</t>
        </r>
      </text>
    </comment>
    <comment ref="AH34" authorId="0" shapeId="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authors>
    <author>Hide</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M19" authorId="0" shapeId="0">
      <text>
        <r>
          <rPr>
            <b/>
            <sz val="9"/>
            <color indexed="81"/>
            <rFont val="MS P ゴシック"/>
            <family val="3"/>
            <charset val="128"/>
          </rPr>
          <t>2023/5/1と入力すると
令和5年5月1日と表示される</t>
        </r>
      </text>
    </comment>
    <comment ref="Q19" authorId="0" shapeId="0">
      <text>
        <r>
          <rPr>
            <b/>
            <sz val="9"/>
            <color indexed="81"/>
            <rFont val="MS P ゴシック"/>
            <family val="3"/>
            <charset val="128"/>
          </rPr>
          <t>2023/5/1と入力すると
令和5年5月1日と表示される</t>
        </r>
      </text>
    </comment>
    <comment ref="X19" authorId="0" shapeId="0">
      <text>
        <r>
          <rPr>
            <b/>
            <sz val="9"/>
            <color indexed="81"/>
            <rFont val="MS P ゴシック"/>
            <family val="3"/>
            <charset val="128"/>
          </rPr>
          <t>2023/5/1と入力すると
令和5年5月1日と表示される</t>
        </r>
      </text>
    </comment>
    <comment ref="AB19" authorId="0" shapeId="0">
      <text>
        <r>
          <rPr>
            <b/>
            <sz val="9"/>
            <color indexed="81"/>
            <rFont val="MS P ゴシック"/>
            <family val="3"/>
            <charset val="128"/>
          </rPr>
          <t>2023/5/1と入力すると
令和5年5月1日と表示される</t>
        </r>
      </text>
    </comment>
    <comment ref="AI19" authorId="0" shapeId="0">
      <text>
        <r>
          <rPr>
            <b/>
            <sz val="9"/>
            <color indexed="81"/>
            <rFont val="MS P ゴシック"/>
            <family val="3"/>
            <charset val="128"/>
          </rPr>
          <t>2023/5/1と入力すると
令和5年5月1日と表示される</t>
        </r>
      </text>
    </comment>
    <comment ref="AM19" authorId="0" shapeId="0">
      <text>
        <r>
          <rPr>
            <b/>
            <sz val="9"/>
            <color indexed="81"/>
            <rFont val="MS P ゴシック"/>
            <family val="3"/>
            <charset val="128"/>
          </rPr>
          <t>2023/5/1と入力すると
令和5年5月1日と表示される</t>
        </r>
      </text>
    </comment>
    <comment ref="AT19" authorId="0" shapeId="0">
      <text>
        <r>
          <rPr>
            <b/>
            <sz val="9"/>
            <color indexed="81"/>
            <rFont val="MS P ゴシック"/>
            <family val="3"/>
            <charset val="128"/>
          </rPr>
          <t>2023/5/1と入力すると
令和5年5月1日と表示される</t>
        </r>
      </text>
    </comment>
    <comment ref="AX19" authorId="0" shapeId="0">
      <text>
        <r>
          <rPr>
            <b/>
            <sz val="9"/>
            <color indexed="81"/>
            <rFont val="MS P ゴシック"/>
            <family val="3"/>
            <charset val="128"/>
          </rPr>
          <t>2023/5/1と入力すると
令和5年5月1日と表示される</t>
        </r>
      </text>
    </comment>
    <comment ref="O20" authorId="0" shapeId="0">
      <text>
        <r>
          <rPr>
            <b/>
            <sz val="9"/>
            <color indexed="81"/>
            <rFont val="MS P ゴシック"/>
            <family val="3"/>
            <charset val="128"/>
          </rPr>
          <t>2023/5/1と入力すると
令和5年5月1日と表示される</t>
        </r>
      </text>
    </comment>
    <comment ref="Z20" authorId="0" shapeId="0">
      <text>
        <r>
          <rPr>
            <b/>
            <sz val="9"/>
            <color indexed="81"/>
            <rFont val="MS P ゴシック"/>
            <family val="3"/>
            <charset val="128"/>
          </rPr>
          <t>2023/5/1と入力すると
令和5年5月1日と表示される</t>
        </r>
      </text>
    </comment>
    <comment ref="AK20" authorId="0" shapeId="0">
      <text>
        <r>
          <rPr>
            <b/>
            <sz val="9"/>
            <color indexed="81"/>
            <rFont val="MS P ゴシック"/>
            <family val="3"/>
            <charset val="128"/>
          </rPr>
          <t>2023/5/1と入力すると
令和5年5月1日と表示される</t>
        </r>
      </text>
    </comment>
    <comment ref="AV20" authorId="0" shapeId="0">
      <text>
        <r>
          <rPr>
            <b/>
            <sz val="9"/>
            <color indexed="81"/>
            <rFont val="MS P ゴシック"/>
            <family val="3"/>
            <charset val="128"/>
          </rPr>
          <t>2023/5/1と入力すると
令和5年5月1日と表示される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M34" authorId="0" shapeId="0">
      <text>
        <r>
          <rPr>
            <b/>
            <sz val="9"/>
            <color indexed="81"/>
            <rFont val="MS P ゴシック"/>
            <family val="3"/>
            <charset val="128"/>
          </rPr>
          <t>2023/5/1と入力すると
令和5年5月1日と表示される</t>
        </r>
      </text>
    </comment>
    <comment ref="Q34" authorId="0" shapeId="0">
      <text>
        <r>
          <rPr>
            <b/>
            <sz val="9"/>
            <color indexed="81"/>
            <rFont val="MS P ゴシック"/>
            <family val="3"/>
            <charset val="128"/>
          </rPr>
          <t>2023/5/1と入力すると
令和5年5月1日と表示される</t>
        </r>
      </text>
    </comment>
    <comment ref="X34" authorId="0" shapeId="0">
      <text>
        <r>
          <rPr>
            <b/>
            <sz val="9"/>
            <color indexed="81"/>
            <rFont val="MS P ゴシック"/>
            <family val="3"/>
            <charset val="128"/>
          </rPr>
          <t>2023/5/1と入力すると
令和5年5月1日と表示される</t>
        </r>
      </text>
    </comment>
    <comment ref="AB34" authorId="0" shapeId="0">
      <text>
        <r>
          <rPr>
            <b/>
            <sz val="9"/>
            <color indexed="81"/>
            <rFont val="MS P ゴシック"/>
            <family val="3"/>
            <charset val="128"/>
          </rPr>
          <t>2023/5/1と入力すると
令和5年5月1日と表示される</t>
        </r>
      </text>
    </comment>
    <comment ref="AI34" authorId="0" shapeId="0">
      <text>
        <r>
          <rPr>
            <b/>
            <sz val="9"/>
            <color indexed="81"/>
            <rFont val="MS P ゴシック"/>
            <family val="3"/>
            <charset val="128"/>
          </rPr>
          <t>2023/5/1と入力すると
令和5年5月1日と表示される</t>
        </r>
      </text>
    </comment>
    <comment ref="AM34" authorId="0" shapeId="0">
      <text>
        <r>
          <rPr>
            <b/>
            <sz val="9"/>
            <color indexed="81"/>
            <rFont val="MS P ゴシック"/>
            <family val="3"/>
            <charset val="128"/>
          </rPr>
          <t>2023/5/1と入力すると
令和5年5月1日と表示される</t>
        </r>
      </text>
    </comment>
    <comment ref="AT34" authorId="0" shapeId="0">
      <text>
        <r>
          <rPr>
            <b/>
            <sz val="9"/>
            <color indexed="81"/>
            <rFont val="MS P ゴシック"/>
            <family val="3"/>
            <charset val="128"/>
          </rPr>
          <t>2023/5/1と入力すると
令和5年5月1日と表示される</t>
        </r>
      </text>
    </comment>
    <comment ref="AX34" authorId="0" shapeId="0">
      <text>
        <r>
          <rPr>
            <b/>
            <sz val="9"/>
            <color indexed="81"/>
            <rFont val="MS P ゴシック"/>
            <family val="3"/>
            <charset val="128"/>
          </rPr>
          <t>2023/5/1と入力すると
令和5年5月1日と表示される</t>
        </r>
      </text>
    </comment>
    <comment ref="O35" authorId="0" shapeId="0">
      <text>
        <r>
          <rPr>
            <b/>
            <sz val="9"/>
            <color indexed="81"/>
            <rFont val="MS P ゴシック"/>
            <family val="3"/>
            <charset val="128"/>
          </rPr>
          <t>2023/5/1と入力すると
令和5年5月1日と表示される</t>
        </r>
      </text>
    </comment>
    <comment ref="Z35" authorId="0" shapeId="0">
      <text>
        <r>
          <rPr>
            <b/>
            <sz val="9"/>
            <color indexed="81"/>
            <rFont val="MS P ゴシック"/>
            <family val="3"/>
            <charset val="128"/>
          </rPr>
          <t>2023/5/1と入力すると
令和5年5月1日と表示される</t>
        </r>
      </text>
    </comment>
    <comment ref="AK35" authorId="0" shapeId="0">
      <text>
        <r>
          <rPr>
            <b/>
            <sz val="9"/>
            <color indexed="81"/>
            <rFont val="MS P ゴシック"/>
            <family val="3"/>
            <charset val="128"/>
          </rPr>
          <t>2023/5/1と入力すると
令和5年5月1日と表示される</t>
        </r>
      </text>
    </comment>
    <comment ref="AV35" authorId="0" shapeId="0">
      <text>
        <r>
          <rPr>
            <b/>
            <sz val="9"/>
            <color indexed="81"/>
            <rFont val="MS P ゴシック"/>
            <family val="3"/>
            <charset val="128"/>
          </rPr>
          <t>2023/5/1と入力すると
令和5年5月1日と表示される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M49" authorId="0" shapeId="0">
      <text>
        <r>
          <rPr>
            <b/>
            <sz val="9"/>
            <color indexed="81"/>
            <rFont val="MS P ゴシック"/>
            <family val="3"/>
            <charset val="128"/>
          </rPr>
          <t>2023/5/1と入力すると
令和5年5月1日と表示される</t>
        </r>
      </text>
    </comment>
    <comment ref="Q49" authorId="0" shapeId="0">
      <text>
        <r>
          <rPr>
            <b/>
            <sz val="9"/>
            <color indexed="81"/>
            <rFont val="MS P ゴシック"/>
            <family val="3"/>
            <charset val="128"/>
          </rPr>
          <t>2023/5/1と入力すると
令和5年5月1日と表示される</t>
        </r>
      </text>
    </comment>
    <comment ref="X49" authorId="0" shapeId="0">
      <text>
        <r>
          <rPr>
            <b/>
            <sz val="9"/>
            <color indexed="81"/>
            <rFont val="MS P ゴシック"/>
            <family val="3"/>
            <charset val="128"/>
          </rPr>
          <t>2023/5/1と入力すると
令和5年5月1日と表示される</t>
        </r>
      </text>
    </comment>
    <comment ref="AB49" authorId="0" shapeId="0">
      <text>
        <r>
          <rPr>
            <b/>
            <sz val="9"/>
            <color indexed="81"/>
            <rFont val="MS P ゴシック"/>
            <family val="3"/>
            <charset val="128"/>
          </rPr>
          <t>2023/5/1と入力すると
令和5年5月1日と表示される</t>
        </r>
      </text>
    </comment>
    <comment ref="AI49" authorId="0" shapeId="0">
      <text>
        <r>
          <rPr>
            <b/>
            <sz val="9"/>
            <color indexed="81"/>
            <rFont val="MS P ゴシック"/>
            <family val="3"/>
            <charset val="128"/>
          </rPr>
          <t>2023/5/1と入力すると
令和5年5月1日と表示される</t>
        </r>
      </text>
    </comment>
    <comment ref="AM49" authorId="0" shapeId="0">
      <text>
        <r>
          <rPr>
            <b/>
            <sz val="9"/>
            <color indexed="81"/>
            <rFont val="MS P ゴシック"/>
            <family val="3"/>
            <charset val="128"/>
          </rPr>
          <t>2023/5/1と入力すると
令和5年5月1日と表示される</t>
        </r>
      </text>
    </comment>
    <comment ref="AT49" authorId="0" shapeId="0">
      <text>
        <r>
          <rPr>
            <b/>
            <sz val="9"/>
            <color indexed="81"/>
            <rFont val="MS P ゴシック"/>
            <family val="3"/>
            <charset val="128"/>
          </rPr>
          <t>2023/5/1と入力すると
令和5年5月1日と表示される</t>
        </r>
      </text>
    </comment>
    <comment ref="AX49" authorId="0" shapeId="0">
      <text>
        <r>
          <rPr>
            <b/>
            <sz val="9"/>
            <color indexed="81"/>
            <rFont val="MS P ゴシック"/>
            <family val="3"/>
            <charset val="128"/>
          </rPr>
          <t>2023/5/1と入力すると
令和5年5月1日と表示される</t>
        </r>
      </text>
    </comment>
    <comment ref="O50" authorId="0" shapeId="0">
      <text>
        <r>
          <rPr>
            <b/>
            <sz val="9"/>
            <color indexed="81"/>
            <rFont val="MS P ゴシック"/>
            <family val="3"/>
            <charset val="128"/>
          </rPr>
          <t>2023/5/1と入力すると
令和5年5月1日と表示される</t>
        </r>
      </text>
    </comment>
    <comment ref="Z50" authorId="0" shapeId="0">
      <text>
        <r>
          <rPr>
            <b/>
            <sz val="9"/>
            <color indexed="81"/>
            <rFont val="MS P ゴシック"/>
            <family val="3"/>
            <charset val="128"/>
          </rPr>
          <t>2023/5/1と入力すると
令和5年5月1日と表示される</t>
        </r>
      </text>
    </comment>
    <comment ref="AK50" authorId="0" shapeId="0">
      <text>
        <r>
          <rPr>
            <b/>
            <sz val="9"/>
            <color indexed="81"/>
            <rFont val="MS P ゴシック"/>
            <family val="3"/>
            <charset val="128"/>
          </rPr>
          <t>2023/5/1と入力すると
令和5年5月1日と表示される</t>
        </r>
      </text>
    </comment>
    <comment ref="AV50"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E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Hide</author>
  </authors>
  <commentList>
    <comment ref="F31" authorId="0" shapeId="0">
      <text>
        <r>
          <rPr>
            <b/>
            <sz val="9"/>
            <color indexed="81"/>
            <rFont val="MS P ゴシック"/>
            <family val="3"/>
            <charset val="128"/>
          </rPr>
          <t>2023/5/1と入力すると
令和5年5月1日と表示される</t>
        </r>
      </text>
    </comment>
  </commentList>
</comments>
</file>

<file path=xl/comments21.xml><?xml version="1.0" encoding="utf-8"?>
<comments xmlns="http://schemas.openxmlformats.org/spreadsheetml/2006/main">
  <authors>
    <author>Hide</author>
  </authors>
  <commentList>
    <comment ref="R4" authorId="0" shapeId="0">
      <text>
        <r>
          <rPr>
            <b/>
            <sz val="9"/>
            <color indexed="81"/>
            <rFont val="MS P ゴシック"/>
            <family val="3"/>
            <charset val="128"/>
          </rPr>
          <t>2023/5/1と入力すると
令和5年5月1日と表示される</t>
        </r>
      </text>
    </comment>
  </commentList>
</comments>
</file>

<file path=xl/comments22.xml><?xml version="1.0" encoding="utf-8"?>
<comments xmlns="http://schemas.openxmlformats.org/spreadsheetml/2006/main">
  <authors>
    <author>Hide</author>
  </authors>
  <commentList>
    <comment ref="E5" authorId="0" shapeId="0">
      <text>
        <r>
          <rPr>
            <b/>
            <sz val="9"/>
            <color indexed="81"/>
            <rFont val="MS P ゴシック"/>
            <family val="3"/>
            <charset val="128"/>
          </rPr>
          <t>2023/5/1と入力すると
令和5年5月1日と表示される</t>
        </r>
      </text>
    </comment>
  </commentList>
</comments>
</file>

<file path=xl/comments23.xml><?xml version="1.0" encoding="utf-8"?>
<comments xmlns="http://schemas.openxmlformats.org/spreadsheetml/2006/main">
  <authors>
    <author>福岡県</author>
  </authors>
  <commentList>
    <comment ref="E8" authorId="0" shapeId="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text>
        <r>
          <rPr>
            <sz val="8"/>
            <color indexed="81"/>
            <rFont val="ＭＳ Ｐゴシック"/>
            <family val="3"/>
            <charset val="128"/>
          </rPr>
          <t xml:space="preserve">発注者承認後「建設発生土処分地計画書」提出のこと。
</t>
        </r>
      </text>
    </comment>
    <comment ref="M40" authorId="0" shapeId="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Hide</author>
  </authors>
  <commentList>
    <comment ref="K15" authorId="0" shapeId="0">
      <text>
        <r>
          <rPr>
            <b/>
            <sz val="9"/>
            <color indexed="81"/>
            <rFont val="MS P ゴシック"/>
            <family val="3"/>
            <charset val="128"/>
          </rPr>
          <t>2023/5/1と入力すると
令和5年5月1日と表示される</t>
        </r>
      </text>
    </comment>
    <comment ref="K16" authorId="0" shapeId="0">
      <text>
        <r>
          <rPr>
            <b/>
            <sz val="9"/>
            <color indexed="81"/>
            <rFont val="MS P ゴシック"/>
            <family val="3"/>
            <charset val="128"/>
          </rPr>
          <t>2023/5/1と入力すると
令和5年5月1日と表示される</t>
        </r>
      </text>
    </comment>
    <comment ref="B20" authorId="0" shapeId="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authors>
    <author>Hide</author>
  </authors>
  <commentList>
    <comment ref="P6" authorId="0" shapeId="0">
      <text>
        <r>
          <rPr>
            <b/>
            <sz val="9"/>
            <color indexed="81"/>
            <rFont val="MS P ゴシック"/>
            <family val="3"/>
            <charset val="128"/>
          </rPr>
          <t>2023/5/1と入力すると
令和5年5月1日と表示される</t>
        </r>
      </text>
    </comment>
    <comment ref="C21" authorId="0" shapeId="0">
      <text>
        <r>
          <rPr>
            <b/>
            <sz val="9"/>
            <color indexed="81"/>
            <rFont val="MS P ゴシック"/>
            <family val="3"/>
            <charset val="128"/>
          </rPr>
          <t>2023/5/1と入力すると
R5.5.1と表示される</t>
        </r>
      </text>
    </comment>
  </commentList>
</comments>
</file>

<file path=xl/comments26.xml><?xml version="1.0" encoding="utf-8"?>
<comments xmlns="http://schemas.openxmlformats.org/spreadsheetml/2006/main">
  <authors>
    <author>Hide</author>
  </authors>
  <commentList>
    <comment ref="L5" authorId="0" shapeId="0">
      <text>
        <r>
          <rPr>
            <b/>
            <sz val="9"/>
            <color indexed="81"/>
            <rFont val="MS P ゴシック"/>
            <family val="3"/>
            <charset val="128"/>
          </rPr>
          <t>2023/5/1と入力すると
令和5年5月1日と表示される</t>
        </r>
      </text>
    </comment>
  </commentList>
</comments>
</file>

<file path=xl/comments27.xml><?xml version="1.0" encoding="utf-8"?>
<comments xmlns="http://schemas.openxmlformats.org/spreadsheetml/2006/main">
  <authors>
    <author>Hide</author>
  </authors>
  <commentList>
    <comment ref="K5" authorId="0" shapeId="0">
      <text>
        <r>
          <rPr>
            <b/>
            <sz val="9"/>
            <color indexed="81"/>
            <rFont val="MS P ゴシック"/>
            <family val="3"/>
            <charset val="128"/>
          </rPr>
          <t>2023/5/1と入力すると
令和5年5月1日と表示される</t>
        </r>
      </text>
    </comment>
  </commentList>
</comments>
</file>

<file path=xl/comments28.xml><?xml version="1.0" encoding="utf-8"?>
<comments xmlns="http://schemas.openxmlformats.org/spreadsheetml/2006/main">
  <authors>
    <author>Hide</author>
  </authors>
  <commentList>
    <comment ref="W8" authorId="0" shapeId="0">
      <text>
        <r>
          <rPr>
            <b/>
            <sz val="9"/>
            <color indexed="81"/>
            <rFont val="MS P ゴシック"/>
            <family val="3"/>
            <charset val="128"/>
          </rPr>
          <t>2023/5/1と入力すると
令和5年5月1日と表示される</t>
        </r>
      </text>
    </comment>
  </commentList>
</comments>
</file>

<file path=xl/comments29.xml><?xml version="1.0" encoding="utf-8"?>
<comments xmlns="http://schemas.openxmlformats.org/spreadsheetml/2006/main">
  <authors>
    <author>Hide</author>
    <author>福岡県</author>
    <author>nn-admin</author>
  </authors>
  <commentList>
    <comment ref="F11" authorId="0" shapeId="0">
      <text>
        <r>
          <rPr>
            <b/>
            <sz val="9"/>
            <color indexed="81"/>
            <rFont val="MS P ゴシック"/>
            <family val="3"/>
            <charset val="128"/>
          </rPr>
          <t>2023/5/1と入力すると令和5年5月1日と表示される</t>
        </r>
      </text>
    </comment>
    <comment ref="D14" authorId="1" shapeId="0">
      <text>
        <r>
          <rPr>
            <sz val="9"/>
            <color indexed="81"/>
            <rFont val="ＭＳ Ｐゴシック"/>
            <family val="3"/>
            <charset val="128"/>
          </rPr>
          <t>監督員名を入力</t>
        </r>
      </text>
    </comment>
    <comment ref="G14" authorId="2" shapeId="0">
      <text>
        <r>
          <rPr>
            <b/>
            <sz val="9"/>
            <color indexed="81"/>
            <rFont val="ＭＳ Ｐゴシック"/>
            <family val="3"/>
            <charset val="128"/>
          </rPr>
          <t xml:space="preserve">「業者名」「主任技術者又は現場代理人」「氏名」を入力
（例）
　○○建設会社
　現場代理人　△△　△△
</t>
        </r>
        <r>
          <rPr>
            <b/>
            <sz val="9"/>
            <color indexed="10"/>
            <rFont val="ＭＳ Ｐゴシック"/>
            <family val="3"/>
            <charset val="128"/>
          </rPr>
          <t>　押印不要。
　　ただし、変更契約に係るものは記名押印又は署名</t>
        </r>
      </text>
    </comment>
    <comment ref="C15" authorId="1" shapeId="0">
      <text>
        <r>
          <rPr>
            <sz val="9"/>
            <color indexed="81"/>
            <rFont val="ＭＳ Ｐゴシック"/>
            <family val="3"/>
            <charset val="128"/>
          </rPr>
          <t>該当項目を選択</t>
        </r>
      </text>
    </comment>
    <comment ref="G15" authorId="1" shapeId="0">
      <text>
        <r>
          <rPr>
            <b/>
            <sz val="9"/>
            <color indexed="81"/>
            <rFont val="ＭＳ Ｐゴシック"/>
            <family val="3"/>
            <charset val="128"/>
          </rPr>
          <t>発議者を選択</t>
        </r>
      </text>
    </comment>
  </commentList>
</comments>
</file>

<file path=xl/comments3.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List>
</comments>
</file>

<file path=xl/comments30.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 ref="I20" authorId="0" shapeId="0">
      <text>
        <r>
          <rPr>
            <b/>
            <sz val="9"/>
            <color indexed="81"/>
            <rFont val="MS P ゴシック"/>
            <family val="3"/>
            <charset val="128"/>
          </rPr>
          <t>2023/5/1と入力すると
令和5年5月1日と表示される</t>
        </r>
      </text>
    </comment>
  </commentList>
</comments>
</file>

<file path=xl/comments31.xml><?xml version="1.0" encoding="utf-8"?>
<comments xmlns="http://schemas.openxmlformats.org/spreadsheetml/2006/main">
  <authors>
    <author>Hide</author>
    <author>福岡県</author>
  </authors>
  <commentList>
    <comment ref="K7" authorId="0" shapeId="0">
      <text>
        <r>
          <rPr>
            <b/>
            <sz val="9"/>
            <color indexed="81"/>
            <rFont val="MS P ゴシック"/>
            <family val="3"/>
            <charset val="128"/>
          </rPr>
          <t>2023/5/1と入力すると
令和5年5月1日と表示される</t>
        </r>
      </text>
    </comment>
    <comment ref="B9" authorId="1" shapeId="0">
      <text>
        <r>
          <rPr>
            <b/>
            <sz val="9"/>
            <color indexed="81"/>
            <rFont val="ＭＳ Ｐゴシック"/>
            <family val="3"/>
            <charset val="128"/>
          </rPr>
          <t>監督員の氏名を入力する</t>
        </r>
      </text>
    </comment>
    <comment ref="G20" authorId="0" shapeId="0">
      <text>
        <r>
          <rPr>
            <b/>
            <sz val="9"/>
            <color indexed="81"/>
            <rFont val="MS P ゴシック"/>
            <family val="3"/>
            <charset val="128"/>
          </rPr>
          <t>2023/5/1と入力すると
令和5年5月1日と表示される</t>
        </r>
      </text>
    </comment>
    <comment ref="G21" authorId="0" shapeId="0">
      <text>
        <r>
          <rPr>
            <b/>
            <sz val="9"/>
            <color indexed="81"/>
            <rFont val="MS P ゴシック"/>
            <family val="3"/>
            <charset val="128"/>
          </rPr>
          <t>2023/5/1と入力すると
令和5年5月1日と表示される</t>
        </r>
      </text>
    </comment>
  </commentList>
</comments>
</file>

<file path=xl/comments32.xml><?xml version="1.0" encoding="utf-8"?>
<comments xmlns="http://schemas.openxmlformats.org/spreadsheetml/2006/main">
  <authors>
    <author>Hide</author>
    <author>福岡県</author>
  </authors>
  <commentList>
    <comment ref="I6" authorId="0" shapeId="0">
      <text>
        <r>
          <rPr>
            <b/>
            <sz val="9"/>
            <color indexed="81"/>
            <rFont val="MS P ゴシック"/>
            <family val="3"/>
            <charset val="128"/>
          </rPr>
          <t>2023/5/1と入力すると
令和5年5月1日と表示される</t>
        </r>
      </text>
    </comment>
    <comment ref="C8" authorId="1" shapeId="0">
      <text>
        <r>
          <rPr>
            <b/>
            <sz val="9"/>
            <color indexed="81"/>
            <rFont val="ＭＳ Ｐゴシック"/>
            <family val="3"/>
            <charset val="128"/>
          </rPr>
          <t>監督員の氏名を入力する</t>
        </r>
      </text>
    </commen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33.xml><?xml version="1.0" encoding="utf-8"?>
<comments xmlns="http://schemas.openxmlformats.org/spreadsheetml/2006/main">
  <authors>
    <author>Hide</author>
  </authors>
  <commentList>
    <comment ref="S9" authorId="0" shapeId="0">
      <text>
        <r>
          <rPr>
            <b/>
            <sz val="9"/>
            <color indexed="81"/>
            <rFont val="MS P ゴシック"/>
            <family val="3"/>
            <charset val="128"/>
          </rPr>
          <t>2023/5/1と入力すると
令和5年5月1日と表示される</t>
        </r>
      </text>
    </comment>
    <comment ref="G33" authorId="0" shapeId="0">
      <text>
        <r>
          <rPr>
            <b/>
            <sz val="9"/>
            <color indexed="81"/>
            <rFont val="MS P ゴシック"/>
            <family val="3"/>
            <charset val="128"/>
          </rPr>
          <t>2023/5/1と入力すると
令和5年5月1日と表示される</t>
        </r>
      </text>
    </comment>
    <comment ref="O33" authorId="0" shapeId="0">
      <text>
        <r>
          <rPr>
            <b/>
            <sz val="9"/>
            <color indexed="81"/>
            <rFont val="MS P ゴシック"/>
            <family val="3"/>
            <charset val="128"/>
          </rPr>
          <t>2023/5/1と入力すると
令和5年5月1日と表示される</t>
        </r>
      </text>
    </comment>
    <comment ref="R37" authorId="0" shapeId="0">
      <text>
        <r>
          <rPr>
            <b/>
            <sz val="9"/>
            <color indexed="81"/>
            <rFont val="MS P ゴシック"/>
            <family val="3"/>
            <charset val="128"/>
          </rPr>
          <t>2023/5/1と入力すると
令和5年5月1日と表示される</t>
        </r>
      </text>
    </comment>
    <comment ref="R38" authorId="0" shapeId="0">
      <text>
        <r>
          <rPr>
            <b/>
            <sz val="9"/>
            <color indexed="81"/>
            <rFont val="MS P ゴシック"/>
            <family val="3"/>
            <charset val="128"/>
          </rPr>
          <t>2023/5/1と入力すると
令和5年5月1日と表示される</t>
        </r>
      </text>
    </comment>
    <comment ref="R39" authorId="0" shapeId="0">
      <text>
        <r>
          <rPr>
            <b/>
            <sz val="9"/>
            <color indexed="81"/>
            <rFont val="MS P ゴシック"/>
            <family val="3"/>
            <charset val="128"/>
          </rPr>
          <t>2023/5/1と入力すると
令和5年5月1日と表示される</t>
        </r>
      </text>
    </comment>
    <comment ref="R40" authorId="0" shapeId="0">
      <text>
        <r>
          <rPr>
            <b/>
            <sz val="9"/>
            <color indexed="81"/>
            <rFont val="MS P ゴシック"/>
            <family val="3"/>
            <charset val="128"/>
          </rPr>
          <t>2023/5/1と入力すると
令和5年5月1日と表示される</t>
        </r>
      </text>
    </comment>
  </commentList>
</comments>
</file>

<file path=xl/comments34.xml><?xml version="1.0" encoding="utf-8"?>
<comments xmlns="http://schemas.openxmlformats.org/spreadsheetml/2006/main">
  <authors>
    <author>福岡県県土整備部</author>
    <author>福岡県</author>
  </authors>
  <commentList>
    <comment ref="V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 ref="V9" authorId="1" shapeId="0">
      <text>
        <r>
          <rPr>
            <b/>
            <sz val="9"/>
            <color indexed="81"/>
            <rFont val="ＭＳ Ｐゴシック"/>
            <family val="3"/>
            <charset val="128"/>
          </rPr>
          <t>全員が週単位の週休２日を達成した場合に「達成」を入力する</t>
        </r>
      </text>
    </comment>
  </commentList>
</comments>
</file>

<file path=xl/comments35.xml><?xml version="1.0" encoding="utf-8"?>
<comments xmlns="http://schemas.openxmlformats.org/spreadsheetml/2006/main">
  <authors>
    <author>福岡県県土整備部</author>
  </authors>
  <commentList>
    <comment ref="AI2"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I4" authorId="0" shapeId="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36.xml><?xml version="1.0" encoding="utf-8"?>
<comments xmlns="http://schemas.openxmlformats.org/spreadsheetml/2006/main">
  <authors>
    <author>福岡県県土整備部</author>
  </authors>
  <commentList>
    <comment ref="V5" authorId="0" shapeId="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37.xml><?xml version="1.0" encoding="utf-8"?>
<comments xmlns="http://schemas.openxmlformats.org/spreadsheetml/2006/main">
  <authors>
    <author>Hide</author>
    <author>福岡県</author>
  </authors>
  <commentList>
    <comment ref="I7" authorId="0" shapeId="0">
      <text>
        <r>
          <rPr>
            <b/>
            <sz val="9"/>
            <color indexed="81"/>
            <rFont val="MS P ゴシック"/>
            <family val="3"/>
            <charset val="128"/>
          </rPr>
          <t>2023/5/1と入力すると
令和5年5月1日と表示される</t>
        </r>
      </text>
    </comment>
    <comment ref="C9" authorId="1" shapeId="0">
      <text>
        <r>
          <rPr>
            <b/>
            <sz val="9"/>
            <color indexed="81"/>
            <rFont val="ＭＳ Ｐゴシック"/>
            <family val="3"/>
            <charset val="128"/>
          </rPr>
          <t>監督員の氏名を入力する</t>
        </r>
      </text>
    </comment>
  </commentList>
</comments>
</file>

<file path=xl/comments38.xml><?xml version="1.0" encoding="utf-8"?>
<comments xmlns="http://schemas.openxmlformats.org/spreadsheetml/2006/main">
  <authors>
    <author>Hide</author>
  </authors>
  <commentList>
    <comment ref="I2" authorId="0" shapeId="0">
      <text>
        <r>
          <rPr>
            <b/>
            <sz val="9"/>
            <color indexed="81"/>
            <rFont val="MS P ゴシック"/>
            <family val="3"/>
            <charset val="128"/>
          </rPr>
          <t>2023/5/1と入力すると
令和5年5月1日と表示される</t>
        </r>
      </text>
    </comment>
    <comment ref="E30" authorId="0" shapeId="0">
      <text>
        <r>
          <rPr>
            <b/>
            <sz val="9"/>
            <color indexed="81"/>
            <rFont val="MS P ゴシック"/>
            <family val="3"/>
            <charset val="128"/>
          </rPr>
          <t>2023/5/1と入力すると
令和5年5月1日と表示される</t>
        </r>
      </text>
    </comment>
  </commentList>
</comments>
</file>

<file path=xl/comments39.xml><?xml version="1.0" encoding="utf-8"?>
<comments xmlns="http://schemas.openxmlformats.org/spreadsheetml/2006/main">
  <authors>
    <author>Hide</author>
    <author>nn-admin</author>
  </authors>
  <commentList>
    <comment ref="AR7" authorId="0" shapeId="0">
      <text>
        <r>
          <rPr>
            <b/>
            <sz val="9"/>
            <color indexed="81"/>
            <rFont val="MS P ゴシック"/>
            <family val="3"/>
            <charset val="128"/>
          </rPr>
          <t>2023/5/1と入力すると
令和5年5月1日と表示される</t>
        </r>
      </text>
    </comment>
    <comment ref="AT18" authorId="1" shapeId="0">
      <text>
        <r>
          <rPr>
            <b/>
            <sz val="9"/>
            <color indexed="10"/>
            <rFont val="ＭＳ Ｐゴシック"/>
            <family val="3"/>
            <charset val="128"/>
          </rPr>
          <t>延長申請する工期の末日を記入。</t>
        </r>
        <r>
          <rPr>
            <b/>
            <sz val="9"/>
            <color indexed="81"/>
            <rFont val="ＭＳ Ｐゴシック"/>
            <family val="3"/>
            <charset val="128"/>
          </rPr>
          <t xml:space="preserve">
2023/5/1と入力すると
令和5年5月1日と表示される</t>
        </r>
      </text>
    </comment>
  </commentList>
</comments>
</file>

<file path=xl/comments4.xml><?xml version="1.0" encoding="utf-8"?>
<comments xmlns="http://schemas.openxmlformats.org/spreadsheetml/2006/main">
  <authors>
    <author>Hide</author>
  </authors>
  <commentList>
    <comment ref="T9" authorId="0" shapeId="0">
      <text>
        <r>
          <rPr>
            <b/>
            <sz val="9"/>
            <color indexed="81"/>
            <rFont val="MS P ゴシック"/>
            <family val="3"/>
            <charset val="128"/>
          </rPr>
          <t>2023/5/1と入力すると
令和5年5月1日と表示される</t>
        </r>
      </text>
    </comment>
  </commentList>
</comments>
</file>

<file path=xl/comments40.xml><?xml version="1.0" encoding="utf-8"?>
<comments xmlns="http://schemas.openxmlformats.org/spreadsheetml/2006/main">
  <authors>
    <author>Hide</author>
  </authors>
  <commentList>
    <comment ref="Q8" authorId="0" shapeId="0">
      <text>
        <r>
          <rPr>
            <b/>
            <sz val="9"/>
            <color indexed="81"/>
            <rFont val="MS P ゴシック"/>
            <family val="3"/>
            <charset val="128"/>
          </rPr>
          <t>2023/5/1と入力すると
令和5年5月1日と表示される</t>
        </r>
      </text>
    </comment>
    <comment ref="E24" authorId="0" shapeId="0">
      <text>
        <r>
          <rPr>
            <b/>
            <sz val="9"/>
            <color indexed="81"/>
            <rFont val="MS P ゴシック"/>
            <family val="3"/>
            <charset val="128"/>
          </rPr>
          <t>2023/5/1と入力すると
令和5年5月1日と表示される</t>
        </r>
      </text>
    </comment>
  </commentList>
</comments>
</file>

<file path=xl/comments41.xml><?xml version="1.0" encoding="utf-8"?>
<comments xmlns="http://schemas.openxmlformats.org/spreadsheetml/2006/main">
  <authors>
    <author>Hide</author>
  </authors>
  <commentList>
    <comment ref="Q4" authorId="0" shapeId="0">
      <text>
        <r>
          <rPr>
            <b/>
            <sz val="9"/>
            <color indexed="81"/>
            <rFont val="MS P ゴシック"/>
            <family val="3"/>
            <charset val="128"/>
          </rPr>
          <t>2023/5/1と入力すると
令和5年5月1日と表示される</t>
        </r>
      </text>
    </comment>
  </commentList>
</comments>
</file>

<file path=xl/comments42.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3.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4.xml><?xml version="1.0" encoding="utf-8"?>
<comments xmlns="http://schemas.openxmlformats.org/spreadsheetml/2006/main">
  <authors>
    <author>Hide</author>
  </authors>
  <commentList>
    <comment ref="T8" authorId="0" shapeId="0">
      <text>
        <r>
          <rPr>
            <b/>
            <sz val="9"/>
            <color indexed="81"/>
            <rFont val="MS P ゴシック"/>
            <family val="3"/>
            <charset val="128"/>
          </rPr>
          <t>2023/5/1と入力すると
令和5年5月1日と表示される</t>
        </r>
      </text>
    </comment>
    <comment ref="M27" authorId="0" shapeId="0">
      <text>
        <r>
          <rPr>
            <b/>
            <sz val="9"/>
            <color indexed="81"/>
            <rFont val="MS P ゴシック"/>
            <family val="3"/>
            <charset val="128"/>
          </rPr>
          <t>2023/5/1と入力すると
令和5年5月1日と表示される</t>
        </r>
      </text>
    </comment>
  </commentList>
</comments>
</file>

<file path=xl/comments45.xml><?xml version="1.0" encoding="utf-8"?>
<comments xmlns="http://schemas.openxmlformats.org/spreadsheetml/2006/main">
  <authors>
    <author>Hide</author>
  </authors>
  <commentList>
    <comment ref="N27" authorId="0" shapeId="0">
      <text>
        <r>
          <rPr>
            <b/>
            <sz val="9"/>
            <color indexed="81"/>
            <rFont val="MS P ゴシック"/>
            <family val="3"/>
            <charset val="128"/>
          </rPr>
          <t>2023/5/1と入力すると
令和5年5月1日と表示される</t>
        </r>
      </text>
    </comment>
  </commentList>
</comments>
</file>

<file path=xl/comments5.xml><?xml version="1.0" encoding="utf-8"?>
<comments xmlns="http://schemas.openxmlformats.org/spreadsheetml/2006/main">
  <authors>
    <author>Hide</author>
  </authors>
  <commentList>
    <comment ref="E12" authorId="0" shapeId="0">
      <text>
        <r>
          <rPr>
            <b/>
            <sz val="9"/>
            <color indexed="81"/>
            <rFont val="MS P ゴシック"/>
            <family val="3"/>
            <charset val="128"/>
          </rPr>
          <t xml:space="preserve">2023/5/1 又は R5/5/1と入力すると
 令和5年5月１日と表示される。
昭和･･･S　平成･･･H　令和･･･R
</t>
        </r>
      </text>
    </comment>
    <comment ref="I12" authorId="0" shapeId="0">
      <text>
        <r>
          <rPr>
            <b/>
            <sz val="9"/>
            <color indexed="81"/>
            <rFont val="MS P ゴシック"/>
            <family val="3"/>
            <charset val="128"/>
          </rPr>
          <t>自動計算</t>
        </r>
      </text>
    </comment>
    <comment ref="C27" authorId="0" shapeId="0">
      <text>
        <r>
          <rPr>
            <b/>
            <sz val="9"/>
            <color indexed="81"/>
            <rFont val="MS P ゴシック"/>
            <family val="3"/>
            <charset val="128"/>
          </rPr>
          <t>2023/5/1 又は R5/5/1 と入力すると
 R5年5月　と表示される</t>
        </r>
      </text>
    </comment>
  </commentList>
</comments>
</file>

<file path=xl/comments6.xml><?xml version="1.0" encoding="utf-8"?>
<comments xmlns="http://schemas.openxmlformats.org/spreadsheetml/2006/main">
  <authors>
    <author>Hide</author>
  </authors>
  <commentList>
    <comment ref="M6" authorId="0" shapeId="0">
      <text>
        <r>
          <rPr>
            <b/>
            <sz val="9"/>
            <color indexed="81"/>
            <rFont val="MS P ゴシック"/>
            <family val="3"/>
            <charset val="128"/>
          </rPr>
          <t>2023/5/1と入力すると
令和5年5月1日と表示される</t>
        </r>
      </text>
    </comment>
  </commentList>
</comments>
</file>

<file path=xl/comments7.xml><?xml version="1.0" encoding="utf-8"?>
<comments xmlns="http://schemas.openxmlformats.org/spreadsheetml/2006/main">
  <authors>
    <author>福岡県県土整備部</author>
  </authors>
  <commentList>
    <comment ref="G29" authorId="0" shapeId="0">
      <text>
        <r>
          <rPr>
            <sz val="9"/>
            <color indexed="81"/>
            <rFont val="ＭＳ Ｐゴシック"/>
            <family val="3"/>
            <charset val="128"/>
          </rPr>
          <t>工事に従事する建退共対象労働者の就労日数の和をご記入ください。</t>
        </r>
      </text>
    </comment>
    <comment ref="J33" authorId="0" shapeId="0">
      <text>
        <r>
          <rPr>
            <sz val="9"/>
            <color indexed="81"/>
            <rFont val="ＭＳ Ｐゴシック"/>
            <family val="3"/>
            <charset val="128"/>
          </rPr>
          <t xml:space="preserve">総工事費・工事種別に応じた購入率をご記入ください。
</t>
        </r>
      </text>
    </comment>
    <comment ref="L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8.xml><?xml version="1.0" encoding="utf-8"?>
<comments xmlns="http://schemas.openxmlformats.org/spreadsheetml/2006/main">
  <authors>
    <author>Hide</author>
  </authors>
  <commentList>
    <comment ref="L8" authorId="0" shapeId="0">
      <text>
        <r>
          <rPr>
            <b/>
            <sz val="9"/>
            <color indexed="81"/>
            <rFont val="MS P ゴシック"/>
            <family val="3"/>
            <charset val="128"/>
          </rPr>
          <t>2023/5/1と入力すると
令和5年5月1日と表示される</t>
        </r>
      </text>
    </comment>
    <comment ref="O18" authorId="0" shapeId="0">
      <text>
        <r>
          <rPr>
            <b/>
            <sz val="9"/>
            <color indexed="81"/>
            <rFont val="MS P ゴシック"/>
            <family val="3"/>
            <charset val="128"/>
          </rPr>
          <t>2023/5/1と入力すると
R5・5・1 と表示される</t>
        </r>
      </text>
    </comment>
  </commentList>
</comments>
</file>

<file path=xl/comments9.xml><?xml version="1.0" encoding="utf-8"?>
<comments xmlns="http://schemas.openxmlformats.org/spreadsheetml/2006/main">
  <authors>
    <author>Hide</author>
  </authors>
  <commentList>
    <comment ref="N7" authorId="0" shapeId="0">
      <text>
        <r>
          <rPr>
            <b/>
            <sz val="9"/>
            <color indexed="81"/>
            <rFont val="MS P ゴシック"/>
            <family val="3"/>
            <charset val="128"/>
          </rPr>
          <t>2023/5/1と入力すると
令和5年5月1日と表示される</t>
        </r>
      </text>
    </comment>
    <comment ref="P17" authorId="0" shapeId="0">
      <text>
        <r>
          <rPr>
            <b/>
            <sz val="9"/>
            <color indexed="81"/>
            <rFont val="MS P ゴシック"/>
            <family val="3"/>
            <charset val="128"/>
          </rPr>
          <t>2023/5/1と入力すると
R5・5・1 と表示される</t>
        </r>
      </text>
    </comment>
  </commentList>
</comments>
</file>

<file path=xl/sharedStrings.xml><?xml version="1.0" encoding="utf-8"?>
<sst xmlns="http://schemas.openxmlformats.org/spreadsheetml/2006/main" count="9008" uniqueCount="2165">
  <si>
    <t>区分</t>
    <rPh sb="0" eb="2">
      <t>クブン</t>
    </rPh>
    <phoneticPr fontId="6"/>
  </si>
  <si>
    <t>運搬距離</t>
    <rPh sb="0" eb="2">
      <t>ウンパン</t>
    </rPh>
    <rPh sb="2" eb="4">
      <t>キョリ</t>
    </rPh>
    <phoneticPr fontId="6"/>
  </si>
  <si>
    <t>工事名称</t>
    <rPh sb="0" eb="2">
      <t>コウジ</t>
    </rPh>
    <rPh sb="2" eb="4">
      <t>メイショウ</t>
    </rPh>
    <phoneticPr fontId="6"/>
  </si>
  <si>
    <t>住　所</t>
    <rPh sb="0" eb="1">
      <t>ジュウ</t>
    </rPh>
    <rPh sb="2" eb="3">
      <t>ショ</t>
    </rPh>
    <phoneticPr fontId="6"/>
  </si>
  <si>
    <t>印</t>
    <rPh sb="0" eb="1">
      <t>イン</t>
    </rPh>
    <phoneticPr fontId="6"/>
  </si>
  <si>
    <t>住所</t>
    <rPh sb="0" eb="2">
      <t>ジュウショ</t>
    </rPh>
    <phoneticPr fontId="6"/>
  </si>
  <si>
    <t>会社名</t>
    <rPh sb="0" eb="3">
      <t>カイシャメイ</t>
    </rPh>
    <phoneticPr fontId="6"/>
  </si>
  <si>
    <t>代表者名</t>
    <rPh sb="0" eb="3">
      <t>ダイヒョウシャ</t>
    </rPh>
    <rPh sb="3" eb="4">
      <t>メイ</t>
    </rPh>
    <phoneticPr fontId="6"/>
  </si>
  <si>
    <t>発注機関名</t>
    <rPh sb="0" eb="2">
      <t>ハッチュウ</t>
    </rPh>
    <rPh sb="2" eb="5">
      <t>キカンメイ</t>
    </rPh>
    <phoneticPr fontId="6"/>
  </si>
  <si>
    <t>工事名</t>
    <rPh sb="0" eb="2">
      <t>コウジ</t>
    </rPh>
    <rPh sb="2" eb="3">
      <t>メイ</t>
    </rPh>
    <phoneticPr fontId="6"/>
  </si>
  <si>
    <t>契約日</t>
    <rPh sb="0" eb="3">
      <t>ケイヤクビ</t>
    </rPh>
    <phoneticPr fontId="6"/>
  </si>
  <si>
    <t>工　期</t>
    <rPh sb="0" eb="1">
      <t>コウ</t>
    </rPh>
    <rPh sb="2" eb="3">
      <t>キ</t>
    </rPh>
    <phoneticPr fontId="6"/>
  </si>
  <si>
    <t>許可番号</t>
    <rPh sb="0" eb="2">
      <t>キョカ</t>
    </rPh>
    <rPh sb="2" eb="4">
      <t>バンゴウ</t>
    </rPh>
    <phoneticPr fontId="6"/>
  </si>
  <si>
    <t>代表者名</t>
    <rPh sb="0" eb="2">
      <t>ダイヒョウ</t>
    </rPh>
    <rPh sb="2" eb="3">
      <t>シャ</t>
    </rPh>
    <rPh sb="3" eb="4">
      <t>メイ</t>
    </rPh>
    <phoneticPr fontId="6"/>
  </si>
  <si>
    <t>有・無</t>
    <rPh sb="0" eb="1">
      <t>ユウ</t>
    </rPh>
    <rPh sb="2" eb="3">
      <t>ム</t>
    </rPh>
    <phoneticPr fontId="6"/>
  </si>
  <si>
    <t>主任技術者名</t>
    <rPh sb="0" eb="2">
      <t>シュニン</t>
    </rPh>
    <rPh sb="2" eb="5">
      <t>ギジュツシャ</t>
    </rPh>
    <rPh sb="5" eb="6">
      <t>メイ</t>
    </rPh>
    <phoneticPr fontId="6"/>
  </si>
  <si>
    <t>安全衛生責任者名</t>
    <rPh sb="0" eb="2">
      <t>アンゼン</t>
    </rPh>
    <rPh sb="2" eb="4">
      <t>エイセイ</t>
    </rPh>
    <rPh sb="4" eb="7">
      <t>セキニンシャ</t>
    </rPh>
    <rPh sb="7" eb="8">
      <t>メイ</t>
    </rPh>
    <phoneticPr fontId="6"/>
  </si>
  <si>
    <t>受注者</t>
    <rPh sb="0" eb="3">
      <t>ジュチュウシャ</t>
    </rPh>
    <phoneticPr fontId="6"/>
  </si>
  <si>
    <t>会　　社　　名</t>
    <rPh sb="0" eb="1">
      <t>カイ</t>
    </rPh>
    <rPh sb="3" eb="4">
      <t>シャ</t>
    </rPh>
    <rPh sb="6" eb="7">
      <t>メイ</t>
    </rPh>
    <phoneticPr fontId="6"/>
  </si>
  <si>
    <t>契約金額</t>
    <rPh sb="0" eb="2">
      <t>ケイヤク</t>
    </rPh>
    <rPh sb="2" eb="4">
      <t>キンガク</t>
    </rPh>
    <phoneticPr fontId="6"/>
  </si>
  <si>
    <t>庶務担当者</t>
    <rPh sb="0" eb="2">
      <t>ショム</t>
    </rPh>
    <rPh sb="2" eb="5">
      <t>タントウシャ</t>
    </rPh>
    <phoneticPr fontId="6"/>
  </si>
  <si>
    <t>庶務係長</t>
    <rPh sb="0" eb="2">
      <t>ショム</t>
    </rPh>
    <rPh sb="2" eb="4">
      <t>カカリチョウ</t>
    </rPh>
    <phoneticPr fontId="6"/>
  </si>
  <si>
    <t>総務課長</t>
    <rPh sb="0" eb="2">
      <t>ソウム</t>
    </rPh>
    <rPh sb="2" eb="4">
      <t>カチョウ</t>
    </rPh>
    <phoneticPr fontId="6"/>
  </si>
  <si>
    <t>所　　長</t>
    <rPh sb="0" eb="1">
      <t>ショ</t>
    </rPh>
    <rPh sb="3" eb="4">
      <t>チョウ</t>
    </rPh>
    <phoneticPr fontId="6"/>
  </si>
  <si>
    <t>係　　長</t>
    <rPh sb="0" eb="1">
      <t>カカリ</t>
    </rPh>
    <rPh sb="3" eb="4">
      <t>チョウ</t>
    </rPh>
    <phoneticPr fontId="6"/>
  </si>
  <si>
    <t>係　　員</t>
    <rPh sb="0" eb="1">
      <t>カカリ</t>
    </rPh>
    <rPh sb="3" eb="4">
      <t>イン</t>
    </rPh>
    <phoneticPr fontId="6"/>
  </si>
  <si>
    <t>担 当 者</t>
    <rPh sb="0" eb="1">
      <t>タン</t>
    </rPh>
    <rPh sb="2" eb="3">
      <t>トウ</t>
    </rPh>
    <rPh sb="4" eb="5">
      <t>シャ</t>
    </rPh>
    <phoneticPr fontId="6"/>
  </si>
  <si>
    <t>副 所 長</t>
    <rPh sb="0" eb="1">
      <t>フク</t>
    </rPh>
    <rPh sb="2" eb="3">
      <t>ショ</t>
    </rPh>
    <rPh sb="4" eb="5">
      <t>チョウ</t>
    </rPh>
    <phoneticPr fontId="6"/>
  </si>
  <si>
    <t>地 区 名</t>
    <rPh sb="0" eb="1">
      <t>チ</t>
    </rPh>
    <rPh sb="2" eb="3">
      <t>ク</t>
    </rPh>
    <rPh sb="4" eb="5">
      <t>メイ</t>
    </rPh>
    <phoneticPr fontId="6"/>
  </si>
  <si>
    <t>工　　期</t>
    <rPh sb="0" eb="1">
      <t>コウ</t>
    </rPh>
    <rPh sb="3" eb="4">
      <t>キ</t>
    </rPh>
    <phoneticPr fontId="6"/>
  </si>
  <si>
    <t>数量</t>
    <rPh sb="0" eb="2">
      <t>スウリョウ</t>
    </rPh>
    <phoneticPr fontId="6"/>
  </si>
  <si>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6"/>
  </si>
  <si>
    <t>事務所名を選択して下さい。</t>
    <rPh sb="0" eb="2">
      <t>ジム</t>
    </rPh>
    <rPh sb="2" eb="4">
      <t>ショメイ</t>
    </rPh>
    <rPh sb="5" eb="7">
      <t>センタク</t>
    </rPh>
    <rPh sb="9" eb="10">
      <t>クダ</t>
    </rPh>
    <phoneticPr fontId="6"/>
  </si>
  <si>
    <t>照　合</t>
    <rPh sb="0" eb="1">
      <t>テラシ</t>
    </rPh>
    <rPh sb="2" eb="3">
      <t>ゴウ</t>
    </rPh>
    <phoneticPr fontId="6"/>
  </si>
  <si>
    <t>氏名</t>
    <rPh sb="0" eb="2">
      <t>シメイ</t>
    </rPh>
    <phoneticPr fontId="6"/>
  </si>
  <si>
    <t>]</t>
    <phoneticPr fontId="6"/>
  </si>
  <si>
    <t>[</t>
    <phoneticPr fontId="6"/>
  </si>
  <si>
    <t>しゅん工
年 月 日</t>
    <rPh sb="3" eb="4">
      <t>コウ</t>
    </rPh>
    <rPh sb="5" eb="6">
      <t>トシ</t>
    </rPh>
    <rPh sb="7" eb="8">
      <t>ツキ</t>
    </rPh>
    <rPh sb="9" eb="10">
      <t>ヒ</t>
    </rPh>
    <phoneticPr fontId="6"/>
  </si>
  <si>
    <t>県（農林事務所）の措置</t>
    <rPh sb="0" eb="1">
      <t>ケン</t>
    </rPh>
    <rPh sb="2" eb="4">
      <t>ノウリン</t>
    </rPh>
    <rPh sb="4" eb="7">
      <t>ジムショ</t>
    </rPh>
    <rPh sb="9" eb="11">
      <t>ソチ</t>
    </rPh>
    <phoneticPr fontId="6"/>
  </si>
  <si>
    <t>施　行</t>
    <rPh sb="0" eb="1">
      <t>シ</t>
    </rPh>
    <rPh sb="2" eb="3">
      <t>ギョウ</t>
    </rPh>
    <phoneticPr fontId="6"/>
  </si>
  <si>
    <t>[</t>
    <phoneticPr fontId="6"/>
  </si>
  <si>
    <t>]</t>
    <phoneticPr fontId="6"/>
  </si>
  <si>
    <t>起工番号</t>
  </si>
  <si>
    <t>材　　料　　名</t>
  </si>
  <si>
    <t>理　　　　　　　　　　　由</t>
  </si>
  <si>
    <t>施行主体名</t>
    <phoneticPr fontId="6"/>
  </si>
  <si>
    <t>所長の検査方法</t>
    <rPh sb="0" eb="2">
      <t>ショチョウ</t>
    </rPh>
    <rPh sb="3" eb="5">
      <t>ケンサ</t>
    </rPh>
    <rPh sb="5" eb="7">
      <t>ホウホウ</t>
    </rPh>
    <phoneticPr fontId="6"/>
  </si>
  <si>
    <t>（本庁検査要求書）　　　　　控</t>
    <rPh sb="1" eb="3">
      <t>ホンチョウ</t>
    </rPh>
    <rPh sb="3" eb="5">
      <t>ケンサ</t>
    </rPh>
    <rPh sb="5" eb="8">
      <t>ヨウキュウショ</t>
    </rPh>
    <rPh sb="14" eb="15">
      <t>ヒカ</t>
    </rPh>
    <phoneticPr fontId="6"/>
  </si>
  <si>
    <t>（しゅん工承認通知）　 　　控</t>
    <rPh sb="4" eb="5">
      <t>コウ</t>
    </rPh>
    <rPh sb="5" eb="7">
      <t>ショウニン</t>
    </rPh>
    <rPh sb="7" eb="9">
      <t>ツウチ</t>
    </rPh>
    <rPh sb="14" eb="15">
      <t>ヒカ</t>
    </rPh>
    <phoneticPr fontId="6"/>
  </si>
  <si>
    <t>着　　　工　　　届</t>
    <rPh sb="0" eb="1">
      <t>キ</t>
    </rPh>
    <rPh sb="4" eb="5">
      <t>コウ</t>
    </rPh>
    <rPh sb="8" eb="9">
      <t>トド</t>
    </rPh>
    <phoneticPr fontId="6"/>
  </si>
  <si>
    <t>現場代理人
氏　　　名</t>
    <rPh sb="0" eb="2">
      <t>ゲンバ</t>
    </rPh>
    <rPh sb="2" eb="5">
      <t>ダイリニン</t>
    </rPh>
    <rPh sb="6" eb="7">
      <t>シ</t>
    </rPh>
    <rPh sb="10" eb="11">
      <t>メイ</t>
    </rPh>
    <phoneticPr fontId="6"/>
  </si>
  <si>
    <t>主任技術者
氏　　　名</t>
    <rPh sb="0" eb="2">
      <t>シュニン</t>
    </rPh>
    <rPh sb="2" eb="5">
      <t>ギジュツシャ</t>
    </rPh>
    <rPh sb="6" eb="7">
      <t>シ</t>
    </rPh>
    <rPh sb="10" eb="11">
      <t>メイ</t>
    </rPh>
    <phoneticPr fontId="6"/>
  </si>
  <si>
    <t>査定番号</t>
    <rPh sb="0" eb="2">
      <t>サテイ</t>
    </rPh>
    <rPh sb="2" eb="4">
      <t>バンゴウ</t>
    </rPh>
    <phoneticPr fontId="6"/>
  </si>
  <si>
    <t>　　　　年災　　　査定第　　　号</t>
    <rPh sb="4" eb="5">
      <t>ネン</t>
    </rPh>
    <rPh sb="5" eb="6">
      <t>サイ</t>
    </rPh>
    <rPh sb="9" eb="11">
      <t>サテイ</t>
    </rPh>
    <rPh sb="11" eb="12">
      <t>ダイ</t>
    </rPh>
    <rPh sb="15" eb="16">
      <t>ゴウ</t>
    </rPh>
    <phoneticPr fontId="6"/>
  </si>
  <si>
    <t>契約年月日</t>
    <phoneticPr fontId="6"/>
  </si>
  <si>
    <t>着工年月日</t>
    <rPh sb="0" eb="2">
      <t>チャッコウ</t>
    </rPh>
    <rPh sb="2" eb="5">
      <t>ネンガッピ</t>
    </rPh>
    <phoneticPr fontId="6"/>
  </si>
  <si>
    <t>下記のとおり着工したのでお届けします。</t>
    <rPh sb="0" eb="2">
      <t>カキ</t>
    </rPh>
    <rPh sb="6" eb="8">
      <t>チャッコウ</t>
    </rPh>
    <rPh sb="13" eb="14">
      <t>トド</t>
    </rPh>
    <phoneticPr fontId="6"/>
  </si>
  <si>
    <t>（材料使用承認願　　　別紙）</t>
    <rPh sb="1" eb="3">
      <t>ザイリョウ</t>
    </rPh>
    <rPh sb="3" eb="5">
      <t>シヨウ</t>
    </rPh>
    <rPh sb="5" eb="7">
      <t>ショウニン</t>
    </rPh>
    <rPh sb="7" eb="8">
      <t>ネガ</t>
    </rPh>
    <rPh sb="11" eb="13">
      <t>ベッシ</t>
    </rPh>
    <phoneticPr fontId="6"/>
  </si>
  <si>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6"/>
  </si>
  <si>
    <t>番</t>
    <rPh sb="0" eb="1">
      <t>バン</t>
    </rPh>
    <phoneticPr fontId="6"/>
  </si>
  <si>
    <t>工事材料名</t>
    <rPh sb="0" eb="2">
      <t>コウジ</t>
    </rPh>
    <rPh sb="2" eb="4">
      <t>ザイリョウ</t>
    </rPh>
    <rPh sb="4" eb="5">
      <t>メイ</t>
    </rPh>
    <phoneticPr fontId="6"/>
  </si>
  <si>
    <t>製 造 ・ 製 作</t>
    <rPh sb="0" eb="1">
      <t>セイ</t>
    </rPh>
    <rPh sb="2" eb="3">
      <t>ヅクリ</t>
    </rPh>
    <rPh sb="6" eb="7">
      <t>セイ</t>
    </rPh>
    <rPh sb="8" eb="9">
      <t>サク</t>
    </rPh>
    <phoneticPr fontId="6"/>
  </si>
  <si>
    <t>その他</t>
    <rPh sb="2" eb="3">
      <t>タ</t>
    </rPh>
    <phoneticPr fontId="6"/>
  </si>
  <si>
    <t>監督員</t>
  </si>
  <si>
    <t>係　　員</t>
  </si>
  <si>
    <t>総務課長</t>
  </si>
  <si>
    <t>副所長</t>
  </si>
  <si>
    <t>所　　長</t>
  </si>
  <si>
    <t>事業名</t>
  </si>
  <si>
    <t>　　工　事　打　合　書</t>
  </si>
  <si>
    <t>（No.</t>
  </si>
  <si>
    <t>）</t>
  </si>
  <si>
    <t>起 工 番 号</t>
  </si>
  <si>
    <t>監　督　員</t>
  </si>
  <si>
    <t>摘　要</t>
  </si>
  <si>
    <t>係長</t>
    <phoneticPr fontId="42"/>
  </si>
  <si>
    <t>課長</t>
    <phoneticPr fontId="6"/>
  </si>
  <si>
    <t>処理・回答）</t>
    <rPh sb="0" eb="2">
      <t>ショリ</t>
    </rPh>
    <rPh sb="3" eb="5">
      <t>カイトウ</t>
    </rPh>
    <phoneticPr fontId="42"/>
  </si>
  <si>
    <t>１　下請負人の住所又は所在</t>
    <rPh sb="2" eb="3">
      <t>シタ</t>
    </rPh>
    <rPh sb="3" eb="5">
      <t>ウケオイ</t>
    </rPh>
    <rPh sb="5" eb="6">
      <t>ニン</t>
    </rPh>
    <rPh sb="7" eb="9">
      <t>ジュウショ</t>
    </rPh>
    <rPh sb="9" eb="10">
      <t>マタ</t>
    </rPh>
    <rPh sb="11" eb="13">
      <t>ショザイ</t>
    </rPh>
    <phoneticPr fontId="10"/>
  </si>
  <si>
    <t>２　氏名又は名称</t>
    <rPh sb="2" eb="4">
      <t>シメイ</t>
    </rPh>
    <rPh sb="4" eb="5">
      <t>マタ</t>
    </rPh>
    <rPh sb="6" eb="8">
      <t>メイショウ</t>
    </rPh>
    <phoneticPr fontId="10"/>
  </si>
  <si>
    <t>４　契約額</t>
    <rPh sb="2" eb="4">
      <t>ケイヤク</t>
    </rPh>
    <rPh sb="4" eb="5">
      <t>ガク</t>
    </rPh>
    <phoneticPr fontId="10"/>
  </si>
  <si>
    <t>５　工期</t>
    <rPh sb="2" eb="4">
      <t>コウキ</t>
    </rPh>
    <phoneticPr fontId="10"/>
  </si>
  <si>
    <t>６　県内業者にしなかった理由</t>
    <rPh sb="2" eb="4">
      <t>ケンナイ</t>
    </rPh>
    <rPh sb="4" eb="6">
      <t>ギョウシャ</t>
    </rPh>
    <rPh sb="12" eb="14">
      <t>リユウ</t>
    </rPh>
    <phoneticPr fontId="10"/>
  </si>
  <si>
    <t>　　（具体的に記載すること）</t>
    <rPh sb="3" eb="6">
      <t>グタイテキ</t>
    </rPh>
    <rPh sb="7" eb="9">
      <t>キサイ</t>
    </rPh>
    <phoneticPr fontId="10"/>
  </si>
  <si>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10"/>
  </si>
  <si>
    <t>選　　定　　理　　由　　書</t>
    <rPh sb="0" eb="1">
      <t>セン</t>
    </rPh>
    <rPh sb="3" eb="4">
      <t>サダム</t>
    </rPh>
    <rPh sb="6" eb="7">
      <t>リ</t>
    </rPh>
    <rPh sb="9" eb="10">
      <t>ヨシ</t>
    </rPh>
    <rPh sb="12" eb="13">
      <t>ショ</t>
    </rPh>
    <phoneticPr fontId="10"/>
  </si>
  <si>
    <t>円</t>
    <rPh sb="0" eb="1">
      <t>エン</t>
    </rPh>
    <phoneticPr fontId="6"/>
  </si>
  <si>
    <t>金</t>
    <rPh sb="0" eb="1">
      <t>キン</t>
    </rPh>
    <phoneticPr fontId="6"/>
  </si>
  <si>
    <t>（</t>
    <phoneticPr fontId="6"/>
  </si>
  <si>
    <t>自</t>
    <rPh sb="0" eb="1">
      <t>ジ</t>
    </rPh>
    <phoneticPr fontId="6"/>
  </si>
  <si>
    <t>至</t>
    <rPh sb="0" eb="1">
      <t>イタ</t>
    </rPh>
    <phoneticPr fontId="6"/>
  </si>
  <si>
    <t>＊整理番号</t>
  </si>
  <si>
    <t>　①使用予定無技能労働者総数</t>
  </si>
  <si>
    <t>＊受理年月日</t>
  </si>
  <si>
    <t>＊②失業者吸収率</t>
  </si>
  <si>
    <t>％</t>
  </si>
  <si>
    <t>＊(a)　①×②</t>
  </si>
  <si>
    <t>人</t>
  </si>
  <si>
    <t>　③手持労働者認定申請数</t>
  </si>
  <si>
    <t>＊④手持労働者認定数</t>
  </si>
  <si>
    <t>＊(b)失業者吸収率該当数</t>
  </si>
  <si>
    <t>　⑤直接雇入れ承諾申請数</t>
  </si>
  <si>
    <t>＊⑥直接雇入れ承諾数</t>
  </si>
  <si>
    <t>＊(c)　(b)－⑥</t>
  </si>
  <si>
    <t>　⑧直接雇入れ承諾書申請期間</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</si>
  <si>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</si>
  <si>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</si>
  <si>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</si>
  <si>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</si>
  <si>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</si>
  <si>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</si>
  <si>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</si>
  <si>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</si>
  <si>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6"/>
  </si>
  <si>
    <t>人</t>
    <phoneticPr fontId="6"/>
  </si>
  <si>
    <t>　⑦既に公共職業安定所から紹介
   を受けた者の数</t>
    <phoneticPr fontId="6"/>
  </si>
  <si>
    <t>＊(d)今後公共職業安定所から紹介
   を受ける者の数</t>
    <phoneticPr fontId="6"/>
  </si>
  <si>
    <t>備　考</t>
    <phoneticPr fontId="6"/>
  </si>
  <si>
    <t>責任者氏名</t>
    <phoneticPr fontId="6"/>
  </si>
  <si>
    <t>＊手持労働者
　認定関係照合</t>
    <phoneticPr fontId="6"/>
  </si>
  <si>
    <t>＊直接雇入れの
　承諾を与えた
　理由</t>
    <phoneticPr fontId="6"/>
  </si>
  <si>
    <t>公共事業失業者吸収証明願い</t>
    <rPh sb="0" eb="2">
      <t>コウキョウ</t>
    </rPh>
    <rPh sb="2" eb="4">
      <t>ジギョウ</t>
    </rPh>
    <rPh sb="4" eb="7">
      <t>シツギョウシャ</t>
    </rPh>
    <rPh sb="7" eb="9">
      <t>キュウシュウ</t>
    </rPh>
    <rPh sb="9" eb="11">
      <t>ショウメイ</t>
    </rPh>
    <rPh sb="11" eb="12">
      <t>ネガ</t>
    </rPh>
    <phoneticPr fontId="6"/>
  </si>
  <si>
    <t>公共職業安定所長　殿</t>
    <rPh sb="0" eb="2">
      <t>コウキョウ</t>
    </rPh>
    <rPh sb="2" eb="4">
      <t>ショクギョウ</t>
    </rPh>
    <rPh sb="4" eb="6">
      <t>アンテイ</t>
    </rPh>
    <rPh sb="6" eb="8">
      <t>ショチョウ</t>
    </rPh>
    <rPh sb="9" eb="10">
      <t>ドノ</t>
    </rPh>
    <phoneticPr fontId="6"/>
  </si>
  <si>
    <t>施行主体</t>
    <rPh sb="0" eb="2">
      <t>シコウ</t>
    </rPh>
    <rPh sb="2" eb="4">
      <t>シュタイ</t>
    </rPh>
    <phoneticPr fontId="6"/>
  </si>
  <si>
    <t>所在地</t>
    <rPh sb="0" eb="3">
      <t>ショザイチ</t>
    </rPh>
    <phoneticPr fontId="6"/>
  </si>
  <si>
    <t>名　称</t>
    <rPh sb="0" eb="1">
      <t>ナ</t>
    </rPh>
    <rPh sb="2" eb="3">
      <t>ショウ</t>
    </rPh>
    <phoneticPr fontId="6"/>
  </si>
  <si>
    <t>代表者</t>
    <rPh sb="0" eb="3">
      <t>ダイヒョウシャ</t>
    </rPh>
    <phoneticPr fontId="6"/>
  </si>
  <si>
    <t>１</t>
    <phoneticPr fontId="6"/>
  </si>
  <si>
    <t>事業名</t>
    <rPh sb="0" eb="2">
      <t>ジギョウ</t>
    </rPh>
    <rPh sb="2" eb="3">
      <t>メイ</t>
    </rPh>
    <phoneticPr fontId="6"/>
  </si>
  <si>
    <t>事業施行地</t>
    <rPh sb="0" eb="2">
      <t>ジギョウ</t>
    </rPh>
    <rPh sb="2" eb="4">
      <t>セコウ</t>
    </rPh>
    <rPh sb="4" eb="5">
      <t>チ</t>
    </rPh>
    <phoneticPr fontId="6"/>
  </si>
  <si>
    <t>事業主体名</t>
    <rPh sb="0" eb="2">
      <t>ジギョウ</t>
    </rPh>
    <rPh sb="2" eb="4">
      <t>シュタイ</t>
    </rPh>
    <rPh sb="4" eb="5">
      <t>メイ</t>
    </rPh>
    <phoneticPr fontId="6"/>
  </si>
  <si>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6"/>
  </si>
  <si>
    <t>とおり失業者を使用したことを証明願います。</t>
    <rPh sb="3" eb="6">
      <t>シツギョウシャ</t>
    </rPh>
    <rPh sb="7" eb="9">
      <t>シヨウ</t>
    </rPh>
    <rPh sb="14" eb="16">
      <t>ショウメイ</t>
    </rPh>
    <rPh sb="16" eb="17">
      <t>ネガ</t>
    </rPh>
    <phoneticPr fontId="6"/>
  </si>
  <si>
    <t>１</t>
    <phoneticPr fontId="6"/>
  </si>
  <si>
    <t>安定所より指示された吸収数</t>
    <rPh sb="0" eb="2">
      <t>アンテイ</t>
    </rPh>
    <rPh sb="2" eb="3">
      <t>ショ</t>
    </rPh>
    <rPh sb="5" eb="7">
      <t>シジ</t>
    </rPh>
    <rPh sb="10" eb="12">
      <t>キュウシュウ</t>
    </rPh>
    <rPh sb="12" eb="13">
      <t>スウ</t>
    </rPh>
    <phoneticPr fontId="6"/>
  </si>
  <si>
    <t>無技能者</t>
    <rPh sb="0" eb="1">
      <t>ム</t>
    </rPh>
    <rPh sb="1" eb="4">
      <t>ギノウシャ</t>
    </rPh>
    <phoneticPr fontId="6"/>
  </si>
  <si>
    <t>名</t>
    <rPh sb="0" eb="1">
      <t>メイ</t>
    </rPh>
    <phoneticPr fontId="6"/>
  </si>
  <si>
    <t>期間</t>
    <rPh sb="0" eb="2">
      <t>キカン</t>
    </rPh>
    <phoneticPr fontId="6"/>
  </si>
  <si>
    <t>吸収人員</t>
    <rPh sb="0" eb="2">
      <t>キュウシュウ</t>
    </rPh>
    <rPh sb="2" eb="4">
      <t>ジンイン</t>
    </rPh>
    <phoneticPr fontId="6"/>
  </si>
  <si>
    <t>上記のとおり相違ないことを証明する。</t>
    <rPh sb="0" eb="2">
      <t>ジョウキ</t>
    </rPh>
    <rPh sb="6" eb="8">
      <t>ソウイ</t>
    </rPh>
    <rPh sb="13" eb="15">
      <t>ショウメイ</t>
    </rPh>
    <phoneticPr fontId="6"/>
  </si>
  <si>
    <t>公共職業安定所長</t>
    <rPh sb="0" eb="2">
      <t>コウキョウ</t>
    </rPh>
    <rPh sb="2" eb="4">
      <t>ショクギョウ</t>
    </rPh>
    <rPh sb="4" eb="6">
      <t>アンテイ</t>
    </rPh>
    <rPh sb="6" eb="8">
      <t>ショチョウ</t>
    </rPh>
    <phoneticPr fontId="6"/>
  </si>
  <si>
    <t>コンクリートポンプ車による打設計画</t>
    <rPh sb="9" eb="10">
      <t>シャ</t>
    </rPh>
    <rPh sb="13" eb="15">
      <t>ダセツ</t>
    </rPh>
    <rPh sb="15" eb="17">
      <t>ケイカク</t>
    </rPh>
    <phoneticPr fontId="6"/>
  </si>
  <si>
    <t>１．</t>
    <phoneticPr fontId="6"/>
  </si>
  <si>
    <t>配　管　図</t>
    <rPh sb="0" eb="1">
      <t>クバ</t>
    </rPh>
    <rPh sb="2" eb="3">
      <t>カン</t>
    </rPh>
    <rPh sb="4" eb="5">
      <t>ズ</t>
    </rPh>
    <phoneticPr fontId="6"/>
  </si>
  <si>
    <t>L1、L2、L3 ： 水平長さ（ｍ）</t>
    <rPh sb="11" eb="13">
      <t>スイヘイ</t>
    </rPh>
    <rPh sb="13" eb="14">
      <t>ナガ</t>
    </rPh>
    <phoneticPr fontId="6"/>
  </si>
  <si>
    <t>ｈ1、ｈ2 ： 垂直立上り高さ（ｍ）</t>
    <rPh sb="8" eb="10">
      <t>スイチョク</t>
    </rPh>
    <rPh sb="10" eb="12">
      <t>タチノボ</t>
    </rPh>
    <rPh sb="13" eb="14">
      <t>タカ</t>
    </rPh>
    <phoneticPr fontId="6"/>
  </si>
  <si>
    <t>b1、b2、b3、b4 ： 曲り管角度（度）</t>
    <rPh sb="14" eb="15">
      <t>マガ</t>
    </rPh>
    <rPh sb="16" eb="17">
      <t>カン</t>
    </rPh>
    <rPh sb="17" eb="19">
      <t>カクド</t>
    </rPh>
    <rPh sb="20" eb="21">
      <t>タビ</t>
    </rPh>
    <phoneticPr fontId="6"/>
  </si>
  <si>
    <t>ｎ ： 上向き垂直管の換算長さ</t>
    <rPh sb="4" eb="6">
      <t>ウワム</t>
    </rPh>
    <rPh sb="7" eb="9">
      <t>スイチョク</t>
    </rPh>
    <rPh sb="9" eb="10">
      <t>カン</t>
    </rPh>
    <rPh sb="11" eb="13">
      <t>カンサン</t>
    </rPh>
    <rPh sb="13" eb="14">
      <t>ナガ</t>
    </rPh>
    <phoneticPr fontId="6"/>
  </si>
  <si>
    <t>P1 ： テーパ管</t>
    <rPh sb="8" eb="9">
      <t>カン</t>
    </rPh>
    <phoneticPr fontId="6"/>
  </si>
  <si>
    <t>P2 ： 曲り管（90度)の長さ</t>
    <rPh sb="5" eb="6">
      <t>マ</t>
    </rPh>
    <rPh sb="7" eb="8">
      <t>カン</t>
    </rPh>
    <rPh sb="11" eb="12">
      <t>ド</t>
    </rPh>
    <rPh sb="14" eb="15">
      <t>ナガ</t>
    </rPh>
    <phoneticPr fontId="6"/>
  </si>
  <si>
    <r>
      <t xml:space="preserve">P3 ： </t>
    </r>
    <r>
      <rPr>
        <sz val="10"/>
        <rFont val="ＭＳ Ｐ明朝"/>
        <family val="1"/>
        <charset val="128"/>
      </rPr>
      <t>先端ホース（フレキシブルホー
　　　　ス）の長さ</t>
    </r>
    <rPh sb="5" eb="7">
      <t>センタン</t>
    </rPh>
    <rPh sb="27" eb="28">
      <t>ナガ</t>
    </rPh>
    <phoneticPr fontId="6"/>
  </si>
  <si>
    <t>水平及び垂直組合せ配管図</t>
    <rPh sb="0" eb="2">
      <t>スイヘイ</t>
    </rPh>
    <rPh sb="2" eb="3">
      <t>オヨ</t>
    </rPh>
    <rPh sb="4" eb="6">
      <t>スイチョク</t>
    </rPh>
    <rPh sb="6" eb="7">
      <t>ク</t>
    </rPh>
    <rPh sb="7" eb="8">
      <t>ア</t>
    </rPh>
    <rPh sb="9" eb="11">
      <t>ハイカン</t>
    </rPh>
    <rPh sb="11" eb="12">
      <t>ズ</t>
    </rPh>
    <phoneticPr fontId="6"/>
  </si>
  <si>
    <t>備考</t>
    <rPh sb="0" eb="2">
      <t>ビコウ</t>
    </rPh>
    <phoneticPr fontId="6"/>
  </si>
  <si>
    <t>実施工程　％</t>
    <phoneticPr fontId="6"/>
  </si>
  <si>
    <t>備　　　考</t>
    <phoneticPr fontId="6"/>
  </si>
  <si>
    <t>（注）工事履行報告書は、契約締結後毎月末に監督員に提出すること。</t>
    <phoneticPr fontId="6"/>
  </si>
  <si>
    <t>なお、工事規模等により監督員が指示した場合はこの限りではない。</t>
    <phoneticPr fontId="6"/>
  </si>
  <si>
    <t>監　督　員</t>
    <phoneticPr fontId="6"/>
  </si>
  <si>
    <t>工事履行報告書</t>
    <phoneticPr fontId="6"/>
  </si>
  <si>
    <t>予定工程　％
（　）は工程変更後</t>
    <phoneticPr fontId="6"/>
  </si>
  <si>
    <t>主任技術者</t>
    <rPh sb="0" eb="2">
      <t>シュニン</t>
    </rPh>
    <rPh sb="2" eb="5">
      <t>ギジュツシャ</t>
    </rPh>
    <phoneticPr fontId="6"/>
  </si>
  <si>
    <t xml:space="preserve">
農林水産部長あて
　　　　　　　　　所　長　名
　この工事は、しゅん工状況を
調査したところ、しゅん工と認
めますので、検査のうえ、その
確認をして下さい。</t>
    <rPh sb="1" eb="3">
      <t>ノウリン</t>
    </rPh>
    <rPh sb="3" eb="5">
      <t>スイサン</t>
    </rPh>
    <rPh sb="5" eb="7">
      <t>ブチョウ</t>
    </rPh>
    <rPh sb="20" eb="21">
      <t>ショ</t>
    </rPh>
    <rPh sb="22" eb="23">
      <t>チョウ</t>
    </rPh>
    <rPh sb="24" eb="25">
      <t>メイ</t>
    </rPh>
    <rPh sb="30" eb="32">
      <t>コウジ</t>
    </rPh>
    <rPh sb="37" eb="38">
      <t>コウ</t>
    </rPh>
    <rPh sb="38" eb="40">
      <t>ジョウキョウ</t>
    </rPh>
    <rPh sb="43" eb="45">
      <t>チョウサ</t>
    </rPh>
    <rPh sb="54" eb="55">
      <t>コウ</t>
    </rPh>
    <rPh sb="56" eb="57">
      <t>ミト</t>
    </rPh>
    <rPh sb="65" eb="67">
      <t>ケンサ</t>
    </rPh>
    <rPh sb="75" eb="77">
      <t>カクニン</t>
    </rPh>
    <rPh sb="80" eb="81">
      <t>クダ</t>
    </rPh>
    <phoneticPr fontId="6"/>
  </si>
  <si>
    <t>殿</t>
    <rPh sb="0" eb="1">
      <t>ドノ</t>
    </rPh>
    <phoneticPr fontId="6"/>
  </si>
  <si>
    <t>１　　工事件名</t>
    <rPh sb="3" eb="5">
      <t>コウジ</t>
    </rPh>
    <rPh sb="5" eb="7">
      <t>ケンメイ</t>
    </rPh>
    <phoneticPr fontId="6"/>
  </si>
  <si>
    <t>２　　契約締結年月日</t>
    <rPh sb="3" eb="5">
      <t>ケイヤク</t>
    </rPh>
    <rPh sb="5" eb="7">
      <t>テイケツ</t>
    </rPh>
    <rPh sb="7" eb="10">
      <t>ネンガッピ</t>
    </rPh>
    <phoneticPr fontId="6"/>
  </si>
  <si>
    <t>３　　事故発生日時</t>
    <rPh sb="3" eb="5">
      <t>ジコ</t>
    </rPh>
    <rPh sb="5" eb="7">
      <t>ハッセイ</t>
    </rPh>
    <rPh sb="7" eb="9">
      <t>ニチジ</t>
    </rPh>
    <phoneticPr fontId="6"/>
  </si>
  <si>
    <t>４　　事故発生場所</t>
    <rPh sb="3" eb="5">
      <t>ジコ</t>
    </rPh>
    <rPh sb="5" eb="7">
      <t>ハッセイ</t>
    </rPh>
    <rPh sb="7" eb="9">
      <t>バショ</t>
    </rPh>
    <phoneticPr fontId="6"/>
  </si>
  <si>
    <t>５　　被災者</t>
    <rPh sb="3" eb="6">
      <t>ヒサイシャ</t>
    </rPh>
    <phoneticPr fontId="6"/>
  </si>
  <si>
    <t>生年月日</t>
    <rPh sb="0" eb="2">
      <t>セイネン</t>
    </rPh>
    <rPh sb="2" eb="4">
      <t>ガッピ</t>
    </rPh>
    <phoneticPr fontId="6"/>
  </si>
  <si>
    <t>所属</t>
    <rPh sb="0" eb="2">
      <t>ショゾク</t>
    </rPh>
    <phoneticPr fontId="6"/>
  </si>
  <si>
    <t>経験年数</t>
    <rPh sb="0" eb="2">
      <t>ケイケン</t>
    </rPh>
    <rPh sb="2" eb="4">
      <t>ネンスウ</t>
    </rPh>
    <phoneticPr fontId="6"/>
  </si>
  <si>
    <t>性別</t>
    <rPh sb="0" eb="2">
      <t>セイベツ</t>
    </rPh>
    <phoneticPr fontId="6"/>
  </si>
  <si>
    <t>年齢</t>
    <rPh sb="0" eb="2">
      <t>ネンレイ</t>
    </rPh>
    <phoneticPr fontId="6"/>
  </si>
  <si>
    <t>職業</t>
    <rPh sb="0" eb="2">
      <t>ショクギョウ</t>
    </rPh>
    <phoneticPr fontId="6"/>
  </si>
  <si>
    <t>６　　被災者の病状</t>
    <rPh sb="3" eb="6">
      <t>ヒサイシャ</t>
    </rPh>
    <rPh sb="7" eb="9">
      <t>ビョウジョウ</t>
    </rPh>
    <phoneticPr fontId="6"/>
  </si>
  <si>
    <t>７　　事故原因</t>
    <rPh sb="3" eb="5">
      <t>ジコ</t>
    </rPh>
    <rPh sb="5" eb="7">
      <t>ゲンイン</t>
    </rPh>
    <phoneticPr fontId="6"/>
  </si>
  <si>
    <t>９　　事故後の措置</t>
    <rPh sb="3" eb="6">
      <t>ジコゴ</t>
    </rPh>
    <rPh sb="7" eb="9">
      <t>ソチ</t>
    </rPh>
    <phoneticPr fontId="6"/>
  </si>
  <si>
    <t>措　　置　　内　　容</t>
    <rPh sb="0" eb="1">
      <t>ソ</t>
    </rPh>
    <rPh sb="3" eb="4">
      <t>オキ</t>
    </rPh>
    <rPh sb="6" eb="7">
      <t>ナイ</t>
    </rPh>
    <rPh sb="9" eb="10">
      <t>カタチ</t>
    </rPh>
    <phoneticPr fontId="6"/>
  </si>
  <si>
    <t>相　　手　　方</t>
    <rPh sb="0" eb="1">
      <t>ソウ</t>
    </rPh>
    <rPh sb="3" eb="4">
      <t>テ</t>
    </rPh>
    <rPh sb="6" eb="7">
      <t>カタ</t>
    </rPh>
    <phoneticPr fontId="6"/>
  </si>
  <si>
    <t>日　　時</t>
    <rPh sb="0" eb="1">
      <t>ヒ</t>
    </rPh>
    <rPh sb="3" eb="4">
      <t>ジ</t>
    </rPh>
    <phoneticPr fontId="6"/>
  </si>
  <si>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6"/>
  </si>
  <si>
    <t>10　　添付書類（写真、新聞切抜等）</t>
    <rPh sb="4" eb="6">
      <t>テンプ</t>
    </rPh>
    <rPh sb="6" eb="8">
      <t>ショルイ</t>
    </rPh>
    <rPh sb="9" eb="11">
      <t>シャシン</t>
    </rPh>
    <rPh sb="12" eb="14">
      <t>シンブン</t>
    </rPh>
    <rPh sb="14" eb="16">
      <t>キリヌ</t>
    </rPh>
    <rPh sb="16" eb="17">
      <t>トウ</t>
    </rPh>
    <phoneticPr fontId="6"/>
  </si>
  <si>
    <t>事　故　報　告　書</t>
    <rPh sb="0" eb="1">
      <t>コト</t>
    </rPh>
    <rPh sb="2" eb="3">
      <t>ユエ</t>
    </rPh>
    <rPh sb="4" eb="5">
      <t>ホウ</t>
    </rPh>
    <rPh sb="6" eb="7">
      <t>コク</t>
    </rPh>
    <rPh sb="8" eb="9">
      <t>ショ</t>
    </rPh>
    <phoneticPr fontId="6"/>
  </si>
  <si>
    <t>監　督　員</t>
    <rPh sb="0" eb="1">
      <t>ラン</t>
    </rPh>
    <rPh sb="2" eb="3">
      <t>ヨシ</t>
    </rPh>
    <rPh sb="4" eb="5">
      <t>イン</t>
    </rPh>
    <phoneticPr fontId="6"/>
  </si>
  <si>
    <t>現場代理人　</t>
    <phoneticPr fontId="6"/>
  </si>
  <si>
    <t>住所</t>
    <phoneticPr fontId="6"/>
  </si>
  <si>
    <t>会社名</t>
    <phoneticPr fontId="6"/>
  </si>
  <si>
    <t>月　　別</t>
    <phoneticPr fontId="6"/>
  </si>
  <si>
    <t>材料規格</t>
    <rPh sb="0" eb="2">
      <t>ザイリョウ</t>
    </rPh>
    <rPh sb="2" eb="4">
      <t>キカク</t>
    </rPh>
    <phoneticPr fontId="6"/>
  </si>
  <si>
    <t>ＪＩＳ・県規格の該当</t>
    <rPh sb="4" eb="5">
      <t>ケン</t>
    </rPh>
    <rPh sb="5" eb="7">
      <t>キカク</t>
    </rPh>
    <rPh sb="8" eb="10">
      <t>ガイトウ</t>
    </rPh>
    <phoneticPr fontId="6"/>
  </si>
  <si>
    <t>1.</t>
    <phoneticPr fontId="6"/>
  </si>
  <si>
    <t>工　事　番　号</t>
    <rPh sb="0" eb="1">
      <t>コウ</t>
    </rPh>
    <rPh sb="2" eb="3">
      <t>コト</t>
    </rPh>
    <rPh sb="4" eb="5">
      <t>バン</t>
    </rPh>
    <rPh sb="6" eb="7">
      <t>ゴウ</t>
    </rPh>
    <phoneticPr fontId="6"/>
  </si>
  <si>
    <t>2.</t>
    <phoneticPr fontId="6"/>
  </si>
  <si>
    <t>工  　事　　名</t>
    <rPh sb="0" eb="1">
      <t>コウ</t>
    </rPh>
    <rPh sb="4" eb="5">
      <t>コト</t>
    </rPh>
    <rPh sb="7" eb="8">
      <t>メイ</t>
    </rPh>
    <phoneticPr fontId="6"/>
  </si>
  <si>
    <t>3.</t>
    <phoneticPr fontId="6"/>
  </si>
  <si>
    <t>工　事　場　所</t>
    <rPh sb="0" eb="1">
      <t>コウ</t>
    </rPh>
    <rPh sb="2" eb="3">
      <t>コト</t>
    </rPh>
    <rPh sb="4" eb="5">
      <t>バ</t>
    </rPh>
    <rPh sb="6" eb="7">
      <t>トコロ</t>
    </rPh>
    <phoneticPr fontId="6"/>
  </si>
  <si>
    <t>4.</t>
    <phoneticPr fontId="6"/>
  </si>
  <si>
    <t>請 負 代 金 額</t>
    <rPh sb="0" eb="1">
      <t>ショウ</t>
    </rPh>
    <rPh sb="2" eb="3">
      <t>フ</t>
    </rPh>
    <rPh sb="4" eb="5">
      <t>ダイ</t>
    </rPh>
    <rPh sb="6" eb="7">
      <t>キン</t>
    </rPh>
    <rPh sb="8" eb="9">
      <t>ガク</t>
    </rPh>
    <phoneticPr fontId="6"/>
  </si>
  <si>
    <t>5.</t>
    <phoneticPr fontId="6"/>
  </si>
  <si>
    <t>契　約　工　期</t>
    <rPh sb="0" eb="1">
      <t>チギリ</t>
    </rPh>
    <rPh sb="2" eb="3">
      <t>ヤク</t>
    </rPh>
    <rPh sb="4" eb="5">
      <t>タクミ</t>
    </rPh>
    <rPh sb="6" eb="7">
      <t>キ</t>
    </rPh>
    <phoneticPr fontId="6"/>
  </si>
  <si>
    <t>名　　称</t>
    <rPh sb="0" eb="1">
      <t>メイ</t>
    </rPh>
    <rPh sb="3" eb="4">
      <t>ショウ</t>
    </rPh>
    <phoneticPr fontId="6"/>
  </si>
  <si>
    <t>規　　格</t>
    <rPh sb="0" eb="1">
      <t>タダシ</t>
    </rPh>
    <rPh sb="3" eb="4">
      <t>カク</t>
    </rPh>
    <phoneticPr fontId="6"/>
  </si>
  <si>
    <t>単位</t>
    <rPh sb="0" eb="2">
      <t>タンイ</t>
    </rPh>
    <phoneticPr fontId="6"/>
  </si>
  <si>
    <t>摘　要</t>
    <rPh sb="0" eb="1">
      <t>チャク</t>
    </rPh>
    <rPh sb="2" eb="3">
      <t>ヨウ</t>
    </rPh>
    <phoneticPr fontId="6"/>
  </si>
  <si>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6"/>
  </si>
  <si>
    <t>住　　所：</t>
    <rPh sb="0" eb="1">
      <t>ジュウ</t>
    </rPh>
    <rPh sb="3" eb="4">
      <t>ショ</t>
    </rPh>
    <phoneticPr fontId="6"/>
  </si>
  <si>
    <t>会社名：</t>
    <rPh sb="0" eb="2">
      <t>カイシャ</t>
    </rPh>
    <rPh sb="2" eb="3">
      <t>メイ</t>
    </rPh>
    <phoneticPr fontId="6"/>
  </si>
  <si>
    <t>現場代理人：</t>
    <rPh sb="0" eb="2">
      <t>ゲンバ</t>
    </rPh>
    <rPh sb="2" eb="5">
      <t>ダイリニン</t>
    </rPh>
    <phoneticPr fontId="6"/>
  </si>
  <si>
    <t>現　場　発　生　品　調　書</t>
    <rPh sb="0" eb="1">
      <t>ウツツ</t>
    </rPh>
    <rPh sb="2" eb="3">
      <t>バ</t>
    </rPh>
    <rPh sb="4" eb="5">
      <t>ハツ</t>
    </rPh>
    <rPh sb="6" eb="7">
      <t>ショウ</t>
    </rPh>
    <rPh sb="8" eb="9">
      <t>シナ</t>
    </rPh>
    <rPh sb="10" eb="11">
      <t>チョウ</t>
    </rPh>
    <rPh sb="12" eb="13">
      <t>ショ</t>
    </rPh>
    <phoneticPr fontId="6"/>
  </si>
  <si>
    <t>確認予定日</t>
    <rPh sb="0" eb="2">
      <t>カクニン</t>
    </rPh>
    <rPh sb="2" eb="5">
      <t>ヨテイビ</t>
    </rPh>
    <phoneticPr fontId="6"/>
  </si>
  <si>
    <t>確認予定場所</t>
    <rPh sb="0" eb="2">
      <t>カクニン</t>
    </rPh>
    <rPh sb="2" eb="4">
      <t>ヨテイ</t>
    </rPh>
    <rPh sb="4" eb="6">
      <t>バショ</t>
    </rPh>
    <phoneticPr fontId="6"/>
  </si>
  <si>
    <t>確認日</t>
    <rPh sb="0" eb="2">
      <t>カクニン</t>
    </rPh>
    <rPh sb="2" eb="3">
      <t>ビ</t>
    </rPh>
    <phoneticPr fontId="6"/>
  </si>
  <si>
    <t>確認場所</t>
    <rPh sb="0" eb="2">
      <t>カクニン</t>
    </rPh>
    <rPh sb="2" eb="4">
      <t>バショ</t>
    </rPh>
    <phoneticPr fontId="6"/>
  </si>
  <si>
    <t>現場代理人及び主任技術者等通知書</t>
  </si>
  <si>
    <t>日間</t>
  </si>
  <si>
    <t>単</t>
  </si>
  <si>
    <t>月</t>
  </si>
  <si>
    <t>所用</t>
  </si>
  <si>
    <t>名　　　称</t>
  </si>
  <si>
    <t>数　量</t>
  </si>
  <si>
    <t>位</t>
  </si>
  <si>
    <t xml:space="preserve">   10   20</t>
  </si>
  <si>
    <t>日数</t>
  </si>
  <si>
    <t>備　　　考</t>
  </si>
  <si>
    <t>担当者</t>
  </si>
  <si>
    <t>係　　　員</t>
  </si>
  <si>
    <t>課　長</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</si>
  <si>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</si>
  <si>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</si>
  <si>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</si>
  <si>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</si>
  <si>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</si>
  <si>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</si>
  <si>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</si>
  <si>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</si>
  <si>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</si>
  <si>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</si>
  <si>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</si>
  <si>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</si>
  <si>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</si>
  <si>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　専門技術者</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</si>
  <si>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</si>
  <si>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</si>
  <si>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</si>
  <si>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</si>
  <si>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</si>
  <si>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</si>
  <si>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</si>
  <si>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</si>
  <si>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</si>
  <si>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</si>
  <si>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</si>
  <si>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注）</t>
  </si>
  <si>
    <t>工　事　工　程　表</t>
    <rPh sb="0" eb="1">
      <t>コウ</t>
    </rPh>
    <rPh sb="2" eb="3">
      <t>コト</t>
    </rPh>
    <phoneticPr fontId="10"/>
  </si>
  <si>
    <t>工事名：</t>
    <rPh sb="0" eb="2">
      <t>コウジ</t>
    </rPh>
    <phoneticPr fontId="10"/>
  </si>
  <si>
    <t>担当者</t>
    <rPh sb="0" eb="3">
      <t>タントウシャ</t>
    </rPh>
    <phoneticPr fontId="6"/>
  </si>
  <si>
    <t>係　　　　員</t>
    <rPh sb="0" eb="1">
      <t>ガカリ</t>
    </rPh>
    <rPh sb="5" eb="6">
      <t>イン</t>
    </rPh>
    <phoneticPr fontId="6"/>
  </si>
  <si>
    <t>係   長</t>
    <rPh sb="0" eb="1">
      <t>ガカリ</t>
    </rPh>
    <rPh sb="4" eb="5">
      <t>チョウ</t>
    </rPh>
    <phoneticPr fontId="6"/>
  </si>
  <si>
    <t>主務課長</t>
    <rPh sb="0" eb="2">
      <t>シュム</t>
    </rPh>
    <rPh sb="2" eb="4">
      <t>カチョウ</t>
    </rPh>
    <phoneticPr fontId="6"/>
  </si>
  <si>
    <t>材  料  使  用  承  認  願</t>
    <rPh sb="0" eb="1">
      <t>ザイ</t>
    </rPh>
    <rPh sb="3" eb="4">
      <t>リョウ</t>
    </rPh>
    <rPh sb="6" eb="7">
      <t>ツカ</t>
    </rPh>
    <rPh sb="9" eb="10">
      <t>ヨウ</t>
    </rPh>
    <rPh sb="12" eb="13">
      <t>ウケタマワ</t>
    </rPh>
    <rPh sb="15" eb="16">
      <t>ニン</t>
    </rPh>
    <rPh sb="18" eb="19">
      <t>ネガ</t>
    </rPh>
    <phoneticPr fontId="6"/>
  </si>
  <si>
    <t>年</t>
    <rPh sb="0" eb="1">
      <t>ネン</t>
    </rPh>
    <phoneticPr fontId="6"/>
  </si>
  <si>
    <t>月</t>
    <rPh sb="0" eb="1">
      <t>ツキ</t>
    </rPh>
    <phoneticPr fontId="6"/>
  </si>
  <si>
    <t>住　所</t>
    <rPh sb="0" eb="1">
      <t>ジュウ</t>
    </rPh>
    <rPh sb="2" eb="3">
      <t>トコロ</t>
    </rPh>
    <phoneticPr fontId="6"/>
  </si>
  <si>
    <t>氏　名</t>
    <rPh sb="0" eb="1">
      <t>シ</t>
    </rPh>
    <rPh sb="2" eb="3">
      <t>メイ</t>
    </rPh>
    <phoneticPr fontId="6"/>
  </si>
  <si>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6"/>
  </si>
  <si>
    <t>承認を求めます。</t>
    <rPh sb="0" eb="2">
      <t>ショウニン</t>
    </rPh>
    <rPh sb="3" eb="4">
      <t>モト</t>
    </rPh>
    <phoneticPr fontId="6"/>
  </si>
  <si>
    <t>記</t>
    <rPh sb="0" eb="1">
      <t>キ</t>
    </rPh>
    <phoneticPr fontId="6"/>
  </si>
  <si>
    <t>起工番号</t>
    <rPh sb="0" eb="2">
      <t>キコウ</t>
    </rPh>
    <rPh sb="2" eb="4">
      <t>バンゴウ</t>
    </rPh>
    <phoneticPr fontId="6"/>
  </si>
  <si>
    <t>号</t>
    <rPh sb="0" eb="1">
      <t>ゴウ</t>
    </rPh>
    <phoneticPr fontId="6"/>
  </si>
  <si>
    <t>工 事 名</t>
    <rPh sb="0" eb="1">
      <t>コウ</t>
    </rPh>
    <rPh sb="2" eb="3">
      <t>コト</t>
    </rPh>
    <rPh sb="4" eb="5">
      <t>メイ</t>
    </rPh>
    <phoneticPr fontId="6"/>
  </si>
  <si>
    <t>事 業 名</t>
    <rPh sb="0" eb="1">
      <t>コト</t>
    </rPh>
    <rPh sb="2" eb="3">
      <t>ギョウ</t>
    </rPh>
    <rPh sb="4" eb="5">
      <t>メイ</t>
    </rPh>
    <phoneticPr fontId="6"/>
  </si>
  <si>
    <t>工事箇所</t>
    <rPh sb="0" eb="2">
      <t>コウジ</t>
    </rPh>
    <rPh sb="2" eb="4">
      <t>カショ</t>
    </rPh>
    <phoneticPr fontId="6"/>
  </si>
  <si>
    <t>請負金額</t>
    <rPh sb="0" eb="2">
      <t>ウケオイ</t>
    </rPh>
    <rPh sb="2" eb="4">
      <t>キンガク</t>
    </rPh>
    <phoneticPr fontId="6"/>
  </si>
  <si>
    <t>工      期</t>
    <rPh sb="0" eb="1">
      <t>コウ</t>
    </rPh>
    <rPh sb="7" eb="8">
      <t>キ</t>
    </rPh>
    <phoneticPr fontId="6"/>
  </si>
  <si>
    <t>日間</t>
    <rPh sb="0" eb="2">
      <t>ニチカン</t>
    </rPh>
    <phoneticPr fontId="6"/>
  </si>
  <si>
    <t>契 　約</t>
    <rPh sb="0" eb="1">
      <t>チギリ</t>
    </rPh>
    <rPh sb="3" eb="4">
      <t>ヤク</t>
    </rPh>
    <phoneticPr fontId="6"/>
  </si>
  <si>
    <t>年月日</t>
    <rPh sb="0" eb="1">
      <t>ネン</t>
    </rPh>
    <rPh sb="1" eb="3">
      <t>ツキヒ</t>
    </rPh>
    <phoneticPr fontId="6"/>
  </si>
  <si>
    <t>県（事務所）の措置</t>
    <rPh sb="0" eb="1">
      <t>ケン</t>
    </rPh>
    <rPh sb="2" eb="4">
      <t>ジム</t>
    </rPh>
    <rPh sb="4" eb="5">
      <t>ショ</t>
    </rPh>
    <rPh sb="7" eb="9">
      <t>ソチ</t>
    </rPh>
    <phoneticPr fontId="6"/>
  </si>
  <si>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6"/>
  </si>
  <si>
    <t>　 適切でありますので、その旨通知してよろしいか、お伺いします。</t>
    <rPh sb="2" eb="4">
      <t>テキセツ</t>
    </rPh>
    <rPh sb="14" eb="15">
      <t>ムネ</t>
    </rPh>
    <rPh sb="15" eb="17">
      <t>ツウチ</t>
    </rPh>
    <rPh sb="26" eb="27">
      <t>ウカガ</t>
    </rPh>
    <phoneticPr fontId="6"/>
  </si>
  <si>
    <t>事業名</t>
    <rPh sb="0" eb="2">
      <t>ジギョウ</t>
    </rPh>
    <rPh sb="2" eb="3">
      <t>ナ</t>
    </rPh>
    <phoneticPr fontId="6"/>
  </si>
  <si>
    <t>工事名</t>
    <rPh sb="0" eb="2">
      <t>コウジ</t>
    </rPh>
    <rPh sb="2" eb="3">
      <t>ナ</t>
    </rPh>
    <phoneticPr fontId="6"/>
  </si>
  <si>
    <t>地区名</t>
    <rPh sb="0" eb="2">
      <t>チク</t>
    </rPh>
    <rPh sb="2" eb="3">
      <t>ナ</t>
    </rPh>
    <phoneticPr fontId="6"/>
  </si>
  <si>
    <t>工期</t>
    <rPh sb="0" eb="2">
      <t>コウキ</t>
    </rPh>
    <phoneticPr fontId="6"/>
  </si>
  <si>
    <t>から</t>
    <phoneticPr fontId="6"/>
  </si>
  <si>
    <t>まで</t>
    <phoneticPr fontId="6"/>
  </si>
  <si>
    <t>契約年月日</t>
    <rPh sb="0" eb="2">
      <t>ケイヤク</t>
    </rPh>
    <rPh sb="2" eb="5">
      <t>ネンガッピ</t>
    </rPh>
    <phoneticPr fontId="6"/>
  </si>
  <si>
    <t>現場代理人</t>
    <rPh sb="0" eb="2">
      <t>ゲンバ</t>
    </rPh>
    <rPh sb="2" eb="5">
      <t>ダイリニン</t>
    </rPh>
    <phoneticPr fontId="6"/>
  </si>
  <si>
    <t>主任技術者</t>
    <rPh sb="0" eb="2">
      <t>シュニン</t>
    </rPh>
    <rPh sb="2" eb="4">
      <t>ギジュツ</t>
    </rPh>
    <rPh sb="4" eb="5">
      <t>シャ</t>
    </rPh>
    <phoneticPr fontId="6"/>
  </si>
  <si>
    <t>事業名</t>
    <rPh sb="0" eb="2">
      <t>ジギョウ</t>
    </rPh>
    <rPh sb="2" eb="3">
      <t>ナ</t>
    </rPh>
    <phoneticPr fontId="8"/>
  </si>
  <si>
    <t>起工番号</t>
    <rPh sb="0" eb="2">
      <t>キコウ</t>
    </rPh>
    <rPh sb="2" eb="4">
      <t>バンゴウ</t>
    </rPh>
    <phoneticPr fontId="8"/>
  </si>
  <si>
    <t>工期</t>
    <rPh sb="0" eb="2">
      <t>コウキ</t>
    </rPh>
    <phoneticPr fontId="8"/>
  </si>
  <si>
    <t>年</t>
    <rPh sb="0" eb="1">
      <t>ネン</t>
    </rPh>
    <phoneticPr fontId="8"/>
  </si>
  <si>
    <t>月</t>
    <rPh sb="0" eb="1">
      <t>ツキ</t>
    </rPh>
    <phoneticPr fontId="8"/>
  </si>
  <si>
    <t>日</t>
    <rPh sb="0" eb="1">
      <t>ヒ</t>
    </rPh>
    <phoneticPr fontId="8"/>
  </si>
  <si>
    <t>実施予定</t>
    <rPh sb="0" eb="2">
      <t>ジッシ</t>
    </rPh>
    <rPh sb="2" eb="4">
      <t>ヨテイ</t>
    </rPh>
    <phoneticPr fontId="8"/>
  </si>
  <si>
    <t>係　　　長</t>
    <rPh sb="4" eb="5">
      <t>チョウ</t>
    </rPh>
    <phoneticPr fontId="8"/>
  </si>
  <si>
    <t>・</t>
    <phoneticPr fontId="8"/>
  </si>
  <si>
    <t>日間</t>
    <rPh sb="0" eb="1">
      <t>ニチ</t>
    </rPh>
    <rPh sb="1" eb="2">
      <t>カン</t>
    </rPh>
    <phoneticPr fontId="8"/>
  </si>
  <si>
    <t>（第</t>
    <rPh sb="1" eb="2">
      <t>ダイ</t>
    </rPh>
    <phoneticPr fontId="8"/>
  </si>
  <si>
    <t>回）</t>
    <rPh sb="0" eb="1">
      <t>カイ</t>
    </rPh>
    <phoneticPr fontId="8"/>
  </si>
  <si>
    <t>施工箇所</t>
    <rPh sb="0" eb="2">
      <t>セコウ</t>
    </rPh>
    <rPh sb="2" eb="4">
      <t>カショ</t>
    </rPh>
    <phoneticPr fontId="6"/>
  </si>
  <si>
    <t>起工概要入力</t>
    <rPh sb="0" eb="2">
      <t>キコウ</t>
    </rPh>
    <rPh sb="2" eb="4">
      <t>ガイヨウ</t>
    </rPh>
    <rPh sb="4" eb="6">
      <t>ニュウリョク</t>
    </rPh>
    <phoneticPr fontId="6"/>
  </si>
  <si>
    <t>工事名</t>
    <rPh sb="0" eb="3">
      <t>コウジメイ</t>
    </rPh>
    <phoneticPr fontId="6"/>
  </si>
  <si>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6"/>
  </si>
  <si>
    <t>　　□無　→　契約解除を行わなかった理由を記載のこと。</t>
    <rPh sb="3" eb="4">
      <t>ナ</t>
    </rPh>
    <rPh sb="7" eb="9">
      <t>ケイヤク</t>
    </rPh>
    <rPh sb="9" eb="11">
      <t>カイジョ</t>
    </rPh>
    <rPh sb="12" eb="13">
      <t>オコナ</t>
    </rPh>
    <rPh sb="18" eb="20">
      <t>リユウ</t>
    </rPh>
    <rPh sb="21" eb="23">
      <t>キサイ</t>
    </rPh>
    <phoneticPr fontId="6"/>
  </si>
  <si>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6"/>
  </si>
  <si>
    <t>１</t>
    <phoneticPr fontId="6"/>
  </si>
  <si>
    <t>工事番号：</t>
    <rPh sb="0" eb="2">
      <t>コウジ</t>
    </rPh>
    <rPh sb="2" eb="4">
      <t>バンゴウ</t>
    </rPh>
    <phoneticPr fontId="6"/>
  </si>
  <si>
    <t>工事名：</t>
    <rPh sb="0" eb="2">
      <t>コウジ</t>
    </rPh>
    <rPh sb="2" eb="3">
      <t>メイ</t>
    </rPh>
    <phoneticPr fontId="6"/>
  </si>
  <si>
    <t>２</t>
    <phoneticPr fontId="6"/>
  </si>
  <si>
    <t>該当下請業者</t>
    <rPh sb="0" eb="2">
      <t>ガイトウ</t>
    </rPh>
    <rPh sb="2" eb="4">
      <t>シタウケ</t>
    </rPh>
    <rPh sb="4" eb="6">
      <t>ギョウシャ</t>
    </rPh>
    <phoneticPr fontId="6"/>
  </si>
  <si>
    <t>３</t>
    <phoneticPr fontId="6"/>
  </si>
  <si>
    <t>契約解除の有無</t>
    <rPh sb="0" eb="2">
      <t>ケイヤク</t>
    </rPh>
    <rPh sb="2" eb="4">
      <t>カイジョ</t>
    </rPh>
    <rPh sb="5" eb="7">
      <t>ウム</t>
    </rPh>
    <phoneticPr fontId="6"/>
  </si>
  <si>
    <t>４</t>
    <phoneticPr fontId="6"/>
  </si>
  <si>
    <t>・本店所在地：</t>
    <rPh sb="1" eb="3">
      <t>ホンテン</t>
    </rPh>
    <rPh sb="3" eb="6">
      <t>ショザイチ</t>
    </rPh>
    <phoneticPr fontId="6"/>
  </si>
  <si>
    <t>・業　 者 　名：</t>
    <rPh sb="1" eb="2">
      <t>ギョウ</t>
    </rPh>
    <rPh sb="4" eb="5">
      <t>シャ</t>
    </rPh>
    <rPh sb="7" eb="8">
      <t>メイ</t>
    </rPh>
    <phoneticPr fontId="6"/>
  </si>
  <si>
    <t>・代 表 者 名：</t>
    <rPh sb="1" eb="2">
      <t>ダイ</t>
    </rPh>
    <rPh sb="3" eb="4">
      <t>オモテ</t>
    </rPh>
    <rPh sb="5" eb="6">
      <t>シャ</t>
    </rPh>
    <rPh sb="7" eb="8">
      <t>メイ</t>
    </rPh>
    <phoneticPr fontId="6"/>
  </si>
  <si>
    <t>住所：</t>
    <rPh sb="0" eb="2">
      <t>ジュウショ</t>
    </rPh>
    <phoneticPr fontId="6"/>
  </si>
  <si>
    <t>氏名：</t>
    <rPh sb="0" eb="2">
      <t>シメイ</t>
    </rPh>
    <phoneticPr fontId="6"/>
  </si>
  <si>
    <t>電　子　媒　体　納　品　書</t>
    <rPh sb="0" eb="1">
      <t>デン</t>
    </rPh>
    <rPh sb="2" eb="3">
      <t>コ</t>
    </rPh>
    <rPh sb="4" eb="5">
      <t>バイ</t>
    </rPh>
    <rPh sb="6" eb="7">
      <t>カラダ</t>
    </rPh>
    <rPh sb="8" eb="9">
      <t>オサム</t>
    </rPh>
    <rPh sb="10" eb="11">
      <t>シナ</t>
    </rPh>
    <rPh sb="12" eb="13">
      <t>ショ</t>
    </rPh>
    <phoneticPr fontId="6"/>
  </si>
  <si>
    <t>　　　　 （氏名）</t>
    <rPh sb="6" eb="8">
      <t>シメイ</t>
    </rPh>
    <phoneticPr fontId="6"/>
  </si>
  <si>
    <t>現場代理人氏名（自署）</t>
    <rPh sb="0" eb="2">
      <t>ゲンバ</t>
    </rPh>
    <rPh sb="2" eb="5">
      <t>ダイリニン</t>
    </rPh>
    <rPh sb="5" eb="7">
      <t>シメイ</t>
    </rPh>
    <rPh sb="8" eb="10">
      <t>ジショ</t>
    </rPh>
    <phoneticPr fontId="6"/>
  </si>
  <si>
    <t>工　事　名</t>
    <rPh sb="0" eb="1">
      <t>コウ</t>
    </rPh>
    <rPh sb="2" eb="3">
      <t>コト</t>
    </rPh>
    <rPh sb="4" eb="5">
      <t>メイ</t>
    </rPh>
    <phoneticPr fontId="6"/>
  </si>
  <si>
    <t>案件番号</t>
    <rPh sb="0" eb="2">
      <t>アンケン</t>
    </rPh>
    <rPh sb="2" eb="4">
      <t>バンゴウ</t>
    </rPh>
    <phoneticPr fontId="6"/>
  </si>
  <si>
    <t>電子媒体の種類</t>
    <rPh sb="0" eb="2">
      <t>デンシ</t>
    </rPh>
    <rPh sb="2" eb="4">
      <t>バイタイ</t>
    </rPh>
    <rPh sb="5" eb="7">
      <t>シュルイ</t>
    </rPh>
    <phoneticPr fontId="6"/>
  </si>
  <si>
    <t>作成年月日</t>
    <rPh sb="0" eb="2">
      <t>サクセイ</t>
    </rPh>
    <rPh sb="2" eb="3">
      <t>ネン</t>
    </rPh>
    <rPh sb="3" eb="4">
      <t>ツキ</t>
    </rPh>
    <rPh sb="4" eb="5">
      <t>ヒ</t>
    </rPh>
    <phoneticPr fontId="6"/>
  </si>
  <si>
    <t>事業名</t>
    <phoneticPr fontId="6"/>
  </si>
  <si>
    <t>工事名</t>
    <phoneticPr fontId="6"/>
  </si>
  <si>
    <t>　標記工事において、以下の理由により、県産資材を使用できません。</t>
    <phoneticPr fontId="6"/>
  </si>
  <si>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6"/>
  </si>
  <si>
    <t>　　　　　製品とする。</t>
    <rPh sb="5" eb="7">
      <t>セイヒン</t>
    </rPh>
    <phoneticPr fontId="6"/>
  </si>
  <si>
    <t>　　　２　福岡県認定リサイクル製品及び県土整備部の承認施設で製造された製品は、県産資材不</t>
    <phoneticPr fontId="6"/>
  </si>
  <si>
    <t>　　　　　使用理由書の提出は必要ありません。</t>
    <phoneticPr fontId="6"/>
  </si>
  <si>
    <t>生コン・アスコン・２次製品</t>
    <phoneticPr fontId="6"/>
  </si>
  <si>
    <t>県内</t>
    <rPh sb="0" eb="2">
      <t>ケンナイ</t>
    </rPh>
    <phoneticPr fontId="6"/>
  </si>
  <si>
    <t>県外</t>
    <rPh sb="0" eb="2">
      <t>ケンガイ</t>
    </rPh>
    <phoneticPr fontId="6"/>
  </si>
  <si>
    <t>＊注意</t>
    <rPh sb="1" eb="3">
      <t>チュウイ</t>
    </rPh>
    <phoneticPr fontId="13"/>
  </si>
  <si>
    <t>提出期限</t>
    <rPh sb="0" eb="2">
      <t>テイシュツ</t>
    </rPh>
    <rPh sb="2" eb="4">
      <t>キゲン</t>
    </rPh>
    <phoneticPr fontId="13"/>
  </si>
  <si>
    <t>警告</t>
    <rPh sb="0" eb="2">
      <t>ケイコク</t>
    </rPh>
    <phoneticPr fontId="13"/>
  </si>
  <si>
    <t>落札年月日</t>
    <rPh sb="0" eb="2">
      <t>ラクサツ</t>
    </rPh>
    <rPh sb="2" eb="5">
      <t>ネンガッピ</t>
    </rPh>
    <phoneticPr fontId="6"/>
  </si>
  <si>
    <t>落札年月日</t>
    <rPh sb="0" eb="2">
      <t>ラクサツ</t>
    </rPh>
    <rPh sb="2" eb="5">
      <t>ネンガッピ</t>
    </rPh>
    <phoneticPr fontId="13"/>
  </si>
  <si>
    <t>契約年月日</t>
    <rPh sb="0" eb="2">
      <t>ケイヤク</t>
    </rPh>
    <rPh sb="2" eb="5">
      <t>ネンガッピ</t>
    </rPh>
    <phoneticPr fontId="13"/>
  </si>
  <si>
    <t>当初請負金額</t>
    <rPh sb="0" eb="2">
      <t>トウショ</t>
    </rPh>
    <rPh sb="2" eb="4">
      <t>ウケオイ</t>
    </rPh>
    <rPh sb="4" eb="6">
      <t>キンガク</t>
    </rPh>
    <phoneticPr fontId="6"/>
  </si>
  <si>
    <t>工種コード</t>
    <rPh sb="0" eb="2">
      <t>コウシュ</t>
    </rPh>
    <phoneticPr fontId="6"/>
  </si>
  <si>
    <t>　速やかに再提出してください（生コン、RC等）</t>
    <rPh sb="1" eb="2">
      <t>スミ</t>
    </rPh>
    <rPh sb="5" eb="8">
      <t>サイテイシュツ</t>
    </rPh>
    <rPh sb="15" eb="16">
      <t>ナマ</t>
    </rPh>
    <rPh sb="21" eb="22">
      <t>ナド</t>
    </rPh>
    <phoneticPr fontId="6"/>
  </si>
  <si>
    <t>【入力要領及び留意事項】</t>
    <rPh sb="1" eb="3">
      <t>ニュウリョク</t>
    </rPh>
    <rPh sb="3" eb="5">
      <t>ヨウリョウ</t>
    </rPh>
    <rPh sb="5" eb="6">
      <t>オヨ</t>
    </rPh>
    <rPh sb="7" eb="9">
      <t>リュウイ</t>
    </rPh>
    <rPh sb="9" eb="11">
      <t>ジコウ</t>
    </rPh>
    <phoneticPr fontId="6"/>
  </si>
  <si>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6"/>
  </si>
  <si>
    <t>円(税込み）</t>
    <rPh sb="0" eb="1">
      <t>エン</t>
    </rPh>
    <rPh sb="2" eb="4">
      <t>ゼイコ</t>
    </rPh>
    <phoneticPr fontId="6"/>
  </si>
  <si>
    <t>日間</t>
    <rPh sb="0" eb="1">
      <t>ニチ</t>
    </rPh>
    <rPh sb="1" eb="2">
      <t>アイダ</t>
    </rPh>
    <phoneticPr fontId="6"/>
  </si>
  <si>
    <t>～</t>
    <phoneticPr fontId="6"/>
  </si>
  <si>
    <t>経過日数(落札）</t>
    <rPh sb="0" eb="2">
      <t>ケイカ</t>
    </rPh>
    <rPh sb="2" eb="4">
      <t>ニッスウ</t>
    </rPh>
    <rPh sb="5" eb="7">
      <t>ラクサツ</t>
    </rPh>
    <phoneticPr fontId="13"/>
  </si>
  <si>
    <t>経過日数(契約）</t>
    <rPh sb="0" eb="2">
      <t>ケイカ</t>
    </rPh>
    <rPh sb="2" eb="4">
      <t>ニッスウ</t>
    </rPh>
    <rPh sb="5" eb="7">
      <t>ケイヤク</t>
    </rPh>
    <phoneticPr fontId="13"/>
  </si>
  <si>
    <t>期限経過日数</t>
    <rPh sb="0" eb="2">
      <t>キゲン</t>
    </rPh>
    <rPh sb="2" eb="4">
      <t>ケイカ</t>
    </rPh>
    <rPh sb="4" eb="6">
      <t>ニッスウ</t>
    </rPh>
    <phoneticPr fontId="13"/>
  </si>
  <si>
    <t>警告対象日数</t>
    <rPh sb="0" eb="2">
      <t>ケイコク</t>
    </rPh>
    <rPh sb="2" eb="4">
      <t>タイショウ</t>
    </rPh>
    <rPh sb="4" eb="6">
      <t>ニッスウ</t>
    </rPh>
    <phoneticPr fontId="13"/>
  </si>
  <si>
    <t>警告文</t>
    <rPh sb="0" eb="2">
      <t>ケイコク</t>
    </rPh>
    <rPh sb="2" eb="3">
      <t>ブン</t>
    </rPh>
    <phoneticPr fontId="13"/>
  </si>
  <si>
    <t>提出期限です。本日提出してください。</t>
    <rPh sb="0" eb="2">
      <t>テイシュツ</t>
    </rPh>
    <rPh sb="2" eb="4">
      <t>キゲン</t>
    </rPh>
    <rPh sb="7" eb="9">
      <t>ホンジツ</t>
    </rPh>
    <rPh sb="9" eb="11">
      <t>テイシュツ</t>
    </rPh>
    <phoneticPr fontId="13"/>
  </si>
  <si>
    <t>明日が提出期限です。速やかに提出してください。</t>
    <rPh sb="0" eb="2">
      <t>アス</t>
    </rPh>
    <rPh sb="3" eb="5">
      <t>テイシュツ</t>
    </rPh>
    <rPh sb="5" eb="7">
      <t>キゲン</t>
    </rPh>
    <rPh sb="10" eb="11">
      <t>スミ</t>
    </rPh>
    <rPh sb="14" eb="16">
      <t>テイシュツ</t>
    </rPh>
    <phoneticPr fontId="13"/>
  </si>
  <si>
    <t>提出期限３日前です。</t>
    <rPh sb="0" eb="2">
      <t>テイシュツ</t>
    </rPh>
    <rPh sb="2" eb="4">
      <t>キゲン</t>
    </rPh>
    <rPh sb="5" eb="6">
      <t>ニチ</t>
    </rPh>
    <rPh sb="6" eb="7">
      <t>マエ</t>
    </rPh>
    <phoneticPr fontId="13"/>
  </si>
  <si>
    <t>提出期限４日前です。</t>
    <rPh sb="0" eb="2">
      <t>テイシュツ</t>
    </rPh>
    <rPh sb="2" eb="4">
      <t>キゲン</t>
    </rPh>
    <rPh sb="5" eb="6">
      <t>ニチ</t>
    </rPh>
    <rPh sb="6" eb="7">
      <t>マエ</t>
    </rPh>
    <phoneticPr fontId="13"/>
  </si>
  <si>
    <t>提出期限５日前です。</t>
    <rPh sb="0" eb="2">
      <t>テイシュツ</t>
    </rPh>
    <rPh sb="2" eb="4">
      <t>キゲン</t>
    </rPh>
    <rPh sb="5" eb="6">
      <t>ニチ</t>
    </rPh>
    <rPh sb="6" eb="7">
      <t>マエ</t>
    </rPh>
    <phoneticPr fontId="13"/>
  </si>
  <si>
    <t>提出期限６日前です。</t>
    <rPh sb="0" eb="2">
      <t>テイシュツ</t>
    </rPh>
    <rPh sb="2" eb="4">
      <t>キゲン</t>
    </rPh>
    <rPh sb="5" eb="6">
      <t>ニチ</t>
    </rPh>
    <rPh sb="6" eb="7">
      <t>マエ</t>
    </rPh>
    <phoneticPr fontId="13"/>
  </si>
  <si>
    <t>提出期限７日前です。</t>
    <rPh sb="0" eb="2">
      <t>テイシュツ</t>
    </rPh>
    <rPh sb="2" eb="4">
      <t>キゲン</t>
    </rPh>
    <rPh sb="5" eb="6">
      <t>ニチ</t>
    </rPh>
    <rPh sb="6" eb="7">
      <t>マエ</t>
    </rPh>
    <phoneticPr fontId="13"/>
  </si>
  <si>
    <t>提出期限８日前です。</t>
    <rPh sb="0" eb="2">
      <t>テイシュツ</t>
    </rPh>
    <rPh sb="2" eb="4">
      <t>キゲン</t>
    </rPh>
    <rPh sb="5" eb="6">
      <t>ニチ</t>
    </rPh>
    <rPh sb="6" eb="7">
      <t>マエ</t>
    </rPh>
    <phoneticPr fontId="13"/>
  </si>
  <si>
    <t>提出期限９日前です。</t>
    <rPh sb="0" eb="2">
      <t>テイシュツ</t>
    </rPh>
    <rPh sb="2" eb="4">
      <t>キゲン</t>
    </rPh>
    <rPh sb="5" eb="6">
      <t>ニチ</t>
    </rPh>
    <rPh sb="6" eb="7">
      <t>マエ</t>
    </rPh>
    <phoneticPr fontId="13"/>
  </si>
  <si>
    <t>提出期限を守りましょう。</t>
    <rPh sb="0" eb="2">
      <t>テイシュツ</t>
    </rPh>
    <rPh sb="2" eb="4">
      <t>キゲン</t>
    </rPh>
    <rPh sb="5" eb="6">
      <t>マモ</t>
    </rPh>
    <phoneticPr fontId="13"/>
  </si>
  <si>
    <t>提出期限を過ぎています早急に提出してください!!</t>
    <rPh sb="0" eb="2">
      <t>テイシュツ</t>
    </rPh>
    <rPh sb="2" eb="4">
      <t>キゲン</t>
    </rPh>
    <rPh sb="5" eb="6">
      <t>ス</t>
    </rPh>
    <rPh sb="11" eb="13">
      <t>サッキュウ</t>
    </rPh>
    <rPh sb="14" eb="16">
      <t>テイシュツ</t>
    </rPh>
    <phoneticPr fontId="13"/>
  </si>
  <si>
    <t>提出日(必須）</t>
    <rPh sb="0" eb="3">
      <t>テイシュツビ</t>
    </rPh>
    <rPh sb="4" eb="6">
      <t>ヒッス</t>
    </rPh>
    <phoneticPr fontId="13"/>
  </si>
  <si>
    <t>舗装</t>
    <rPh sb="0" eb="2">
      <t>ホソウ</t>
    </rPh>
    <phoneticPr fontId="6"/>
  </si>
  <si>
    <t>橋梁</t>
    <rPh sb="0" eb="2">
      <t>キョウリョウ</t>
    </rPh>
    <phoneticPr fontId="6"/>
  </si>
  <si>
    <t>隧道</t>
    <rPh sb="0" eb="2">
      <t>ズイドウ</t>
    </rPh>
    <phoneticPr fontId="6"/>
  </si>
  <si>
    <t>堰堤</t>
    <rPh sb="0" eb="2">
      <t>エンテイ</t>
    </rPh>
    <phoneticPr fontId="6"/>
  </si>
  <si>
    <t>その他土木</t>
    <rPh sb="2" eb="3">
      <t>タ</t>
    </rPh>
    <rPh sb="3" eb="5">
      <t>ドボク</t>
    </rPh>
    <phoneticPr fontId="6"/>
  </si>
  <si>
    <t>住宅・住宅設備</t>
    <rPh sb="0" eb="2">
      <t>ジュウタク</t>
    </rPh>
    <rPh sb="3" eb="5">
      <t>ジュウタク</t>
    </rPh>
    <rPh sb="5" eb="7">
      <t>セツビ</t>
    </rPh>
    <phoneticPr fontId="6"/>
  </si>
  <si>
    <t>残</t>
    <rPh sb="0" eb="1">
      <t>ザン</t>
    </rPh>
    <phoneticPr fontId="6"/>
  </si>
  <si>
    <t>写真</t>
    <rPh sb="0" eb="2">
      <t>シャシン</t>
    </rPh>
    <phoneticPr fontId="6"/>
  </si>
  <si>
    <t>□</t>
    <phoneticPr fontId="6"/>
  </si>
  <si>
    <t>地区名</t>
    <rPh sb="0" eb="3">
      <t>チクメイ</t>
    </rPh>
    <phoneticPr fontId="6"/>
  </si>
  <si>
    <t>庶務担当</t>
    <rPh sb="0" eb="2">
      <t>ショム</t>
    </rPh>
    <rPh sb="2" eb="4">
      <t>タントウ</t>
    </rPh>
    <phoneticPr fontId="6"/>
  </si>
  <si>
    <t>交通安全管理計画書</t>
    <rPh sb="0" eb="2">
      <t>コウツウ</t>
    </rPh>
    <rPh sb="2" eb="4">
      <t>アンゼン</t>
    </rPh>
    <rPh sb="4" eb="6">
      <t>カンリ</t>
    </rPh>
    <rPh sb="6" eb="9">
      <t>ケイカクショ</t>
    </rPh>
    <phoneticPr fontId="6"/>
  </si>
  <si>
    <t>専任技術者</t>
    <rPh sb="0" eb="2">
      <t>センニン</t>
    </rPh>
    <rPh sb="2" eb="4">
      <t>ギジュツ</t>
    </rPh>
    <rPh sb="4" eb="5">
      <t>シャジュツシャ</t>
    </rPh>
    <phoneticPr fontId="6"/>
  </si>
  <si>
    <t>日間</t>
    <rPh sb="0" eb="1">
      <t>ニチ</t>
    </rPh>
    <rPh sb="1" eb="2">
      <t>カン</t>
    </rPh>
    <phoneticPr fontId="6"/>
  </si>
  <si>
    <t>庶務係員</t>
    <rPh sb="0" eb="2">
      <t>ショム</t>
    </rPh>
    <rPh sb="2" eb="4">
      <t>カカリイン</t>
    </rPh>
    <phoneticPr fontId="6"/>
  </si>
  <si>
    <t>処理要領</t>
    <rPh sb="0" eb="2">
      <t>ショリ</t>
    </rPh>
    <rPh sb="2" eb="4">
      <t>ヨウリョウ</t>
    </rPh>
    <phoneticPr fontId="6"/>
  </si>
  <si>
    <t>様式１－１号（第３条関係）</t>
    <rPh sb="0" eb="2">
      <t>ヨウシキ</t>
    </rPh>
    <rPh sb="5" eb="6">
      <t>ゴウ</t>
    </rPh>
    <rPh sb="7" eb="8">
      <t>ダイ</t>
    </rPh>
    <rPh sb="9" eb="10">
      <t>ジョウ</t>
    </rPh>
    <rPh sb="10" eb="12">
      <t>カンケイ</t>
    </rPh>
    <phoneticPr fontId="6"/>
  </si>
  <si>
    <t>工事箇所
（漁場又は路線名）</t>
    <rPh sb="0" eb="2">
      <t>コウジ</t>
    </rPh>
    <rPh sb="2" eb="4">
      <t>カショ</t>
    </rPh>
    <rPh sb="6" eb="8">
      <t>ギョジョウ</t>
    </rPh>
    <rPh sb="8" eb="9">
      <t>マタ</t>
    </rPh>
    <rPh sb="10" eb="12">
      <t>ロセン</t>
    </rPh>
    <rPh sb="12" eb="13">
      <t>メイ</t>
    </rPh>
    <phoneticPr fontId="6"/>
  </si>
  <si>
    <t>路線名</t>
    <rPh sb="0" eb="2">
      <t>ロセン</t>
    </rPh>
    <rPh sb="2" eb="3">
      <t>メイ</t>
    </rPh>
    <phoneticPr fontId="6"/>
  </si>
  <si>
    <t>浚渫・埋め立て</t>
    <rPh sb="0" eb="2">
      <t>シュンセツ</t>
    </rPh>
    <rPh sb="3" eb="4">
      <t>マイ</t>
    </rPh>
    <rPh sb="5" eb="6">
      <t>タ</t>
    </rPh>
    <phoneticPr fontId="6"/>
  </si>
  <si>
    <t>非住宅・設備</t>
    <rPh sb="0" eb="1">
      <t>ヒ</t>
    </rPh>
    <rPh sb="1" eb="3">
      <t>ジュウタク</t>
    </rPh>
    <rPh sb="4" eb="6">
      <t>セツビ</t>
    </rPh>
    <phoneticPr fontId="6"/>
  </si>
  <si>
    <t>屋外電気</t>
    <rPh sb="0" eb="2">
      <t>オクガイ</t>
    </rPh>
    <rPh sb="2" eb="4">
      <t>デンキ</t>
    </rPh>
    <phoneticPr fontId="6"/>
  </si>
  <si>
    <t>機械器具設備</t>
    <rPh sb="0" eb="2">
      <t>キカイ</t>
    </rPh>
    <rPh sb="2" eb="4">
      <t>キグ</t>
    </rPh>
    <rPh sb="4" eb="6">
      <t>セツビ</t>
    </rPh>
    <phoneticPr fontId="6"/>
  </si>
  <si>
    <t>県規格</t>
    <rPh sb="0" eb="1">
      <t>ケン</t>
    </rPh>
    <rPh sb="1" eb="3">
      <t>キカク</t>
    </rPh>
    <phoneticPr fontId="6"/>
  </si>
  <si>
    <t>＊必須項目</t>
    <rPh sb="1" eb="3">
      <t>ヒッス</t>
    </rPh>
    <rPh sb="3" eb="5">
      <t>コウモク</t>
    </rPh>
    <phoneticPr fontId="6"/>
  </si>
  <si>
    <t>打ち合わせ後、直ちに提出しましょう。</t>
    <rPh sb="0" eb="1">
      <t>ウ</t>
    </rPh>
    <rPh sb="2" eb="3">
      <t>ア</t>
    </rPh>
    <rPh sb="5" eb="6">
      <t>ゴ</t>
    </rPh>
    <rPh sb="7" eb="8">
      <t>タダ</t>
    </rPh>
    <rPh sb="10" eb="12">
      <t>テイシュツ</t>
    </rPh>
    <phoneticPr fontId="13"/>
  </si>
  <si>
    <t>：；・</t>
    <phoneticPr fontId="6"/>
  </si>
  <si>
    <t>JIS</t>
    <phoneticPr fontId="6"/>
  </si>
  <si>
    <t>（発議：発注者）</t>
    <rPh sb="1" eb="3">
      <t>ハツギ</t>
    </rPh>
    <rPh sb="4" eb="7">
      <t>ハッチュウシャ</t>
    </rPh>
    <phoneticPr fontId="6"/>
  </si>
  <si>
    <t>変更工期①</t>
    <rPh sb="0" eb="2">
      <t>ヘンコウ</t>
    </rPh>
    <rPh sb="2" eb="4">
      <t>コウキ</t>
    </rPh>
    <phoneticPr fontId="6"/>
  </si>
  <si>
    <t>変更工期②</t>
    <rPh sb="0" eb="2">
      <t>ヘンコウ</t>
    </rPh>
    <rPh sb="2" eb="4">
      <t>コウキ</t>
    </rPh>
    <phoneticPr fontId="6"/>
  </si>
  <si>
    <t>当初工期</t>
    <rPh sb="0" eb="2">
      <t>トウショ</t>
    </rPh>
    <rPh sb="2" eb="4">
      <t>コウキ</t>
    </rPh>
    <phoneticPr fontId="6"/>
  </si>
  <si>
    <t>指　　　示</t>
    <rPh sb="0" eb="1">
      <t>ユビ</t>
    </rPh>
    <rPh sb="4" eb="5">
      <t>シメス</t>
    </rPh>
    <phoneticPr fontId="6"/>
  </si>
  <si>
    <t>立　　　会</t>
    <rPh sb="0" eb="1">
      <t>タテ</t>
    </rPh>
    <rPh sb="4" eb="5">
      <t>カイ</t>
    </rPh>
    <phoneticPr fontId="6"/>
  </si>
  <si>
    <t>通　　　知</t>
    <rPh sb="0" eb="1">
      <t>ツウ</t>
    </rPh>
    <rPh sb="4" eb="5">
      <t>チ</t>
    </rPh>
    <phoneticPr fontId="6"/>
  </si>
  <si>
    <t>協　　　議</t>
    <rPh sb="0" eb="1">
      <t>キョウ</t>
    </rPh>
    <rPh sb="4" eb="5">
      <t>ギ</t>
    </rPh>
    <phoneticPr fontId="6"/>
  </si>
  <si>
    <t>承　　　諾</t>
    <rPh sb="0" eb="1">
      <t>ショウ</t>
    </rPh>
    <rPh sb="4" eb="5">
      <t>ダク</t>
    </rPh>
    <phoneticPr fontId="6"/>
  </si>
  <si>
    <t>報　　　告</t>
    <rPh sb="0" eb="1">
      <t>ホウ</t>
    </rPh>
    <rPh sb="4" eb="5">
      <t>コク</t>
    </rPh>
    <phoneticPr fontId="6"/>
  </si>
  <si>
    <t>提　出　事　項</t>
    <rPh sb="0" eb="1">
      <t>ツツミ</t>
    </rPh>
    <rPh sb="2" eb="3">
      <t>デ</t>
    </rPh>
    <rPh sb="4" eb="5">
      <t>コト</t>
    </rPh>
    <rPh sb="6" eb="7">
      <t>コウ</t>
    </rPh>
    <phoneticPr fontId="6"/>
  </si>
  <si>
    <t>工種コードを入力してください。（種別は農林担当に確認ください。）</t>
    <rPh sb="0" eb="2">
      <t>コウシュ</t>
    </rPh>
    <rPh sb="6" eb="8">
      <t>ニュウリョク</t>
    </rPh>
    <rPh sb="16" eb="18">
      <t>シュベツ</t>
    </rPh>
    <rPh sb="19" eb="21">
      <t>ノウリン</t>
    </rPh>
    <rPh sb="21" eb="23">
      <t>タントウ</t>
    </rPh>
    <rPh sb="24" eb="26">
      <t>カクニン</t>
    </rPh>
    <phoneticPr fontId="6"/>
  </si>
  <si>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6"/>
  </si>
  <si>
    <t>月分）</t>
    <rPh sb="0" eb="1">
      <t>ツキ</t>
    </rPh>
    <rPh sb="1" eb="2">
      <t>ブン</t>
    </rPh>
    <phoneticPr fontId="6"/>
  </si>
  <si>
    <t>施行</t>
    <rPh sb="0" eb="2">
      <t>セコウ</t>
    </rPh>
    <phoneticPr fontId="6"/>
  </si>
  <si>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6"/>
  </si>
  <si>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6"/>
  </si>
  <si>
    <t>係　長</t>
    <rPh sb="0" eb="1">
      <t>カカリ</t>
    </rPh>
    <rPh sb="2" eb="3">
      <t>チョウ</t>
    </rPh>
    <phoneticPr fontId="6"/>
  </si>
  <si>
    <t>課　長</t>
    <rPh sb="0" eb="1">
      <t>カ</t>
    </rPh>
    <rPh sb="2" eb="3">
      <t>チョウ</t>
    </rPh>
    <phoneticPr fontId="6"/>
  </si>
  <si>
    <t>様式13号
（要領第16号）</t>
    <rPh sb="0" eb="2">
      <t>ヨウシキ</t>
    </rPh>
    <rPh sb="4" eb="5">
      <t>ゴウ</t>
    </rPh>
    <rPh sb="7" eb="9">
      <t>ヨウリョウ</t>
    </rPh>
    <rPh sb="9" eb="10">
      <t>ダイ</t>
    </rPh>
    <rPh sb="12" eb="13">
      <t>ゴウ</t>
    </rPh>
    <phoneticPr fontId="6"/>
  </si>
  <si>
    <t>(１)協議参加者</t>
    <rPh sb="3" eb="5">
      <t>キョウギ</t>
    </rPh>
    <rPh sb="5" eb="7">
      <t>サンカ</t>
    </rPh>
    <rPh sb="7" eb="8">
      <t>シャ</t>
    </rPh>
    <phoneticPr fontId="6"/>
  </si>
  <si>
    <t>実施日</t>
    <rPh sb="0" eb="2">
      <t>ジッシ</t>
    </rPh>
    <rPh sb="2" eb="3">
      <t>ヒ</t>
    </rPh>
    <phoneticPr fontId="6"/>
  </si>
  <si>
    <t>設計書番号</t>
    <rPh sb="0" eb="3">
      <t>セッケイショ</t>
    </rPh>
    <rPh sb="3" eb="5">
      <t>バンゴウ</t>
    </rPh>
    <phoneticPr fontId="6"/>
  </si>
  <si>
    <t>発注者</t>
    <rPh sb="0" eb="3">
      <t>ハッチュウシャ</t>
    </rPh>
    <phoneticPr fontId="6"/>
  </si>
  <si>
    <t>事務所名／課名</t>
    <rPh sb="0" eb="2">
      <t>ジム</t>
    </rPh>
    <rPh sb="2" eb="3">
      <t>ショ</t>
    </rPh>
    <rPh sb="3" eb="4">
      <t>メイ</t>
    </rPh>
    <rPh sb="5" eb="7">
      <t>カメイ</t>
    </rPh>
    <phoneticPr fontId="6"/>
  </si>
  <si>
    <t>役職名</t>
    <rPh sb="0" eb="2">
      <t>ヤクショク</t>
    </rPh>
    <rPh sb="2" eb="3">
      <t>メイ</t>
    </rPh>
    <phoneticPr fontId="6"/>
  </si>
  <si>
    <t>担当者名</t>
    <rPh sb="0" eb="2">
      <t>タントウ</t>
    </rPh>
    <rPh sb="2" eb="3">
      <t>シャ</t>
    </rPh>
    <rPh sb="3" eb="4">
      <t>メイ</t>
    </rPh>
    <phoneticPr fontId="6"/>
  </si>
  <si>
    <t>連絡先(電話番号）</t>
    <rPh sb="0" eb="3">
      <t>レンラクサキ</t>
    </rPh>
    <rPh sb="4" eb="6">
      <t>デンワ</t>
    </rPh>
    <rPh sb="6" eb="8">
      <t>バンゴウ</t>
    </rPh>
    <phoneticPr fontId="6"/>
  </si>
  <si>
    <t>会社名／部署名</t>
    <rPh sb="0" eb="2">
      <t>カイシャ</t>
    </rPh>
    <rPh sb="2" eb="3">
      <t>メイ</t>
    </rPh>
    <rPh sb="4" eb="6">
      <t>ブショ</t>
    </rPh>
    <rPh sb="6" eb="7">
      <t>メイ</t>
    </rPh>
    <phoneticPr fontId="6"/>
  </si>
  <si>
    <t>連絡先(e-mail）</t>
    <rPh sb="0" eb="3">
      <t>レンラクサキ</t>
    </rPh>
    <phoneticPr fontId="6"/>
  </si>
  <si>
    <t>電子納品の是非</t>
    <rPh sb="0" eb="2">
      <t>デンシ</t>
    </rPh>
    <rPh sb="2" eb="4">
      <t>ノウヒン</t>
    </rPh>
    <rPh sb="5" eb="7">
      <t>ゼヒ</t>
    </rPh>
    <phoneticPr fontId="6"/>
  </si>
  <si>
    <t>□電子納品を行う　　□今回は電子納品を行わない→（８）へ</t>
    <rPh sb="1" eb="3">
      <t>デンシ</t>
    </rPh>
    <rPh sb="3" eb="5">
      <t>ノウヒン</t>
    </rPh>
    <rPh sb="6" eb="7">
      <t>オコナ</t>
    </rPh>
    <rPh sb="11" eb="13">
      <t>コンカイ</t>
    </rPh>
    <rPh sb="14" eb="16">
      <t>デンシ</t>
    </rPh>
    <rPh sb="16" eb="18">
      <t>ノウヒン</t>
    </rPh>
    <rPh sb="19" eb="20">
      <t>オコナ</t>
    </rPh>
    <phoneticPr fontId="6"/>
  </si>
  <si>
    <t>（２)インターネットアクセス環境、利用ソフト等</t>
    <rPh sb="14" eb="16">
      <t>カンキョウ</t>
    </rPh>
    <rPh sb="17" eb="19">
      <t>リヨウ</t>
    </rPh>
    <rPh sb="22" eb="23">
      <t>ナド</t>
    </rPh>
    <phoneticPr fontId="6"/>
  </si>
  <si>
    <t>電子メール添付ファイルの容量制限</t>
    <rPh sb="0" eb="2">
      <t>デンシ</t>
    </rPh>
    <rPh sb="5" eb="7">
      <t>テンプ</t>
    </rPh>
    <rPh sb="12" eb="14">
      <t>ヨウリョウ</t>
    </rPh>
    <rPh sb="14" eb="16">
      <t>セイゲン</t>
    </rPh>
    <phoneticPr fontId="6"/>
  </si>
  <si>
    <t>□　　Mbyte未満</t>
    <rPh sb="8" eb="10">
      <t>ミマン</t>
    </rPh>
    <phoneticPr fontId="6"/>
  </si>
  <si>
    <t>大容量ファイルの添付方法</t>
    <rPh sb="0" eb="1">
      <t>ダイ</t>
    </rPh>
    <rPh sb="1" eb="3">
      <t>ヨウリョウ</t>
    </rPh>
    <rPh sb="8" eb="10">
      <t>テンプ</t>
    </rPh>
    <rPh sb="10" eb="12">
      <t>ホウホウ</t>
    </rPh>
    <phoneticPr fontId="6"/>
  </si>
  <si>
    <t>□分割する</t>
    <rPh sb="1" eb="3">
      <t>ブンカツ</t>
    </rPh>
    <phoneticPr fontId="6"/>
  </si>
  <si>
    <t>□LZH形式</t>
    <rPh sb="4" eb="6">
      <t>ケイシキ</t>
    </rPh>
    <phoneticPr fontId="6"/>
  </si>
  <si>
    <t>□ZIP形式</t>
    <rPh sb="4" eb="6">
      <t>ケイシキ</t>
    </rPh>
    <phoneticPr fontId="6"/>
  </si>
  <si>
    <t>□その他（　　　）</t>
    <rPh sb="3" eb="4">
      <t>タ</t>
    </rPh>
    <phoneticPr fontId="6"/>
  </si>
  <si>
    <t>基本ソフト</t>
    <rPh sb="0" eb="2">
      <t>キホン</t>
    </rPh>
    <phoneticPr fontId="6"/>
  </si>
  <si>
    <t>ソフト名もしくはファイル形式</t>
    <rPh sb="3" eb="4">
      <t>メイ</t>
    </rPh>
    <phoneticPr fontId="6"/>
  </si>
  <si>
    <t>受注者利用ソフト
(バージョンを含めて記載)</t>
  </si>
  <si>
    <t>文書作成等</t>
    <rPh sb="0" eb="2">
      <t>ブンショ</t>
    </rPh>
    <rPh sb="2" eb="4">
      <t>サクセイ</t>
    </rPh>
    <rPh sb="4" eb="5">
      <t>トウ</t>
    </rPh>
    <phoneticPr fontId="6"/>
  </si>
  <si>
    <t>一太郎</t>
    <rPh sb="0" eb="3">
      <t>イチタロウ</t>
    </rPh>
    <phoneticPr fontId="6"/>
  </si>
  <si>
    <t>Word</t>
  </si>
  <si>
    <t>Excel</t>
  </si>
  <si>
    <t>CAD図面</t>
    <rPh sb="3" eb="4">
      <t>ズ</t>
    </rPh>
    <rPh sb="4" eb="5">
      <t>メン</t>
    </rPh>
    <phoneticPr fontId="6"/>
  </si>
  <si>
    <t>SXF(SFC)形式</t>
    <rPh sb="8" eb="10">
      <t>ケイシキ</t>
    </rPh>
    <phoneticPr fontId="6"/>
  </si>
  <si>
    <t>ＯＣＦ検定認証ソフトウェア 利用</t>
    <rPh sb="3" eb="5">
      <t>ケンテイ</t>
    </rPh>
    <rPh sb="5" eb="7">
      <t>ニンショウ</t>
    </rPh>
    <rPh sb="14" eb="16">
      <t>リヨウ</t>
    </rPh>
    <phoneticPr fontId="6"/>
  </si>
  <si>
    <t>JPEG(またはTIFF)形式</t>
    <rPh sb="13" eb="15">
      <t>ケイシキ</t>
    </rPh>
    <phoneticPr fontId="6"/>
  </si>
  <si>
    <t>電子納品検査プログラム 利用</t>
    <rPh sb="0" eb="2">
      <t>デンシ</t>
    </rPh>
    <rPh sb="2" eb="4">
      <t>ノウヒン</t>
    </rPh>
    <rPh sb="4" eb="6">
      <t>ケンサ</t>
    </rPh>
    <rPh sb="12" eb="14">
      <t>リヨウ</t>
    </rPh>
    <phoneticPr fontId="6"/>
  </si>
  <si>
    <t>電子的な交換・共有</t>
    <rPh sb="0" eb="3">
      <t>デンシテキ</t>
    </rPh>
    <rPh sb="4" eb="6">
      <t>コウカン</t>
    </rPh>
    <rPh sb="7" eb="9">
      <t>キョウユウ</t>
    </rPh>
    <phoneticPr fontId="6"/>
  </si>
  <si>
    <t>□行う　　□行わない</t>
    <rPh sb="1" eb="2">
      <t>オコナ</t>
    </rPh>
    <rPh sb="6" eb="7">
      <t>オコナ</t>
    </rPh>
    <phoneticPr fontId="6"/>
  </si>
  <si>
    <t>電子的な交換・共有方法</t>
    <rPh sb="0" eb="3">
      <t>デンシテキ</t>
    </rPh>
    <rPh sb="4" eb="6">
      <t>コウカン</t>
    </rPh>
    <rPh sb="7" eb="9">
      <t>キョウユウ</t>
    </rPh>
    <rPh sb="9" eb="11">
      <t>ホウホウ</t>
    </rPh>
    <phoneticPr fontId="6"/>
  </si>
  <si>
    <t>□電子納品／情報共有システム　　□電子メール</t>
    <rPh sb="1" eb="3">
      <t>デンシ</t>
    </rPh>
    <rPh sb="3" eb="5">
      <t>ノウヒン</t>
    </rPh>
    <rPh sb="6" eb="8">
      <t>ジョウホウ</t>
    </rPh>
    <rPh sb="8" eb="10">
      <t>キョウユウ</t>
    </rPh>
    <rPh sb="17" eb="19">
      <t>デンシ</t>
    </rPh>
    <phoneticPr fontId="6"/>
  </si>
  <si>
    <t>電子成果品が複数に渡る場合の媒体</t>
    <rPh sb="0" eb="2">
      <t>デンシ</t>
    </rPh>
    <rPh sb="2" eb="5">
      <t>セイカヒン</t>
    </rPh>
    <rPh sb="6" eb="8">
      <t>フクスウ</t>
    </rPh>
    <rPh sb="9" eb="10">
      <t>ワタ</t>
    </rPh>
    <rPh sb="11" eb="13">
      <t>バアイ</t>
    </rPh>
    <rPh sb="14" eb="16">
      <t>バイタイ</t>
    </rPh>
    <phoneticPr fontId="6"/>
  </si>
  <si>
    <t>(３)適用要領・基準類</t>
    <rPh sb="3" eb="5">
      <t>テキヨウ</t>
    </rPh>
    <rPh sb="5" eb="7">
      <t>ヨウリョウ</t>
    </rPh>
    <rPh sb="8" eb="10">
      <t>キジュン</t>
    </rPh>
    <rPh sb="10" eb="11">
      <t>ルイ</t>
    </rPh>
    <phoneticPr fontId="6"/>
  </si>
  <si>
    <t>名称</t>
    <rPh sb="0" eb="2">
      <t>メイショウ</t>
    </rPh>
    <phoneticPr fontId="6"/>
  </si>
  <si>
    <t>発行年月</t>
    <rPh sb="0" eb="2">
      <t>ハッコウ</t>
    </rPh>
    <rPh sb="2" eb="4">
      <t>ネンゲツ</t>
    </rPh>
    <phoneticPr fontId="6"/>
  </si>
  <si>
    <t>発行者</t>
    <rPh sb="0" eb="3">
      <t>ハッコウシャ</t>
    </rPh>
    <phoneticPr fontId="6"/>
  </si>
  <si>
    <t>□福岡県農林水産部（県営農業農村整備事業）電子納品運用ガイドライン(案)</t>
    <rPh sb="1" eb="4">
      <t>フクオカケン</t>
    </rPh>
    <rPh sb="4" eb="6">
      <t>ノウリン</t>
    </rPh>
    <rPh sb="6" eb="8">
      <t>スイサン</t>
    </rPh>
    <rPh sb="8" eb="9">
      <t>ブ</t>
    </rPh>
    <rPh sb="10" eb="12">
      <t>ケンエイ</t>
    </rPh>
    <rPh sb="12" eb="14">
      <t>ノウギョウ</t>
    </rPh>
    <rPh sb="14" eb="16">
      <t>ノウソン</t>
    </rPh>
    <rPh sb="16" eb="18">
      <t>セイビ</t>
    </rPh>
    <rPh sb="18" eb="20">
      <t>ジギョウ</t>
    </rPh>
    <rPh sb="21" eb="23">
      <t>デンシ</t>
    </rPh>
    <rPh sb="23" eb="25">
      <t>ノウヒン</t>
    </rPh>
    <rPh sb="25" eb="27">
      <t>ウンヨウ</t>
    </rPh>
    <phoneticPr fontId="6"/>
  </si>
  <si>
    <t>福岡県</t>
    <rPh sb="0" eb="3">
      <t>フクオカケン</t>
    </rPh>
    <phoneticPr fontId="6"/>
  </si>
  <si>
    <t>農林水産省</t>
    <rPh sb="0" eb="2">
      <t>ノウリン</t>
    </rPh>
    <rPh sb="2" eb="5">
      <t>スイサンショウ</t>
    </rPh>
    <phoneticPr fontId="6"/>
  </si>
  <si>
    <t>□電子化図面データの作成要領(案)</t>
    <rPh sb="1" eb="4">
      <t>デンシカ</t>
    </rPh>
    <rPh sb="4" eb="6">
      <t>ズメン</t>
    </rPh>
    <rPh sb="10" eb="12">
      <t>サクセイ</t>
    </rPh>
    <phoneticPr fontId="6"/>
  </si>
  <si>
    <t>□電子化写真データの作成要領(案)</t>
    <rPh sb="4" eb="6">
      <t>シャシン</t>
    </rPh>
    <phoneticPr fontId="6"/>
  </si>
  <si>
    <t>□電子納品運用ガイドライン(案)【工事編】</t>
    <rPh sb="1" eb="3">
      <t>デンシ</t>
    </rPh>
    <rPh sb="3" eb="5">
      <t>ノウヒン</t>
    </rPh>
    <rPh sb="5" eb="7">
      <t>ウンヨウ</t>
    </rPh>
    <rPh sb="17" eb="19">
      <t>コウジ</t>
    </rPh>
    <rPh sb="19" eb="20">
      <t>ヘン</t>
    </rPh>
    <phoneticPr fontId="6"/>
  </si>
  <si>
    <t>(４)電子納品対象基本項目</t>
    <rPh sb="3" eb="5">
      <t>デンシ</t>
    </rPh>
    <rPh sb="5" eb="9">
      <t>ノウヒンタイショウ</t>
    </rPh>
    <rPh sb="9" eb="11">
      <t>キホン</t>
    </rPh>
    <rPh sb="11" eb="13">
      <t>コウモク</t>
    </rPh>
    <phoneticPr fontId="6"/>
  </si>
  <si>
    <t>ファイル形式</t>
    <rPh sb="4" eb="6">
      <t>ケイシキ</t>
    </rPh>
    <phoneticPr fontId="6"/>
  </si>
  <si>
    <t>作成者</t>
    <rPh sb="0" eb="2">
      <t>サクセイ</t>
    </rPh>
    <rPh sb="2" eb="3">
      <t>シャ</t>
    </rPh>
    <phoneticPr fontId="6"/>
  </si>
  <si>
    <t>チェック欄</t>
    <rPh sb="4" eb="5">
      <t>ラン</t>
    </rPh>
    <phoneticPr fontId="6"/>
  </si>
  <si>
    <t>備考</t>
    <rPh sb="0" eb="1">
      <t>ビ</t>
    </rPh>
    <rPh sb="1" eb="2">
      <t>コウ</t>
    </rPh>
    <phoneticPr fontId="6"/>
  </si>
  <si>
    <t>○：電子</t>
    <rPh sb="2" eb="4">
      <t>デンシ</t>
    </rPh>
    <phoneticPr fontId="6"/>
  </si>
  <si>
    <t>△：紙　</t>
    <rPh sb="2" eb="3">
      <t>カミ</t>
    </rPh>
    <phoneticPr fontId="6"/>
  </si>
  <si>
    <t>×：不要</t>
    <rPh sb="2" eb="4">
      <t>フヨウ</t>
    </rPh>
    <phoneticPr fontId="6"/>
  </si>
  <si>
    <t>工事管理ファイル</t>
    <rPh sb="0" eb="2">
      <t>コウジ</t>
    </rPh>
    <rPh sb="2" eb="4">
      <t>カンリ</t>
    </rPh>
    <phoneticPr fontId="6"/>
  </si>
  <si>
    <t>図面管理ファイル</t>
    <rPh sb="0" eb="2">
      <t>ズメン</t>
    </rPh>
    <rPh sb="2" eb="4">
      <t>カンリ</t>
    </rPh>
    <phoneticPr fontId="6"/>
  </si>
  <si>
    <t>図面ファイル</t>
    <rPh sb="0" eb="2">
      <t>ズメン</t>
    </rPh>
    <phoneticPr fontId="6"/>
  </si>
  <si>
    <t>（協議による）</t>
    <rPh sb="1" eb="3">
      <t>キョウギ</t>
    </rPh>
    <phoneticPr fontId="6"/>
  </si>
  <si>
    <t>打合書管理ファイル</t>
    <rPh sb="0" eb="2">
      <t>ウチアワ</t>
    </rPh>
    <rPh sb="2" eb="3">
      <t>ショ</t>
    </rPh>
    <rPh sb="3" eb="5">
      <t>カンリ</t>
    </rPh>
    <phoneticPr fontId="6"/>
  </si>
  <si>
    <t>打合書ｵﾘｼﾞﾅﾙﾌｫﾙﾀﾞ</t>
    <rPh sb="0" eb="2">
      <t>ウチアワ</t>
    </rPh>
    <rPh sb="2" eb="3">
      <t>ショ</t>
    </rPh>
    <phoneticPr fontId="6"/>
  </si>
  <si>
    <t>写真属性ファイル</t>
    <rPh sb="0" eb="2">
      <t>シャシン</t>
    </rPh>
    <rPh sb="2" eb="4">
      <t>ゾクセイ</t>
    </rPh>
    <phoneticPr fontId="6"/>
  </si>
  <si>
    <t>工事写真ファイル</t>
    <rPh sb="0" eb="2">
      <t>コウジ</t>
    </rPh>
    <rPh sb="2" eb="4">
      <t>シャシン</t>
    </rPh>
    <phoneticPr fontId="6"/>
  </si>
  <si>
    <t>参考図ファイル</t>
    <rPh sb="0" eb="2">
      <t>サンコウ</t>
    </rPh>
    <rPh sb="2" eb="3">
      <t>ズ</t>
    </rPh>
    <phoneticPr fontId="6"/>
  </si>
  <si>
    <t>その他ｵﾘｼﾞﾅﾙﾌｫﾙﾀﾞ</t>
    <rPh sb="2" eb="3">
      <t>タ</t>
    </rPh>
    <phoneticPr fontId="6"/>
  </si>
  <si>
    <t>(５)電子納品対象成果品の納品方法</t>
    <rPh sb="3" eb="5">
      <t>デンシ</t>
    </rPh>
    <rPh sb="5" eb="9">
      <t>ノウヒンタイショウ</t>
    </rPh>
    <rPh sb="9" eb="11">
      <t>セイカ</t>
    </rPh>
    <rPh sb="11" eb="12">
      <t>ヒン</t>
    </rPh>
    <rPh sb="13" eb="15">
      <t>ノウヒン</t>
    </rPh>
    <rPh sb="15" eb="17">
      <t>ホウホウ</t>
    </rPh>
    <phoneticPr fontId="6"/>
  </si>
  <si>
    <t>工事写真</t>
    <rPh sb="0" eb="2">
      <t>コウジ</t>
    </rPh>
    <rPh sb="2" eb="4">
      <t>シャシン</t>
    </rPh>
    <phoneticPr fontId="6"/>
  </si>
  <si>
    <t>□電子データのみとし、ネガアルバム・写真帳の提出は行わない。</t>
    <rPh sb="1" eb="3">
      <t>デンシ</t>
    </rPh>
    <rPh sb="18" eb="20">
      <t>シャシン</t>
    </rPh>
    <rPh sb="20" eb="21">
      <t>チョウ</t>
    </rPh>
    <rPh sb="22" eb="24">
      <t>テイシュツ</t>
    </rPh>
    <rPh sb="25" eb="26">
      <t>オコナ</t>
    </rPh>
    <phoneticPr fontId="6"/>
  </si>
  <si>
    <t>□電子データおよび印刷出力を簡易製本したものを１部提出する。</t>
    <rPh sb="1" eb="3">
      <t>デンシ</t>
    </rPh>
    <rPh sb="9" eb="11">
      <t>インサツ</t>
    </rPh>
    <rPh sb="11" eb="13">
      <t>シュツリョク</t>
    </rPh>
    <rPh sb="14" eb="16">
      <t>カンイ</t>
    </rPh>
    <rPh sb="16" eb="18">
      <t>セイホン</t>
    </rPh>
    <rPh sb="24" eb="25">
      <t>ブ</t>
    </rPh>
    <rPh sb="25" eb="27">
      <t>テイシュツ</t>
    </rPh>
    <phoneticPr fontId="6"/>
  </si>
  <si>
    <t>バックアップ頻度</t>
    <rPh sb="6" eb="8">
      <t>ヒンド</t>
    </rPh>
    <phoneticPr fontId="6"/>
  </si>
  <si>
    <t>□１日　　</t>
    <rPh sb="2" eb="3">
      <t>ニチ</t>
    </rPh>
    <phoneticPr fontId="6"/>
  </si>
  <si>
    <t>□その他（　　　　　　　　　　　　）</t>
    <rPh sb="3" eb="4">
      <t>タ</t>
    </rPh>
    <phoneticPr fontId="6"/>
  </si>
  <si>
    <t>バックアップ媒体</t>
    <rPh sb="6" eb="8">
      <t>バイタイ</t>
    </rPh>
    <phoneticPr fontId="6"/>
  </si>
  <si>
    <t>□（外付け）ハードディスク</t>
    <rPh sb="2" eb="3">
      <t>ソト</t>
    </rPh>
    <rPh sb="3" eb="4">
      <t>ヅ</t>
    </rPh>
    <phoneticPr fontId="6"/>
  </si>
  <si>
    <t>□その他（　　　　）</t>
    <rPh sb="3" eb="4">
      <t>タ</t>
    </rPh>
    <phoneticPr fontId="6"/>
  </si>
  <si>
    <t>作業担当者</t>
    <rPh sb="0" eb="2">
      <t>サギョウ</t>
    </rPh>
    <rPh sb="2" eb="5">
      <t>タントウシャ</t>
    </rPh>
    <phoneticPr fontId="6"/>
  </si>
  <si>
    <t>使用ソフトウェア名</t>
    <rPh sb="0" eb="2">
      <t>シヨウ</t>
    </rPh>
    <rPh sb="8" eb="9">
      <t>メイ</t>
    </rPh>
    <phoneticPr fontId="6"/>
  </si>
  <si>
    <t>(８)電子納品が出来ない理由及び対応可能予定時期</t>
    <rPh sb="3" eb="5">
      <t>デンシ</t>
    </rPh>
    <rPh sb="5" eb="7">
      <t>ノウヒン</t>
    </rPh>
    <rPh sb="8" eb="10">
      <t>デキ</t>
    </rPh>
    <rPh sb="12" eb="14">
      <t>リユウ</t>
    </rPh>
    <rPh sb="14" eb="15">
      <t>オヨ</t>
    </rPh>
    <rPh sb="16" eb="18">
      <t>タイオウ</t>
    </rPh>
    <rPh sb="18" eb="20">
      <t>カノウ</t>
    </rPh>
    <rPh sb="20" eb="22">
      <t>ヨテイ</t>
    </rPh>
    <rPh sb="22" eb="24">
      <t>ジキ</t>
    </rPh>
    <phoneticPr fontId="6"/>
  </si>
  <si>
    <t>(９)その他</t>
    <rPh sb="5" eb="6">
      <t>タ</t>
    </rPh>
    <phoneticPr fontId="6"/>
  </si>
  <si>
    <t>［当人の経歴書添付のこと。］</t>
    <rPh sb="1" eb="3">
      <t>トウニン</t>
    </rPh>
    <rPh sb="4" eb="7">
      <t>ケイレキショ</t>
    </rPh>
    <rPh sb="7" eb="9">
      <t>テンプ</t>
    </rPh>
    <phoneticPr fontId="6"/>
  </si>
  <si>
    <t xml:space="preserve">
摘　要</t>
    <rPh sb="1" eb="2">
      <t>テキ</t>
    </rPh>
    <rPh sb="3" eb="4">
      <t>ヨウ</t>
    </rPh>
    <phoneticPr fontId="6"/>
  </si>
  <si>
    <t>連絡先(e-mail）</t>
    <phoneticPr fontId="6"/>
  </si>
  <si>
    <t>発注者利用ソフト</t>
    <phoneticPr fontId="6"/>
  </si>
  <si>
    <t>□ＣＤ－Ｒ　　□ＤＶＤ－Ｒ</t>
    <phoneticPr fontId="6"/>
  </si>
  <si>
    <t>フォルダ</t>
    <phoneticPr fontId="6"/>
  </si>
  <si>
    <t>契　　約　 　　年 月 日</t>
    <rPh sb="0" eb="1">
      <t>チギリ</t>
    </rPh>
    <rPh sb="3" eb="4">
      <t>ヤク</t>
    </rPh>
    <rPh sb="8" eb="9">
      <t>ネン</t>
    </rPh>
    <rPh sb="10" eb="11">
      <t>ガツ</t>
    </rPh>
    <rPh sb="12" eb="13">
      <t>ニチ</t>
    </rPh>
    <phoneticPr fontId="6"/>
  </si>
  <si>
    <t>上記のとおり しゅん工したのでお届けします。</t>
    <rPh sb="0" eb="2">
      <t>ジョウキ</t>
    </rPh>
    <rPh sb="10" eb="11">
      <t>コウ</t>
    </rPh>
    <rPh sb="16" eb="17">
      <t>トド</t>
    </rPh>
    <phoneticPr fontId="6"/>
  </si>
  <si>
    <r>
      <t xml:space="preserve">
 ○ 所長自ら検査　　　　印
 ○ 福岡県職員
　</t>
    </r>
    <r>
      <rPr>
        <u/>
        <sz val="10"/>
        <rFont val="ＭＳ 明朝"/>
        <family val="1"/>
        <charset val="128"/>
      </rPr>
      <t>　　　　　　　　　　</t>
    </r>
    <r>
      <rPr>
        <sz val="10"/>
        <rFont val="ＭＳ 明朝"/>
        <family val="1"/>
        <charset val="128"/>
      </rPr>
      <t>　に
　　検査を命ずる　　　　印
　（注）所長は、決定した
　　　　方法に押印すること</t>
    </r>
    <rPh sb="4" eb="6">
      <t>ショチョウ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ショチョウ</t>
    </rPh>
    <rPh sb="67" eb="69">
      <t>ケッテイ</t>
    </rPh>
    <rPh sb="76" eb="78">
      <t>ホウホウ</t>
    </rPh>
    <rPh sb="79" eb="80">
      <t>オシ</t>
    </rPh>
    <rPh sb="80" eb="81">
      <t>イン</t>
    </rPh>
    <phoneticPr fontId="6"/>
  </si>
  <si>
    <t>し  ゅ  ん  工  届</t>
    <rPh sb="9" eb="10">
      <t>コウ</t>
    </rPh>
    <rPh sb="12" eb="13">
      <t>トドケ</t>
    </rPh>
    <phoneticPr fontId="6"/>
  </si>
  <si>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6"/>
  </si>
  <si>
    <t>安全対策平面図</t>
    <rPh sb="0" eb="2">
      <t>アンゼン</t>
    </rPh>
    <rPh sb="2" eb="4">
      <t>タイサク</t>
    </rPh>
    <rPh sb="4" eb="7">
      <t>ヘイメンズ</t>
    </rPh>
    <phoneticPr fontId="6"/>
  </si>
  <si>
    <t>緊急時連絡体制表</t>
    <rPh sb="0" eb="2">
      <t>キンキュウ</t>
    </rPh>
    <rPh sb="2" eb="3">
      <t>ジ</t>
    </rPh>
    <rPh sb="3" eb="5">
      <t>レンラク</t>
    </rPh>
    <rPh sb="5" eb="7">
      <t>タイセイ</t>
    </rPh>
    <rPh sb="7" eb="8">
      <t>ヒョウ</t>
    </rPh>
    <phoneticPr fontId="6"/>
  </si>
  <si>
    <t>道路使用許可証の写し</t>
    <rPh sb="0" eb="2">
      <t>ドウロ</t>
    </rPh>
    <rPh sb="2" eb="4">
      <t>シヨウ</t>
    </rPh>
    <rPh sb="4" eb="6">
      <t>キョカ</t>
    </rPh>
    <rPh sb="6" eb="7">
      <t>ショウ</t>
    </rPh>
    <rPh sb="8" eb="9">
      <t>ウツ</t>
    </rPh>
    <phoneticPr fontId="6"/>
  </si>
  <si>
    <t>添付資料</t>
    <rPh sb="0" eb="2">
      <t>テンプ</t>
    </rPh>
    <rPh sb="2" eb="4">
      <t>シリョウ</t>
    </rPh>
    <phoneticPr fontId="6"/>
  </si>
  <si>
    <t xml:space="preserve">   下記の工事につき、指定された工事用道路の維持管理、補修及び使用方法</t>
    <rPh sb="3" eb="5">
      <t>カキ</t>
    </rPh>
    <rPh sb="6" eb="8">
      <t>コウジ</t>
    </rPh>
    <phoneticPr fontId="6"/>
  </si>
  <si>
    <t>等について別添資料を添えて提出します。</t>
    <rPh sb="5" eb="7">
      <t>ベッテン</t>
    </rPh>
    <phoneticPr fontId="6"/>
  </si>
  <si>
    <t>　　着　　工　：</t>
    <phoneticPr fontId="10"/>
  </si>
  <si>
    <t>から</t>
    <phoneticPr fontId="10"/>
  </si>
  <si>
    <t>事業名：</t>
    <phoneticPr fontId="10"/>
  </si>
  <si>
    <t>地区名：</t>
    <rPh sb="0" eb="2">
      <t>チク</t>
    </rPh>
    <rPh sb="2" eb="3">
      <t>メイ</t>
    </rPh>
    <phoneticPr fontId="10"/>
  </si>
  <si>
    <t>　　しゅん工　：</t>
    <phoneticPr fontId="10"/>
  </si>
  <si>
    <t>まで</t>
    <phoneticPr fontId="10"/>
  </si>
  <si>
    <t>安　全　・　訓　練　等　の　活　動　報　告　書</t>
    <rPh sb="14" eb="15">
      <t>カツ</t>
    </rPh>
    <rPh sb="16" eb="17">
      <t>ドウ</t>
    </rPh>
    <rPh sb="18" eb="19">
      <t>ホウ</t>
    </rPh>
    <rPh sb="20" eb="21">
      <t>コク</t>
    </rPh>
    <rPh sb="22" eb="23">
      <t>ショ</t>
    </rPh>
    <phoneticPr fontId="8"/>
  </si>
  <si>
    <t>(</t>
    <phoneticPr fontId="6"/>
  </si>
  <si>
    <t>)</t>
    <phoneticPr fontId="6"/>
  </si>
  <si>
    <t>２</t>
    <phoneticPr fontId="6"/>
  </si>
  <si>
    <t>３</t>
    <phoneticPr fontId="6"/>
  </si>
  <si>
    <t>担当</t>
    <rPh sb="0" eb="2">
      <t>タントウ</t>
    </rPh>
    <phoneticPr fontId="6"/>
  </si>
  <si>
    <t>係長</t>
    <rPh sb="0" eb="2">
      <t>カカリチョウ</t>
    </rPh>
    <phoneticPr fontId="6"/>
  </si>
  <si>
    <t>係員</t>
    <rPh sb="0" eb="2">
      <t>カカリイン</t>
    </rPh>
    <phoneticPr fontId="6"/>
  </si>
  <si>
    <t>課長</t>
    <rPh sb="0" eb="2">
      <t>カチョウ</t>
    </rPh>
    <phoneticPr fontId="6"/>
  </si>
  <si>
    <t>を報告します。</t>
    <phoneticPr fontId="6"/>
  </si>
  <si>
    <t>起工番号</t>
    <rPh sb="0" eb="1">
      <t>オキ</t>
    </rPh>
    <rPh sb="1" eb="2">
      <t>コウ</t>
    </rPh>
    <rPh sb="2" eb="4">
      <t>バンゴウ</t>
    </rPh>
    <phoneticPr fontId="6"/>
  </si>
  <si>
    <t>事　業　名</t>
    <rPh sb="0" eb="1">
      <t>コト</t>
    </rPh>
    <rPh sb="2" eb="3">
      <t>ギョウ</t>
    </rPh>
    <rPh sb="4" eb="5">
      <t>メイ</t>
    </rPh>
    <phoneticPr fontId="6"/>
  </si>
  <si>
    <t>工　　　　　　種</t>
    <rPh sb="0" eb="1">
      <t>コウ</t>
    </rPh>
    <rPh sb="7" eb="8">
      <t>シュ</t>
    </rPh>
    <phoneticPr fontId="6"/>
  </si>
  <si>
    <t>確認者</t>
    <rPh sb="0" eb="3">
      <t>カクニンシャ</t>
    </rPh>
    <phoneticPr fontId="6"/>
  </si>
  <si>
    <t>サイン</t>
    <phoneticPr fontId="6"/>
  </si>
  <si>
    <t>監督員</t>
    <rPh sb="0" eb="2">
      <t>カントク</t>
    </rPh>
    <rPh sb="2" eb="3">
      <t>イン</t>
    </rPh>
    <phoneticPr fontId="6"/>
  </si>
  <si>
    <t>係長以上</t>
    <rPh sb="0" eb="2">
      <t>カカリチョウ</t>
    </rPh>
    <rPh sb="2" eb="4">
      <t>イジョウ</t>
    </rPh>
    <phoneticPr fontId="6"/>
  </si>
  <si>
    <t>・　　　・</t>
    <phoneticPr fontId="6"/>
  </si>
  <si>
    <t>□　□
□　□</t>
    <phoneticPr fontId="6"/>
  </si>
  <si>
    <t>□</t>
    <phoneticPr fontId="6"/>
  </si>
  <si>
    <t>[</t>
    <phoneticPr fontId="6"/>
  </si>
  <si>
    <t>]</t>
    <phoneticPr fontId="6"/>
  </si>
  <si>
    <t>　　￥</t>
    <phoneticPr fontId="6"/>
  </si>
  <si>
    <t>係　　　員</t>
    <rPh sb="0" eb="1">
      <t>カカリ</t>
    </rPh>
    <rPh sb="4" eb="5">
      <t>イン</t>
    </rPh>
    <phoneticPr fontId="6"/>
  </si>
  <si>
    <t>建設廃棄物処理計画書</t>
    <rPh sb="0" eb="2">
      <t>ケンセツ</t>
    </rPh>
    <rPh sb="2" eb="5">
      <t>ハイキブツ</t>
    </rPh>
    <rPh sb="5" eb="7">
      <t>ショリ</t>
    </rPh>
    <rPh sb="7" eb="10">
      <t>ケイカクショ</t>
    </rPh>
    <phoneticPr fontId="6"/>
  </si>
  <si>
    <t>事務所名</t>
    <rPh sb="0" eb="2">
      <t>ジム</t>
    </rPh>
    <rPh sb="2" eb="3">
      <t>ショ</t>
    </rPh>
    <rPh sb="3" eb="4">
      <t>メイ</t>
    </rPh>
    <phoneticPr fontId="6"/>
  </si>
  <si>
    <t>監督員名</t>
    <rPh sb="0" eb="3">
      <t>カントクイン</t>
    </rPh>
    <rPh sb="3" eb="4">
      <t>メイ</t>
    </rPh>
    <phoneticPr fontId="6"/>
  </si>
  <si>
    <t>建設廃棄物の種類</t>
    <rPh sb="0" eb="2">
      <t>ケンセツ</t>
    </rPh>
    <rPh sb="2" eb="5">
      <t>ハイキブツ</t>
    </rPh>
    <rPh sb="6" eb="8">
      <t>シュルイ</t>
    </rPh>
    <phoneticPr fontId="6"/>
  </si>
  <si>
    <r>
      <t>処分方法</t>
    </r>
    <r>
      <rPr>
        <sz val="8"/>
        <rFont val="ＭＳ Ｐ明朝"/>
        <family val="1"/>
        <charset val="128"/>
      </rPr>
      <t>※１</t>
    </r>
    <rPh sb="0" eb="2">
      <t>ショブン</t>
    </rPh>
    <rPh sb="2" eb="4">
      <t>ホウホウ</t>
    </rPh>
    <phoneticPr fontId="6"/>
  </si>
  <si>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6"/>
  </si>
  <si>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6"/>
  </si>
  <si>
    <t>処理期間</t>
    <rPh sb="0" eb="2">
      <t>ショリ</t>
    </rPh>
    <rPh sb="2" eb="4">
      <t>キカン</t>
    </rPh>
    <phoneticPr fontId="6"/>
  </si>
  <si>
    <t>処分先（都道府県政令市名）</t>
    <rPh sb="0" eb="2">
      <t>ショブン</t>
    </rPh>
    <rPh sb="2" eb="3">
      <t>サキ</t>
    </rPh>
    <rPh sb="4" eb="8">
      <t>トドウフケン</t>
    </rPh>
    <rPh sb="8" eb="10">
      <t>セイレイ</t>
    </rPh>
    <rPh sb="10" eb="11">
      <t>シ</t>
    </rPh>
    <rPh sb="11" eb="12">
      <t>メイ</t>
    </rPh>
    <phoneticPr fontId="6"/>
  </si>
  <si>
    <t>処理単価</t>
    <rPh sb="0" eb="2">
      <t>ショリ</t>
    </rPh>
    <rPh sb="2" eb="4">
      <t>タンカ</t>
    </rPh>
    <phoneticPr fontId="6"/>
  </si>
  <si>
    <t>収集・運搬業者</t>
    <rPh sb="0" eb="2">
      <t>シュウシュウ</t>
    </rPh>
    <rPh sb="3" eb="5">
      <t>ウンパン</t>
    </rPh>
    <rPh sb="5" eb="7">
      <t>ギョウシャ</t>
    </rPh>
    <phoneticPr fontId="6"/>
  </si>
  <si>
    <t>業者名</t>
    <rPh sb="0" eb="3">
      <t>ギョウシャメイ</t>
    </rPh>
    <phoneticPr fontId="6"/>
  </si>
  <si>
    <t>取扱う
建設廃棄物の種類</t>
    <rPh sb="0" eb="1">
      <t>ト</t>
    </rPh>
    <rPh sb="1" eb="2">
      <t>アツカ</t>
    </rPh>
    <rPh sb="4" eb="6">
      <t>ケンセツ</t>
    </rPh>
    <rPh sb="6" eb="9">
      <t>ハイキブツ</t>
    </rPh>
    <rPh sb="10" eb="12">
      <t>シュルイ</t>
    </rPh>
    <phoneticPr fontId="6"/>
  </si>
  <si>
    <t>許可期限</t>
    <rPh sb="0" eb="2">
      <t>キョカ</t>
    </rPh>
    <rPh sb="2" eb="4">
      <t>キゲン</t>
    </rPh>
    <phoneticPr fontId="6"/>
  </si>
  <si>
    <r>
      <t>処分方法</t>
    </r>
    <r>
      <rPr>
        <sz val="8"/>
        <rFont val="ＭＳ Ｐ明朝"/>
        <family val="1"/>
        <charset val="128"/>
      </rPr>
      <t>※１　</t>
    </r>
    <rPh sb="0" eb="2">
      <t>ショブン</t>
    </rPh>
    <rPh sb="2" eb="4">
      <t>ホウホウ</t>
    </rPh>
    <phoneticPr fontId="6"/>
  </si>
  <si>
    <t>　中間処理　①脱水　②乾燥　③焼却　④破砕　⑤選別　⑥その他</t>
    <rPh sb="1" eb="3">
      <t>チュウカン</t>
    </rPh>
    <rPh sb="3" eb="5">
      <t>ショリ</t>
    </rPh>
    <phoneticPr fontId="6"/>
  </si>
  <si>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6"/>
  </si>
  <si>
    <t>建 設 発 生 土 処 分 地 計 画 書</t>
    <rPh sb="0" eb="1">
      <t>ケン</t>
    </rPh>
    <rPh sb="2" eb="3">
      <t>セツ</t>
    </rPh>
    <rPh sb="4" eb="5">
      <t>ハッ</t>
    </rPh>
    <rPh sb="6" eb="7">
      <t>ナマ</t>
    </rPh>
    <rPh sb="8" eb="9">
      <t>ツチ</t>
    </rPh>
    <rPh sb="10" eb="11">
      <t>ドコロ</t>
    </rPh>
    <rPh sb="12" eb="13">
      <t>ブン</t>
    </rPh>
    <rPh sb="14" eb="15">
      <t>チ</t>
    </rPh>
    <phoneticPr fontId="6"/>
  </si>
  <si>
    <t>（漁場又は路線名）</t>
    <rPh sb="1" eb="3">
      <t>ギョジョウ</t>
    </rPh>
    <rPh sb="3" eb="4">
      <t>マタ</t>
    </rPh>
    <rPh sb="5" eb="8">
      <t>ロセンメイ</t>
    </rPh>
    <phoneticPr fontId="6"/>
  </si>
  <si>
    <t>工  　期</t>
    <rPh sb="0" eb="1">
      <t>コウ</t>
    </rPh>
    <rPh sb="4" eb="5">
      <t>キ</t>
    </rPh>
    <phoneticPr fontId="6"/>
  </si>
  <si>
    <t>建設発生土量</t>
    <rPh sb="0" eb="2">
      <t>ケンセツ</t>
    </rPh>
    <rPh sb="2" eb="5">
      <t>ハッセイド</t>
    </rPh>
    <rPh sb="5" eb="6">
      <t>リョウ</t>
    </rPh>
    <phoneticPr fontId="6"/>
  </si>
  <si>
    <t>km</t>
    <phoneticPr fontId="6"/>
  </si>
  <si>
    <t>建設発生土処分地</t>
    <rPh sb="0" eb="2">
      <t>ケンセツ</t>
    </rPh>
    <rPh sb="2" eb="5">
      <t>ハッセイド</t>
    </rPh>
    <rPh sb="5" eb="7">
      <t>ショブン</t>
    </rPh>
    <rPh sb="7" eb="8">
      <t>チ</t>
    </rPh>
    <phoneticPr fontId="6"/>
  </si>
  <si>
    <t>処理処分地面積</t>
    <rPh sb="0" eb="2">
      <t>ショリ</t>
    </rPh>
    <rPh sb="2" eb="5">
      <t>ショブンチ</t>
    </rPh>
    <rPh sb="5" eb="7">
      <t>メンセキ</t>
    </rPh>
    <phoneticPr fontId="6"/>
  </si>
  <si>
    <t>㎡</t>
    <phoneticPr fontId="6"/>
  </si>
  <si>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6"/>
  </si>
  <si>
    <t>受入地同意書</t>
    <rPh sb="0" eb="2">
      <t>ウケイ</t>
    </rPh>
    <rPh sb="2" eb="3">
      <t>チ</t>
    </rPh>
    <rPh sb="3" eb="6">
      <t>ドウイショ</t>
    </rPh>
    <phoneticPr fontId="6"/>
  </si>
  <si>
    <t>上記建設発生土を引き受けます。</t>
    <rPh sb="0" eb="2">
      <t>ジョウキ</t>
    </rPh>
    <rPh sb="2" eb="4">
      <t>ケンセツ</t>
    </rPh>
    <rPh sb="4" eb="7">
      <t>ハッセイド</t>
    </rPh>
    <rPh sb="8" eb="9">
      <t>ヒ</t>
    </rPh>
    <rPh sb="10" eb="11">
      <t>ウ</t>
    </rPh>
    <phoneticPr fontId="6"/>
  </si>
  <si>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6"/>
  </si>
  <si>
    <t>《下請負人に関する事項》</t>
    <rPh sb="1" eb="2">
      <t>シタ</t>
    </rPh>
    <rPh sb="2" eb="4">
      <t>ウケオ</t>
    </rPh>
    <rPh sb="4" eb="5">
      <t>ヒト</t>
    </rPh>
    <rPh sb="6" eb="7">
      <t>カン</t>
    </rPh>
    <rPh sb="9" eb="11">
      <t>ジコウ</t>
    </rPh>
    <phoneticPr fontId="6"/>
  </si>
  <si>
    <t>［会社名］</t>
    <rPh sb="1" eb="4">
      <t>カイシャメイ</t>
    </rPh>
    <phoneticPr fontId="6"/>
  </si>
  <si>
    <t>［事業所名］</t>
    <rPh sb="1" eb="4">
      <t>ジギョウショ</t>
    </rPh>
    <rPh sb="4" eb="5">
      <t>カイシャメイ</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</si>
  <si>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</si>
  <si>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</si>
  <si>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</si>
  <si>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</si>
  <si>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工事名称
及び
工事内容</t>
    <rPh sb="0" eb="2">
      <t>コウジ</t>
    </rPh>
    <rPh sb="2" eb="4">
      <t>メイショウ</t>
    </rPh>
    <rPh sb="5" eb="6">
      <t>オヨ</t>
    </rPh>
    <rPh sb="8" eb="10">
      <t>コウジ</t>
    </rPh>
    <rPh sb="10" eb="12">
      <t>ナイヨウ</t>
    </rPh>
    <phoneticPr fontId="6"/>
  </si>
  <si>
    <t>工事業</t>
    <rPh sb="0" eb="2">
      <t>コウジ</t>
    </rPh>
    <rPh sb="2" eb="3">
      <t>ギョウ</t>
    </rPh>
    <phoneticPr fontId="6"/>
  </si>
  <si>
    <t>大臣　特定</t>
    <rPh sb="0" eb="2">
      <t>ダイジン</t>
    </rPh>
    <rPh sb="3" eb="5">
      <t>トクテイ</t>
    </rPh>
    <phoneticPr fontId="6"/>
  </si>
  <si>
    <t>知事　一般</t>
    <rPh sb="0" eb="2">
      <t>チジ</t>
    </rPh>
    <rPh sb="3" eb="5">
      <t>イッパン</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</si>
  <si>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</si>
  <si>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</si>
  <si>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</si>
  <si>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</si>
  <si>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</si>
  <si>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</si>
  <si>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</si>
  <si>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</si>
  <si>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名　　　　　　　　　称</t>
    <rPh sb="0" eb="11">
      <t>メイショウ</t>
    </rPh>
    <phoneticPr fontId="6"/>
  </si>
  <si>
    <t>住　　　　　　　　　所</t>
    <rPh sb="0" eb="11">
      <t>ジュウショ</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</si>
  <si>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</si>
  <si>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</si>
  <si>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</si>
  <si>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</si>
  <si>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</si>
  <si>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</si>
  <si>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</si>
  <si>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</si>
  <si>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</si>
  <si>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</si>
  <si>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</si>
  <si>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</si>
  <si>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</si>
  <si>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監督員名</t>
    <rPh sb="0" eb="2">
      <t>カントク</t>
    </rPh>
    <rPh sb="2" eb="3">
      <t>イン</t>
    </rPh>
    <rPh sb="3" eb="4">
      <t>メイ</t>
    </rPh>
    <phoneticPr fontId="6"/>
  </si>
  <si>
    <t>担当工事内容</t>
    <rPh sb="0" eb="2">
      <t>タントウ</t>
    </rPh>
    <rPh sb="2" eb="4">
      <t>コウジ</t>
    </rPh>
    <rPh sb="4" eb="6">
      <t>ナイヨウ</t>
    </rPh>
    <phoneticPr fontId="6"/>
  </si>
  <si>
    <t>現場
代理人名</t>
    <rPh sb="0" eb="2">
      <t>ゲンバ</t>
    </rPh>
    <rPh sb="3" eb="5">
      <t>ダイリ</t>
    </rPh>
    <rPh sb="5" eb="6">
      <t>ニン</t>
    </rPh>
    <rPh sb="6" eb="7">
      <t>メイ</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</si>
  <si>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</si>
  <si>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</si>
  <si>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6"/>
  </si>
  <si>
    <t>※　処分状況が分かるような写真を添付すること</t>
    <rPh sb="2" eb="4">
      <t>ショブン</t>
    </rPh>
    <rPh sb="4" eb="6">
      <t>ジョウキョウ</t>
    </rPh>
    <rPh sb="7" eb="8">
      <t>ワ</t>
    </rPh>
    <rPh sb="13" eb="15">
      <t>シャシン</t>
    </rPh>
    <rPh sb="16" eb="18">
      <t>テンプ</t>
    </rPh>
    <phoneticPr fontId="6"/>
  </si>
  <si>
    <t>受入地確認書</t>
    <rPh sb="0" eb="2">
      <t>ウケイ</t>
    </rPh>
    <rPh sb="2" eb="3">
      <t>チ</t>
    </rPh>
    <rPh sb="3" eb="6">
      <t>カクニンショ</t>
    </rPh>
    <phoneticPr fontId="6"/>
  </si>
  <si>
    <t>上記建設発生土を引き受けました。</t>
    <rPh sb="0" eb="2">
      <t>ジョウキ</t>
    </rPh>
    <rPh sb="2" eb="4">
      <t>ケンセツ</t>
    </rPh>
    <rPh sb="4" eb="7">
      <t>ハッセイド</t>
    </rPh>
    <rPh sb="8" eb="9">
      <t>ヒ</t>
    </rPh>
    <phoneticPr fontId="6"/>
  </si>
  <si>
    <t>係　員</t>
    <rPh sb="0" eb="1">
      <t>カカリ</t>
    </rPh>
    <rPh sb="2" eb="3">
      <t>イン</t>
    </rPh>
    <phoneticPr fontId="6"/>
  </si>
  <si>
    <t>（安衛法第30条第２項関係）</t>
    <rPh sb="1" eb="4">
      <t>アンエイホウ</t>
    </rPh>
    <rPh sb="4" eb="5">
      <t>ダイ</t>
    </rPh>
    <rPh sb="7" eb="8">
      <t>ジョウ</t>
    </rPh>
    <rPh sb="8" eb="9">
      <t>ダイ</t>
    </rPh>
    <rPh sb="10" eb="11">
      <t>コウ</t>
    </rPh>
    <rPh sb="11" eb="13">
      <t>カンケイ</t>
    </rPh>
    <phoneticPr fontId="6"/>
  </si>
  <si>
    <t>　 住所</t>
    <rPh sb="2" eb="4">
      <t>ジュウショ</t>
    </rPh>
    <phoneticPr fontId="6"/>
  </si>
  <si>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10"/>
  </si>
  <si>
    <t>商号または名称
代表者名</t>
    <rPh sb="0" eb="2">
      <t>ショウゴウ</t>
    </rPh>
    <rPh sb="5" eb="7">
      <t>メイショウ</t>
    </rPh>
    <phoneticPr fontId="6"/>
  </si>
  <si>
    <t>起工第　　号</t>
    <rPh sb="0" eb="2">
      <t>キコウ</t>
    </rPh>
    <rPh sb="2" eb="3">
      <t>ダイ</t>
    </rPh>
    <rPh sb="5" eb="6">
      <t>ゴウ</t>
    </rPh>
    <phoneticPr fontId="6"/>
  </si>
  <si>
    <t>＊</t>
    <phoneticPr fontId="6"/>
  </si>
  <si>
    <t>　義務期間は、相互の契約期間（工期）が重複する期間とし、各々の契約期間が変更になった場合</t>
    <phoneticPr fontId="6"/>
  </si>
  <si>
    <t xml:space="preserve">
にあっては、その期間に読み替えるものとする。</t>
    <phoneticPr fontId="6"/>
  </si>
  <si>
    <t>再資源化等報告書</t>
    <rPh sb="0" eb="4">
      <t>サイシゲンカ</t>
    </rPh>
    <rPh sb="4" eb="5">
      <t>トウ</t>
    </rPh>
    <rPh sb="5" eb="8">
      <t>ホウコクショ</t>
    </rPh>
    <phoneticPr fontId="6"/>
  </si>
  <si>
    <t>（発注者）</t>
    <rPh sb="1" eb="4">
      <t>ハッチュウシャ</t>
    </rPh>
    <phoneticPr fontId="6"/>
  </si>
  <si>
    <t>　建設工事に係る資材の再資源化等に関する法律第１８条第１項の規定により、下記のとおり、</t>
    <phoneticPr fontId="6"/>
  </si>
  <si>
    <t>特定建設資材廃棄物の再資源化等が完了したことを報告します。</t>
    <phoneticPr fontId="6"/>
  </si>
  <si>
    <t>１．工事の名称</t>
    <rPh sb="2" eb="4">
      <t>コウジ</t>
    </rPh>
    <rPh sb="5" eb="7">
      <t>メイショウ</t>
    </rPh>
    <phoneticPr fontId="10"/>
  </si>
  <si>
    <t>２．工事の場所</t>
    <rPh sb="2" eb="4">
      <t>コウジ</t>
    </rPh>
    <rPh sb="5" eb="7">
      <t>バショ</t>
    </rPh>
    <phoneticPr fontId="10"/>
  </si>
  <si>
    <t>４．再資源化等をした施設の名称及び所在地</t>
    <rPh sb="2" eb="6">
      <t>サイシゲンカ</t>
    </rPh>
    <rPh sb="6" eb="7">
      <t>トウ</t>
    </rPh>
    <rPh sb="10" eb="12">
      <t>シセツ</t>
    </rPh>
    <rPh sb="13" eb="15">
      <t>メイショウ</t>
    </rPh>
    <rPh sb="15" eb="16">
      <t>オヨ</t>
    </rPh>
    <rPh sb="17" eb="20">
      <t>ショザイチ</t>
    </rPh>
    <phoneticPr fontId="10"/>
  </si>
  <si>
    <t>（書き切れない場合は別紙に記載）</t>
    <rPh sb="1" eb="2">
      <t>カ</t>
    </rPh>
    <rPh sb="3" eb="4">
      <t>キ</t>
    </rPh>
    <rPh sb="7" eb="9">
      <t>バアイ</t>
    </rPh>
    <rPh sb="10" eb="12">
      <t>ベッシ</t>
    </rPh>
    <rPh sb="13" eb="15">
      <t>キサイ</t>
    </rPh>
    <phoneticPr fontId="6"/>
  </si>
  <si>
    <t>特定建設資材廃棄物
の種類</t>
    <rPh sb="0" eb="2">
      <t>トクテイ</t>
    </rPh>
    <rPh sb="2" eb="4">
      <t>ケンセツ</t>
    </rPh>
    <rPh sb="4" eb="6">
      <t>シザイ</t>
    </rPh>
    <rPh sb="6" eb="9">
      <t>ハイキブツ</t>
    </rPh>
    <rPh sb="11" eb="13">
      <t>シュルイ</t>
    </rPh>
    <phoneticPr fontId="6"/>
  </si>
  <si>
    <t>施設の名称</t>
    <rPh sb="0" eb="2">
      <t>シセツ</t>
    </rPh>
    <rPh sb="3" eb="5">
      <t>メイショウ</t>
    </rPh>
    <phoneticPr fontId="6"/>
  </si>
  <si>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10"/>
  </si>
  <si>
    <t>万円（税込み）</t>
    <rPh sb="0" eb="2">
      <t>マンエン</t>
    </rPh>
    <rPh sb="3" eb="5">
      <t>ゼイコ</t>
    </rPh>
    <phoneticPr fontId="6"/>
  </si>
  <si>
    <t>（参考資料を添付する場合の添付資料）</t>
    <phoneticPr fontId="6"/>
  </si>
  <si>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6"/>
  </si>
  <si>
    <t>□</t>
    <phoneticPr fontId="6"/>
  </si>
  <si>
    <t>再生資源利用実施書（必要事項を記載したもの）</t>
    <rPh sb="0" eb="2">
      <t>サイセイ</t>
    </rPh>
    <rPh sb="2" eb="4">
      <t>シゲン</t>
    </rPh>
    <rPh sb="4" eb="6">
      <t>リヨウ</t>
    </rPh>
    <rPh sb="6" eb="8">
      <t>ジッシ</t>
    </rPh>
    <rPh sb="8" eb="9">
      <t>ショ</t>
    </rPh>
    <phoneticPr fontId="6"/>
  </si>
  <si>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6"/>
  </si>
  <si>
    <t>様式18号
（要領17条第2項）</t>
    <rPh sb="0" eb="2">
      <t>ヨウシキ</t>
    </rPh>
    <rPh sb="4" eb="5">
      <t>ゴウ</t>
    </rPh>
    <rPh sb="7" eb="9">
      <t>ヨウリョウ</t>
    </rPh>
    <rPh sb="11" eb="12">
      <t>ジョウ</t>
    </rPh>
    <rPh sb="12" eb="13">
      <t>ダイ</t>
    </rPh>
    <rPh sb="14" eb="15">
      <t>コウ</t>
    </rPh>
    <phoneticPr fontId="6"/>
  </si>
  <si>
    <t>契約期間延長申請書</t>
    <rPh sb="0" eb="2">
      <t>ケイヤク</t>
    </rPh>
    <rPh sb="2" eb="4">
      <t>キカン</t>
    </rPh>
    <rPh sb="4" eb="6">
      <t>エンチョウ</t>
    </rPh>
    <rPh sb="6" eb="9">
      <t>シンセイショ</t>
    </rPh>
    <phoneticPr fontId="6"/>
  </si>
  <si>
    <t>係 員</t>
    <rPh sb="0" eb="1">
      <t>カカリ</t>
    </rPh>
    <rPh sb="2" eb="3">
      <t>イン</t>
    </rPh>
    <phoneticPr fontId="6"/>
  </si>
  <si>
    <t>係 長</t>
    <rPh sb="0" eb="1">
      <t>カカリ</t>
    </rPh>
    <rPh sb="2" eb="3">
      <t>チョウ</t>
    </rPh>
    <phoneticPr fontId="6"/>
  </si>
  <si>
    <t>総務課長</t>
    <rPh sb="0" eb="2">
      <t>ソウム</t>
    </rPh>
    <rPh sb="2" eb="3">
      <t>カ</t>
    </rPh>
    <rPh sb="3" eb="4">
      <t>チョウ</t>
    </rPh>
    <phoneticPr fontId="6"/>
  </si>
  <si>
    <t>副所長</t>
    <rPh sb="0" eb="1">
      <t>フク</t>
    </rPh>
    <rPh sb="1" eb="3">
      <t>ショチョウ</t>
    </rPh>
    <phoneticPr fontId="6"/>
  </si>
  <si>
    <t>所 長</t>
    <rPh sb="0" eb="1">
      <t>ショ</t>
    </rPh>
    <rPh sb="2" eb="3">
      <t>チョウ</t>
    </rPh>
    <phoneticPr fontId="6"/>
  </si>
  <si>
    <t>　</t>
    <phoneticPr fontId="6"/>
  </si>
  <si>
    <t>まで</t>
    <phoneticPr fontId="6"/>
  </si>
  <si>
    <t>契約期間を延長されるよう申請します。</t>
    <rPh sb="0" eb="2">
      <t>ケイヤク</t>
    </rPh>
    <rPh sb="2" eb="4">
      <t>キカン</t>
    </rPh>
    <rPh sb="5" eb="7">
      <t>エンチョウ</t>
    </rPh>
    <rPh sb="12" eb="14">
      <t>シンセイ</t>
    </rPh>
    <phoneticPr fontId="6"/>
  </si>
  <si>
    <t>￥</t>
    <phoneticPr fontId="6"/>
  </si>
  <si>
    <t>（内消費税等</t>
    <phoneticPr fontId="6"/>
  </si>
  <si>
    <t>円）</t>
    <rPh sb="0" eb="1">
      <t>エン</t>
    </rPh>
    <phoneticPr fontId="6"/>
  </si>
  <si>
    <t>契約期間</t>
    <rPh sb="0" eb="2">
      <t>ケイヤク</t>
    </rPh>
    <rPh sb="2" eb="4">
      <t>キカン</t>
    </rPh>
    <phoneticPr fontId="6"/>
  </si>
  <si>
    <t>日間</t>
    <rPh sb="0" eb="1">
      <t>ヒ</t>
    </rPh>
    <rPh sb="1" eb="2">
      <t>アイダ</t>
    </rPh>
    <phoneticPr fontId="6"/>
  </si>
  <si>
    <t>延長の理由</t>
    <rPh sb="0" eb="2">
      <t>エンチョウ</t>
    </rPh>
    <rPh sb="3" eb="5">
      <t>リユウ</t>
    </rPh>
    <phoneticPr fontId="6"/>
  </si>
  <si>
    <t>（契約期間延長承認）</t>
    <rPh sb="1" eb="3">
      <t>ケイヤク</t>
    </rPh>
    <rPh sb="3" eb="5">
      <t>キカン</t>
    </rPh>
    <rPh sb="5" eb="7">
      <t>エンチョウ</t>
    </rPh>
    <rPh sb="7" eb="9">
      <t>ショウニン</t>
    </rPh>
    <phoneticPr fontId="6"/>
  </si>
  <si>
    <t>控</t>
    <rPh sb="0" eb="1">
      <t>ヒカ</t>
    </rPh>
    <phoneticPr fontId="6"/>
  </si>
  <si>
    <t>　</t>
    <phoneticPr fontId="6"/>
  </si>
  <si>
    <t>・</t>
    <phoneticPr fontId="6"/>
  </si>
  <si>
    <t>起案</t>
    <rPh sb="0" eb="2">
      <t>キアン</t>
    </rPh>
    <phoneticPr fontId="6"/>
  </si>
  <si>
    <t>・</t>
    <phoneticPr fontId="6"/>
  </si>
  <si>
    <t>決裁</t>
    <rPh sb="0" eb="2">
      <t>ケッサイ</t>
    </rPh>
    <phoneticPr fontId="6"/>
  </si>
  <si>
    <t>施行</t>
    <phoneticPr fontId="6"/>
  </si>
  <si>
    <t>承認します。</t>
    <rPh sb="0" eb="2">
      <t>ショウニン</t>
    </rPh>
    <phoneticPr fontId="6"/>
  </si>
  <si>
    <t>（承認年月日）</t>
    <rPh sb="1" eb="3">
      <t>ショウニン</t>
    </rPh>
    <rPh sb="3" eb="4">
      <t>ネン</t>
    </rPh>
    <rPh sb="4" eb="5">
      <t>ツキ</t>
    </rPh>
    <rPh sb="5" eb="6">
      <t>ヒ</t>
    </rPh>
    <phoneticPr fontId="6"/>
  </si>
  <si>
    <t>照合</t>
    <rPh sb="0" eb="2">
      <t>ショウゴウ</t>
    </rPh>
    <phoneticPr fontId="6"/>
  </si>
  <si>
    <t>施行</t>
    <phoneticPr fontId="6"/>
  </si>
  <si>
    <t>課　　長</t>
    <rPh sb="0" eb="1">
      <t>カ</t>
    </rPh>
    <rPh sb="3" eb="4">
      <t>チョウ</t>
    </rPh>
    <phoneticPr fontId="6"/>
  </si>
  <si>
    <t>（事 業 名）</t>
    <rPh sb="1" eb="2">
      <t>コト</t>
    </rPh>
    <rPh sb="3" eb="4">
      <t>ギョウ</t>
    </rPh>
    <rPh sb="5" eb="6">
      <t>メイ</t>
    </rPh>
    <phoneticPr fontId="6"/>
  </si>
  <si>
    <t>種別</t>
    <rPh sb="0" eb="2">
      <t>シュベツ</t>
    </rPh>
    <phoneticPr fontId="6"/>
  </si>
  <si>
    <t>番号</t>
    <rPh sb="0" eb="2">
      <t>バンゴウ</t>
    </rPh>
    <phoneticPr fontId="6"/>
  </si>
  <si>
    <t>書　類　名</t>
    <rPh sb="0" eb="1">
      <t>ショ</t>
    </rPh>
    <rPh sb="2" eb="3">
      <t>タグイ</t>
    </rPh>
    <rPh sb="4" eb="5">
      <t>メイ</t>
    </rPh>
    <phoneticPr fontId="6"/>
  </si>
  <si>
    <t>提出時期</t>
    <rPh sb="0" eb="2">
      <t>テイシュツ</t>
    </rPh>
    <rPh sb="2" eb="4">
      <t>ジキ</t>
    </rPh>
    <phoneticPr fontId="6"/>
  </si>
  <si>
    <t>工事着手前</t>
    <rPh sb="0" eb="2">
      <t>コウジ</t>
    </rPh>
    <rPh sb="2" eb="4">
      <t>チャクシュ</t>
    </rPh>
    <rPh sb="4" eb="5">
      <t>マエ</t>
    </rPh>
    <phoneticPr fontId="6"/>
  </si>
  <si>
    <t>□</t>
    <phoneticPr fontId="6"/>
  </si>
  <si>
    <t>工事請負契約書</t>
    <rPh sb="0" eb="2">
      <t>コウジ</t>
    </rPh>
    <rPh sb="2" eb="4">
      <t>ウケオイ</t>
    </rPh>
    <rPh sb="4" eb="7">
      <t>ケイヤクショ</t>
    </rPh>
    <phoneticPr fontId="6"/>
  </si>
  <si>
    <t>－</t>
    <phoneticPr fontId="6"/>
  </si>
  <si>
    <t>契約関係書類</t>
    <rPh sb="0" eb="2">
      <t>ケイヤク</t>
    </rPh>
    <rPh sb="2" eb="4">
      <t>カンケイ</t>
    </rPh>
    <rPh sb="4" eb="6">
      <t>ショルイ</t>
    </rPh>
    <phoneticPr fontId="6"/>
  </si>
  <si>
    <t>着工届</t>
    <rPh sb="0" eb="2">
      <t>チャッコウ</t>
    </rPh>
    <rPh sb="2" eb="3">
      <t>トド</t>
    </rPh>
    <phoneticPr fontId="6"/>
  </si>
  <si>
    <t>契約後７日以内</t>
    <rPh sb="0" eb="3">
      <t>ケイヤクゴ</t>
    </rPh>
    <rPh sb="4" eb="5">
      <t>ニチ</t>
    </rPh>
    <rPh sb="5" eb="7">
      <t>イナイ</t>
    </rPh>
    <phoneticPr fontId="6"/>
  </si>
  <si>
    <t>□</t>
    <phoneticPr fontId="6"/>
  </si>
  <si>
    <t>工事工程表</t>
    <rPh sb="0" eb="2">
      <t>コウジ</t>
    </rPh>
    <rPh sb="2" eb="5">
      <t>コウテイヒョウ</t>
    </rPh>
    <phoneticPr fontId="6"/>
  </si>
  <si>
    <t>様式３</t>
    <rPh sb="0" eb="2">
      <t>ヨウシキ</t>
    </rPh>
    <phoneticPr fontId="6"/>
  </si>
  <si>
    <t>－</t>
    <phoneticPr fontId="6"/>
  </si>
  <si>
    <t>工事関係書類</t>
    <rPh sb="0" eb="2">
      <t>コウジ</t>
    </rPh>
    <rPh sb="2" eb="4">
      <t>カンケイ</t>
    </rPh>
    <rPh sb="4" eb="6">
      <t>ショルイ</t>
    </rPh>
    <phoneticPr fontId="6"/>
  </si>
  <si>
    <t>施工計画</t>
    <rPh sb="0" eb="2">
      <t>セコウ</t>
    </rPh>
    <rPh sb="2" eb="4">
      <t>ケイカク</t>
    </rPh>
    <phoneticPr fontId="6"/>
  </si>
  <si>
    <t>施工計画書</t>
    <rPh sb="0" eb="2">
      <t>セコウ</t>
    </rPh>
    <rPh sb="2" eb="5">
      <t>ケイカクショ</t>
    </rPh>
    <phoneticPr fontId="6"/>
  </si>
  <si>
    <t>契約後速やかに</t>
    <rPh sb="0" eb="3">
      <t>ケイヤクゴ</t>
    </rPh>
    <rPh sb="3" eb="4">
      <t>スミ</t>
    </rPh>
    <phoneticPr fontId="6"/>
  </si>
  <si>
    <t>材料承認</t>
    <rPh sb="0" eb="2">
      <t>ザイリョウ</t>
    </rPh>
    <rPh sb="2" eb="4">
      <t>ショウニン</t>
    </rPh>
    <phoneticPr fontId="6"/>
  </si>
  <si>
    <t>使用承認願材料一覧表</t>
    <rPh sb="0" eb="2">
      <t>シヨウ</t>
    </rPh>
    <rPh sb="2" eb="4">
      <t>ショウニン</t>
    </rPh>
    <rPh sb="4" eb="5">
      <t>ネガ</t>
    </rPh>
    <rPh sb="5" eb="7">
      <t>ザイリョウ</t>
    </rPh>
    <rPh sb="7" eb="10">
      <t>イチランヒョウ</t>
    </rPh>
    <phoneticPr fontId="6"/>
  </si>
  <si>
    <t>岩石採取計画認可証（写）</t>
    <rPh sb="0" eb="2">
      <t>ガンセキ</t>
    </rPh>
    <rPh sb="2" eb="4">
      <t>サイシュ</t>
    </rPh>
    <rPh sb="4" eb="6">
      <t>ケイカク</t>
    </rPh>
    <rPh sb="6" eb="9">
      <t>ニンカショウ</t>
    </rPh>
    <rPh sb="10" eb="11">
      <t>ウツ</t>
    </rPh>
    <phoneticPr fontId="6"/>
  </si>
  <si>
    <t>県産資材不使用理由書</t>
    <rPh sb="0" eb="2">
      <t>ケンサン</t>
    </rPh>
    <rPh sb="2" eb="4">
      <t>シザイ</t>
    </rPh>
    <rPh sb="4" eb="7">
      <t>フシヨウ</t>
    </rPh>
    <rPh sb="7" eb="10">
      <t>リユウショ</t>
    </rPh>
    <phoneticPr fontId="6"/>
  </si>
  <si>
    <t>下請契約を締結する場合</t>
    <rPh sb="0" eb="1">
      <t>シタ</t>
    </rPh>
    <rPh sb="2" eb="4">
      <t>ケイヤク</t>
    </rPh>
    <rPh sb="5" eb="7">
      <t>テイケツ</t>
    </rPh>
    <rPh sb="9" eb="11">
      <t>バアイ</t>
    </rPh>
    <phoneticPr fontId="6"/>
  </si>
  <si>
    <t>選定理由書</t>
    <rPh sb="0" eb="2">
      <t>センテイ</t>
    </rPh>
    <rPh sb="2" eb="5">
      <t>リユウショ</t>
    </rPh>
    <phoneticPr fontId="6"/>
  </si>
  <si>
    <t>建設リサイクル法関係</t>
    <rPh sb="0" eb="2">
      <t>ケンセツ</t>
    </rPh>
    <rPh sb="7" eb="8">
      <t>ホウ</t>
    </rPh>
    <rPh sb="8" eb="10">
      <t>カンケイ</t>
    </rPh>
    <phoneticPr fontId="6"/>
  </si>
  <si>
    <t>建設発生土処分地計画書</t>
    <rPh sb="0" eb="2">
      <t>ケンセツ</t>
    </rPh>
    <rPh sb="2" eb="5">
      <t>ハッセイド</t>
    </rPh>
    <rPh sb="5" eb="8">
      <t>ショブンチ</t>
    </rPh>
    <rPh sb="8" eb="11">
      <t>ケイカクショ</t>
    </rPh>
    <phoneticPr fontId="6"/>
  </si>
  <si>
    <t>建設発生土を処分する場合</t>
    <rPh sb="0" eb="2">
      <t>ケンセツ</t>
    </rPh>
    <rPh sb="2" eb="5">
      <t>ハッセイド</t>
    </rPh>
    <rPh sb="6" eb="8">
      <t>ショブン</t>
    </rPh>
    <rPh sb="10" eb="12">
      <t>バアイ</t>
    </rPh>
    <phoneticPr fontId="6"/>
  </si>
  <si>
    <t>公共事業施行通知書</t>
    <rPh sb="0" eb="2">
      <t>コウキョウ</t>
    </rPh>
    <rPh sb="2" eb="4">
      <t>ジギョウ</t>
    </rPh>
    <rPh sb="4" eb="6">
      <t>セコウ</t>
    </rPh>
    <rPh sb="6" eb="9">
      <t>ツウチショ</t>
    </rPh>
    <phoneticPr fontId="6"/>
  </si>
  <si>
    <t>失業者吸収の指示がある場合</t>
    <rPh sb="0" eb="3">
      <t>シツギョウシャ</t>
    </rPh>
    <rPh sb="3" eb="5">
      <t>キュウシュウ</t>
    </rPh>
    <rPh sb="6" eb="8">
      <t>シジ</t>
    </rPh>
    <rPh sb="11" eb="13">
      <t>バアイ</t>
    </rPh>
    <phoneticPr fontId="6"/>
  </si>
  <si>
    <t>安全・訓練等の活動計画書</t>
    <rPh sb="0" eb="2">
      <t>アンゼン</t>
    </rPh>
    <rPh sb="3" eb="5">
      <t>クンレン</t>
    </rPh>
    <rPh sb="5" eb="6">
      <t>トウ</t>
    </rPh>
    <rPh sb="7" eb="9">
      <t>カツドウ</t>
    </rPh>
    <rPh sb="9" eb="12">
      <t>ケイカクショ</t>
    </rPh>
    <phoneticPr fontId="6"/>
  </si>
  <si>
    <t>電子納品対象基本項目について協議</t>
    <rPh sb="4" eb="6">
      <t>タイショウ</t>
    </rPh>
    <rPh sb="6" eb="8">
      <t>キホン</t>
    </rPh>
    <rPh sb="8" eb="10">
      <t>コウモク</t>
    </rPh>
    <rPh sb="14" eb="16">
      <t>キョウギ</t>
    </rPh>
    <phoneticPr fontId="6"/>
  </si>
  <si>
    <t>道路使用許可を必要とする場合</t>
    <rPh sb="0" eb="2">
      <t>ドウロ</t>
    </rPh>
    <rPh sb="2" eb="4">
      <t>シヨウ</t>
    </rPh>
    <rPh sb="4" eb="6">
      <t>キョカ</t>
    </rPh>
    <rPh sb="7" eb="9">
      <t>ヒツヨウ</t>
    </rPh>
    <rPh sb="12" eb="14">
      <t>バアイ</t>
    </rPh>
    <phoneticPr fontId="6"/>
  </si>
  <si>
    <t>着手前測量結果報告書</t>
    <rPh sb="0" eb="3">
      <t>チャクシュマエ</t>
    </rPh>
    <rPh sb="3" eb="5">
      <t>ソクリョウ</t>
    </rPh>
    <rPh sb="5" eb="7">
      <t>ケッカ</t>
    </rPh>
    <rPh sb="7" eb="9">
      <t>ホウコク</t>
    </rPh>
    <rPh sb="9" eb="10">
      <t>ショ</t>
    </rPh>
    <phoneticPr fontId="6"/>
  </si>
  <si>
    <t>施　工　中</t>
    <rPh sb="0" eb="1">
      <t>セ</t>
    </rPh>
    <rPh sb="2" eb="3">
      <t>コウ</t>
    </rPh>
    <rPh sb="4" eb="5">
      <t>ナカ</t>
    </rPh>
    <phoneticPr fontId="6"/>
  </si>
  <si>
    <t>施工管理</t>
    <rPh sb="0" eb="2">
      <t>セコウ</t>
    </rPh>
    <rPh sb="2" eb="4">
      <t>カンリ</t>
    </rPh>
    <phoneticPr fontId="6"/>
  </si>
  <si>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6"/>
  </si>
  <si>
    <t>工事打合せ毎</t>
    <rPh sb="0" eb="2">
      <t>コウジ</t>
    </rPh>
    <rPh sb="2" eb="4">
      <t>ウチアワ</t>
    </rPh>
    <rPh sb="5" eb="6">
      <t>ゴト</t>
    </rPh>
    <phoneticPr fontId="6"/>
  </si>
  <si>
    <t>段階確認時</t>
    <rPh sb="0" eb="2">
      <t>ダンカイ</t>
    </rPh>
    <rPh sb="2" eb="4">
      <t>カクニン</t>
    </rPh>
    <rPh sb="4" eb="5">
      <t>ジ</t>
    </rPh>
    <phoneticPr fontId="6"/>
  </si>
  <si>
    <t>その他確認</t>
    <rPh sb="2" eb="3">
      <t>タ</t>
    </rPh>
    <rPh sb="3" eb="5">
      <t>カクニン</t>
    </rPh>
    <phoneticPr fontId="6"/>
  </si>
  <si>
    <t>その他確認時</t>
    <rPh sb="2" eb="3">
      <t>タ</t>
    </rPh>
    <rPh sb="3" eb="5">
      <t>カクニン</t>
    </rPh>
    <rPh sb="5" eb="6">
      <t>ジ</t>
    </rPh>
    <phoneticPr fontId="6"/>
  </si>
  <si>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6"/>
  </si>
  <si>
    <t>安全管理</t>
    <rPh sb="0" eb="2">
      <t>アンゼン</t>
    </rPh>
    <rPh sb="2" eb="4">
      <t>カンリ</t>
    </rPh>
    <phoneticPr fontId="6"/>
  </si>
  <si>
    <t>活動後速やかに</t>
    <rPh sb="0" eb="2">
      <t>カツドウ</t>
    </rPh>
    <rPh sb="2" eb="3">
      <t>ゴ</t>
    </rPh>
    <rPh sb="3" eb="4">
      <t>スミ</t>
    </rPh>
    <phoneticPr fontId="6"/>
  </si>
  <si>
    <t>事故報告書</t>
    <rPh sb="0" eb="2">
      <t>ジコ</t>
    </rPh>
    <rPh sb="2" eb="5">
      <t>ホウコクショ</t>
    </rPh>
    <phoneticPr fontId="6"/>
  </si>
  <si>
    <t>事故後速やかに</t>
    <rPh sb="0" eb="3">
      <t>ジコゴ</t>
    </rPh>
    <rPh sb="3" eb="4">
      <t>スミ</t>
    </rPh>
    <phoneticPr fontId="6"/>
  </si>
  <si>
    <t>事故が発生した場合</t>
    <rPh sb="0" eb="2">
      <t>ジコ</t>
    </rPh>
    <rPh sb="3" eb="5">
      <t>ハッセイ</t>
    </rPh>
    <rPh sb="7" eb="9">
      <t>バアイ</t>
    </rPh>
    <phoneticPr fontId="6"/>
  </si>
  <si>
    <t>工程管理</t>
    <rPh sb="0" eb="2">
      <t>コウテイ</t>
    </rPh>
    <rPh sb="2" eb="4">
      <t>カンリ</t>
    </rPh>
    <phoneticPr fontId="6"/>
  </si>
  <si>
    <t>工事履行報告書</t>
    <rPh sb="0" eb="2">
      <t>コウジ</t>
    </rPh>
    <rPh sb="2" eb="4">
      <t>リコウ</t>
    </rPh>
    <rPh sb="4" eb="7">
      <t>ホウコクショ</t>
    </rPh>
    <phoneticPr fontId="6"/>
  </si>
  <si>
    <t>毎月末</t>
    <rPh sb="0" eb="2">
      <t>マイツキ</t>
    </rPh>
    <rPh sb="2" eb="3">
      <t>マツ</t>
    </rPh>
    <phoneticPr fontId="6"/>
  </si>
  <si>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6"/>
  </si>
  <si>
    <t>現場発生品調書</t>
    <phoneticPr fontId="6"/>
  </si>
  <si>
    <t>発生品引き渡し時</t>
    <rPh sb="0" eb="2">
      <t>ハッセイ</t>
    </rPh>
    <rPh sb="2" eb="3">
      <t>ヒン</t>
    </rPh>
    <rPh sb="3" eb="4">
      <t>ヒ</t>
    </rPh>
    <rPh sb="5" eb="6">
      <t>ワタ</t>
    </rPh>
    <rPh sb="7" eb="8">
      <t>ジ</t>
    </rPh>
    <phoneticPr fontId="6"/>
  </si>
  <si>
    <t>現場発生品がある場合</t>
    <rPh sb="0" eb="2">
      <t>ゲンバ</t>
    </rPh>
    <rPh sb="2" eb="4">
      <t>ハッセイ</t>
    </rPh>
    <rPh sb="4" eb="5">
      <t>ヒン</t>
    </rPh>
    <rPh sb="8" eb="10">
      <t>バアイ</t>
    </rPh>
    <phoneticPr fontId="6"/>
  </si>
  <si>
    <t>下請契約解除要求書に対する回答書</t>
    <rPh sb="6" eb="9">
      <t>ヨウキュウショ</t>
    </rPh>
    <rPh sb="10" eb="11">
      <t>タイ</t>
    </rPh>
    <rPh sb="13" eb="16">
      <t>カイトウショ</t>
    </rPh>
    <phoneticPr fontId="6"/>
  </si>
  <si>
    <t>事由が生じた場合</t>
    <rPh sb="0" eb="2">
      <t>ジユウ</t>
    </rPh>
    <rPh sb="3" eb="4">
      <t>ショウ</t>
    </rPh>
    <rPh sb="6" eb="8">
      <t>バアイ</t>
    </rPh>
    <phoneticPr fontId="6"/>
  </si>
  <si>
    <t>施工中（変更関係）</t>
    <rPh sb="0" eb="3">
      <t>セコウチュウ</t>
    </rPh>
    <rPh sb="4" eb="6">
      <t>ヘンコウ</t>
    </rPh>
    <rPh sb="6" eb="8">
      <t>カンケイ</t>
    </rPh>
    <phoneticPr fontId="6"/>
  </si>
  <si>
    <t>変更契約請書</t>
    <rPh sb="0" eb="2">
      <t>ヘンコウ</t>
    </rPh>
    <rPh sb="2" eb="4">
      <t>ケイヤク</t>
    </rPh>
    <rPh sb="4" eb="5">
      <t>ウ</t>
    </rPh>
    <rPh sb="5" eb="6">
      <t>ショ</t>
    </rPh>
    <phoneticPr fontId="6"/>
  </si>
  <si>
    <t>変更施工計画書</t>
    <rPh sb="0" eb="2">
      <t>ヘンコウ</t>
    </rPh>
    <rPh sb="2" eb="4">
      <t>セコウ</t>
    </rPh>
    <rPh sb="4" eb="7">
      <t>ケイカクショ</t>
    </rPh>
    <phoneticPr fontId="6"/>
  </si>
  <si>
    <t>工事完成時</t>
    <rPh sb="0" eb="2">
      <t>コウジ</t>
    </rPh>
    <rPh sb="2" eb="5">
      <t>カンセイジ</t>
    </rPh>
    <phoneticPr fontId="6"/>
  </si>
  <si>
    <t>工事書類</t>
    <rPh sb="0" eb="2">
      <t>コウジ</t>
    </rPh>
    <rPh sb="2" eb="4">
      <t>ショルイ</t>
    </rPh>
    <phoneticPr fontId="6"/>
  </si>
  <si>
    <t>しゅん工届</t>
    <rPh sb="3" eb="4">
      <t>コウ</t>
    </rPh>
    <rPh sb="4" eb="5">
      <t>トドケ</t>
    </rPh>
    <phoneticPr fontId="6"/>
  </si>
  <si>
    <t>工事完了後</t>
    <rPh sb="0" eb="2">
      <t>コウジ</t>
    </rPh>
    <rPh sb="2" eb="5">
      <t>カンリョウゴ</t>
    </rPh>
    <phoneticPr fontId="6"/>
  </si>
  <si>
    <t>施工管理資料</t>
    <rPh sb="0" eb="2">
      <t>セコウ</t>
    </rPh>
    <rPh sb="2" eb="4">
      <t>カンリ</t>
    </rPh>
    <rPh sb="4" eb="6">
      <t>シリョウ</t>
    </rPh>
    <phoneticPr fontId="6"/>
  </si>
  <si>
    <t>出来形管理資料</t>
    <rPh sb="0" eb="2">
      <t>デキ</t>
    </rPh>
    <rPh sb="2" eb="3">
      <t>カタチ</t>
    </rPh>
    <rPh sb="3" eb="5">
      <t>カンリ</t>
    </rPh>
    <rPh sb="5" eb="7">
      <t>シリョウ</t>
    </rPh>
    <phoneticPr fontId="6"/>
  </si>
  <si>
    <t>出来形数量及び完成図</t>
    <rPh sb="0" eb="2">
      <t>デキ</t>
    </rPh>
    <rPh sb="2" eb="3">
      <t>カタチ</t>
    </rPh>
    <rPh sb="3" eb="5">
      <t>スウリョウ</t>
    </rPh>
    <rPh sb="5" eb="6">
      <t>オヨ</t>
    </rPh>
    <rPh sb="7" eb="9">
      <t>カンセイ</t>
    </rPh>
    <rPh sb="9" eb="10">
      <t>ズ</t>
    </rPh>
    <phoneticPr fontId="6"/>
  </si>
  <si>
    <t>品質管理資料</t>
    <rPh sb="0" eb="2">
      <t>ヒンシツ</t>
    </rPh>
    <rPh sb="2" eb="4">
      <t>カンリ</t>
    </rPh>
    <rPh sb="4" eb="6">
      <t>シリョウ</t>
    </rPh>
    <phoneticPr fontId="6"/>
  </si>
  <si>
    <t>工事記録写真</t>
    <rPh sb="0" eb="2">
      <t>コウジ</t>
    </rPh>
    <rPh sb="2" eb="4">
      <t>キロク</t>
    </rPh>
    <rPh sb="4" eb="6">
      <t>シャシン</t>
    </rPh>
    <phoneticPr fontId="6"/>
  </si>
  <si>
    <t>使用材料総括一覧表</t>
    <rPh sb="0" eb="2">
      <t>シヨウ</t>
    </rPh>
    <rPh sb="2" eb="4">
      <t>ザイリョウ</t>
    </rPh>
    <rPh sb="4" eb="6">
      <t>ソウカツ</t>
    </rPh>
    <rPh sb="6" eb="9">
      <t>イチランヒョウ</t>
    </rPh>
    <phoneticPr fontId="6"/>
  </si>
  <si>
    <t>建設発生土処分地確認書</t>
    <rPh sb="0" eb="2">
      <t>ケンセツ</t>
    </rPh>
    <rPh sb="2" eb="5">
      <t>ハッセイド</t>
    </rPh>
    <rPh sb="5" eb="7">
      <t>ショブン</t>
    </rPh>
    <rPh sb="7" eb="8">
      <t>チ</t>
    </rPh>
    <rPh sb="8" eb="11">
      <t>カクニンショ</t>
    </rPh>
    <phoneticPr fontId="6"/>
  </si>
  <si>
    <t>建設発生土を処分した場合</t>
    <rPh sb="0" eb="2">
      <t>ケンセツ</t>
    </rPh>
    <rPh sb="2" eb="5">
      <t>ハッセイド</t>
    </rPh>
    <rPh sb="6" eb="8">
      <t>ショブン</t>
    </rPh>
    <rPh sb="10" eb="12">
      <t>バアイ</t>
    </rPh>
    <phoneticPr fontId="6"/>
  </si>
  <si>
    <t>処理後速やかに</t>
    <rPh sb="0" eb="3">
      <t>ショリゴ</t>
    </rPh>
    <rPh sb="3" eb="4">
      <t>スミ</t>
    </rPh>
    <phoneticPr fontId="6"/>
  </si>
  <si>
    <t>工事完了後</t>
    <rPh sb="0" eb="2">
      <t>コウジ</t>
    </rPh>
    <rPh sb="2" eb="4">
      <t>カンリョウ</t>
    </rPh>
    <rPh sb="4" eb="5">
      <t>ゴ</t>
    </rPh>
    <phoneticPr fontId="6"/>
  </si>
  <si>
    <t>職業安定所からの紹介があった場合</t>
    <rPh sb="0" eb="2">
      <t>ショクギョウ</t>
    </rPh>
    <rPh sb="2" eb="5">
      <t>アンテイショ</t>
    </rPh>
    <rPh sb="8" eb="10">
      <t>ショウカイ</t>
    </rPh>
    <rPh sb="14" eb="16">
      <t>バアイ</t>
    </rPh>
    <phoneticPr fontId="6"/>
  </si>
  <si>
    <t>材料出荷証明書</t>
    <rPh sb="0" eb="2">
      <t>ザイリョウ</t>
    </rPh>
    <rPh sb="2" eb="4">
      <t>シュッカ</t>
    </rPh>
    <rPh sb="4" eb="7">
      <t>ショウメイショ</t>
    </rPh>
    <phoneticPr fontId="6"/>
  </si>
  <si>
    <t>県産木材使用証明書</t>
    <rPh sb="0" eb="2">
      <t>ケンサン</t>
    </rPh>
    <rPh sb="2" eb="4">
      <t>モクザイ</t>
    </rPh>
    <rPh sb="4" eb="6">
      <t>シヨウ</t>
    </rPh>
    <rPh sb="6" eb="9">
      <t>ショウメイショ</t>
    </rPh>
    <phoneticPr fontId="6"/>
  </si>
  <si>
    <t>県産木材を使用した場合</t>
    <rPh sb="0" eb="2">
      <t>ケンサン</t>
    </rPh>
    <rPh sb="2" eb="4">
      <t>モクザイ</t>
    </rPh>
    <rPh sb="5" eb="7">
      <t>シヨウ</t>
    </rPh>
    <rPh sb="9" eb="11">
      <t>バアイ</t>
    </rPh>
    <phoneticPr fontId="6"/>
  </si>
  <si>
    <t>電子納品成果物［CD-R（ＤＶＤ－Ｒ）］</t>
    <rPh sb="4" eb="7">
      <t>セイカブツ</t>
    </rPh>
    <phoneticPr fontId="6"/>
  </si>
  <si>
    <t>「電子納品ガイドライン」に基づき作成</t>
    <rPh sb="1" eb="3">
      <t>デンシ</t>
    </rPh>
    <rPh sb="3" eb="5">
      <t>ノウヒン</t>
    </rPh>
    <rPh sb="13" eb="14">
      <t>モト</t>
    </rPh>
    <rPh sb="16" eb="18">
      <t>サクセイ</t>
    </rPh>
    <phoneticPr fontId="6"/>
  </si>
  <si>
    <t>電子媒体納品書</t>
    <rPh sb="2" eb="4">
      <t>バイタイ</t>
    </rPh>
    <rPh sb="4" eb="7">
      <t>ノウヒンショ</t>
    </rPh>
    <phoneticPr fontId="6"/>
  </si>
  <si>
    <t>※１</t>
    <phoneticPr fontId="6"/>
  </si>
  <si>
    <t>※２</t>
  </si>
  <si>
    <t>※３</t>
  </si>
  <si>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6"/>
  </si>
  <si>
    <t>表紙へ戻る</t>
  </si>
  <si>
    <t>表紙へ戻る</t>
    <phoneticPr fontId="6"/>
  </si>
  <si>
    <t>毎月末が提出期限です。</t>
    <rPh sb="0" eb="1">
      <t>マイ</t>
    </rPh>
    <rPh sb="1" eb="3">
      <t>ゲツマツ</t>
    </rPh>
    <rPh sb="4" eb="6">
      <t>テイシュツ</t>
    </rPh>
    <rPh sb="6" eb="8">
      <t>キゲン</t>
    </rPh>
    <phoneticPr fontId="13"/>
  </si>
  <si>
    <t>速やかに提出しましょう。</t>
    <rPh sb="0" eb="1">
      <t>スミ</t>
    </rPh>
    <rPh sb="4" eb="6">
      <t>テイシュツ</t>
    </rPh>
    <phoneticPr fontId="13"/>
  </si>
  <si>
    <t>下請契約後速やかに提出しましょう。</t>
    <rPh sb="0" eb="2">
      <t>シタウ</t>
    </rPh>
    <rPh sb="2" eb="5">
      <t>ケイヤクゴ</t>
    </rPh>
    <rPh sb="5" eb="6">
      <t>スミ</t>
    </rPh>
    <rPh sb="9" eb="11">
      <t>テイシュツ</t>
    </rPh>
    <phoneticPr fontId="13"/>
  </si>
  <si>
    <t>〃</t>
    <phoneticPr fontId="6"/>
  </si>
  <si>
    <t>再下請契約後速やかに提出しましょう。</t>
    <rPh sb="0" eb="1">
      <t>サイ</t>
    </rPh>
    <rPh sb="1" eb="3">
      <t>シタウ</t>
    </rPh>
    <rPh sb="3" eb="6">
      <t>ケイヤクゴ</t>
    </rPh>
    <rPh sb="6" eb="7">
      <t>スミ</t>
    </rPh>
    <rPh sb="10" eb="12">
      <t>テイシュツ</t>
    </rPh>
    <phoneticPr fontId="13"/>
  </si>
  <si>
    <t>この通知書には、現場代理人等の経歴書を別紙（様式２－２号）により作成し添付すること。</t>
    <phoneticPr fontId="10"/>
  </si>
  <si>
    <t>看板設置等の簡易な工事は不要</t>
    <rPh sb="0" eb="2">
      <t>カンバン</t>
    </rPh>
    <rPh sb="2" eb="4">
      <t>セッチ</t>
    </rPh>
    <rPh sb="4" eb="5">
      <t>トウ</t>
    </rPh>
    <rPh sb="6" eb="8">
      <t>カンイ</t>
    </rPh>
    <rPh sb="9" eb="11">
      <t>コウジ</t>
    </rPh>
    <rPh sb="12" eb="14">
      <t>フヨウ</t>
    </rPh>
    <phoneticPr fontId="6"/>
  </si>
  <si>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</si>
  <si>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6"/>
  </si>
  <si>
    <t>確　　　認　　　者</t>
    <rPh sb="0" eb="1">
      <t>アキラ</t>
    </rPh>
    <rPh sb="4" eb="5">
      <t>シノブ</t>
    </rPh>
    <rPh sb="8" eb="9">
      <t>シャ</t>
    </rPh>
    <phoneticPr fontId="6"/>
  </si>
  <si>
    <t>施工
計画
ﾁｪｯｸ</t>
    <rPh sb="0" eb="2">
      <t>セコウ</t>
    </rPh>
    <rPh sb="3" eb="5">
      <t>ケイカク</t>
    </rPh>
    <phoneticPr fontId="6"/>
  </si>
  <si>
    <t>技術者氏名</t>
    <rPh sb="0" eb="3">
      <t>ギジュツシャ</t>
    </rPh>
    <rPh sb="3" eb="5">
      <t>シメイ</t>
    </rPh>
    <phoneticPr fontId="6"/>
  </si>
  <si>
    <t>実施
状況
確認</t>
    <rPh sb="0" eb="2">
      <t>ジッシ</t>
    </rPh>
    <rPh sb="3" eb="5">
      <t>ジョウキョウ</t>
    </rPh>
    <rPh sb="6" eb="8">
      <t>カクニン</t>
    </rPh>
    <phoneticPr fontId="6"/>
  </si>
  <si>
    <t>請負額</t>
    <rPh sb="0" eb="2">
      <t>ウケオイ</t>
    </rPh>
    <rPh sb="2" eb="3">
      <t>ガク</t>
    </rPh>
    <phoneticPr fontId="6"/>
  </si>
  <si>
    <t>指定課題</t>
    <rPh sb="0" eb="2">
      <t>シテイ</t>
    </rPh>
    <rPh sb="2" eb="4">
      <t>カダイ</t>
    </rPh>
    <phoneticPr fontId="6"/>
  </si>
  <si>
    <t>提案項目</t>
    <rPh sb="0" eb="2">
      <t>テイアン</t>
    </rPh>
    <rPh sb="2" eb="4">
      <t>コウモク</t>
    </rPh>
    <phoneticPr fontId="6"/>
  </si>
  <si>
    <t>施工計画への記載</t>
    <rPh sb="0" eb="2">
      <t>セコウ</t>
    </rPh>
    <rPh sb="2" eb="4">
      <t>ケイカク</t>
    </rPh>
    <rPh sb="6" eb="8">
      <t>キサイ</t>
    </rPh>
    <phoneticPr fontId="6"/>
  </si>
  <si>
    <t>実　　施　　状　　況</t>
    <rPh sb="0" eb="1">
      <t>ジツ</t>
    </rPh>
    <rPh sb="3" eb="4">
      <t>シ</t>
    </rPh>
    <rPh sb="6" eb="7">
      <t>ジョウ</t>
    </rPh>
    <rPh sb="9" eb="10">
      <t>キョウ</t>
    </rPh>
    <phoneticPr fontId="6"/>
  </si>
  <si>
    <t>指示事項</t>
    <rPh sb="0" eb="2">
      <t>シジ</t>
    </rPh>
    <rPh sb="2" eb="4">
      <t>ジコウ</t>
    </rPh>
    <phoneticPr fontId="6"/>
  </si>
  <si>
    <t>実施内容</t>
    <rPh sb="0" eb="2">
      <t>ジッシ</t>
    </rPh>
    <rPh sb="2" eb="4">
      <t>ナイヨウ</t>
    </rPh>
    <phoneticPr fontId="6"/>
  </si>
  <si>
    <t>確認方法</t>
    <rPh sb="0" eb="2">
      <t>カクニン</t>
    </rPh>
    <rPh sb="2" eb="4">
      <t>ホウホウ</t>
    </rPh>
    <phoneticPr fontId="6"/>
  </si>
  <si>
    <t>※１</t>
    <phoneticPr fontId="6"/>
  </si>
  <si>
    <t>※２</t>
    <phoneticPr fontId="6"/>
  </si>
  <si>
    <t>上記を参考に、現場での実施状況を確認する。</t>
    <rPh sb="0" eb="2">
      <t>ジョウキ</t>
    </rPh>
    <rPh sb="3" eb="5">
      <t>サンコウ</t>
    </rPh>
    <rPh sb="7" eb="9">
      <t>ゲンバ</t>
    </rPh>
    <rPh sb="11" eb="13">
      <t>ジッシ</t>
    </rPh>
    <rPh sb="13" eb="15">
      <t>ジョウキョウ</t>
    </rPh>
    <rPh sb="16" eb="18">
      <t>カクニン</t>
    </rPh>
    <phoneticPr fontId="6"/>
  </si>
  <si>
    <t xml:space="preserve">  簡易な施工計画不履行協議書 </t>
    <rPh sb="2" eb="4">
      <t>カンイ</t>
    </rPh>
    <rPh sb="5" eb="7">
      <t>セコウ</t>
    </rPh>
    <rPh sb="7" eb="9">
      <t>ケイカク</t>
    </rPh>
    <rPh sb="9" eb="12">
      <t>フリコウ</t>
    </rPh>
    <rPh sb="12" eb="15">
      <t>キョウギショ</t>
    </rPh>
    <phoneticPr fontId="6"/>
  </si>
  <si>
    <t>副所長</t>
    <rPh sb="0" eb="3">
      <t>フクショチョウ</t>
    </rPh>
    <phoneticPr fontId="6"/>
  </si>
  <si>
    <t>事  業  名</t>
    <rPh sb="0" eb="1">
      <t>コト</t>
    </rPh>
    <rPh sb="3" eb="4">
      <t>ギョウ</t>
    </rPh>
    <rPh sb="6" eb="7">
      <t>メイ</t>
    </rPh>
    <phoneticPr fontId="6"/>
  </si>
  <si>
    <t>工 　期</t>
    <rPh sb="0" eb="1">
      <t>コウ</t>
    </rPh>
    <rPh sb="3" eb="4">
      <t>キ</t>
    </rPh>
    <phoneticPr fontId="6"/>
  </si>
  <si>
    <t>簡易な施工計画のテーマ</t>
    <rPh sb="0" eb="2">
      <t>カンイ</t>
    </rPh>
    <rPh sb="3" eb="5">
      <t>セコウ</t>
    </rPh>
    <rPh sb="5" eb="7">
      <t>ケイカク</t>
    </rPh>
    <phoneticPr fontId="6"/>
  </si>
  <si>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6"/>
  </si>
  <si>
    <t>　○　実施できなくなった項目</t>
    <rPh sb="3" eb="5">
      <t>ジッシ</t>
    </rPh>
    <rPh sb="12" eb="14">
      <t>コウモク</t>
    </rPh>
    <phoneticPr fontId="6"/>
  </si>
  <si>
    <t>　○　実施できなくなった理由</t>
    <rPh sb="3" eb="5">
      <t>ジッシ</t>
    </rPh>
    <rPh sb="12" eb="14">
      <t>リユウ</t>
    </rPh>
    <phoneticPr fontId="6"/>
  </si>
  <si>
    <t>履行判定　　　（発注者記入）</t>
    <rPh sb="0" eb="2">
      <t>リコウ</t>
    </rPh>
    <rPh sb="2" eb="4">
      <t>ハンテイ</t>
    </rPh>
    <rPh sb="8" eb="11">
      <t>ハッチュウシャ</t>
    </rPh>
    <rPh sb="11" eb="13">
      <t>キニュウ</t>
    </rPh>
    <phoneticPr fontId="6"/>
  </si>
  <si>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6"/>
  </si>
  <si>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</si>
  <si>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</si>
  <si>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6"/>
  </si>
  <si>
    <t>提案内容が実施出来なかった場合</t>
    <rPh sb="0" eb="2">
      <t>テイアン</t>
    </rPh>
    <rPh sb="2" eb="4">
      <t>ナイヨウ</t>
    </rPh>
    <rPh sb="5" eb="7">
      <t>ジッシ</t>
    </rPh>
    <rPh sb="7" eb="9">
      <t>デキ</t>
    </rPh>
    <rPh sb="13" eb="15">
      <t>バアイ</t>
    </rPh>
    <phoneticPr fontId="6"/>
  </si>
  <si>
    <t>材料使用承認願</t>
  </si>
  <si>
    <t>コンクリートポンプ車による打設計画</t>
  </si>
  <si>
    <t>安全・訓練等の活動報告書</t>
  </si>
  <si>
    <t>土木工事共通仕様書に基づく統括安全衛生管理義務者の指名について（同意）</t>
  </si>
  <si>
    <t>公共事業失業者吸収証明願い</t>
  </si>
  <si>
    <t>　　　　　　　　　　〃　　　　 　  　　経歴書</t>
  </si>
  <si>
    <t>下請契約解除要求があった場合</t>
    <rPh sb="12" eb="14">
      <t>バアイ</t>
    </rPh>
    <phoneticPr fontId="6"/>
  </si>
  <si>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6"/>
  </si>
  <si>
    <t>（農業農村整備関係）</t>
  </si>
  <si>
    <t>（林務関係）</t>
  </si>
  <si>
    <t>（１）協議参加者</t>
    <rPh sb="3" eb="5">
      <t>キョウギ</t>
    </rPh>
    <rPh sb="5" eb="7">
      <t>サンカ</t>
    </rPh>
    <rPh sb="7" eb="8">
      <t>シャ</t>
    </rPh>
    <phoneticPr fontId="6"/>
  </si>
  <si>
    <t>CORINS番号</t>
    <rPh sb="6" eb="8">
      <t>バンゴウ</t>
    </rPh>
    <phoneticPr fontId="6"/>
  </si>
  <si>
    <t>事務所課名</t>
    <rPh sb="0" eb="2">
      <t>ジム</t>
    </rPh>
    <rPh sb="2" eb="3">
      <t>ショ</t>
    </rPh>
    <rPh sb="3" eb="4">
      <t>カ</t>
    </rPh>
    <rPh sb="4" eb="5">
      <t>メイ</t>
    </rPh>
    <phoneticPr fontId="6"/>
  </si>
  <si>
    <t>参加者名</t>
    <rPh sb="0" eb="3">
      <t>サンカシャ</t>
    </rPh>
    <rPh sb="3" eb="4">
      <t>メイ</t>
    </rPh>
    <phoneticPr fontId="6"/>
  </si>
  <si>
    <t>会社名</t>
    <rPh sb="0" eb="2">
      <t>カイシャ</t>
    </rPh>
    <rPh sb="2" eb="3">
      <t>メイ</t>
    </rPh>
    <phoneticPr fontId="6"/>
  </si>
  <si>
    <t>参加者名</t>
    <rPh sb="0" eb="2">
      <t>サンカ</t>
    </rPh>
    <rPh sb="2" eb="3">
      <t>シャ</t>
    </rPh>
    <rPh sb="3" eb="4">
      <t>メイ</t>
    </rPh>
    <phoneticPr fontId="6"/>
  </si>
  <si>
    <t>（２）適用要領・基準類</t>
    <rPh sb="3" eb="5">
      <t>テキヨウ</t>
    </rPh>
    <rPh sb="5" eb="7">
      <t>ヨウリョウ</t>
    </rPh>
    <rPh sb="8" eb="10">
      <t>キジュン</t>
    </rPh>
    <rPh sb="10" eb="11">
      <t>ルイ</t>
    </rPh>
    <phoneticPr fontId="6"/>
  </si>
  <si>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6"/>
  </si>
  <si>
    <t>（３）インターネットアクセス環境、利用ソフト等</t>
    <rPh sb="14" eb="16">
      <t>カンキョウ</t>
    </rPh>
    <rPh sb="17" eb="19">
      <t>リヨウ</t>
    </rPh>
    <rPh sb="22" eb="23">
      <t>ナド</t>
    </rPh>
    <phoneticPr fontId="6"/>
  </si>
  <si>
    <t>最大回線速度</t>
    <rPh sb="0" eb="2">
      <t>サイダイ</t>
    </rPh>
    <rPh sb="2" eb="4">
      <t>カイセン</t>
    </rPh>
    <rPh sb="4" eb="6">
      <t>ソクド</t>
    </rPh>
    <phoneticPr fontId="6"/>
  </si>
  <si>
    <t>■1.5Mbps以上</t>
    <rPh sb="8" eb="10">
      <t>イジョウ</t>
    </rPh>
    <phoneticPr fontId="6"/>
  </si>
  <si>
    <t>□384Kbps以上</t>
    <rPh sb="8" eb="10">
      <t>イジョウ</t>
    </rPh>
    <phoneticPr fontId="6"/>
  </si>
  <si>
    <t>□128Kbps以上</t>
    <rPh sb="8" eb="10">
      <t>イジョウ</t>
    </rPh>
    <phoneticPr fontId="6"/>
  </si>
  <si>
    <t>□128Kbps未満</t>
    <rPh sb="8" eb="10">
      <t>ミマン</t>
    </rPh>
    <phoneticPr fontId="6"/>
  </si>
  <si>
    <t>□3Mbyte以上</t>
    <rPh sb="7" eb="9">
      <t>イジョウ</t>
    </rPh>
    <phoneticPr fontId="6"/>
  </si>
  <si>
    <t>□3Mbyte未満</t>
    <rPh sb="7" eb="9">
      <t>ミマン</t>
    </rPh>
    <phoneticPr fontId="6"/>
  </si>
  <si>
    <t>□1.5Mbps以上</t>
    <rPh sb="8" eb="10">
      <t>イジョウ</t>
    </rPh>
    <phoneticPr fontId="6"/>
  </si>
  <si>
    <t>□5Mbyte以上</t>
    <rPh sb="7" eb="9">
      <t>イジョウ</t>
    </rPh>
    <phoneticPr fontId="6"/>
  </si>
  <si>
    <t>□5Mbyte未満</t>
    <rPh sb="7" eb="9">
      <t>ミマン</t>
    </rPh>
    <phoneticPr fontId="6"/>
  </si>
  <si>
    <t>□2Mbyte未満</t>
    <rPh sb="7" eb="9">
      <t>ミマン</t>
    </rPh>
    <phoneticPr fontId="6"/>
  </si>
  <si>
    <t>発注者利用ソフト
(バージョンを含めて記載)</t>
    <rPh sb="16" eb="17">
      <t>フク</t>
    </rPh>
    <rPh sb="19" eb="21">
      <t>キサイ</t>
    </rPh>
    <phoneticPr fontId="6"/>
  </si>
  <si>
    <t>SXF(P21)形式</t>
    <rPh sb="8" eb="10">
      <t>ケイシキ</t>
    </rPh>
    <phoneticPr fontId="6"/>
  </si>
  <si>
    <t>OCF検定認証ソフトウェア　利用</t>
    <rPh sb="3" eb="5">
      <t>ケンテイ</t>
    </rPh>
    <rPh sb="5" eb="7">
      <t>ニンショウ</t>
    </rPh>
    <rPh sb="14" eb="16">
      <t>リヨウ</t>
    </rPh>
    <phoneticPr fontId="6"/>
  </si>
  <si>
    <t>電子納品検査プログラム　利用</t>
    <rPh sb="0" eb="2">
      <t>デンシ</t>
    </rPh>
    <rPh sb="2" eb="4">
      <t>ノウヒン</t>
    </rPh>
    <rPh sb="4" eb="6">
      <t>ケンサ</t>
    </rPh>
    <rPh sb="12" eb="14">
      <t>リヨウ</t>
    </rPh>
    <phoneticPr fontId="6"/>
  </si>
  <si>
    <t>電子成果品が複数に渡る場合の媒体</t>
    <rPh sb="0" eb="2">
      <t>デンシ</t>
    </rPh>
    <rPh sb="2" eb="4">
      <t>セイカ</t>
    </rPh>
    <rPh sb="4" eb="5">
      <t>ヒン</t>
    </rPh>
    <rPh sb="6" eb="8">
      <t>フクスウ</t>
    </rPh>
    <rPh sb="9" eb="10">
      <t>ワタ</t>
    </rPh>
    <rPh sb="11" eb="13">
      <t>バアイ</t>
    </rPh>
    <rPh sb="14" eb="16">
      <t>バイタイ</t>
    </rPh>
    <phoneticPr fontId="6"/>
  </si>
  <si>
    <t>（４）電子納品対象必須項目</t>
    <rPh sb="3" eb="5">
      <t>デンシ</t>
    </rPh>
    <rPh sb="5" eb="9">
      <t>ノウヒンタイショウ</t>
    </rPh>
    <rPh sb="9" eb="11">
      <t>ヒッス</t>
    </rPh>
    <rPh sb="11" eb="13">
      <t>コウモク</t>
    </rPh>
    <phoneticPr fontId="6"/>
  </si>
  <si>
    <t>納品データ名</t>
    <rPh sb="0" eb="2">
      <t>ノウヒン</t>
    </rPh>
    <rPh sb="5" eb="6">
      <t>メイ</t>
    </rPh>
    <phoneticPr fontId="6"/>
  </si>
  <si>
    <t>協議時の合意内容</t>
    <rPh sb="0" eb="2">
      <t>キョウギ</t>
    </rPh>
    <rPh sb="2" eb="3">
      <t>ジ</t>
    </rPh>
    <rPh sb="4" eb="6">
      <t>ゴウイ</t>
    </rPh>
    <rPh sb="6" eb="8">
      <t>ナイヨウ</t>
    </rPh>
    <phoneticPr fontId="6"/>
  </si>
  <si>
    <t>発注図面</t>
    <rPh sb="0" eb="2">
      <t>ハッチュウ</t>
    </rPh>
    <rPh sb="2" eb="4">
      <t>ズメン</t>
    </rPh>
    <phoneticPr fontId="6"/>
  </si>
  <si>
    <t>SPEC</t>
  </si>
  <si>
    <t>工事数量総括表</t>
    <rPh sb="0" eb="2">
      <t>コウジ</t>
    </rPh>
    <rPh sb="2" eb="4">
      <t>スウリョウ</t>
    </rPh>
    <rPh sb="4" eb="6">
      <t>ソウカツ</t>
    </rPh>
    <rPh sb="6" eb="7">
      <t>ヒョウ</t>
    </rPh>
    <phoneticPr fontId="6"/>
  </si>
  <si>
    <t>特記仕様書等</t>
    <rPh sb="0" eb="2">
      <t>トッキ</t>
    </rPh>
    <rPh sb="2" eb="5">
      <t>シヨウショ</t>
    </rPh>
    <rPh sb="5" eb="6">
      <t>トウ</t>
    </rPh>
    <phoneticPr fontId="6"/>
  </si>
  <si>
    <t>ORG</t>
  </si>
  <si>
    <t>工事関係提出書類等</t>
    <rPh sb="0" eb="2">
      <t>コウジ</t>
    </rPh>
    <rPh sb="2" eb="4">
      <t>カンケイ</t>
    </rPh>
    <rPh sb="4" eb="6">
      <t>テイシュツ</t>
    </rPh>
    <rPh sb="6" eb="8">
      <t>ショルイ</t>
    </rPh>
    <rPh sb="8" eb="9">
      <t>トウ</t>
    </rPh>
    <phoneticPr fontId="6"/>
  </si>
  <si>
    <t>完成図面</t>
    <rPh sb="0" eb="2">
      <t>カンセイ</t>
    </rPh>
    <rPh sb="2" eb="4">
      <t>ズメン</t>
    </rPh>
    <phoneticPr fontId="6"/>
  </si>
  <si>
    <t>PIC</t>
  </si>
  <si>
    <t>DRA</t>
  </si>
  <si>
    <t>参考図</t>
    <rPh sb="0" eb="2">
      <t>サンコウ</t>
    </rPh>
    <rPh sb="2" eb="3">
      <t>ズ</t>
    </rPh>
    <phoneticPr fontId="6"/>
  </si>
  <si>
    <t>（５）（４）に加えて電子納品対象とした書類</t>
    <rPh sb="7" eb="8">
      <t>クワ</t>
    </rPh>
    <rPh sb="10" eb="12">
      <t>デンシ</t>
    </rPh>
    <rPh sb="12" eb="14">
      <t>ノウヒン</t>
    </rPh>
    <rPh sb="14" eb="16">
      <t>タイショウ</t>
    </rPh>
    <rPh sb="19" eb="21">
      <t>ショルイ</t>
    </rPh>
    <phoneticPr fontId="6"/>
  </si>
  <si>
    <t>品質管理</t>
    <rPh sb="0" eb="2">
      <t>ヒンシツ</t>
    </rPh>
    <rPh sb="2" eb="4">
      <t>カンリ</t>
    </rPh>
    <phoneticPr fontId="6"/>
  </si>
  <si>
    <t>材料使用承認願</t>
    <rPh sb="2" eb="4">
      <t>シヨウ</t>
    </rPh>
    <rPh sb="4" eb="6">
      <t>ショウニン</t>
    </rPh>
    <rPh sb="6" eb="7">
      <t>ネガ</t>
    </rPh>
    <phoneticPr fontId="6"/>
  </si>
  <si>
    <t>承認通知書</t>
    <rPh sb="0" eb="2">
      <t>ショウニン</t>
    </rPh>
    <rPh sb="2" eb="5">
      <t>ツウチショ</t>
    </rPh>
    <phoneticPr fontId="6"/>
  </si>
  <si>
    <t>材料検収簿</t>
    <rPh sb="0" eb="2">
      <t>ザイリョウ</t>
    </rPh>
    <rPh sb="2" eb="4">
      <t>ケンシュウ</t>
    </rPh>
    <rPh sb="4" eb="5">
      <t>ボ</t>
    </rPh>
    <phoneticPr fontId="6"/>
  </si>
  <si>
    <t>工事測量成果表</t>
    <rPh sb="0" eb="2">
      <t>コウジ</t>
    </rPh>
    <rPh sb="2" eb="4">
      <t>ソクリョウ</t>
    </rPh>
    <rPh sb="4" eb="6">
      <t>セイカ</t>
    </rPh>
    <rPh sb="6" eb="7">
      <t>ヒョウ</t>
    </rPh>
    <phoneticPr fontId="6"/>
  </si>
  <si>
    <t>工事打合書（指示）</t>
    <rPh sb="0" eb="2">
      <t>コウジ</t>
    </rPh>
    <rPh sb="2" eb="4">
      <t>ウチアワ</t>
    </rPh>
    <rPh sb="4" eb="5">
      <t>ショ</t>
    </rPh>
    <rPh sb="6" eb="8">
      <t>シジ</t>
    </rPh>
    <phoneticPr fontId="6"/>
  </si>
  <si>
    <t>工事打合書（協議）</t>
    <rPh sb="0" eb="2">
      <t>コウジ</t>
    </rPh>
    <rPh sb="2" eb="4">
      <t>ウチアワ</t>
    </rPh>
    <rPh sb="4" eb="5">
      <t>ショ</t>
    </rPh>
    <rPh sb="6" eb="8">
      <t>キョウギ</t>
    </rPh>
    <phoneticPr fontId="6"/>
  </si>
  <si>
    <t>工事打合書（承諾）</t>
    <rPh sb="0" eb="2">
      <t>コウジ</t>
    </rPh>
    <rPh sb="2" eb="4">
      <t>ウチアワ</t>
    </rPh>
    <rPh sb="4" eb="5">
      <t>ショ</t>
    </rPh>
    <rPh sb="6" eb="8">
      <t>ショウダク</t>
    </rPh>
    <phoneticPr fontId="6"/>
  </si>
  <si>
    <t>工事打合書（提出）</t>
    <rPh sb="0" eb="2">
      <t>コウジ</t>
    </rPh>
    <rPh sb="2" eb="4">
      <t>ウチアワ</t>
    </rPh>
    <rPh sb="4" eb="5">
      <t>ショ</t>
    </rPh>
    <rPh sb="6" eb="8">
      <t>テイシュツ</t>
    </rPh>
    <phoneticPr fontId="6"/>
  </si>
  <si>
    <t>工事打合書（報告）</t>
    <rPh sb="0" eb="2">
      <t>コウジ</t>
    </rPh>
    <rPh sb="2" eb="4">
      <t>ウチアワ</t>
    </rPh>
    <rPh sb="4" eb="5">
      <t>ショ</t>
    </rPh>
    <rPh sb="6" eb="8">
      <t>ホウコク</t>
    </rPh>
    <phoneticPr fontId="6"/>
  </si>
  <si>
    <t>工事打合書（届出）</t>
    <rPh sb="0" eb="2">
      <t>コウジ</t>
    </rPh>
    <rPh sb="2" eb="4">
      <t>ウチアワ</t>
    </rPh>
    <rPh sb="4" eb="5">
      <t>ショ</t>
    </rPh>
    <rPh sb="6" eb="8">
      <t>トドケデ</t>
    </rPh>
    <phoneticPr fontId="6"/>
  </si>
  <si>
    <t>工事打合書（通知）</t>
    <rPh sb="0" eb="2">
      <t>コウジ</t>
    </rPh>
    <rPh sb="2" eb="4">
      <t>ウチアワ</t>
    </rPh>
    <rPh sb="4" eb="5">
      <t>ショ</t>
    </rPh>
    <rPh sb="6" eb="8">
      <t>ツウチ</t>
    </rPh>
    <phoneticPr fontId="6"/>
  </si>
  <si>
    <t>再生資源利用実施書(建設資材搬入工事用)</t>
  </si>
  <si>
    <t>再生資源利用促進実施書(建設資材搬出工事用)</t>
  </si>
  <si>
    <t>工事日報・月報</t>
    <rPh sb="0" eb="2">
      <t>コウジ</t>
    </rPh>
    <rPh sb="2" eb="4">
      <t>ニッポウ</t>
    </rPh>
    <rPh sb="5" eb="7">
      <t>ゲッポウ</t>
    </rPh>
    <phoneticPr fontId="6"/>
  </si>
  <si>
    <t>雨量月報</t>
    <rPh sb="0" eb="2">
      <t>ウリョウ</t>
    </rPh>
    <rPh sb="2" eb="4">
      <t>ゲッポウ</t>
    </rPh>
    <phoneticPr fontId="6"/>
  </si>
  <si>
    <t>安全・訓練等の活動報告書</t>
    <rPh sb="0" eb="2">
      <t>アンゼン</t>
    </rPh>
    <rPh sb="3" eb="5">
      <t>クンレン</t>
    </rPh>
    <rPh sb="5" eb="6">
      <t>トウ</t>
    </rPh>
    <rPh sb="7" eb="9">
      <t>カツドウ</t>
    </rPh>
    <rPh sb="9" eb="12">
      <t>ホウコクショ</t>
    </rPh>
    <phoneticPr fontId="6"/>
  </si>
  <si>
    <t>再生資源利用計画書(建設資材搬入工事用)</t>
  </si>
  <si>
    <t>再生資源利用促進計画書(建設資材搬出工事用)</t>
  </si>
  <si>
    <t>段階確認願</t>
    <rPh sb="0" eb="2">
      <t>ダンカイ</t>
    </rPh>
    <rPh sb="2" eb="4">
      <t>カクニン</t>
    </rPh>
    <rPh sb="4" eb="5">
      <t>ネガ</t>
    </rPh>
    <phoneticPr fontId="6"/>
  </si>
  <si>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6"/>
  </si>
  <si>
    <t>（６）工事検査方法等</t>
    <rPh sb="3" eb="5">
      <t>コウジ</t>
    </rPh>
    <rPh sb="5" eb="7">
      <t>ケンサ</t>
    </rPh>
    <rPh sb="7" eb="9">
      <t>ホウホウ</t>
    </rPh>
    <rPh sb="9" eb="10">
      <t>トウ</t>
    </rPh>
    <phoneticPr fontId="6"/>
  </si>
  <si>
    <t>機器の準備</t>
    <rPh sb="0" eb="2">
      <t>キキ</t>
    </rPh>
    <rPh sb="3" eb="5">
      <t>ジュンビ</t>
    </rPh>
    <phoneticPr fontId="6"/>
  </si>
  <si>
    <t>検査方法等</t>
    <rPh sb="0" eb="2">
      <t>ケンサ</t>
    </rPh>
    <rPh sb="2" eb="4">
      <t>ホウホウ</t>
    </rPh>
    <rPh sb="4" eb="5">
      <t>トウ</t>
    </rPh>
    <phoneticPr fontId="6"/>
  </si>
  <si>
    <t>対象電子情報</t>
    <rPh sb="0" eb="2">
      <t>タイショウ</t>
    </rPh>
    <rPh sb="2" eb="4">
      <t>デンシ</t>
    </rPh>
    <rPh sb="4" eb="6">
      <t>ジョウホウ</t>
    </rPh>
    <phoneticPr fontId="6"/>
  </si>
  <si>
    <t>手配実施者</t>
    <rPh sb="0" eb="2">
      <t>テハイ</t>
    </rPh>
    <rPh sb="2" eb="4">
      <t>ジッシ</t>
    </rPh>
    <rPh sb="4" eb="5">
      <t>シャ</t>
    </rPh>
    <phoneticPr fontId="6"/>
  </si>
  <si>
    <t>備　　考</t>
    <rPh sb="0" eb="1">
      <t>ソナエ</t>
    </rPh>
    <rPh sb="3" eb="4">
      <t>コウ</t>
    </rPh>
    <phoneticPr fontId="6"/>
  </si>
  <si>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6"/>
  </si>
  <si>
    <t>理由：</t>
    <rPh sb="0" eb="2">
      <t>リユウ</t>
    </rPh>
    <phoneticPr fontId="6"/>
  </si>
  <si>
    <t>対応可能予定時期：</t>
    <rPh sb="0" eb="2">
      <t>タイオウ</t>
    </rPh>
    <rPh sb="2" eb="4">
      <t>カノウ</t>
    </rPh>
    <rPh sb="4" eb="6">
      <t>ヨテイ</t>
    </rPh>
    <rPh sb="6" eb="8">
      <t>ジキ</t>
    </rPh>
    <phoneticPr fontId="6"/>
  </si>
  <si>
    <r>
      <t>事前協議チェックシート【工　事】</t>
    </r>
    <r>
      <rPr>
        <b/>
        <sz val="12"/>
        <rFont val="ＭＳゴシック"/>
        <family val="3"/>
        <charset val="128"/>
      </rPr>
      <t>（農業農村整備関係）</t>
    </r>
    <rPh sb="0" eb="2">
      <t>ジゼン</t>
    </rPh>
    <rPh sb="2" eb="4">
      <t>キョウギ</t>
    </rPh>
    <rPh sb="12" eb="13">
      <t>コウ</t>
    </rPh>
    <rPh sb="14" eb="15">
      <t>コト</t>
    </rPh>
    <rPh sb="17" eb="19">
      <t>ノウギョウ</t>
    </rPh>
    <rPh sb="19" eb="21">
      <t>ノウソン</t>
    </rPh>
    <rPh sb="21" eb="23">
      <t>セイビ</t>
    </rPh>
    <rPh sb="23" eb="25">
      <t>カンケイ</t>
    </rPh>
    <phoneticPr fontId="6"/>
  </si>
  <si>
    <t>〇</t>
    <phoneticPr fontId="6"/>
  </si>
  <si>
    <t>「作成要領※2」を参考に作成</t>
    <rPh sb="1" eb="3">
      <t>サクセイ</t>
    </rPh>
    <rPh sb="3" eb="5">
      <t>ヨウリョウ</t>
    </rPh>
    <rPh sb="9" eb="11">
      <t>サンコウ</t>
    </rPh>
    <rPh sb="12" eb="14">
      <t>サクセイ</t>
    </rPh>
    <phoneticPr fontId="6"/>
  </si>
  <si>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6"/>
  </si>
  <si>
    <t>請負契約を締結した下記工事については、</t>
  </si>
  <si>
    <t>現工期</t>
    <rPh sb="0" eb="1">
      <t>ゲン</t>
    </rPh>
    <rPh sb="1" eb="3">
      <t>コウキ</t>
    </rPh>
    <phoneticPr fontId="6"/>
  </si>
  <si>
    <t>変更（承認）工期</t>
    <rPh sb="0" eb="2">
      <t>ヘンコウ</t>
    </rPh>
    <rPh sb="3" eb="5">
      <t>ショウニン</t>
    </rPh>
    <rPh sb="6" eb="8">
      <t>コウキ</t>
    </rPh>
    <phoneticPr fontId="6"/>
  </si>
  <si>
    <t>この工事は、下記の日付で</t>
    <phoneticPr fontId="6"/>
  </si>
  <si>
    <t>～</t>
    <phoneticPr fontId="6"/>
  </si>
  <si>
    <t>細　　別　　等</t>
    <rPh sb="0" eb="1">
      <t>ホソ</t>
    </rPh>
    <rPh sb="3" eb="4">
      <t>ベツ</t>
    </rPh>
    <rPh sb="6" eb="7">
      <t>トウ</t>
    </rPh>
    <phoneticPr fontId="6"/>
  </si>
  <si>
    <t>県 産 資 材 不 使 用 理 由 書</t>
  </si>
  <si>
    <t>年度</t>
    <rPh sb="0" eb="2">
      <t>ネンド</t>
    </rPh>
    <phoneticPr fontId="6"/>
  </si>
  <si>
    <t>起工第</t>
    <rPh sb="0" eb="2">
      <t>キコウ</t>
    </rPh>
    <rPh sb="2" eb="3">
      <t>ダイ</t>
    </rPh>
    <phoneticPr fontId="6"/>
  </si>
  <si>
    <t>～</t>
    <phoneticPr fontId="6"/>
  </si>
  <si>
    <t>工事関係提出書類一覧表</t>
    <rPh sb="0" eb="2">
      <t>コウジ</t>
    </rPh>
    <rPh sb="2" eb="4">
      <t>カンケイ</t>
    </rPh>
    <rPh sb="4" eb="6">
      <t>テイシュツ</t>
    </rPh>
    <rPh sb="6" eb="8">
      <t>ショルイ</t>
    </rPh>
    <rPh sb="8" eb="11">
      <t>イチランヒョウ</t>
    </rPh>
    <phoneticPr fontId="6"/>
  </si>
  <si>
    <t>施工体制台帳（様式1）</t>
    <rPh sb="0" eb="2">
      <t>セコウ</t>
    </rPh>
    <rPh sb="2" eb="4">
      <t>タイセイ</t>
    </rPh>
    <rPh sb="4" eb="6">
      <t>ダイチョウ</t>
    </rPh>
    <phoneticPr fontId="6"/>
  </si>
  <si>
    <t>再下請負通知書（様式2）</t>
    <rPh sb="0" eb="1">
      <t>サイ</t>
    </rPh>
    <rPh sb="1" eb="2">
      <t>シタ</t>
    </rPh>
    <rPh sb="2" eb="4">
      <t>ウケオイ</t>
    </rPh>
    <rPh sb="4" eb="7">
      <t>ツウチショ</t>
    </rPh>
    <phoneticPr fontId="6"/>
  </si>
  <si>
    <t>施工体系図（様式3）</t>
    <rPh sb="0" eb="2">
      <t>セコウ</t>
    </rPh>
    <rPh sb="2" eb="5">
      <t>タイケイズ</t>
    </rPh>
    <phoneticPr fontId="6"/>
  </si>
  <si>
    <t>※　色つきセルは入力必須項目。</t>
    <rPh sb="2" eb="3">
      <t>イロ</t>
    </rPh>
    <rPh sb="8" eb="10">
      <t>ニュウリョク</t>
    </rPh>
    <rPh sb="10" eb="12">
      <t>ヒッス</t>
    </rPh>
    <rPh sb="12" eb="14">
      <t>コウモク</t>
    </rPh>
    <phoneticPr fontId="6"/>
  </si>
  <si>
    <t>（※１）</t>
    <phoneticPr fontId="6"/>
  </si>
  <si>
    <t>　</t>
    <phoneticPr fontId="6"/>
  </si>
  <si>
    <t>円　　　　　　　　　　　　</t>
    <rPh sb="0" eb="1">
      <t>エン</t>
    </rPh>
    <phoneticPr fontId="6"/>
  </si>
  <si>
    <t>《自社に関する事項》</t>
    <rPh sb="1" eb="3">
      <t>ジシャ</t>
    </rPh>
    <phoneticPr fontId="6"/>
  </si>
  <si>
    <t>元請名称</t>
    <rPh sb="0" eb="2">
      <t>モトウケ</t>
    </rPh>
    <rPh sb="2" eb="4">
      <t>メイショウ</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</si>
  <si>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</si>
  <si>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</si>
  <si>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直近上位
注文者名</t>
    <rPh sb="0" eb="1">
      <t>チョク</t>
    </rPh>
    <rPh sb="1" eb="2">
      <t>チカ</t>
    </rPh>
    <rPh sb="2" eb="4">
      <t>ジョウイ</t>
    </rPh>
    <rPh sb="5" eb="7">
      <t>チュウモン</t>
    </rPh>
    <rPh sb="7" eb="8">
      <t>シャ</t>
    </rPh>
    <rPh sb="8" eb="9">
      <t>メイ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</si>
  <si>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</si>
  <si>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6"/>
  </si>
  <si>
    <t>《再下請負関係》</t>
    <rPh sb="1" eb="2">
      <t>サイ</t>
    </rPh>
    <rPh sb="2" eb="3">
      <t>シタ</t>
    </rPh>
    <rPh sb="3" eb="5">
      <t>ウケオ</t>
    </rPh>
    <rPh sb="5" eb="7">
      <t>カンケイ</t>
    </rPh>
    <phoneticPr fontId="6"/>
  </si>
  <si>
    <t>（※３）</t>
    <phoneticPr fontId="6"/>
  </si>
  <si>
    <t>（※２）</t>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</si>
  <si>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</si>
  <si>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　</t>
    <phoneticPr fontId="6"/>
  </si>
  <si>
    <t>・注文書
　及び請書</t>
    <rPh sb="1" eb="4">
      <t>チュウモンショ</t>
    </rPh>
    <rPh sb="6" eb="7">
      <t>オヨ</t>
    </rPh>
    <rPh sb="8" eb="10">
      <t>ウケショ</t>
    </rPh>
    <phoneticPr fontId="6"/>
  </si>
  <si>
    <t>・契約書</t>
    <rPh sb="1" eb="4">
      <t>ケイヤクショ</t>
    </rPh>
    <phoneticPr fontId="6"/>
  </si>
  <si>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6"/>
  </si>
  <si>
    <t>施工体系図（福岡県発注工事用様式）</t>
    <rPh sb="6" eb="9">
      <t>フクオカケン</t>
    </rPh>
    <rPh sb="9" eb="11">
      <t>ハッチュウ</t>
    </rPh>
    <rPh sb="11" eb="13">
      <t>コウジ</t>
    </rPh>
    <rPh sb="13" eb="14">
      <t>ヨウ</t>
    </rPh>
    <rPh sb="14" eb="16">
      <t>ヨウシキ</t>
    </rPh>
    <phoneticPr fontId="6"/>
  </si>
  <si>
    <t>発注者名</t>
    <rPh sb="0" eb="3">
      <t>ハッチュウシャ</t>
    </rPh>
    <rPh sb="3" eb="4">
      <t>メイ</t>
    </rPh>
    <phoneticPr fontId="6"/>
  </si>
  <si>
    <t>（１次下請）</t>
    <rPh sb="2" eb="3">
      <t>ジ</t>
    </rPh>
    <rPh sb="3" eb="5">
      <t>シタウケ</t>
    </rPh>
    <phoneticPr fontId="6"/>
  </si>
  <si>
    <t>（２次下請）</t>
    <rPh sb="2" eb="3">
      <t>ジ</t>
    </rPh>
    <rPh sb="3" eb="5">
      <t>シタウケ</t>
    </rPh>
    <phoneticPr fontId="6"/>
  </si>
  <si>
    <t>（３次下請）</t>
    <rPh sb="2" eb="3">
      <t>ジ</t>
    </rPh>
    <rPh sb="3" eb="5">
      <t>シタウケ</t>
    </rPh>
    <phoneticPr fontId="6"/>
  </si>
  <si>
    <t>（４次下請）</t>
    <rPh sb="2" eb="3">
      <t>ジ</t>
    </rPh>
    <rPh sb="3" eb="5">
      <t>シタウケ</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</si>
  <si>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</si>
  <si>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請負代金</t>
    <rPh sb="0" eb="2">
      <t>ウケオイ</t>
    </rPh>
    <rPh sb="2" eb="4">
      <t>ダイキン</t>
    </rPh>
    <phoneticPr fontId="6"/>
  </si>
  <si>
    <t>専門技術者</t>
    <rPh sb="0" eb="2">
      <t>センモン</t>
    </rPh>
    <rPh sb="2" eb="5">
      <t>ギジュツシャ</t>
    </rPh>
    <phoneticPr fontId="6"/>
  </si>
  <si>
    <t>会          長</t>
    <rPh sb="0" eb="12">
      <t>カイチョウ</t>
    </rPh>
    <phoneticPr fontId="6"/>
  </si>
  <si>
    <t>元方安全衛生管理者</t>
    <rPh sb="0" eb="1">
      <t>モト</t>
    </rPh>
    <rPh sb="1" eb="2">
      <t>カタ</t>
    </rPh>
    <rPh sb="2" eb="4">
      <t>アンゼン</t>
    </rPh>
    <rPh sb="4" eb="6">
      <t>エイセイ</t>
    </rPh>
    <rPh sb="6" eb="8">
      <t>カンリ</t>
    </rPh>
    <rPh sb="8" eb="9">
      <t>シャ</t>
    </rPh>
    <phoneticPr fontId="6"/>
  </si>
  <si>
    <t>副    会    長</t>
    <rPh sb="0" eb="11">
      <t>フクカイチョウ</t>
    </rPh>
    <phoneticPr fontId="6"/>
  </si>
  <si>
    <t>下請契約後速やかに</t>
    <rPh sb="0" eb="1">
      <t>シタ</t>
    </rPh>
    <rPh sb="1" eb="2">
      <t>ウ</t>
    </rPh>
    <rPh sb="2" eb="5">
      <t>ケイヤクゴ</t>
    </rPh>
    <rPh sb="5" eb="6">
      <t>スミ</t>
    </rPh>
    <phoneticPr fontId="6"/>
  </si>
  <si>
    <t>非専任</t>
    <rPh sb="0" eb="1">
      <t>ヒ</t>
    </rPh>
    <phoneticPr fontId="6"/>
  </si>
  <si>
    <t>専　任</t>
    <rPh sb="0" eb="3">
      <t>センニン</t>
    </rPh>
    <phoneticPr fontId="6"/>
  </si>
  <si>
    <t>福 岡 市 中 央 区 赤 坂 1 - 8 - 8</t>
    <rPh sb="0" eb="1">
      <t>フク</t>
    </rPh>
    <rPh sb="2" eb="3">
      <t>オカ</t>
    </rPh>
    <rPh sb="4" eb="5">
      <t>シ</t>
    </rPh>
    <rPh sb="6" eb="7">
      <t>チュウ</t>
    </rPh>
    <rPh sb="8" eb="9">
      <t>ヒサシ</t>
    </rPh>
    <rPh sb="10" eb="11">
      <t>ク</t>
    </rPh>
    <rPh sb="12" eb="13">
      <t>アカ</t>
    </rPh>
    <rPh sb="14" eb="15">
      <t>サカ</t>
    </rPh>
    <phoneticPr fontId="6"/>
  </si>
  <si>
    <t>朝 倉 市 甘 木 2014 - 1</t>
    <rPh sb="0" eb="1">
      <t>アサ</t>
    </rPh>
    <rPh sb="2" eb="3">
      <t>クラ</t>
    </rPh>
    <rPh sb="4" eb="5">
      <t>シ</t>
    </rPh>
    <rPh sb="6" eb="7">
      <t>アマ</t>
    </rPh>
    <rPh sb="8" eb="9">
      <t>キ</t>
    </rPh>
    <phoneticPr fontId="6"/>
  </si>
  <si>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6"/>
  </si>
  <si>
    <t>飯 塚 市 新 立 岩 8 - 1</t>
    <rPh sb="0" eb="1">
      <t>メシ</t>
    </rPh>
    <rPh sb="2" eb="3">
      <t>ツカ</t>
    </rPh>
    <rPh sb="4" eb="5">
      <t>シ</t>
    </rPh>
    <rPh sb="6" eb="7">
      <t>シン</t>
    </rPh>
    <rPh sb="8" eb="9">
      <t>タ</t>
    </rPh>
    <rPh sb="10" eb="11">
      <t>イワ</t>
    </rPh>
    <phoneticPr fontId="6"/>
  </si>
  <si>
    <t>筑 後 市 大 字 和 泉 606 - 1</t>
    <rPh sb="0" eb="1">
      <t>チク</t>
    </rPh>
    <rPh sb="2" eb="3">
      <t>アト</t>
    </rPh>
    <rPh sb="4" eb="5">
      <t>シ</t>
    </rPh>
    <rPh sb="6" eb="7">
      <t>ダイ</t>
    </rPh>
    <rPh sb="8" eb="9">
      <t>ジ</t>
    </rPh>
    <rPh sb="10" eb="11">
      <t>ワ</t>
    </rPh>
    <rPh sb="12" eb="13">
      <t>イズミ</t>
    </rPh>
    <phoneticPr fontId="6"/>
  </si>
  <si>
    <t>行 橋 市 中 央 1 - 2 - 1</t>
    <rPh sb="0" eb="1">
      <t>ギョウ</t>
    </rPh>
    <rPh sb="2" eb="3">
      <t>ハシ</t>
    </rPh>
    <rPh sb="4" eb="5">
      <t>シ</t>
    </rPh>
    <rPh sb="6" eb="7">
      <t>チュウ</t>
    </rPh>
    <rPh sb="8" eb="9">
      <t>ヒサシ</t>
    </rPh>
    <phoneticPr fontId="6"/>
  </si>
  <si>
    <t>久 留 米 市 津 福 本 町 1712 - 1</t>
    <rPh sb="0" eb="1">
      <t>ヒサシ</t>
    </rPh>
    <rPh sb="2" eb="3">
      <t>トメ</t>
    </rPh>
    <rPh sb="4" eb="5">
      <t>ベイ</t>
    </rPh>
    <rPh sb="6" eb="7">
      <t>シ</t>
    </rPh>
    <rPh sb="8" eb="9">
      <t>ツ</t>
    </rPh>
    <rPh sb="10" eb="11">
      <t>フク</t>
    </rPh>
    <rPh sb="12" eb="13">
      <t>ホン</t>
    </rPh>
    <rPh sb="14" eb="15">
      <t>マチ</t>
    </rPh>
    <phoneticPr fontId="6"/>
  </si>
  <si>
    <t>許可番号等</t>
    <rPh sb="0" eb="2">
      <t>キョカ</t>
    </rPh>
    <rPh sb="2" eb="4">
      <t>バンゴウ</t>
    </rPh>
    <rPh sb="4" eb="5">
      <t>トウ</t>
    </rPh>
    <phoneticPr fontId="6"/>
  </si>
  <si>
    <r>
      <t>２つの地域にまたがる場合</t>
    </r>
    <r>
      <rPr>
        <sz val="8"/>
        <rFont val="ＭＳ Ｐ明朝"/>
        <family val="1"/>
        <charset val="128"/>
      </rPr>
      <t>※２</t>
    </r>
    <rPh sb="3" eb="5">
      <t>チイキ</t>
    </rPh>
    <rPh sb="10" eb="12">
      <t>バアイ</t>
    </rPh>
    <phoneticPr fontId="6"/>
  </si>
  <si>
    <t>都道府県
・特定市</t>
    <rPh sb="0" eb="4">
      <t>トドウフケン</t>
    </rPh>
    <rPh sb="6" eb="8">
      <t>トクテイ</t>
    </rPh>
    <rPh sb="8" eb="9">
      <t>シ</t>
    </rPh>
    <phoneticPr fontId="6"/>
  </si>
  <si>
    <r>
      <t>２つの地域にまたがる場合</t>
    </r>
    <r>
      <rPr>
        <sz val="8"/>
        <rFont val="ＭＳ Ｐ明朝"/>
        <family val="1"/>
        <charset val="128"/>
      </rPr>
      <t>※２</t>
    </r>
    <phoneticPr fontId="6"/>
  </si>
  <si>
    <t>再下請契約を締結する場合</t>
    <rPh sb="0" eb="1">
      <t>サイ</t>
    </rPh>
    <rPh sb="1" eb="3">
      <t>シタウケ</t>
    </rPh>
    <rPh sb="3" eb="5">
      <t>ケイヤク</t>
    </rPh>
    <rPh sb="6" eb="8">
      <t>テイケツ</t>
    </rPh>
    <rPh sb="10" eb="12">
      <t>バアイ</t>
    </rPh>
    <phoneticPr fontId="6"/>
  </si>
  <si>
    <t>承　　認　　通　　知　　書</t>
    <rPh sb="0" eb="1">
      <t>ウケタマワ</t>
    </rPh>
    <rPh sb="3" eb="4">
      <t>ニン</t>
    </rPh>
    <rPh sb="6" eb="7">
      <t>ツウ</t>
    </rPh>
    <rPh sb="9" eb="10">
      <t>チ</t>
    </rPh>
    <rPh sb="12" eb="13">
      <t>ショ</t>
    </rPh>
    <phoneticPr fontId="6"/>
  </si>
  <si>
    <t>殿</t>
    <rPh sb="0" eb="1">
      <t>トノ</t>
    </rPh>
    <phoneticPr fontId="6"/>
  </si>
  <si>
    <t>監督員</t>
    <rPh sb="0" eb="3">
      <t>カントクイン</t>
    </rPh>
    <phoneticPr fontId="6"/>
  </si>
  <si>
    <t>[</t>
    <phoneticPr fontId="6"/>
  </si>
  <si>
    <t>]</t>
    <phoneticPr fontId="6"/>
  </si>
  <si>
    <t>￥</t>
    <phoneticPr fontId="6"/>
  </si>
  <si>
    <t>から</t>
    <phoneticPr fontId="6"/>
  </si>
  <si>
    <t>契約</t>
    <rPh sb="0" eb="2">
      <t>ケイヤク</t>
    </rPh>
    <phoneticPr fontId="6"/>
  </si>
  <si>
    <t>まで</t>
    <phoneticPr fontId="6"/>
  </si>
  <si>
    <t>年月日</t>
    <rPh sb="0" eb="3">
      <t>ネンガッピ</t>
    </rPh>
    <phoneticPr fontId="6"/>
  </si>
  <si>
    <t>承認する工事材料　　　　　　（該当する項に✓　を記す。）</t>
    <rPh sb="0" eb="2">
      <t>ショウニン</t>
    </rPh>
    <rPh sb="4" eb="6">
      <t>コウジ</t>
    </rPh>
    <rPh sb="6" eb="8">
      <t>ザイリョウ</t>
    </rPh>
    <rPh sb="15" eb="17">
      <t>ガイトウ</t>
    </rPh>
    <rPh sb="19" eb="20">
      <t>コウ</t>
    </rPh>
    <rPh sb="24" eb="25">
      <t>キ</t>
    </rPh>
    <phoneticPr fontId="6"/>
  </si>
  <si>
    <t>○　全ての工事材料</t>
    <rPh sb="2" eb="3">
      <t>スベ</t>
    </rPh>
    <rPh sb="5" eb="7">
      <t>コウジ</t>
    </rPh>
    <rPh sb="7" eb="9">
      <t>ザイリョウ</t>
    </rPh>
    <phoneticPr fontId="6"/>
  </si>
  <si>
    <t>○　下記以外の工事材料</t>
    <rPh sb="2" eb="4">
      <t>カキ</t>
    </rPh>
    <rPh sb="4" eb="6">
      <t>イガイ</t>
    </rPh>
    <rPh sb="7" eb="9">
      <t>コウジ</t>
    </rPh>
    <rPh sb="9" eb="11">
      <t>ザイリョウ</t>
    </rPh>
    <phoneticPr fontId="6"/>
  </si>
  <si>
    <t>統括安全衛生責任者</t>
    <rPh sb="0" eb="2">
      <t>トウカツ</t>
    </rPh>
    <rPh sb="2" eb="4">
      <t>アンゼン</t>
    </rPh>
    <rPh sb="4" eb="6">
      <t>エイセイ</t>
    </rPh>
    <rPh sb="6" eb="9">
      <t>セキニンシャ</t>
    </rPh>
    <phoneticPr fontId="6"/>
  </si>
  <si>
    <t>担当工事　　　　　　　　　　　　　　　　　　　　　　　　　　　　　　　　　　　　　　　　　　　　　　　　　　　　　　　　　　　　　　　　　　　　　　　　　　　　　　内　　　容</t>
    <phoneticPr fontId="6"/>
  </si>
  <si>
    <t>しゅん工時工事カルテ（CORINS）登録内容確認書（写）</t>
    <rPh sb="18" eb="20">
      <t>トウロク</t>
    </rPh>
    <rPh sb="20" eb="22">
      <t>ナイヨウ</t>
    </rPh>
    <rPh sb="22" eb="25">
      <t>カクニンショ</t>
    </rPh>
    <rPh sb="26" eb="27">
      <t>ウツ</t>
    </rPh>
    <phoneticPr fontId="6"/>
  </si>
  <si>
    <t>途中変更時工事カルテ（CORINS）登録内容確認書（写）</t>
    <rPh sb="0" eb="2">
      <t>トチュウ</t>
    </rPh>
    <rPh sb="2" eb="4">
      <t>ヘンコウ</t>
    </rPh>
    <rPh sb="4" eb="5">
      <t>ジ</t>
    </rPh>
    <rPh sb="18" eb="20">
      <t>コウジ_x0000_</t>
    </rPh>
    <rPh sb="20" eb="22">
      <t>_x0000__x0002__x0004__x0002_</t>
    </rPh>
    <rPh sb="22" eb="25">
      <t>_x0002__x0008__x0004__x0001_	_x0012_</t>
    </rPh>
    <rPh sb="26" eb="27">
      <t/>
    </rPh>
    <phoneticPr fontId="6"/>
  </si>
  <si>
    <t>受注時工事カルテ（CORINS）登録内容確認書（写）</t>
    <rPh sb="24" eb="25">
      <t>ウツ</t>
    </rPh>
    <phoneticPr fontId="6"/>
  </si>
  <si>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</si>
  <si>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6"/>
  </si>
  <si>
    <r>
      <t>事前協議チェックシート【工　事】</t>
    </r>
    <r>
      <rPr>
        <b/>
        <sz val="12"/>
        <rFont val="ＭＳゴシック"/>
        <family val="3"/>
        <charset val="128"/>
      </rPr>
      <t>（林務関係・水産関係）</t>
    </r>
    <rPh sb="0" eb="2">
      <t>ジゼン</t>
    </rPh>
    <rPh sb="2" eb="4">
      <t>キョウギ</t>
    </rPh>
    <rPh sb="12" eb="13">
      <t>コウ</t>
    </rPh>
    <rPh sb="14" eb="15">
      <t>コト</t>
    </rPh>
    <rPh sb="17" eb="19">
      <t>リンム</t>
    </rPh>
    <rPh sb="19" eb="21">
      <t>カンケイ</t>
    </rPh>
    <rPh sb="22" eb="24">
      <t>スイサン</t>
    </rPh>
    <rPh sb="24" eb="26">
      <t>カンケイ</t>
    </rPh>
    <phoneticPr fontId="6"/>
  </si>
  <si>
    <t>(現場代理人)</t>
    <rPh sb="1" eb="3">
      <t>ゲンバ</t>
    </rPh>
    <rPh sb="3" eb="6">
      <t>ダイリニン</t>
    </rPh>
    <phoneticPr fontId="6"/>
  </si>
  <si>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6"/>
  </si>
  <si>
    <t>を報告します。</t>
    <phoneticPr fontId="6"/>
  </si>
  <si>
    <t>細　　　　　　別</t>
    <rPh sb="0" eb="1">
      <t>ホソ</t>
    </rPh>
    <rPh sb="7" eb="8">
      <t>ベツ</t>
    </rPh>
    <phoneticPr fontId="6"/>
  </si>
  <si>
    <t>確認者の氏名</t>
    <rPh sb="0" eb="3">
      <t>カクニンシャ</t>
    </rPh>
    <rPh sb="4" eb="6">
      <t>シメイ</t>
    </rPh>
    <phoneticPr fontId="6"/>
  </si>
  <si>
    <t>特　記　事　項　等　</t>
    <rPh sb="0" eb="1">
      <t>トク</t>
    </rPh>
    <rPh sb="2" eb="3">
      <t>キ</t>
    </rPh>
    <rPh sb="4" eb="5">
      <t>コト</t>
    </rPh>
    <rPh sb="6" eb="7">
      <t>コウ</t>
    </rPh>
    <rPh sb="8" eb="9">
      <t>トウ</t>
    </rPh>
    <phoneticPr fontId="6"/>
  </si>
  <si>
    <t>段　階　確　認　願   （ 林 務 関 係 ）</t>
    <rPh sb="0" eb="1">
      <t>ダン</t>
    </rPh>
    <rPh sb="2" eb="3">
      <t>カイ</t>
    </rPh>
    <rPh sb="4" eb="5">
      <t>アキラ</t>
    </rPh>
    <rPh sb="6" eb="7">
      <t>ニン</t>
    </rPh>
    <rPh sb="8" eb="9">
      <t>ネガ</t>
    </rPh>
    <rPh sb="14" eb="15">
      <t>ハヤシ</t>
    </rPh>
    <rPh sb="16" eb="17">
      <t>ツトム</t>
    </rPh>
    <rPh sb="18" eb="19">
      <t>カン</t>
    </rPh>
    <rPh sb="20" eb="21">
      <t>カカリ</t>
    </rPh>
    <phoneticPr fontId="6"/>
  </si>
  <si>
    <t>段　階　確　認　書   （ 林 務 関 係 ）</t>
    <rPh sb="0" eb="1">
      <t>ダン</t>
    </rPh>
    <rPh sb="2" eb="3">
      <t>カイ</t>
    </rPh>
    <rPh sb="4" eb="5">
      <t>アキラ</t>
    </rPh>
    <rPh sb="6" eb="7">
      <t>ニン</t>
    </rPh>
    <rPh sb="8" eb="9">
      <t>ショ</t>
    </rPh>
    <phoneticPr fontId="6"/>
  </si>
  <si>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6"/>
  </si>
  <si>
    <t>段　階　確　認　書  （ 農 業 農 村 整 備 ・ 水 産 関 係 ）</t>
    <rPh sb="0" eb="1">
      <t>ダン</t>
    </rPh>
    <rPh sb="2" eb="3">
      <t>カイ</t>
    </rPh>
    <rPh sb="4" eb="5">
      <t>アキラ</t>
    </rPh>
    <rPh sb="6" eb="7">
      <t>ニン</t>
    </rPh>
    <rPh sb="8" eb="9">
      <t>ショ</t>
    </rPh>
    <phoneticPr fontId="6"/>
  </si>
  <si>
    <t>工事名</t>
    <rPh sb="0" eb="3">
      <t>コウジメイ</t>
    </rPh>
    <phoneticPr fontId="119"/>
  </si>
  <si>
    <t>：</t>
    <phoneticPr fontId="119"/>
  </si>
  <si>
    <t>契約年月日</t>
    <rPh sb="0" eb="2">
      <t>ケイヤク</t>
    </rPh>
    <rPh sb="2" eb="5">
      <t>ネンガッピ</t>
    </rPh>
    <phoneticPr fontId="119"/>
  </si>
  <si>
    <t>工期</t>
    <rPh sb="0" eb="2">
      <t>コウキ</t>
    </rPh>
    <phoneticPr fontId="119"/>
  </si>
  <si>
    <t>：</t>
    <phoneticPr fontId="119"/>
  </si>
  <si>
    <t>①</t>
    <phoneticPr fontId="119"/>
  </si>
  <si>
    <t>直接工事費</t>
    <rPh sb="0" eb="2">
      <t>チョクセツ</t>
    </rPh>
    <rPh sb="2" eb="5">
      <t>コウジヒ</t>
    </rPh>
    <phoneticPr fontId="119"/>
  </si>
  <si>
    <t>共通仮設費</t>
    <rPh sb="0" eb="2">
      <t>キョウツウ</t>
    </rPh>
    <rPh sb="2" eb="4">
      <t>カセツ</t>
    </rPh>
    <rPh sb="4" eb="5">
      <t>ヒ</t>
    </rPh>
    <phoneticPr fontId="119"/>
  </si>
  <si>
    <t>現場管理費</t>
    <rPh sb="0" eb="2">
      <t>ゲンバ</t>
    </rPh>
    <rPh sb="2" eb="5">
      <t>カンリヒ</t>
    </rPh>
    <phoneticPr fontId="119"/>
  </si>
  <si>
    <t>一般管理費</t>
    <rPh sb="0" eb="2">
      <t>イッパン</t>
    </rPh>
    <rPh sb="2" eb="5">
      <t>カンリヒ</t>
    </rPh>
    <phoneticPr fontId="119"/>
  </si>
  <si>
    <t>工事価格（①＋②＋③＋④）</t>
    <rPh sb="0" eb="2">
      <t>コウジ</t>
    </rPh>
    <rPh sb="2" eb="4">
      <t>カカク</t>
    </rPh>
    <phoneticPr fontId="119"/>
  </si>
  <si>
    <t>消費税相当額（⑤×消費税率）</t>
    <rPh sb="0" eb="2">
      <t>ショウヒ</t>
    </rPh>
    <rPh sb="2" eb="3">
      <t>ゼイ</t>
    </rPh>
    <rPh sb="3" eb="6">
      <t>ソウトウガク</t>
    </rPh>
    <rPh sb="9" eb="12">
      <t>ショウヒゼイ</t>
    </rPh>
    <rPh sb="12" eb="13">
      <t>リツ</t>
    </rPh>
    <phoneticPr fontId="119"/>
  </si>
  <si>
    <t>請負金額（⑤＋⑥）※</t>
    <rPh sb="0" eb="2">
      <t>ウケオイ</t>
    </rPh>
    <rPh sb="2" eb="4">
      <t>キンガク</t>
    </rPh>
    <phoneticPr fontId="119"/>
  </si>
  <si>
    <t>※　契約書の請負金額と一致すること。</t>
    <rPh sb="2" eb="5">
      <t>ケイヤクショ</t>
    </rPh>
    <rPh sb="6" eb="8">
      <t>ウケオイ</t>
    </rPh>
    <rPh sb="8" eb="10">
      <t>キンガク</t>
    </rPh>
    <rPh sb="9" eb="10">
      <t>ガク</t>
    </rPh>
    <rPh sb="11" eb="13">
      <t>イッチ</t>
    </rPh>
    <phoneticPr fontId="119"/>
  </si>
  <si>
    <t>住　　　所</t>
    <phoneticPr fontId="6"/>
  </si>
  <si>
    <t>起工番号</t>
    <rPh sb="0" eb="2">
      <t>キコウ</t>
    </rPh>
    <rPh sb="2" eb="4">
      <t>バンゴウ</t>
    </rPh>
    <phoneticPr fontId="119"/>
  </si>
  <si>
    <t>事業名</t>
    <rPh sb="0" eb="1">
      <t>コト</t>
    </rPh>
    <rPh sb="1" eb="2">
      <t>ギョウ</t>
    </rPh>
    <rPh sb="2" eb="3">
      <t>メイ</t>
    </rPh>
    <phoneticPr fontId="119"/>
  </si>
  <si>
    <t>請負代金内訳書</t>
  </si>
  <si>
    <t>外国人技能実習生の従事の状況(有無)</t>
    <phoneticPr fontId="6"/>
  </si>
  <si>
    <t>外国人建設就労者の従事の状況(有無)</t>
    <phoneticPr fontId="6"/>
  </si>
  <si>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6"/>
  </si>
  <si>
    <t>金　額</t>
    <rPh sb="0" eb="1">
      <t>キン</t>
    </rPh>
    <rPh sb="2" eb="3">
      <t>ガク</t>
    </rPh>
    <phoneticPr fontId="119"/>
  </si>
  <si>
    <t>円</t>
    <rPh sb="0" eb="1">
      <t>エン</t>
    </rPh>
    <phoneticPr fontId="6"/>
  </si>
  <si>
    <t>②</t>
    <phoneticPr fontId="119"/>
  </si>
  <si>
    <t>③</t>
    <phoneticPr fontId="119"/>
  </si>
  <si>
    <t>④</t>
    <phoneticPr fontId="119"/>
  </si>
  <si>
    <t>⑤</t>
    <phoneticPr fontId="119"/>
  </si>
  <si>
    <t>⑥</t>
    <phoneticPr fontId="119"/>
  </si>
  <si>
    <t>⑦</t>
    <phoneticPr fontId="119"/>
  </si>
  <si>
    <r>
      <t xml:space="preserve">下請契約額
</t>
    </r>
    <r>
      <rPr>
        <sz val="9"/>
        <rFont val="ＭＳ 明朝"/>
        <family val="1"/>
        <charset val="128"/>
      </rPr>
      <t>(※１）</t>
    </r>
    <rPh sb="0" eb="2">
      <t>シタウケ</t>
    </rPh>
    <rPh sb="2" eb="4">
      <t>ケイヤク</t>
    </rPh>
    <rPh sb="4" eb="5">
      <t>ガク</t>
    </rPh>
    <phoneticPr fontId="6"/>
  </si>
  <si>
    <r>
      <t xml:space="preserve">契約形式
</t>
    </r>
    <r>
      <rPr>
        <sz val="9"/>
        <rFont val="ＭＳ 明朝"/>
        <family val="1"/>
        <charset val="128"/>
      </rPr>
      <t>（※３）</t>
    </r>
    <rPh sb="0" eb="2">
      <t>ケイヤク</t>
    </rPh>
    <rPh sb="2" eb="4">
      <t>ケイシキ</t>
    </rPh>
    <phoneticPr fontId="6"/>
  </si>
  <si>
    <t>令和</t>
    <rPh sb="0" eb="2">
      <t>レイワ</t>
    </rPh>
    <phoneticPr fontId="6"/>
  </si>
  <si>
    <t>令和　　年　　月　　日</t>
    <rPh sb="0" eb="2">
      <t>レイワ</t>
    </rPh>
    <rPh sb="4" eb="5">
      <t>ネン</t>
    </rPh>
    <rPh sb="7" eb="8">
      <t>ガツ</t>
    </rPh>
    <rPh sb="10" eb="11">
      <t>ニチ</t>
    </rPh>
    <phoneticPr fontId="6"/>
  </si>
  <si>
    <t>　令和　　年　　月　　日</t>
    <phoneticPr fontId="6"/>
  </si>
  <si>
    <t>　なお、直接雇入れの承諾期間は、令和　年　月　日から令和　年　月　日までとする。</t>
    <phoneticPr fontId="6"/>
  </si>
  <si>
    <t xml:space="preserve">　令和　　年　　月　　日付け　　第　　　号で指名があった標記の件について同意します。
　また、労働安全衛生法第３０条第１項の規定に基づき、労働災害防止のために必要な措置を講じます。
</t>
    <phoneticPr fontId="6"/>
  </si>
  <si>
    <t>令和　　年度</t>
    <rPh sb="0" eb="2">
      <t>レイワ</t>
    </rPh>
    <rPh sb="4" eb="6">
      <t>ネンド</t>
    </rPh>
    <phoneticPr fontId="6"/>
  </si>
  <si>
    <t>令和　年　月　日</t>
    <rPh sb="0" eb="2">
      <t>レイワ</t>
    </rPh>
    <rPh sb="3" eb="4">
      <t>ネン</t>
    </rPh>
    <rPh sb="5" eb="6">
      <t>ガツ</t>
    </rPh>
    <rPh sb="7" eb="8">
      <t>ニチ</t>
    </rPh>
    <phoneticPr fontId="6"/>
  </si>
  <si>
    <t>～令和　年　月　日</t>
    <rPh sb="1" eb="3">
      <t>レイワ</t>
    </rPh>
    <rPh sb="4" eb="5">
      <t>ネン</t>
    </rPh>
    <rPh sb="6" eb="7">
      <t>ガツ</t>
    </rPh>
    <rPh sb="8" eb="9">
      <t>ニチ</t>
    </rPh>
    <phoneticPr fontId="6"/>
  </si>
  <si>
    <t>　　　  第　  　　　号
令和　　年　　月　　日</t>
    <rPh sb="5" eb="6">
      <t>ダイ</t>
    </rPh>
    <rPh sb="12" eb="13">
      <t>ゴウ</t>
    </rPh>
    <rPh sb="18" eb="19">
      <t>ネン</t>
    </rPh>
    <rPh sb="21" eb="22">
      <t>ツキ</t>
    </rPh>
    <rPh sb="24" eb="25">
      <t>ニチ</t>
    </rPh>
    <phoneticPr fontId="6"/>
  </si>
  <si>
    <t>　　 　 第  　　　　号
令和　　年　　月　　日</t>
    <rPh sb="5" eb="6">
      <t>ダイ</t>
    </rPh>
    <rPh sb="12" eb="13">
      <t>ゴウ</t>
    </rPh>
    <rPh sb="14" eb="16">
      <t>レイワ</t>
    </rPh>
    <rPh sb="18" eb="19">
      <t>ネン</t>
    </rPh>
    <rPh sb="21" eb="22">
      <t>ツキ</t>
    </rPh>
    <rPh sb="24" eb="25">
      <t>ニチ</t>
    </rPh>
    <phoneticPr fontId="6"/>
  </si>
  <si>
    <t>入力例　令和２年度　起工第１０４－００－０５号</t>
    <rPh sb="0" eb="2">
      <t>ニュウリョク</t>
    </rPh>
    <rPh sb="2" eb="3">
      <t>レイ</t>
    </rPh>
    <rPh sb="4" eb="6">
      <t>レイワ</t>
    </rPh>
    <rPh sb="7" eb="9">
      <t>ネンド</t>
    </rPh>
    <rPh sb="10" eb="12">
      <t>キコウ</t>
    </rPh>
    <rPh sb="12" eb="13">
      <t>ダイ</t>
    </rPh>
    <rPh sb="22" eb="23">
      <t>ゴウ</t>
    </rPh>
    <phoneticPr fontId="6"/>
  </si>
  <si>
    <t>　令和　　年　　月　　日付けで要求のありました下請契約解除要求に対して、下記のとおり回答します。</t>
    <rPh sb="1" eb="3">
      <t>レイワ</t>
    </rPh>
    <phoneticPr fontId="6"/>
  </si>
  <si>
    <t>　ただし、政令市等内で積替え、保管を行う場合は、当該政令市等長の許可が必要</t>
    <rPh sb="5" eb="7">
      <t>セイレイ</t>
    </rPh>
    <rPh sb="7" eb="8">
      <t>シ</t>
    </rPh>
    <rPh sb="8" eb="9">
      <t>トウ</t>
    </rPh>
    <rPh sb="9" eb="10">
      <t>ナイ</t>
    </rPh>
    <rPh sb="11" eb="12">
      <t>ツ</t>
    </rPh>
    <rPh sb="12" eb="13">
      <t>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6"/>
  </si>
  <si>
    <t>・福岡県知事許可の範囲は、北九州市、福岡市及び久留米市（以下「政令市等」という）を含む福岡県全域</t>
    <rPh sb="4" eb="6">
      <t>チジ</t>
    </rPh>
    <rPh sb="6" eb="8">
      <t>キョカ</t>
    </rPh>
    <rPh sb="9" eb="11">
      <t>ハンイ</t>
    </rPh>
    <rPh sb="21" eb="22">
      <t>オヨ</t>
    </rPh>
    <rPh sb="28" eb="30">
      <t>イカ</t>
    </rPh>
    <rPh sb="31" eb="34">
      <t>セイレイシ</t>
    </rPh>
    <rPh sb="34" eb="35">
      <t>トウ</t>
    </rPh>
    <rPh sb="41" eb="42">
      <t>フク</t>
    </rPh>
    <rPh sb="43" eb="46">
      <t>フクオカケン</t>
    </rPh>
    <rPh sb="46" eb="48">
      <t>ゼンイキ</t>
    </rPh>
    <phoneticPr fontId="6"/>
  </si>
  <si>
    <t>・各政令市等長許可の範囲は、各政令市等域のみ</t>
    <rPh sb="1" eb="2">
      <t>カク</t>
    </rPh>
    <rPh sb="2" eb="4">
      <t>セイレイ</t>
    </rPh>
    <rPh sb="4" eb="5">
      <t>シ</t>
    </rPh>
    <rPh sb="5" eb="6">
      <t>トウ</t>
    </rPh>
    <rPh sb="6" eb="7">
      <t>チョウ</t>
    </rPh>
    <rPh sb="7" eb="9">
      <t>キョカ</t>
    </rPh>
    <rPh sb="10" eb="12">
      <t>ハンイ</t>
    </rPh>
    <rPh sb="14" eb="17">
      <t>カクセイレイ</t>
    </rPh>
    <rPh sb="17" eb="18">
      <t>シ</t>
    </rPh>
    <rPh sb="18" eb="19">
      <t>トウ</t>
    </rPh>
    <rPh sb="19" eb="20">
      <t>イキ</t>
    </rPh>
    <phoneticPr fontId="6"/>
  </si>
  <si>
    <t>既提出物に変更があった場合</t>
    <rPh sb="0" eb="1">
      <t>キ</t>
    </rPh>
    <rPh sb="1" eb="3">
      <t>テイシュツ</t>
    </rPh>
    <rPh sb="3" eb="4">
      <t>ブツ</t>
    </rPh>
    <rPh sb="5" eb="7">
      <t>ヘンコウ</t>
    </rPh>
    <rPh sb="11" eb="13">
      <t>バアイ</t>
    </rPh>
    <phoneticPr fontId="6"/>
  </si>
  <si>
    <t>実施要領とは、段階確認実施要領（平成30年11月1日農林水産部）を参照。　（福岡県のホームページに掲載）</t>
    <rPh sb="0" eb="2">
      <t>ジッシ</t>
    </rPh>
    <rPh sb="2" eb="4">
      <t>ヨウリョウ</t>
    </rPh>
    <rPh sb="7" eb="9">
      <t>ダンカイ</t>
    </rPh>
    <rPh sb="9" eb="11">
      <t>カクニン</t>
    </rPh>
    <rPh sb="11" eb="13">
      <t>ジッシ</t>
    </rPh>
    <rPh sb="13" eb="15">
      <t>ヨウリョウ</t>
    </rPh>
    <rPh sb="16" eb="18">
      <t>ヘイセイ</t>
    </rPh>
    <rPh sb="20" eb="21">
      <t>ネン</t>
    </rPh>
    <rPh sb="23" eb="24">
      <t>ガツ</t>
    </rPh>
    <rPh sb="25" eb="26">
      <t>ニチ</t>
    </rPh>
    <rPh sb="26" eb="28">
      <t>ノウリン</t>
    </rPh>
    <rPh sb="28" eb="31">
      <t>スイサンブ</t>
    </rPh>
    <rPh sb="33" eb="35">
      <t>サンショウ</t>
    </rPh>
    <rPh sb="38" eb="41">
      <t>フクオカケン</t>
    </rPh>
    <rPh sb="49" eb="51">
      <t>ケイサイ</t>
    </rPh>
    <phoneticPr fontId="6"/>
  </si>
  <si>
    <t>署名</t>
    <rPh sb="0" eb="2">
      <t>ショメイ</t>
    </rPh>
    <phoneticPr fontId="6"/>
  </si>
  <si>
    <t>押印の廃止</t>
    <rPh sb="0" eb="2">
      <t>オウイン</t>
    </rPh>
    <rPh sb="3" eb="5">
      <t>ハイシ</t>
    </rPh>
    <phoneticPr fontId="6"/>
  </si>
  <si>
    <t>押印必要</t>
    <rPh sb="0" eb="2">
      <t>オウイン</t>
    </rPh>
    <rPh sb="2" eb="4">
      <t>ヒツヨウ</t>
    </rPh>
    <phoneticPr fontId="6"/>
  </si>
  <si>
    <t>-</t>
    <phoneticPr fontId="6"/>
  </si>
  <si>
    <t xml:space="preserve">  添付書類として、産業廃棄物処理業許可証の写しを添付</t>
    <phoneticPr fontId="6"/>
  </si>
  <si>
    <t>-</t>
  </si>
  <si>
    <t>（記名押印又は署名）</t>
    <phoneticPr fontId="6"/>
  </si>
  <si>
    <t>（記名押印又は署名）</t>
    <phoneticPr fontId="6"/>
  </si>
  <si>
    <t>（記名押印又は署名）</t>
    <rPh sb="1" eb="3">
      <t>キメイ</t>
    </rPh>
    <rPh sb="3" eb="5">
      <t>オウイン</t>
    </rPh>
    <rPh sb="5" eb="6">
      <t>マタ</t>
    </rPh>
    <rPh sb="7" eb="9">
      <t>ショメイ</t>
    </rPh>
    <phoneticPr fontId="6"/>
  </si>
  <si>
    <t>現場　・　工場
机上・遠隔臨場</t>
    <rPh sb="0" eb="2">
      <t>ゲンバ</t>
    </rPh>
    <rPh sb="5" eb="7">
      <t>コウジョウ</t>
    </rPh>
    <rPh sb="8" eb="9">
      <t>ツクエ</t>
    </rPh>
    <rPh sb="9" eb="10">
      <t>カミ</t>
    </rPh>
    <rPh sb="11" eb="13">
      <t>エンカク</t>
    </rPh>
    <rPh sb="13" eb="15">
      <t>リンジョウ</t>
    </rPh>
    <phoneticPr fontId="6"/>
  </si>
  <si>
    <t>作業員名簿</t>
    <rPh sb="0" eb="3">
      <t>サギョウイン</t>
    </rPh>
    <rPh sb="3" eb="5">
      <t>メイボ</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</si>
  <si>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</si>
  <si>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所長名</t>
  </si>
  <si>
    <t>一次会社名</t>
    <rPh sb="0" eb="1">
      <t>イチ</t>
    </rPh>
    <phoneticPr fontId="6"/>
  </si>
  <si>
    <t>番号</t>
    <rPh sb="0" eb="1">
      <t>バン</t>
    </rPh>
    <rPh sb="1" eb="2">
      <t>ゴウ</t>
    </rPh>
    <phoneticPr fontId="6"/>
  </si>
  <si>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</si>
  <si>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</si>
  <si>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</si>
  <si>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</si>
  <si>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6"/>
  </si>
  <si>
    <t>技能講習</t>
  </si>
  <si>
    <t>技能者ID</t>
    <rPh sb="0" eb="3">
      <t>ギノウシャ</t>
    </rPh>
    <phoneticPr fontId="6"/>
  </si>
  <si>
    <t>年　月　日</t>
  </si>
  <si>
    <t>（注)１.※印欄には次の記号を入れる。</t>
    <rPh sb="1" eb="2">
      <t>チュウ</t>
    </rPh>
    <rPh sb="6" eb="7">
      <t>ジルシ</t>
    </rPh>
    <rPh sb="7" eb="8">
      <t>ラン</t>
    </rPh>
    <rPh sb="10" eb="11">
      <t>ツギ</t>
    </rPh>
    <rPh sb="12" eb="14">
      <t>キゴウ</t>
    </rPh>
    <rPh sb="15" eb="16">
      <t>イ</t>
    </rPh>
    <phoneticPr fontId="6"/>
  </si>
  <si>
    <t xml:space="preserve"> …現場代理人</t>
    <rPh sb="2" eb="4">
      <t>ゲンバ</t>
    </rPh>
    <rPh sb="4" eb="7">
      <t>ダイリニン</t>
    </rPh>
    <phoneticPr fontId="6"/>
  </si>
  <si>
    <t xml:space="preserve"> …作業主任者（（注）2.)</t>
    <rPh sb="2" eb="4">
      <t>サギョウ</t>
    </rPh>
    <rPh sb="4" eb="7">
      <t>シュニンシャ</t>
    </rPh>
    <rPh sb="9" eb="10">
      <t>チュウ</t>
    </rPh>
    <phoneticPr fontId="6"/>
  </si>
  <si>
    <t xml:space="preserve"> …女性作業員</t>
    <rPh sb="2" eb="4">
      <t>ジョセイ</t>
    </rPh>
    <rPh sb="4" eb="7">
      <t>サギョウイン</t>
    </rPh>
    <phoneticPr fontId="6"/>
  </si>
  <si>
    <t xml:space="preserve">       …18歳未満の作業員</t>
    <rPh sb="10" eb="11">
      <t>サイ</t>
    </rPh>
    <rPh sb="11" eb="13">
      <t>ミマン</t>
    </rPh>
    <rPh sb="14" eb="17">
      <t>サギョウイン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</si>
  <si>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</si>
  <si>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</si>
  <si>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</si>
  <si>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…能力向上教育</t>
    <rPh sb="2" eb="4">
      <t>ノウリョク</t>
    </rPh>
    <rPh sb="4" eb="6">
      <t>コウジョウ</t>
    </rPh>
    <rPh sb="6" eb="8">
      <t>キョウイク</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</si>
  <si>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</si>
  <si>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6"/>
  </si>
  <si>
    <t>作　　業　　員　　名　　簿</t>
    <phoneticPr fontId="6"/>
  </si>
  <si>
    <t>元請
確認欄</t>
    <phoneticPr fontId="6"/>
  </si>
  <si>
    <t>事業所の名称</t>
    <phoneticPr fontId="6"/>
  </si>
  <si>
    <t>（　次)会社名</t>
    <phoneticPr fontId="6"/>
  </si>
  <si>
    <t>ふりがな</t>
    <phoneticPr fontId="6"/>
  </si>
  <si>
    <t>※</t>
    <phoneticPr fontId="6"/>
  </si>
  <si>
    <t>生年月日</t>
    <phoneticPr fontId="6"/>
  </si>
  <si>
    <t>受入教育
実施年月日</t>
    <phoneticPr fontId="6"/>
  </si>
  <si>
    <t xml:space="preserve"> …外国人技能実習生</t>
    <phoneticPr fontId="6"/>
  </si>
  <si>
    <t xml:space="preserve"> …外国人建設就労者</t>
    <phoneticPr fontId="6"/>
  </si>
  <si>
    <t>監理技術者
補佐名　</t>
    <rPh sb="0" eb="2">
      <t>カンリ</t>
    </rPh>
    <rPh sb="2" eb="5">
      <t>ギジュツシャ</t>
    </rPh>
    <rPh sb="6" eb="8">
      <t>ホサ</t>
    </rPh>
    <rPh sb="8" eb="9">
      <t>メイ</t>
    </rPh>
    <phoneticPr fontId="6"/>
  </si>
  <si>
    <t>監理技術者補佐名</t>
    <rPh sb="0" eb="2">
      <t>カンリ</t>
    </rPh>
    <rPh sb="2" eb="5">
      <t>ギジュツシャ</t>
    </rPh>
    <rPh sb="5" eb="7">
      <t>ホサ</t>
    </rPh>
    <rPh sb="7" eb="8">
      <t>メイ</t>
    </rPh>
    <phoneticPr fontId="6"/>
  </si>
  <si>
    <t>工事完成図書の電子納品要領</t>
    <phoneticPr fontId="119"/>
  </si>
  <si>
    <t>□H20.5　□H22.9　□H28.3
□H31.3　■R2.3</t>
    <phoneticPr fontId="6"/>
  </si>
  <si>
    <t>電子納品運用ガイドライン</t>
    <phoneticPr fontId="119"/>
  </si>
  <si>
    <t>□H21.6　□H22.9　□H28.3
□H30.3　□H31.3　■R2.3</t>
    <phoneticPr fontId="6"/>
  </si>
  <si>
    <t>CAD製図基準</t>
    <phoneticPr fontId="119"/>
  </si>
  <si>
    <t>□H16.6　□H20.5　□H28.3
■H29.3</t>
    <phoneticPr fontId="6"/>
  </si>
  <si>
    <t>CAD製図基準に関する運用ガイドライン</t>
    <phoneticPr fontId="119"/>
  </si>
  <si>
    <t>□H17.8　□H21.6　■H28.3</t>
    <phoneticPr fontId="6"/>
  </si>
  <si>
    <t>デジタル写真管理情報基準</t>
    <phoneticPr fontId="119"/>
  </si>
  <si>
    <t>□H20.5　□H22.9　□H28.3
■R2.3</t>
    <phoneticPr fontId="6"/>
  </si>
  <si>
    <t>□H22.6　□H29.10 ■R3.4</t>
    <phoneticPr fontId="6"/>
  </si>
  <si>
    <t>■3.5Mbyte</t>
    <phoneticPr fontId="6"/>
  </si>
  <si>
    <t>サブフォルダ</t>
    <phoneticPr fontId="6"/>
  </si>
  <si>
    <t>&lt;root&gt;</t>
    <phoneticPr fontId="6"/>
  </si>
  <si>
    <t>INDEX_C.XML,INDE_C07.DTD</t>
    <phoneticPr fontId="6"/>
  </si>
  <si>
    <t>□</t>
    <phoneticPr fontId="6"/>
  </si>
  <si>
    <t>DRAWINGS　※1</t>
    <phoneticPr fontId="6"/>
  </si>
  <si>
    <t>DRAWINGS.XML,DRAW04.DTD</t>
    <phoneticPr fontId="6"/>
  </si>
  <si>
    <t>MEET</t>
    <phoneticPr fontId="6"/>
  </si>
  <si>
    <t>MEET.XML,MEET05.DTD</t>
    <phoneticPr fontId="6"/>
  </si>
  <si>
    <t>PLAN</t>
    <phoneticPr fontId="6"/>
  </si>
  <si>
    <t>PLAN.XML,PLAN05.DTD</t>
    <phoneticPr fontId="6"/>
  </si>
  <si>
    <t>DRAWINGF　※1</t>
    <phoneticPr fontId="6"/>
  </si>
  <si>
    <t>DRAWINGF.XML,DRAW04.DTD</t>
    <phoneticPr fontId="6"/>
  </si>
  <si>
    <t>PHOTO</t>
    <phoneticPr fontId="6"/>
  </si>
  <si>
    <t>PHOTO.XML,PHOTO05.DTD</t>
    <phoneticPr fontId="6"/>
  </si>
  <si>
    <t>フォルダ</t>
    <phoneticPr fontId="6"/>
  </si>
  <si>
    <t>サブフォルダ</t>
    <phoneticPr fontId="6"/>
  </si>
  <si>
    <t>REGISTER</t>
    <phoneticPr fontId="119"/>
  </si>
  <si>
    <t>REGISTER.XML,REGIST06.DTD</t>
    <phoneticPr fontId="6"/>
  </si>
  <si>
    <t>ORG</t>
    <phoneticPr fontId="119"/>
  </si>
  <si>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19"/>
  </si>
  <si>
    <t>MEET</t>
    <phoneticPr fontId="6"/>
  </si>
  <si>
    <t>MEET.XML　※2,MEET05.DTD</t>
    <phoneticPr fontId="6"/>
  </si>
  <si>
    <t>ORG</t>
    <phoneticPr fontId="119"/>
  </si>
  <si>
    <t>出来形管理</t>
    <phoneticPr fontId="6"/>
  </si>
  <si>
    <t>関係官庁協議資料</t>
    <phoneticPr fontId="6"/>
  </si>
  <si>
    <t>施工体制台帳</t>
    <phoneticPr fontId="6"/>
  </si>
  <si>
    <t>施工体系図</t>
    <phoneticPr fontId="6"/>
  </si>
  <si>
    <t>建設リサイクル法に基づく届出書</t>
    <phoneticPr fontId="6"/>
  </si>
  <si>
    <t>災害発生報告</t>
    <phoneticPr fontId="6"/>
  </si>
  <si>
    <t>休日、夜間作業届</t>
    <phoneticPr fontId="6"/>
  </si>
  <si>
    <t>PLAN</t>
    <phoneticPr fontId="6"/>
  </si>
  <si>
    <t>PLAN.XML　※2,PLAN05.DTD</t>
    <phoneticPr fontId="6"/>
  </si>
  <si>
    <t>BORING</t>
    <phoneticPr fontId="119"/>
  </si>
  <si>
    <t>BORING.XML,BRG0200.DTD</t>
    <phoneticPr fontId="6"/>
  </si>
  <si>
    <t>DATA</t>
    <phoneticPr fontId="119"/>
  </si>
  <si>
    <t>ボーリング交換用データ</t>
    <rPh sb="5" eb="8">
      <t>コウカンヨウ</t>
    </rPh>
    <phoneticPr fontId="119"/>
  </si>
  <si>
    <t>LOG</t>
    <phoneticPr fontId="119"/>
  </si>
  <si>
    <t>電子柱状図</t>
    <rPh sb="0" eb="2">
      <t>デンシ</t>
    </rPh>
    <rPh sb="2" eb="5">
      <t>チュウジョウズ</t>
    </rPh>
    <phoneticPr fontId="119"/>
  </si>
  <si>
    <t>DRA</t>
    <phoneticPr fontId="119"/>
  </si>
  <si>
    <t>電子簡略柱状図</t>
    <rPh sb="0" eb="2">
      <t>デンシ</t>
    </rPh>
    <rPh sb="2" eb="4">
      <t>カンリャク</t>
    </rPh>
    <rPh sb="4" eb="7">
      <t>チュウジョウズ</t>
    </rPh>
    <phoneticPr fontId="119"/>
  </si>
  <si>
    <t>PIC</t>
    <phoneticPr fontId="119"/>
  </si>
  <si>
    <t>ボーリングコア写真</t>
    <rPh sb="7" eb="9">
      <t>シャシン</t>
    </rPh>
    <phoneticPr fontId="119"/>
  </si>
  <si>
    <t>TEST</t>
    <phoneticPr fontId="119"/>
  </si>
  <si>
    <t>土質試験及び地盤調査</t>
    <rPh sb="0" eb="2">
      <t>ドシツ</t>
    </rPh>
    <rPh sb="2" eb="4">
      <t>シケン</t>
    </rPh>
    <rPh sb="4" eb="5">
      <t>オヨ</t>
    </rPh>
    <rPh sb="6" eb="8">
      <t>ジバン</t>
    </rPh>
    <rPh sb="8" eb="10">
      <t>チョウサ</t>
    </rPh>
    <phoneticPr fontId="119"/>
  </si>
  <si>
    <t>OTHERS</t>
    <phoneticPr fontId="119"/>
  </si>
  <si>
    <t>その他の地質・土質調査成果</t>
    <rPh sb="2" eb="3">
      <t>タ</t>
    </rPh>
    <rPh sb="4" eb="6">
      <t>チシツ</t>
    </rPh>
    <rPh sb="7" eb="9">
      <t>ドシツ</t>
    </rPh>
    <rPh sb="9" eb="11">
      <t>チョウサ</t>
    </rPh>
    <rPh sb="11" eb="13">
      <t>セイカ</t>
    </rPh>
    <phoneticPr fontId="119"/>
  </si>
  <si>
    <t>ICON</t>
    <phoneticPr fontId="119"/>
  </si>
  <si>
    <t>i-Constructionデータ</t>
    <phoneticPr fontId="119"/>
  </si>
  <si>
    <t>OTHRS</t>
    <phoneticPr fontId="6"/>
  </si>
  <si>
    <t>OTHRS.XML,OTHRS05.DTD</t>
    <phoneticPr fontId="6"/>
  </si>
  <si>
    <t>書類名称</t>
    <phoneticPr fontId="6"/>
  </si>
  <si>
    <t>□工事完成図書の電子納品要領(案)</t>
    <phoneticPr fontId="6"/>
  </si>
  <si>
    <t>□電子化図面データ作成運用ガイドライン（案）</t>
    <rPh sb="1" eb="4">
      <t>デンシカ</t>
    </rPh>
    <rPh sb="4" eb="6">
      <t>ズメン</t>
    </rPh>
    <rPh sb="9" eb="11">
      <t>サクセイ</t>
    </rPh>
    <rPh sb="11" eb="13">
      <t>ウンヨウ</t>
    </rPh>
    <rPh sb="20" eb="21">
      <t>アン</t>
    </rPh>
    <phoneticPr fontId="6"/>
  </si>
  <si>
    <t>□</t>
    <phoneticPr fontId="6"/>
  </si>
  <si>
    <t>フォルダ</t>
    <phoneticPr fontId="6"/>
  </si>
  <si>
    <t>サブフォルダ</t>
    <phoneticPr fontId="6"/>
  </si>
  <si>
    <t>XML</t>
    <phoneticPr fontId="6"/>
  </si>
  <si>
    <t>発注図面フォルダ（DRAWINGS）</t>
    <rPh sb="0" eb="2">
      <t>ハッチュウ</t>
    </rPh>
    <rPh sb="2" eb="4">
      <t>ズメン</t>
    </rPh>
    <phoneticPr fontId="6"/>
  </si>
  <si>
    <t>SXF(sfc)</t>
    <phoneticPr fontId="6"/>
  </si>
  <si>
    <t>施工計画書フォルダ（PLAN）</t>
    <rPh sb="0" eb="2">
      <t>セコウ</t>
    </rPh>
    <rPh sb="2" eb="5">
      <t>ケイカクショ</t>
    </rPh>
    <phoneticPr fontId="6"/>
  </si>
  <si>
    <t>施工計画書管理ファイル</t>
    <phoneticPr fontId="6"/>
  </si>
  <si>
    <t>施工計画書ｵﾘｼﾞﾅﾙﾌｫﾙﾀﾞ</t>
    <phoneticPr fontId="6"/>
  </si>
  <si>
    <t>打合せ簿フォルダ(MEET)</t>
    <rPh sb="0" eb="2">
      <t>ウチアワ</t>
    </rPh>
    <rPh sb="3" eb="4">
      <t>ボ</t>
    </rPh>
    <phoneticPr fontId="6"/>
  </si>
  <si>
    <t>写真フォルダ（PHOTO）</t>
    <rPh sb="0" eb="2">
      <t>シャシン</t>
    </rPh>
    <phoneticPr fontId="6"/>
  </si>
  <si>
    <t>JPEG</t>
    <phoneticPr fontId="6"/>
  </si>
  <si>
    <t>完成図書フォルダ（DRAWINGF）</t>
    <rPh sb="0" eb="2">
      <t>カンセイ</t>
    </rPh>
    <rPh sb="2" eb="4">
      <t>トショ</t>
    </rPh>
    <phoneticPr fontId="6"/>
  </si>
  <si>
    <t>台帳フォルダ（REGISTER）</t>
    <rPh sb="0" eb="2">
      <t>ダイチョウ</t>
    </rPh>
    <phoneticPr fontId="6"/>
  </si>
  <si>
    <t>台帳管理ファイル</t>
    <rPh sb="0" eb="2">
      <t>ダイチョウ</t>
    </rPh>
    <rPh sb="2" eb="4">
      <t>カンリ</t>
    </rPh>
    <phoneticPr fontId="6"/>
  </si>
  <si>
    <t>台帳ファイル</t>
    <rPh sb="0" eb="2">
      <t>ダイチョウ</t>
    </rPh>
    <phoneticPr fontId="6"/>
  </si>
  <si>
    <t>その他フォルダ（OTHRS）</t>
    <rPh sb="2" eb="3">
      <t>タ</t>
    </rPh>
    <phoneticPr fontId="6"/>
  </si>
  <si>
    <t>その他資料管理ファイル</t>
    <rPh sb="2" eb="3">
      <t>タ</t>
    </rPh>
    <rPh sb="3" eb="5">
      <t>シリョウ</t>
    </rPh>
    <rPh sb="5" eb="7">
      <t>カンリ</t>
    </rPh>
    <phoneticPr fontId="6"/>
  </si>
  <si>
    <t>情報化施工関連フォルダ（NNICT）</t>
    <rPh sb="0" eb="3">
      <t>ジョウホウカ</t>
    </rPh>
    <rPh sb="3" eb="7">
      <t>セコウカンレン</t>
    </rPh>
    <phoneticPr fontId="6"/>
  </si>
  <si>
    <t>情報化施工関連ﾃﾞｰﾀ</t>
    <rPh sb="0" eb="7">
      <t>ジョウホウカセコウカンレン</t>
    </rPh>
    <phoneticPr fontId="6"/>
  </si>
  <si>
    <t>電子成果物</t>
    <rPh sb="0" eb="2">
      <t>デンシ</t>
    </rPh>
    <rPh sb="2" eb="4">
      <t>セイカ</t>
    </rPh>
    <rPh sb="4" eb="5">
      <t>ブツ</t>
    </rPh>
    <phoneticPr fontId="6"/>
  </si>
  <si>
    <t>　　　回</t>
    <phoneticPr fontId="6"/>
  </si>
  <si>
    <t>□MO</t>
    <phoneticPr fontId="6"/>
  </si>
  <si>
    <t>□CD-R(W)</t>
    <phoneticPr fontId="6"/>
  </si>
  <si>
    <t>□DVD-RAM</t>
    <phoneticPr fontId="6"/>
  </si>
  <si>
    <t xml:space="preserve">                           </t>
    <phoneticPr fontId="6"/>
  </si>
  <si>
    <t>（Ver.　　　　　　　　　　　　）</t>
    <phoneticPr fontId="6"/>
  </si>
  <si>
    <t>印</t>
    <phoneticPr fontId="6"/>
  </si>
  <si>
    <t>印</t>
    <phoneticPr fontId="6"/>
  </si>
  <si>
    <t>公共職業安定所長　印　　</t>
    <phoneticPr fontId="6"/>
  </si>
  <si>
    <t>再生資源利用実施書</t>
    <rPh sb="0" eb="2">
      <t>サイセイ</t>
    </rPh>
    <rPh sb="2" eb="4">
      <t>シゲン</t>
    </rPh>
    <rPh sb="4" eb="6">
      <t>リヨウ</t>
    </rPh>
    <rPh sb="6" eb="8">
      <t>ジッシ</t>
    </rPh>
    <rPh sb="8" eb="9">
      <t>ショ</t>
    </rPh>
    <phoneticPr fontId="6"/>
  </si>
  <si>
    <t>再生資源利用促進実施書</t>
    <rPh sb="0" eb="2">
      <t>サイセイ</t>
    </rPh>
    <rPh sb="2" eb="4">
      <t>シゲン</t>
    </rPh>
    <rPh sb="4" eb="6">
      <t>リヨウ</t>
    </rPh>
    <rPh sb="6" eb="8">
      <t>ソクシン</t>
    </rPh>
    <rPh sb="8" eb="10">
      <t>ジッシ</t>
    </rPh>
    <rPh sb="10" eb="11">
      <t>ショ</t>
    </rPh>
    <phoneticPr fontId="6"/>
  </si>
  <si>
    <t>再生資源利用計画書</t>
    <rPh sb="0" eb="2">
      <t>サイセイ</t>
    </rPh>
    <rPh sb="2" eb="4">
      <t>シゲン</t>
    </rPh>
    <rPh sb="4" eb="6">
      <t>リヨウ</t>
    </rPh>
    <rPh sb="6" eb="9">
      <t>ケイカクショ</t>
    </rPh>
    <phoneticPr fontId="6"/>
  </si>
  <si>
    <t>再生資源利用促進計画書</t>
    <rPh sb="0" eb="2">
      <t>サイセイ</t>
    </rPh>
    <rPh sb="2" eb="4">
      <t>シゲン</t>
    </rPh>
    <rPh sb="4" eb="6">
      <t>リヨウ</t>
    </rPh>
    <rPh sb="6" eb="8">
      <t>ソクシン</t>
    </rPh>
    <rPh sb="8" eb="11">
      <t>ケイカクショ</t>
    </rPh>
    <phoneticPr fontId="6"/>
  </si>
  <si>
    <t>（資格内容については実務経験者の配置が認められた工事の場合、実務経験と記入）</t>
    <phoneticPr fontId="6"/>
  </si>
  <si>
    <t>※　色つきセルは入力必須項目。</t>
    <phoneticPr fontId="6"/>
  </si>
  <si>
    <t>※　色つきセルは入力必須項目</t>
    <rPh sb="2" eb="3">
      <t>イロ</t>
    </rPh>
    <rPh sb="8" eb="10">
      <t>ニュウリョク</t>
    </rPh>
    <rPh sb="10" eb="12">
      <t>ヒッス</t>
    </rPh>
    <rPh sb="12" eb="14">
      <t>コウモク</t>
    </rPh>
    <phoneticPr fontId="6"/>
  </si>
  <si>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6"/>
  </si>
  <si>
    <t>受注者の責めに帰すことができない事由により工期内に工事を完成することができない場合</t>
    <rPh sb="0" eb="3">
      <t>ジュチュウシャ</t>
    </rPh>
    <rPh sb="4" eb="5">
      <t>セ</t>
    </rPh>
    <rPh sb="7" eb="8">
      <t>キ</t>
    </rPh>
    <rPh sb="16" eb="18">
      <t>ジユウ</t>
    </rPh>
    <rPh sb="21" eb="23">
      <t>コウキ</t>
    </rPh>
    <rPh sb="23" eb="24">
      <t>ナイ</t>
    </rPh>
    <rPh sb="25" eb="27">
      <t>コウジ</t>
    </rPh>
    <rPh sb="28" eb="30">
      <t>カンセイ</t>
    </rPh>
    <rPh sb="39" eb="41">
      <t>バアイ</t>
    </rPh>
    <phoneticPr fontId="6"/>
  </si>
  <si>
    <t>一般 / 特定の別</t>
    <rPh sb="0" eb="2">
      <t>イッパン</t>
    </rPh>
    <rPh sb="5" eb="7">
      <t>トクテイ</t>
    </rPh>
    <rPh sb="8" eb="9">
      <t>ベツ</t>
    </rPh>
    <phoneticPr fontId="5"/>
  </si>
  <si>
    <t>特定専門工事の該当</t>
    <rPh sb="0" eb="2">
      <t>トクテイ</t>
    </rPh>
    <rPh sb="2" eb="4">
      <t>センモン</t>
    </rPh>
    <rPh sb="4" eb="6">
      <t>コウジ</t>
    </rPh>
    <rPh sb="7" eb="9">
      <t>ガイトウ</t>
    </rPh>
    <phoneticPr fontId="6"/>
  </si>
  <si>
    <t>適正な労働条件に係る
「誓約書」の日付</t>
    <rPh sb="0" eb="2">
      <t>テキセイ</t>
    </rPh>
    <rPh sb="3" eb="7">
      <t>ロウドウジョウケン</t>
    </rPh>
    <rPh sb="8" eb="9">
      <t>カカ</t>
    </rPh>
    <rPh sb="12" eb="15">
      <t>セイヤクショ</t>
    </rPh>
    <rPh sb="17" eb="19">
      <t>ヒヅケ</t>
    </rPh>
    <phoneticPr fontId="119"/>
  </si>
  <si>
    <t>（法人にあっては商号又は名称及び代表者の氏名）</t>
    <phoneticPr fontId="6"/>
  </si>
  <si>
    <t>氏　名</t>
    <rPh sb="0" eb="1">
      <t>シ</t>
    </rPh>
    <rPh sb="2" eb="3">
      <t>ナ</t>
    </rPh>
    <phoneticPr fontId="6"/>
  </si>
  <si>
    <t>３．再資源化等が完了した年月日</t>
    <rPh sb="2" eb="3">
      <t>サイ</t>
    </rPh>
    <rPh sb="3" eb="5">
      <t>シゲン</t>
    </rPh>
    <rPh sb="5" eb="6">
      <t>カ</t>
    </rPh>
    <rPh sb="6" eb="7">
      <t>トウ</t>
    </rPh>
    <rPh sb="8" eb="10">
      <t>カンリョウ</t>
    </rPh>
    <rPh sb="12" eb="15">
      <t>ネンガッピ</t>
    </rPh>
    <phoneticPr fontId="10"/>
  </si>
  <si>
    <t>令和　年　月　日</t>
    <rPh sb="0" eb="2">
      <t>レイワ</t>
    </rPh>
    <rPh sb="3" eb="4">
      <t>ネン</t>
    </rPh>
    <rPh sb="5" eb="6">
      <t>ツキ</t>
    </rPh>
    <rPh sb="7" eb="8">
      <t>ニチ</t>
    </rPh>
    <phoneticPr fontId="6"/>
  </si>
  <si>
    <t>（</t>
    <phoneticPr fontId="6"/>
  </si>
  <si>
    <t>）</t>
    <phoneticPr fontId="6"/>
  </si>
  <si>
    <t>令和　年　月　日</t>
    <phoneticPr fontId="6"/>
  </si>
  <si>
    <t>令和　年　月　日</t>
    <rPh sb="0" eb="2">
      <t>レイワ</t>
    </rPh>
    <rPh sb="3" eb="4">
      <t>ネン</t>
    </rPh>
    <rPh sb="5" eb="6">
      <t>ツキ</t>
    </rPh>
    <rPh sb="7" eb="8">
      <t>ヒ</t>
    </rPh>
    <phoneticPr fontId="6"/>
  </si>
  <si>
    <t>令和　　年　　月　　日</t>
    <rPh sb="0" eb="2">
      <t>レイワ</t>
    </rPh>
    <rPh sb="4" eb="5">
      <t>ネン</t>
    </rPh>
    <rPh sb="7" eb="8">
      <t>ツキ</t>
    </rPh>
    <rPh sb="10" eb="11">
      <t>ニチ</t>
    </rPh>
    <phoneticPr fontId="6"/>
  </si>
  <si>
    <t>令和　 年　 月　 日</t>
    <phoneticPr fontId="6"/>
  </si>
  <si>
    <t/>
  </si>
  <si>
    <t>地　区　名</t>
    <phoneticPr fontId="8"/>
  </si>
  <si>
    <t>令和　年　月　日</t>
    <rPh sb="0" eb="2">
      <t>レイワ</t>
    </rPh>
    <rPh sb="3" eb="4">
      <t>ネン</t>
    </rPh>
    <rPh sb="5" eb="6">
      <t>ツキ</t>
    </rPh>
    <rPh sb="7" eb="8">
      <t>ニチ</t>
    </rPh>
    <phoneticPr fontId="8"/>
  </si>
  <si>
    <t>令和　年　月　日</t>
    <rPh sb="0" eb="2">
      <t>レイワ</t>
    </rPh>
    <rPh sb="3" eb="4">
      <t>ネン</t>
    </rPh>
    <rPh sb="5" eb="6">
      <t>ツキ</t>
    </rPh>
    <rPh sb="7" eb="8">
      <t>ニチ</t>
    </rPh>
    <phoneticPr fontId="10"/>
  </si>
  <si>
    <t>令和　　年　　月　　日</t>
    <rPh sb="0" eb="2">
      <t>レイワ</t>
    </rPh>
    <rPh sb="4" eb="5">
      <t>ネン</t>
    </rPh>
    <rPh sb="7" eb="8">
      <t>ツキ</t>
    </rPh>
    <rPh sb="10" eb="11">
      <t>ニチ</t>
    </rPh>
    <phoneticPr fontId="6"/>
  </si>
  <si>
    <t>令和　　年　　月　　日</t>
    <rPh sb="0" eb="2">
      <t>レイワ</t>
    </rPh>
    <rPh sb="4" eb="5">
      <t>ネン</t>
    </rPh>
    <rPh sb="7" eb="8">
      <t>ツキ</t>
    </rPh>
    <rPh sb="10" eb="11">
      <t>ヒ</t>
    </rPh>
    <phoneticPr fontId="6"/>
  </si>
  <si>
    <t>　令和　年　月　日　</t>
    <phoneticPr fontId="6"/>
  </si>
  <si>
    <t>令和　年　月　日</t>
    <rPh sb="0" eb="2">
      <t>レイワ</t>
    </rPh>
    <rPh sb="3" eb="4">
      <t>ネン</t>
    </rPh>
    <rPh sb="5" eb="6">
      <t>ツキ</t>
    </rPh>
    <rPh sb="7" eb="8">
      <t>ニチ</t>
    </rPh>
    <phoneticPr fontId="8"/>
  </si>
  <si>
    <t>R .  .</t>
    <phoneticPr fontId="8"/>
  </si>
  <si>
    <t>(施行通知書のうら面)記入注意</t>
  </si>
  <si>
    <t>1　事業主体(施行主体)注意事項</t>
  </si>
  <si>
    <t>(7)　＊の付してある欄に記入する必要はありません。</t>
  </si>
  <si>
    <t>2　公共職業安定所注意事項</t>
  </si>
  <si>
    <t>(1)「(b)失業者吸収率該当数」の算出は、次によること。</t>
  </si>
  <si>
    <t>　　　　　①－④＜(a)の場合⇒　①－④</t>
  </si>
  <si>
    <t>　　　　　①－④＞(a)の場合⇒　　(a)</t>
  </si>
  <si>
    <t>(2)「(d)今後公共職業安定所から紹介を受ける者の数」の算出は、次によること。</t>
  </si>
  <si>
    <t>　　　　　(c)－⑦</t>
  </si>
  <si>
    <t>(3)「手持労働者認定関係照合」には、手持労働者の認定を行うに際して事業主</t>
  </si>
  <si>
    <t>体又は施行主体から提示を求め、照合した書類の該当欄に照合者の印を押すこと。</t>
  </si>
  <si>
    <t>(1)　失業者吸収率が制定されている公共事業を計画実施する事業主体又は施行主体(請</t>
    <phoneticPr fontId="6"/>
  </si>
  <si>
    <t>　 負施行の場合は、原則として施行主体)は、高年齢者等の雇用の安定等に関する法律</t>
    <phoneticPr fontId="6"/>
  </si>
  <si>
    <t>　 施行規則(昭和61年労働省令第22号)第17条及び福岡県公共事業等失業者吸収強化措</t>
    <phoneticPr fontId="6"/>
  </si>
  <si>
    <t>　 置要綱第9条の規定に基づき、本通知書正副2部を契約締結後直ちに(緊急に工事に着</t>
    <phoneticPr fontId="6"/>
  </si>
  <si>
    <t>　 手する必要がある場合、その他やむを得ない理由がある場合には、事業開始後速やか</t>
    <phoneticPr fontId="6"/>
  </si>
  <si>
    <t>　 に)、主たる事業実施の地域を管轄する公共職業安定所に提出して下さい。</t>
    <phoneticPr fontId="6"/>
  </si>
  <si>
    <t>　 において使用する無技能者である労働者について記入して下さい。</t>
    <phoneticPr fontId="6"/>
  </si>
  <si>
    <t>(2)　①欄には、当該事業(施行主体が提出する場合には、当該請負に係る事業)の全工程</t>
    <phoneticPr fontId="6"/>
  </si>
  <si>
    <t>(3)　③欄には、手持労働者として認定を受けようとする無技能労働者の数を記入して下</t>
    <phoneticPr fontId="6"/>
  </si>
  <si>
    <t>　 さい。</t>
    <phoneticPr fontId="6"/>
  </si>
  <si>
    <t>(4)　⑤欄及び⑧欄には、直接雇入の承諾を得ようとする無技能労働者の数及び期間を記</t>
    <phoneticPr fontId="6"/>
  </si>
  <si>
    <t>　 入して下さい。</t>
    <phoneticPr fontId="6"/>
  </si>
  <si>
    <t>　　 なお、これは管轄公共職業安定所から当該事業に対する紹介見込み等を聞いた上</t>
    <phoneticPr fontId="6"/>
  </si>
  <si>
    <t>　 で記入して下さい。</t>
    <phoneticPr fontId="6"/>
  </si>
  <si>
    <t>(5)　⑦欄には、手持労働者としての認定を申請した者以外の者で、すでに公共職業安定</t>
    <phoneticPr fontId="6"/>
  </si>
  <si>
    <t>　 所から紹介を受けた無技能労働者について、現に当該事業に使用しており今後も引き</t>
    <phoneticPr fontId="6"/>
  </si>
  <si>
    <t>　 続きこれに使用しようとする者の数を記入して下さい。</t>
    <phoneticPr fontId="6"/>
  </si>
  <si>
    <t>(6)　今後、公共職業安定所から紹介を受けて雇い入れなければならない無技能労働者の</t>
    <phoneticPr fontId="6"/>
  </si>
  <si>
    <t>　 数は、(d)欄に記入されているとおりです。</t>
    <phoneticPr fontId="6"/>
  </si>
  <si>
    <t>令和　年　月　日</t>
    <rPh sb="0" eb="2">
      <t>レイワ</t>
    </rPh>
    <rPh sb="3" eb="4">
      <t>ネン</t>
    </rPh>
    <rPh sb="5" eb="6">
      <t>ツキ</t>
    </rPh>
    <rPh sb="7" eb="8">
      <t>ニチ</t>
    </rPh>
    <phoneticPr fontId="6"/>
  </si>
  <si>
    <t>m3</t>
    <phoneticPr fontId="6"/>
  </si>
  <si>
    <t>　　□有　→　契約解除年月日</t>
    <rPh sb="3" eb="4">
      <t>ア</t>
    </rPh>
    <rPh sb="7" eb="9">
      <t>ケイヤク</t>
    </rPh>
    <rPh sb="9" eb="11">
      <t>カイジョ</t>
    </rPh>
    <rPh sb="11" eb="14">
      <t>ネンガッピ</t>
    </rPh>
    <phoneticPr fontId="6"/>
  </si>
  <si>
    <t>令和　年　月　日</t>
    <phoneticPr fontId="6"/>
  </si>
  <si>
    <t>４ 同一場所で施工する他の元方事業者</t>
    <rPh sb="2" eb="4">
      <t>ドウイツ</t>
    </rPh>
    <rPh sb="4" eb="6">
      <t>バショ</t>
    </rPh>
    <rPh sb="7" eb="9">
      <t>セコウ</t>
    </rPh>
    <rPh sb="11" eb="12">
      <t>ホカ</t>
    </rPh>
    <rPh sb="13" eb="15">
      <t>モトカタ</t>
    </rPh>
    <rPh sb="15" eb="18">
      <t>ジギョウシャ</t>
    </rPh>
    <phoneticPr fontId="10"/>
  </si>
  <si>
    <t>３ 義務期間</t>
    <rPh sb="2" eb="3">
      <t>ヨシ</t>
    </rPh>
    <rPh sb="3" eb="4">
      <t>ツトム</t>
    </rPh>
    <rPh sb="4" eb="5">
      <t>キ</t>
    </rPh>
    <rPh sb="5" eb="6">
      <t>アイダ</t>
    </rPh>
    <phoneticPr fontId="10"/>
  </si>
  <si>
    <t>２ 工事箇所</t>
    <phoneticPr fontId="6"/>
  </si>
  <si>
    <t>１ 事 業 名</t>
    <rPh sb="2" eb="3">
      <t>コト</t>
    </rPh>
    <rPh sb="4" eb="5">
      <t>ギョウ</t>
    </rPh>
    <rPh sb="6" eb="7">
      <t>メイ</t>
    </rPh>
    <phoneticPr fontId="10"/>
  </si>
  <si>
    <t>～</t>
    <phoneticPr fontId="6"/>
  </si>
  <si>
    <t>（郵便番号　　－　　）電話番号　　－　　－　　</t>
    <rPh sb="1" eb="3">
      <t>ユウビン</t>
    </rPh>
    <rPh sb="3" eb="5">
      <t>バンゴウ</t>
    </rPh>
    <rPh sb="11" eb="13">
      <t>デンワ</t>
    </rPh>
    <rPh sb="13" eb="15">
      <t>バンゴウ</t>
    </rPh>
    <phoneticPr fontId="6"/>
  </si>
  <si>
    <t>代表者名　</t>
    <rPh sb="0" eb="3">
      <t>ダイヒョウシャ</t>
    </rPh>
    <rPh sb="3" eb="4">
      <t>メイ</t>
    </rPh>
    <phoneticPr fontId="6"/>
  </si>
  <si>
    <t>商号または名称　</t>
    <rPh sb="0" eb="2">
      <t>ショウゴウ</t>
    </rPh>
    <rPh sb="5" eb="7">
      <t>メイショウ</t>
    </rPh>
    <phoneticPr fontId="6"/>
  </si>
  <si>
    <t>□電子納品を行う</t>
  </si>
  <si>
    <t>□行わない</t>
  </si>
  <si>
    <t>□ASP</t>
    <phoneticPr fontId="6"/>
  </si>
  <si>
    <t>□共有サーバ</t>
    <phoneticPr fontId="6"/>
  </si>
  <si>
    <t>□行う</t>
  </si>
  <si>
    <t>□その他(</t>
  </si>
  <si>
    <t>)</t>
    <phoneticPr fontId="6"/>
  </si>
  <si>
    <t>□電子メール</t>
  </si>
  <si>
    <t>□CD-R</t>
  </si>
  <si>
    <t>□DVD-R</t>
  </si>
  <si>
    <t>□</t>
  </si>
  <si>
    <t>）</t>
    <phoneticPr fontId="6"/>
  </si>
  <si>
    <t>□発 注 者　（</t>
  </si>
  <si>
    <t>□受 注 者　（</t>
  </si>
  <si>
    <t>検査時に紙で用意する書類</t>
    <rPh sb="0" eb="2">
      <t>ケンサ</t>
    </rPh>
    <rPh sb="2" eb="3">
      <t>ジ</t>
    </rPh>
    <rPh sb="4" eb="5">
      <t>カミ</t>
    </rPh>
    <phoneticPr fontId="6"/>
  </si>
  <si>
    <t>□その他　  （</t>
  </si>
  <si>
    <t>□電子媒体を利用</t>
  </si>
  <si>
    <t>□紙、電子媒体の併用</t>
  </si>
  <si>
    <t>□紙</t>
  </si>
  <si>
    <t>□施工計画書</t>
  </si>
  <si>
    <t>□工事打合せ簿</t>
  </si>
  <si>
    <t>□完成図面</t>
  </si>
  <si>
    <t>□工事写真</t>
  </si>
  <si>
    <t>□今回は電子納品を行わない　→　（７）</t>
  </si>
  <si>
    <r>
      <rPr>
        <sz val="10"/>
        <rFont val="HGP創英ﾌﾟﾚｾﾞﾝｽEB"/>
        <family val="1"/>
        <charset val="128"/>
      </rPr>
      <t xml:space="preserve">（試行案件のみ） </t>
    </r>
    <r>
      <rPr>
        <sz val="10"/>
        <rFont val="ＭＳゴシック"/>
        <family val="3"/>
        <charset val="128"/>
      </rPr>
      <t>電子納品の是非</t>
    </r>
    <rPh sb="1" eb="3">
      <t>シコウ</t>
    </rPh>
    <rPh sb="3" eb="5">
      <t>アンケン</t>
    </rPh>
    <rPh sb="9" eb="11">
      <t>デンシ</t>
    </rPh>
    <rPh sb="11" eb="13">
      <t>ノウヒン</t>
    </rPh>
    <rPh sb="14" eb="16">
      <t>ゼヒ</t>
    </rPh>
    <phoneticPr fontId="6"/>
  </si>
  <si>
    <t>　事業名</t>
    <phoneticPr fontId="6"/>
  </si>
  <si>
    <t>　施行期間</t>
    <phoneticPr fontId="6"/>
  </si>
  <si>
    <t>　事業主体名</t>
    <phoneticPr fontId="6"/>
  </si>
  <si>
    <t>　施行主体名</t>
    <phoneticPr fontId="6"/>
  </si>
  <si>
    <t>　事業施行地名</t>
    <phoneticPr fontId="6"/>
  </si>
  <si>
    <t>　現場事務所名</t>
    <phoneticPr fontId="6"/>
  </si>
  <si>
    <t>　電話番号</t>
    <phoneticPr fontId="6"/>
  </si>
  <si>
    <t>　現場責任者名</t>
    <phoneticPr fontId="6"/>
  </si>
  <si>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6"/>
  </si>
  <si>
    <r>
      <t>処理能力
（ｔ・ｍ</t>
    </r>
    <r>
      <rPr>
        <vertAlign val="superscript"/>
        <sz val="10"/>
        <rFont val="ＭＳ Ｐ明朝"/>
        <family val="1"/>
        <charset val="128"/>
      </rPr>
      <t>3</t>
    </r>
    <r>
      <rPr>
        <sz val="10"/>
        <rFont val="ＭＳ Ｐ明朝"/>
        <family val="1"/>
        <charset val="128"/>
      </rPr>
      <t>/日）</t>
    </r>
    <rPh sb="0" eb="2">
      <t>ショリ</t>
    </rPh>
    <rPh sb="2" eb="4">
      <t>ノウリョク</t>
    </rPh>
    <rPh sb="11" eb="12">
      <t>ニチ</t>
    </rPh>
    <phoneticPr fontId="6"/>
  </si>
  <si>
    <r>
      <t>処分業者（中間処理または最終処分）</t>
    </r>
    <r>
      <rPr>
        <b/>
        <sz val="8"/>
        <rFont val="ＭＳ Ｐゴシック"/>
        <family val="3"/>
        <charset val="128"/>
      </rPr>
      <t>※3　</t>
    </r>
    <rPh sb="0" eb="2">
      <t>ショブン</t>
    </rPh>
    <rPh sb="2" eb="4">
      <t>ギョウシャ</t>
    </rPh>
    <rPh sb="5" eb="7">
      <t>チュウカン</t>
    </rPh>
    <rPh sb="7" eb="9">
      <t>ショリ</t>
    </rPh>
    <rPh sb="12" eb="14">
      <t>サイシュウ</t>
    </rPh>
    <rPh sb="14" eb="16">
      <t>ショブン</t>
    </rPh>
    <phoneticPr fontId="6"/>
  </si>
  <si>
    <t>自</t>
    <phoneticPr fontId="6"/>
  </si>
  <si>
    <t>至</t>
    <rPh sb="0" eb="1">
      <t>イタ</t>
    </rPh>
    <phoneticPr fontId="119"/>
  </si>
  <si>
    <t>有 ・ 無</t>
  </si>
  <si>
    <t>令和　年　月　日</t>
    <rPh sb="0" eb="2">
      <t>レイワ</t>
    </rPh>
    <rPh sb="3" eb="4">
      <t>ネン</t>
    </rPh>
    <rPh sb="5" eb="6">
      <t>ツキ</t>
    </rPh>
    <rPh sb="7" eb="8">
      <t>ニチ</t>
    </rPh>
    <phoneticPr fontId="6"/>
  </si>
  <si>
    <t>工事</t>
    <phoneticPr fontId="6"/>
  </si>
  <si>
    <t>　年　月　日</t>
    <rPh sb="1" eb="2">
      <t>ネン</t>
    </rPh>
    <rPh sb="3" eb="4">
      <t>ツキ</t>
    </rPh>
    <rPh sb="5" eb="6">
      <t>ニチ</t>
    </rPh>
    <phoneticPr fontId="6"/>
  </si>
  <si>
    <t>年　月　日</t>
    <rPh sb="0" eb="1">
      <t>ネン</t>
    </rPh>
    <rPh sb="2" eb="3">
      <t>ツキ</t>
    </rPh>
    <rPh sb="4" eb="5">
      <t>ニチ</t>
    </rPh>
    <phoneticPr fontId="6"/>
  </si>
  <si>
    <t>会社名</t>
    <rPh sb="0" eb="3">
      <t>カイシャメイ</t>
    </rPh>
    <phoneticPr fontId="5"/>
  </si>
  <si>
    <t>事業者ID</t>
    <phoneticPr fontId="6"/>
  </si>
  <si>
    <t>安全衛生
責任者</t>
    <rPh sb="0" eb="2">
      <t>アンゼン</t>
    </rPh>
    <rPh sb="2" eb="4">
      <t>エイセイ</t>
    </rPh>
    <rPh sb="5" eb="8">
      <t>セキニンシャ</t>
    </rPh>
    <phoneticPr fontId="6"/>
  </si>
  <si>
    <t>元請名</t>
    <rPh sb="0" eb="1">
      <t>モト</t>
    </rPh>
    <rPh sb="1" eb="2">
      <t>ウ</t>
    </rPh>
    <rPh sb="2" eb="3">
      <t>メイ</t>
    </rPh>
    <phoneticPr fontId="5"/>
  </si>
  <si>
    <t>　　年　　月　　日</t>
  </si>
  <si>
    <t>一般 / 特定</t>
  </si>
  <si>
    <t>至</t>
    <rPh sb="0" eb="1">
      <t>イタル</t>
    </rPh>
    <phoneticPr fontId="6"/>
  </si>
  <si>
    <t>　　年　月　日</t>
    <phoneticPr fontId="6"/>
  </si>
  <si>
    <t>　　年　月　日</t>
    <rPh sb="2" eb="3">
      <t>ネン</t>
    </rPh>
    <rPh sb="4" eb="5">
      <t>ツキ</t>
    </rPh>
    <rPh sb="6" eb="7">
      <t>ニチ</t>
    </rPh>
    <phoneticPr fontId="6"/>
  </si>
  <si>
    <t>）</t>
    <phoneticPr fontId="6"/>
  </si>
  <si>
    <t>（</t>
    <phoneticPr fontId="6"/>
  </si>
  <si>
    <t>TEL</t>
    <phoneticPr fontId="6"/>
  </si>
  <si>
    <t>至</t>
    <phoneticPr fontId="6"/>
  </si>
  <si>
    <t>円　　　　　　　　　　　　</t>
  </si>
  <si>
    <t>有 　無</t>
  </si>
  <si>
    <t>）作成</t>
    <rPh sb="1" eb="3">
      <t>サクセイ</t>
    </rPh>
    <phoneticPr fontId="6"/>
  </si>
  <si>
    <t>提出日</t>
    <rPh sb="0" eb="2">
      <t>テイシュツ</t>
    </rPh>
    <rPh sb="2" eb="3">
      <t>ビ</t>
    </rPh>
    <phoneticPr fontId="6"/>
  </si>
  <si>
    <t>　　年　　月　　日</t>
    <phoneticPr fontId="6"/>
  </si>
  <si>
    <t>円</t>
    <rPh sb="0" eb="1">
      <t>エン</t>
    </rPh>
    <phoneticPr fontId="10"/>
  </si>
  <si>
    <t>～</t>
    <phoneticPr fontId="10"/>
  </si>
  <si>
    <t>保険加入の有無　</t>
    <phoneticPr fontId="6"/>
  </si>
  <si>
    <t>区分</t>
    <phoneticPr fontId="6"/>
  </si>
  <si>
    <t>　年月日</t>
    <rPh sb="1" eb="4">
      <t>ネンガッピ</t>
    </rPh>
    <phoneticPr fontId="6"/>
  </si>
  <si>
    <t>下請契約額
(※２）</t>
    <rPh sb="0" eb="2">
      <t>シタウケ</t>
    </rPh>
    <rPh sb="2" eb="4">
      <t>ケイヤク</t>
    </rPh>
    <rPh sb="4" eb="5">
      <t>ガク</t>
    </rPh>
    <phoneticPr fontId="6"/>
  </si>
  <si>
    <t>住    所
電話番号
（※１）</t>
    <rPh sb="0" eb="1">
      <t>ジュウ</t>
    </rPh>
    <rPh sb="5" eb="6">
      <t>ショ</t>
    </rPh>
    <rPh sb="7" eb="9">
      <t>デンワ</t>
    </rPh>
    <rPh sb="9" eb="11">
      <t>バンゴウ</t>
    </rPh>
    <phoneticPr fontId="6"/>
  </si>
  <si>
    <t>）</t>
    <phoneticPr fontId="6"/>
  </si>
  <si>
    <t>（</t>
    <phoneticPr fontId="6"/>
  </si>
  <si>
    <t>TEL</t>
    <phoneticPr fontId="6"/>
  </si>
  <si>
    <t>000</t>
    <phoneticPr fontId="6"/>
  </si>
  <si>
    <t>0000</t>
    <phoneticPr fontId="6"/>
  </si>
  <si>
    <t>　年月日</t>
    <phoneticPr fontId="6"/>
  </si>
  <si>
    <t>日間</t>
    <phoneticPr fontId="6"/>
  </si>
  <si>
    <t>手形期間</t>
    <phoneticPr fontId="6"/>
  </si>
  <si>
    <t>)%</t>
    <phoneticPr fontId="6"/>
  </si>
  <si>
    <t>(</t>
    <phoneticPr fontId="6"/>
  </si>
  <si>
    <t>)%(</t>
    <phoneticPr fontId="6"/>
  </si>
  <si>
    <t>・完成払</t>
  </si>
  <si>
    <t>・部分払</t>
  </si>
  <si>
    <t xml:space="preserve">・ 前払 </t>
  </si>
  <si>
    <t xml:space="preserve">・ 毎月払 </t>
  </si>
  <si>
    <t xml:space="preserve">・ 隔月払 </t>
  </si>
  <si>
    <t xml:space="preserve">・ その他 </t>
  </si>
  <si>
    <t>回/月)</t>
    <phoneticPr fontId="6"/>
  </si>
  <si>
    <t xml:space="preserve">福 岡 県 福 岡 農 林 事 務 所 </t>
  </si>
  <si>
    <t xml:space="preserve">福 岡 県 朝 倉 農 林 事 務 所 </t>
  </si>
  <si>
    <t xml:space="preserve">福 岡 県 八 幡 農 林 事 務 所 </t>
  </si>
  <si>
    <t xml:space="preserve">福 岡 県 飯 塚 農 林 事 務 所 </t>
  </si>
  <si>
    <t xml:space="preserve">福 岡 県 筑 後 農 林 事 務 所 </t>
  </si>
  <si>
    <t xml:space="preserve">福 岡 県 行 橋 農 林 事 務 所 </t>
  </si>
  <si>
    <t xml:space="preserve">福 岡 県 筑 後 川 水 系 農 地 開 発 事 務 所 </t>
  </si>
  <si>
    <t>大臣　特定 知事　一般</t>
  </si>
  <si>
    <t>号</t>
    <phoneticPr fontId="6"/>
  </si>
  <si>
    <t>第</t>
    <phoneticPr fontId="6"/>
  </si>
  <si>
    <t>自</t>
    <phoneticPr fontId="6"/>
  </si>
  <si>
    <t>000</t>
    <phoneticPr fontId="6"/>
  </si>
  <si>
    <t>0000</t>
    <phoneticPr fontId="6"/>
  </si>
  <si>
    <t>令和　年　月　日</t>
    <phoneticPr fontId="6"/>
  </si>
  <si>
    <t>から</t>
    <phoneticPr fontId="6"/>
  </si>
  <si>
    <t>まで</t>
    <phoneticPr fontId="6"/>
  </si>
  <si>
    <t>下記のとおり承認します。</t>
    <rPh sb="0" eb="1">
      <t>カキ</t>
    </rPh>
    <rPh sb="5" eb="7">
      <t>ショウニン</t>
    </rPh>
    <phoneticPr fontId="6"/>
  </si>
  <si>
    <t>付で提出された、工事材料の使用については、</t>
    <phoneticPr fontId="6"/>
  </si>
  <si>
    <t>令和　年　月　日</t>
    <rPh sb="0" eb="2">
      <t>レイワ</t>
    </rPh>
    <rPh sb="3" eb="4">
      <t>ネン</t>
    </rPh>
    <rPh sb="5" eb="6">
      <t>ツキ</t>
    </rPh>
    <rPh sb="7" eb="8">
      <t>ニチ</t>
    </rPh>
    <phoneticPr fontId="6"/>
  </si>
  <si>
    <t>令和　　年　　月　　日</t>
    <rPh sb="0" eb="2">
      <t>レイワ</t>
    </rPh>
    <rPh sb="4" eb="5">
      <t>ネン</t>
    </rPh>
    <rPh sb="7" eb="8">
      <t>ツキ</t>
    </rPh>
    <rPh sb="10" eb="11">
      <t>ニチ</t>
    </rPh>
    <phoneticPr fontId="8"/>
  </si>
  <si>
    <t>工　　場</t>
  </si>
  <si>
    <t>現　　場</t>
  </si>
  <si>
    <t>机上・遠隔臨場</t>
    <phoneticPr fontId="6"/>
  </si>
  <si>
    <t>現場　・　工場</t>
    <rPh sb="0" eb="2">
      <t>ゲンバ</t>
    </rPh>
    <rPh sb="5" eb="7">
      <t>コウジョウ</t>
    </rPh>
    <phoneticPr fontId="6"/>
  </si>
  <si>
    <t xml:space="preserve"> ⑤</t>
    <phoneticPr fontId="6"/>
  </si>
  <si>
    <t>の工事価格のうち、</t>
    <phoneticPr fontId="119"/>
  </si>
  <si>
    <t>現場労働者に関する健康保険、　厚生年金保険及び雇用保険の法　定の事業主負担額</t>
    <rPh sb="0" eb="2">
      <t>ゲンバ</t>
    </rPh>
    <rPh sb="2" eb="5">
      <t>ロウドウシャ</t>
    </rPh>
    <rPh sb="6" eb="7">
      <t>カン</t>
    </rPh>
    <rPh sb="9" eb="11">
      <t>ケンコウ</t>
    </rPh>
    <rPh sb="11" eb="13">
      <t>ホケン</t>
    </rPh>
    <rPh sb="15" eb="17">
      <t>コウセイ</t>
    </rPh>
    <rPh sb="17" eb="19">
      <t>ネンキン</t>
    </rPh>
    <rPh sb="19" eb="21">
      <t>ホケン</t>
    </rPh>
    <rPh sb="21" eb="22">
      <t>オヨ</t>
    </rPh>
    <rPh sb="23" eb="25">
      <t>コヨウ</t>
    </rPh>
    <rPh sb="25" eb="27">
      <t>ホケン</t>
    </rPh>
    <rPh sb="28" eb="29">
      <t>ノリ</t>
    </rPh>
    <rPh sb="30" eb="31">
      <t>サダム</t>
    </rPh>
    <rPh sb="32" eb="35">
      <t>ジギョウヌシ</t>
    </rPh>
    <rPh sb="35" eb="38">
      <t>フタンガク</t>
    </rPh>
    <phoneticPr fontId="119"/>
  </si>
  <si>
    <t>年　月　日</t>
    <phoneticPr fontId="10"/>
  </si>
  <si>
    <t>　年 　 月</t>
    <phoneticPr fontId="10"/>
  </si>
  <si>
    <t>　年　月　日</t>
    <rPh sb="1" eb="2">
      <t>ネン</t>
    </rPh>
    <rPh sb="3" eb="4">
      <t>ツキ</t>
    </rPh>
    <rPh sb="5" eb="6">
      <t>ニチ</t>
    </rPh>
    <phoneticPr fontId="6"/>
  </si>
  <si>
    <t>祝日等一覧</t>
    <rPh sb="0" eb="2">
      <t>シュクジツ</t>
    </rPh>
    <rPh sb="2" eb="3">
      <t>トウ</t>
    </rPh>
    <rPh sb="3" eb="5">
      <t>イチラン</t>
    </rPh>
    <phoneticPr fontId="6"/>
  </si>
  <si>
    <t>元日</t>
  </si>
  <si>
    <t>振替休日</t>
  </si>
  <si>
    <t>成人の日</t>
  </si>
  <si>
    <t>建国記念の日</t>
  </si>
  <si>
    <t>天皇誕生日</t>
  </si>
  <si>
    <t>春分の日</t>
  </si>
  <si>
    <t>昭和の日</t>
  </si>
  <si>
    <t>憲法記念日</t>
  </si>
  <si>
    <t>みどりの日</t>
  </si>
  <si>
    <t>こどもの日</t>
  </si>
  <si>
    <t>海の日</t>
  </si>
  <si>
    <t>山の日</t>
  </si>
  <si>
    <t>敬老の日</t>
  </si>
  <si>
    <t>秋分の日</t>
  </si>
  <si>
    <t>スポーツの日</t>
  </si>
  <si>
    <t>文化の日</t>
  </si>
  <si>
    <t>勤労感謝の日</t>
  </si>
  <si>
    <t>国民の休日</t>
  </si>
  <si>
    <t>閉庁日</t>
    <rPh sb="0" eb="3">
      <t>ヘイチョウビ</t>
    </rPh>
    <phoneticPr fontId="6"/>
  </si>
  <si>
    <t>閉庁日</t>
    <phoneticPr fontId="6"/>
  </si>
  <si>
    <t>提出期限日数</t>
    <rPh sb="0" eb="2">
      <t>テイシュツ</t>
    </rPh>
    <rPh sb="2" eb="4">
      <t>キゲン</t>
    </rPh>
    <rPh sb="4" eb="6">
      <t>ニッスウ</t>
    </rPh>
    <phoneticPr fontId="6"/>
  </si>
  <si>
    <t>期限日
（土日祝等含む）</t>
    <rPh sb="0" eb="3">
      <t>キゲンビ</t>
    </rPh>
    <rPh sb="5" eb="8">
      <t>ドニチシュク</t>
    </rPh>
    <rPh sb="8" eb="9">
      <t>トウ</t>
    </rPh>
    <rPh sb="9" eb="10">
      <t>フク</t>
    </rPh>
    <phoneticPr fontId="6"/>
  </si>
  <si>
    <t>（工　事　名）</t>
    <rPh sb="1" eb="2">
      <t>コウ</t>
    </rPh>
    <rPh sb="3" eb="4">
      <t>コト</t>
    </rPh>
    <rPh sb="5" eb="6">
      <t>ナ</t>
    </rPh>
    <phoneticPr fontId="6"/>
  </si>
  <si>
    <t>%</t>
    <phoneticPr fontId="6"/>
  </si>
  <si>
    <t>令和　年　月　日</t>
    <phoneticPr fontId="6"/>
  </si>
  <si>
    <t>令和　　年　　月　　日</t>
    <rPh sb="0" eb="2">
      <t>レイワ</t>
    </rPh>
    <rPh sb="4" eb="5">
      <t>ネン</t>
    </rPh>
    <rPh sb="7" eb="8">
      <t>ツキ</t>
    </rPh>
    <rPh sb="10" eb="11">
      <t>ニチ</t>
    </rPh>
    <phoneticPr fontId="8"/>
  </si>
  <si>
    <t>通知書発送月日　　　　令和　　　　年　　　　月　　　　日</t>
    <rPh sb="0" eb="2">
      <t>ツウチショ</t>
    </rPh>
    <rPh sb="2" eb="4">
      <t>ハッソウ</t>
    </rPh>
    <rPh sb="4" eb="6">
      <t>ツキヒ</t>
    </rPh>
    <rPh sb="10" eb="12">
      <t>レイワ</t>
    </rPh>
    <rPh sb="16" eb="17">
      <t>ネン</t>
    </rPh>
    <rPh sb="21" eb="22">
      <t>ツキ</t>
    </rPh>
    <rPh sb="26" eb="27">
      <t>ヒ</t>
    </rPh>
    <phoneticPr fontId="6"/>
  </si>
  <si>
    <t>（発議：受注者）</t>
    <rPh sb="1" eb="3">
      <t>ハツギ</t>
    </rPh>
    <rPh sb="4" eb="6">
      <t>ジュチュウ</t>
    </rPh>
    <rPh sb="6" eb="7">
      <t>シャ</t>
    </rPh>
    <phoneticPr fontId="6"/>
  </si>
  <si>
    <t>受注者</t>
    <rPh sb="0" eb="2">
      <t>ジュチュウ</t>
    </rPh>
    <phoneticPr fontId="6"/>
  </si>
  <si>
    <r>
      <t>変更</t>
    </r>
    <r>
      <rPr>
        <sz val="11"/>
        <rFont val="ＭＳ Ｐゴシック"/>
        <family val="3"/>
        <charset val="128"/>
      </rPr>
      <t>請負金額</t>
    </r>
    <rPh sb="0" eb="2">
      <t>ヘンコウ</t>
    </rPh>
    <rPh sb="4" eb="6">
      <t>キンガク</t>
    </rPh>
    <phoneticPr fontId="6"/>
  </si>
  <si>
    <r>
      <t>最終</t>
    </r>
    <r>
      <rPr>
        <sz val="11"/>
        <rFont val="ＭＳ Ｐゴシック"/>
        <family val="3"/>
        <charset val="128"/>
      </rPr>
      <t>請負金額</t>
    </r>
    <rPh sb="0" eb="2">
      <t>サイシュウ</t>
    </rPh>
    <rPh sb="4" eb="6">
      <t>キンガク</t>
    </rPh>
    <phoneticPr fontId="6"/>
  </si>
  <si>
    <t>受注者</t>
    <rPh sb="0" eb="3">
      <t>ジュチュウシャ</t>
    </rPh>
    <phoneticPr fontId="10"/>
  </si>
  <si>
    <t>請負代金内訳書</t>
    <rPh sb="0" eb="2">
      <t>ウケオイ</t>
    </rPh>
    <rPh sb="2" eb="4">
      <t>ダイキン</t>
    </rPh>
    <rPh sb="4" eb="7">
      <t>ウチワケショ</t>
    </rPh>
    <phoneticPr fontId="119"/>
  </si>
  <si>
    <t>受注者</t>
    <phoneticPr fontId="6"/>
  </si>
  <si>
    <t>受注者名</t>
    <rPh sb="3" eb="4">
      <t>ナ</t>
    </rPh>
    <phoneticPr fontId="6"/>
  </si>
  <si>
    <t>受注業者から提案のあった項目を確認するとともに、施工計画書に適切に記載（内容・時期・業者管理手法等）されているかどうかをチェックする。</t>
    <rPh sb="0" eb="2">
      <t>ジュチュウ</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6"/>
  </si>
  <si>
    <t>受注者</t>
    <phoneticPr fontId="10"/>
  </si>
  <si>
    <t>受注業者名</t>
    <rPh sb="0" eb="2">
      <t>ジュチュウ</t>
    </rPh>
    <rPh sb="2" eb="4">
      <t>ギョウシャ</t>
    </rPh>
    <rPh sb="4" eb="5">
      <t>メイ</t>
    </rPh>
    <phoneticPr fontId="6"/>
  </si>
  <si>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6"/>
  </si>
  <si>
    <t>受 注 者</t>
    <phoneticPr fontId="8"/>
  </si>
  <si>
    <t>(６)データのバックアップについて（受注者）</t>
    <phoneticPr fontId="6"/>
  </si>
  <si>
    <t>(７)コンピユータウイルス対策について（受注者）</t>
    <rPh sb="13" eb="15">
      <t>タイサク</t>
    </rPh>
    <phoneticPr fontId="6"/>
  </si>
  <si>
    <t>内　　　容　　　（受注者記入）</t>
    <rPh sb="0" eb="1">
      <t>ウチ</t>
    </rPh>
    <rPh sb="4" eb="5">
      <t>カタチ</t>
    </rPh>
    <rPh sb="12" eb="14">
      <t>キニュウ</t>
    </rPh>
    <phoneticPr fontId="6"/>
  </si>
  <si>
    <t>受　注　者</t>
    <phoneticPr fontId="6"/>
  </si>
  <si>
    <t>受 注 者</t>
    <phoneticPr fontId="8"/>
  </si>
  <si>
    <t>（受注者）</t>
    <phoneticPr fontId="6"/>
  </si>
  <si>
    <t>受注者あて</t>
    <phoneticPr fontId="6"/>
  </si>
  <si>
    <t>受注者
　　　　　　　　　所長名
　この工事は、下記の日付で、
  しゅん工と認めます。
　（しゅん工承認年月日）
　令和　　年　　月　　日</t>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6"/>
  </si>
  <si>
    <t>受注者（住所）</t>
    <rPh sb="4" eb="6">
      <t>ジュウショ</t>
    </rPh>
    <phoneticPr fontId="6"/>
  </si>
  <si>
    <t>記載例</t>
    <rPh sb="0" eb="3">
      <t>キサイレイ</t>
    </rPh>
    <phoneticPr fontId="6"/>
  </si>
  <si>
    <t>落札決定の翌日から
７日以内</t>
    <rPh sb="0" eb="2">
      <t>ラクサツ</t>
    </rPh>
    <rPh sb="2" eb="4">
      <t>ケッテイ</t>
    </rPh>
    <rPh sb="5" eb="7">
      <t>ヨクジツ</t>
    </rPh>
    <rPh sb="11" eb="12">
      <t>ニチ</t>
    </rPh>
    <rPh sb="12" eb="14">
      <t>イナイ</t>
    </rPh>
    <phoneticPr fontId="6"/>
  </si>
  <si>
    <t>契約
図書</t>
    <rPh sb="0" eb="2">
      <t>ケイヤク</t>
    </rPh>
    <rPh sb="3" eb="5">
      <t>トショ</t>
    </rPh>
    <phoneticPr fontId="6"/>
  </si>
  <si>
    <t>▲</t>
    <phoneticPr fontId="6"/>
  </si>
  <si>
    <t>様式
番号
※１</t>
    <rPh sb="0" eb="2">
      <t>ヨウシキ</t>
    </rPh>
    <rPh sb="3" eb="5">
      <t>バンゴウ</t>
    </rPh>
    <phoneticPr fontId="6"/>
  </si>
  <si>
    <t>作成時期</t>
    <rPh sb="0" eb="2">
      <t>サクセイ</t>
    </rPh>
    <rPh sb="2" eb="4">
      <t>ジキ</t>
    </rPh>
    <phoneticPr fontId="6"/>
  </si>
  <si>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6"/>
  </si>
  <si>
    <t>原則契約後
          １ヶ月以内</t>
    <rPh sb="0" eb="2">
      <t>ゲンソク</t>
    </rPh>
    <rPh sb="2" eb="4">
      <t>ケイヤク</t>
    </rPh>
    <rPh sb="4" eb="5">
      <t>ゴ</t>
    </rPh>
    <rPh sb="18" eb="19">
      <t>ゲツ</t>
    </rPh>
    <rPh sb="19" eb="21">
      <t>イナイ</t>
    </rPh>
    <phoneticPr fontId="6"/>
  </si>
  <si>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21">
      <t>カクニンケッカヒョウ</t>
    </rPh>
    <phoneticPr fontId="6"/>
  </si>
  <si>
    <t>「実施要領※3」及び監督員の
指示により段階確認がある場合</t>
    <rPh sb="1" eb="3">
      <t>ジッシ</t>
    </rPh>
    <rPh sb="3" eb="5">
      <t>ヨウリョウ</t>
    </rPh>
    <rPh sb="8" eb="9">
      <t>オヨ</t>
    </rPh>
    <rPh sb="10" eb="12">
      <t>カントク</t>
    </rPh>
    <rPh sb="12" eb="13">
      <t>イン</t>
    </rPh>
    <rPh sb="15" eb="17">
      <t>シジ</t>
    </rPh>
    <rPh sb="20" eb="22">
      <t>ダンカイ</t>
    </rPh>
    <rPh sb="22" eb="24">
      <t>カクニン</t>
    </rPh>
    <rPh sb="27" eb="29">
      <t>バアイ</t>
    </rPh>
    <phoneticPr fontId="6"/>
  </si>
  <si>
    <t>土、石材等※4の新材を使用する
場合、工事材料使用承認願に添付</t>
    <rPh sb="0" eb="1">
      <t>ツチ</t>
    </rPh>
    <rPh sb="2" eb="4">
      <t>セキザイ</t>
    </rPh>
    <rPh sb="4" eb="5">
      <t>トウ</t>
    </rPh>
    <rPh sb="8" eb="9">
      <t>シン</t>
    </rPh>
    <rPh sb="9" eb="10">
      <t>ザイ</t>
    </rPh>
    <rPh sb="11" eb="13">
      <t>シヨウ</t>
    </rPh>
    <rPh sb="16" eb="18">
      <t>バアイ</t>
    </rPh>
    <rPh sb="19" eb="21">
      <t>コウジ</t>
    </rPh>
    <rPh sb="21" eb="23">
      <t>ザイリョウ</t>
    </rPh>
    <rPh sb="23" eb="25">
      <t>シヨウ</t>
    </rPh>
    <rPh sb="25" eb="27">
      <t>ショウニン</t>
    </rPh>
    <rPh sb="27" eb="28">
      <t>ネガ</t>
    </rPh>
    <rPh sb="29" eb="31">
      <t>テンプ</t>
    </rPh>
    <phoneticPr fontId="6"/>
  </si>
  <si>
    <t>県外の建設業者を下請負人に
選定した場合</t>
    <rPh sb="0" eb="2">
      <t>ケンガイ</t>
    </rPh>
    <rPh sb="3" eb="5">
      <t>ケンセツ</t>
    </rPh>
    <rPh sb="5" eb="7">
      <t>ギョウシャ</t>
    </rPh>
    <rPh sb="8" eb="12">
      <t>シタウケオイニン</t>
    </rPh>
    <rPh sb="14" eb="16">
      <t>センテイ</t>
    </rPh>
    <rPh sb="18" eb="20">
      <t>バアイ</t>
    </rPh>
    <phoneticPr fontId="6"/>
  </si>
  <si>
    <t>押印の廃止
（受入地同意書は記名押印又は署名）</t>
    <rPh sb="0" eb="2">
      <t>オウイン</t>
    </rPh>
    <rPh sb="3" eb="5">
      <t>ハイシ</t>
    </rPh>
    <rPh sb="7" eb="9">
      <t>ウケイレ</t>
    </rPh>
    <rPh sb="9" eb="10">
      <t>チ</t>
    </rPh>
    <rPh sb="10" eb="13">
      <t>ドウイショ</t>
    </rPh>
    <rPh sb="14" eb="16">
      <t>キメイ</t>
    </rPh>
    <rPh sb="16" eb="18">
      <t>オウイン</t>
    </rPh>
    <rPh sb="18" eb="19">
      <t>マタ</t>
    </rPh>
    <rPh sb="20" eb="22">
      <t>ショメイ</t>
    </rPh>
    <phoneticPr fontId="6"/>
  </si>
  <si>
    <t>押印の廃止。ただし、変更契約に係るものは記名押印又は署名</t>
    <rPh sb="0" eb="2">
      <t>オウイン</t>
    </rPh>
    <rPh sb="3" eb="5">
      <t>ハイシ</t>
    </rPh>
    <rPh sb="10" eb="12">
      <t>ヘンコウ</t>
    </rPh>
    <rPh sb="12" eb="14">
      <t>ケイヤク</t>
    </rPh>
    <rPh sb="15" eb="16">
      <t>カカ</t>
    </rPh>
    <rPh sb="20" eb="22">
      <t>キメイ</t>
    </rPh>
    <rPh sb="22" eb="24">
      <t>オウイン</t>
    </rPh>
    <rPh sb="24" eb="25">
      <t>マタ</t>
    </rPh>
    <rPh sb="26" eb="28">
      <t>ショメイ</t>
    </rPh>
    <phoneticPr fontId="6"/>
  </si>
  <si>
    <t>アスファルト・コンクリート、木材の４品目）を使用する又は解体する工事。</t>
  </si>
  <si>
    <t>押印の廃止
（受入地確認書は記名押印又は署名）</t>
    <rPh sb="0" eb="2">
      <t>オウイン</t>
    </rPh>
    <rPh sb="3" eb="5">
      <t>ハイシ</t>
    </rPh>
    <rPh sb="7" eb="9">
      <t>ウケイレ</t>
    </rPh>
    <rPh sb="9" eb="10">
      <t>チ</t>
    </rPh>
    <rPh sb="10" eb="13">
      <t>カクニンショ</t>
    </rPh>
    <rPh sb="14" eb="16">
      <t>キメイ</t>
    </rPh>
    <rPh sb="16" eb="18">
      <t>オウイン</t>
    </rPh>
    <rPh sb="18" eb="19">
      <t>マタ</t>
    </rPh>
    <rPh sb="20" eb="22">
      <t>ショメイ</t>
    </rPh>
    <phoneticPr fontId="6"/>
  </si>
  <si>
    <t>農業農村整備事業関係は、施工計画書作成要領（農業農村整備事業関係）（平成27年8月1日）を参照。　（福岡県のホームページに掲載）</t>
  </si>
  <si>
    <t>記名押印
又は署名</t>
    <rPh sb="0" eb="2">
      <t>キメイ</t>
    </rPh>
    <rPh sb="2" eb="4">
      <t>オウイン</t>
    </rPh>
    <rPh sb="5" eb="6">
      <t>マタ</t>
    </rPh>
    <rPh sb="7" eb="9">
      <t>ショメイ</t>
    </rPh>
    <phoneticPr fontId="6"/>
  </si>
  <si>
    <t>土砂受領書</t>
    <rPh sb="0" eb="2">
      <t>ドシャ</t>
    </rPh>
    <rPh sb="2" eb="5">
      <t>ジュリョウショ</t>
    </rPh>
    <phoneticPr fontId="6"/>
  </si>
  <si>
    <t>土砂搬出及び受領証明書</t>
    <rPh sb="0" eb="2">
      <t>ドシャ</t>
    </rPh>
    <rPh sb="2" eb="4">
      <t>ハンシュツ</t>
    </rPh>
    <rPh sb="4" eb="5">
      <t>オヨ</t>
    </rPh>
    <rPh sb="6" eb="11">
      <t>ジュリョウショウメイショ</t>
    </rPh>
    <phoneticPr fontId="6"/>
  </si>
  <si>
    <t>しゅん工日までに　速やかに提出しましょう。</t>
    <rPh sb="3" eb="4">
      <t>コウ</t>
    </rPh>
    <rPh sb="4" eb="5">
      <t>ビ</t>
    </rPh>
    <rPh sb="9" eb="10">
      <t>スミ</t>
    </rPh>
    <rPh sb="13" eb="15">
      <t>テイシュツ</t>
    </rPh>
    <phoneticPr fontId="13"/>
  </si>
  <si>
    <t>再生資源利用促進計画の作成に伴う確認結果票</t>
    <rPh sb="16" eb="18">
      <t>カクニン</t>
    </rPh>
    <rPh sb="18" eb="20">
      <t>ケッカ</t>
    </rPh>
    <rPh sb="20" eb="21">
      <t>ヒョウ</t>
    </rPh>
    <phoneticPr fontId="6"/>
  </si>
  <si>
    <t>再生資源利用促進計画の作成に伴う確認結果票（記載例）</t>
    <rPh sb="16" eb="18">
      <t>カクニン</t>
    </rPh>
    <rPh sb="18" eb="20">
      <t>ケッカ</t>
    </rPh>
    <rPh sb="20" eb="21">
      <t>ヒョウ</t>
    </rPh>
    <rPh sb="22" eb="25">
      <t>キサイレイ</t>
    </rPh>
    <phoneticPr fontId="6"/>
  </si>
  <si>
    <t>●●●●●●工事</t>
    <rPh sb="6" eb="8">
      <t>コウジ</t>
    </rPh>
    <phoneticPr fontId="14"/>
  </si>
  <si>
    <t>元請建設工事事業者等</t>
  </si>
  <si>
    <t>（株）○○建設</t>
    <rPh sb="0" eb="3">
      <t>カブ</t>
    </rPh>
    <rPh sb="5" eb="7">
      <t>ケンセツ</t>
    </rPh>
    <phoneticPr fontId="14"/>
  </si>
  <si>
    <t>作成・更新年月日</t>
  </si>
  <si>
    <t>工事責任者</t>
    <rPh sb="0" eb="2">
      <t>コウジ</t>
    </rPh>
    <rPh sb="2" eb="5">
      <t>セキニンシャ</t>
    </rPh>
    <phoneticPr fontId="6"/>
  </si>
  <si>
    <t>○○　○○</t>
    <phoneticPr fontId="6"/>
  </si>
  <si>
    <t>土砂の搬出に係わる土壌汚染対策法等の手続確認結果</t>
    <rPh sb="22" eb="24">
      <t>ケッカ</t>
    </rPh>
    <phoneticPr fontId="6"/>
  </si>
  <si>
    <t>工区等</t>
    <rPh sb="0" eb="2">
      <t>コウク</t>
    </rPh>
    <rPh sb="2" eb="3">
      <t>トウ</t>
    </rPh>
    <phoneticPr fontId="6"/>
  </si>
  <si>
    <t>結果
区分</t>
    <phoneticPr fontId="6"/>
  </si>
  <si>
    <t>確認結果</t>
    <rPh sb="0" eb="2">
      <t>カクニン</t>
    </rPh>
    <rPh sb="2" eb="4">
      <t>ケッカ</t>
    </rPh>
    <phoneticPr fontId="6"/>
  </si>
  <si>
    <t>工事区域</t>
    <rPh sb="0" eb="4">
      <t>コウジクイキ</t>
    </rPh>
    <phoneticPr fontId="6"/>
  </si>
  <si>
    <t>②</t>
    <phoneticPr fontId="6"/>
  </si>
  <si>
    <t>▲▲工区</t>
    <rPh sb="2" eb="4">
      <t>コウク</t>
    </rPh>
    <phoneticPr fontId="6"/>
  </si>
  <si>
    <t>①</t>
    <phoneticPr fontId="6"/>
  </si>
  <si>
    <t>注）　結果区分が①の場合には、建設発生土ではなく汚染土としての取扱いとなる</t>
    <rPh sb="0" eb="1">
      <t>チュウ</t>
    </rPh>
    <rPh sb="3" eb="5">
      <t>ケッカ</t>
    </rPh>
    <rPh sb="5" eb="7">
      <t>クブン</t>
    </rPh>
    <phoneticPr fontId="6"/>
  </si>
  <si>
    <t>建設発生土の搬出先確認結果</t>
    <rPh sb="11" eb="13">
      <t>ケッカ</t>
    </rPh>
    <phoneticPr fontId="6"/>
  </si>
  <si>
    <t>Ｎｏ</t>
    <phoneticPr fontId="6"/>
  </si>
  <si>
    <t>搬出先名称</t>
    <phoneticPr fontId="6"/>
  </si>
  <si>
    <t>確認結果</t>
    <phoneticPr fontId="6"/>
  </si>
  <si>
    <t>詳細</t>
    <phoneticPr fontId="6"/>
  </si>
  <si>
    <t>●●●●●●道路改良工事</t>
    <rPh sb="6" eb="8">
      <t>ドウロ</t>
    </rPh>
    <rPh sb="8" eb="10">
      <t>カイリョウ</t>
    </rPh>
    <phoneticPr fontId="14"/>
  </si>
  <si>
    <t>規制未指定</t>
  </si>
  <si>
    <t>事業名：一般国道●●号●●●道路
事業機関名：九州地方整備局●●国道事務所</t>
    <phoneticPr fontId="6"/>
  </si>
  <si>
    <t>■■建材株式会社</t>
    <rPh sb="2" eb="4">
      <t>ケンザイ</t>
    </rPh>
    <rPh sb="4" eb="8">
      <t>カブシキガイシャ</t>
    </rPh>
    <phoneticPr fontId="14"/>
  </si>
  <si>
    <t>岩石採取計画認可●●法
登録番号●●県第0000000号</t>
    <rPh sb="0" eb="2">
      <t>ガンセキ</t>
    </rPh>
    <rPh sb="10" eb="11">
      <t>ホウ</t>
    </rPh>
    <phoneticPr fontId="14"/>
  </si>
  <si>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</si>
  <si>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</si>
  <si>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4"/>
  </si>
  <si>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</si>
  <si>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4"/>
  </si>
  <si>
    <t>●●●●仮置場</t>
    <rPh sb="4" eb="6">
      <t>カリオ</t>
    </rPh>
    <rPh sb="6" eb="7">
      <t>バ</t>
    </rPh>
    <phoneticPr fontId="14"/>
  </si>
  <si>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4"/>
  </si>
  <si>
    <t>●●●●●採石場跡地</t>
    <rPh sb="5" eb="8">
      <t>サイセキジョウ</t>
    </rPh>
    <rPh sb="8" eb="10">
      <t>アトチ</t>
    </rPh>
    <phoneticPr fontId="14"/>
  </si>
  <si>
    <t>他法令許可等</t>
  </si>
  <si>
    <t>岩石採取計画認可●●法
登録番号●●県第0000000号</t>
    <phoneticPr fontId="6"/>
  </si>
  <si>
    <t>●●●●●災害復旧工事</t>
    <rPh sb="5" eb="7">
      <t>サイガイ</t>
    </rPh>
    <rPh sb="7" eb="9">
      <t>フッキュウ</t>
    </rPh>
    <rPh sb="9" eb="11">
      <t>コウジ</t>
    </rPh>
    <phoneticPr fontId="14"/>
  </si>
  <si>
    <t>許可不要工事等</t>
    <rPh sb="0" eb="2">
      <t>キョカ</t>
    </rPh>
    <rPh sb="2" eb="4">
      <t>フヨウ</t>
    </rPh>
    <rPh sb="4" eb="6">
      <t>コウジ</t>
    </rPh>
    <rPh sb="6" eb="7">
      <t>トウ</t>
    </rPh>
    <phoneticPr fontId="14"/>
  </si>
  <si>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4"/>
  </si>
  <si>
    <t>令和 5年○月○日</t>
    <rPh sb="0" eb="2">
      <t>レイワ</t>
    </rPh>
    <rPh sb="4" eb="5">
      <t>ネン</t>
    </rPh>
    <rPh sb="6" eb="7">
      <t>ガツ</t>
    </rPh>
    <rPh sb="8" eb="9">
      <t>ニチ</t>
    </rPh>
    <phoneticPr fontId="6"/>
  </si>
  <si>
    <t>令和</t>
    <rPh sb="0" eb="2">
      <t>レイワ</t>
    </rPh>
    <phoneticPr fontId="179"/>
  </si>
  <si>
    <t>年</t>
    <rPh sb="0" eb="1">
      <t>ネン</t>
    </rPh>
    <phoneticPr fontId="179"/>
  </si>
  <si>
    <t>月</t>
    <rPh sb="0" eb="1">
      <t>ガツ</t>
    </rPh>
    <phoneticPr fontId="179"/>
  </si>
  <si>
    <t>日</t>
    <rPh sb="0" eb="1">
      <t>ニチ</t>
    </rPh>
    <phoneticPr fontId="179"/>
  </si>
  <si>
    <t>●</t>
    <phoneticPr fontId="179"/>
  </si>
  <si>
    <t>（搬出元）</t>
    <rPh sb="1" eb="3">
      <t>ハンシュツ</t>
    </rPh>
    <rPh sb="3" eb="4">
      <t>モト</t>
    </rPh>
    <phoneticPr fontId="179"/>
  </si>
  <si>
    <t>●●●●●建設工事</t>
    <rPh sb="5" eb="7">
      <t>ケンセツ</t>
    </rPh>
    <rPh sb="7" eb="9">
      <t>コウジ</t>
    </rPh>
    <phoneticPr fontId="179"/>
  </si>
  <si>
    <t>責任者　</t>
    <rPh sb="0" eb="3">
      <t>セキニンシャ</t>
    </rPh>
    <phoneticPr fontId="179"/>
  </si>
  <si>
    <t>　殿</t>
    <rPh sb="1" eb="2">
      <t>ドノ</t>
    </rPh>
    <phoneticPr fontId="179"/>
  </si>
  <si>
    <t>　●●●●</t>
    <phoneticPr fontId="179"/>
  </si>
  <si>
    <t>（受領先）</t>
    <rPh sb="1" eb="3">
      <t>ジュリョウ</t>
    </rPh>
    <rPh sb="3" eb="4">
      <t>サキ</t>
    </rPh>
    <phoneticPr fontId="179"/>
  </si>
  <si>
    <t>■■■■■建設工事</t>
    <rPh sb="5" eb="7">
      <t>ケンセツ</t>
    </rPh>
    <rPh sb="7" eb="9">
      <t>コウジ</t>
    </rPh>
    <phoneticPr fontId="179"/>
  </si>
  <si>
    <t>責任者</t>
    <rPh sb="0" eb="3">
      <t>セキニンシャ</t>
    </rPh>
    <phoneticPr fontId="179"/>
  </si>
  <si>
    <t>■■■■</t>
    <phoneticPr fontId="179"/>
  </si>
  <si>
    <t>土砂受領書</t>
    <rPh sb="0" eb="2">
      <t>ドシャ</t>
    </rPh>
    <rPh sb="2" eb="5">
      <t>ジュリョウショ</t>
    </rPh>
    <phoneticPr fontId="179"/>
  </si>
  <si>
    <t>受領先の名称及び所在地</t>
    <rPh sb="0" eb="2">
      <t>ジュリョウ</t>
    </rPh>
    <rPh sb="2" eb="3">
      <t>サキ</t>
    </rPh>
    <rPh sb="4" eb="6">
      <t>メイショウ</t>
    </rPh>
    <rPh sb="6" eb="7">
      <t>オヨ</t>
    </rPh>
    <rPh sb="8" eb="11">
      <t>ショザイチ</t>
    </rPh>
    <phoneticPr fontId="179"/>
  </si>
  <si>
    <t>：</t>
    <phoneticPr fontId="179"/>
  </si>
  <si>
    <t>■■県■■市■■町■丁目■番地■地内</t>
    <rPh sb="2" eb="3">
      <t>ケン</t>
    </rPh>
    <rPh sb="5" eb="6">
      <t>シ</t>
    </rPh>
    <rPh sb="8" eb="9">
      <t>マチ</t>
    </rPh>
    <rPh sb="10" eb="12">
      <t>チョウメ</t>
    </rPh>
    <rPh sb="13" eb="15">
      <t>バンチ</t>
    </rPh>
    <rPh sb="16" eb="17">
      <t>チ</t>
    </rPh>
    <rPh sb="17" eb="18">
      <t>ナイ</t>
    </rPh>
    <phoneticPr fontId="179"/>
  </si>
  <si>
    <t>受領した管理者の商号</t>
    <rPh sb="0" eb="2">
      <t>ジュリョウ</t>
    </rPh>
    <rPh sb="4" eb="7">
      <t>カンリシャ</t>
    </rPh>
    <rPh sb="8" eb="10">
      <t>ショウゴウ</t>
    </rPh>
    <phoneticPr fontId="179"/>
  </si>
  <si>
    <t>■■■■建設（株）</t>
    <rPh sb="4" eb="6">
      <t>ケンセツ</t>
    </rPh>
    <rPh sb="6" eb="9">
      <t>カブ</t>
    </rPh>
    <phoneticPr fontId="179"/>
  </si>
  <si>
    <t>搬出元の名称及び所在地</t>
    <rPh sb="0" eb="2">
      <t>ハンシュツ</t>
    </rPh>
    <rPh sb="2" eb="3">
      <t>モト</t>
    </rPh>
    <rPh sb="4" eb="6">
      <t>メイショウ</t>
    </rPh>
    <rPh sb="6" eb="7">
      <t>オヨ</t>
    </rPh>
    <rPh sb="8" eb="11">
      <t>ショザイチ</t>
    </rPh>
    <phoneticPr fontId="179"/>
  </si>
  <si>
    <t>●●県●●市●●町●丁目●番地●地内</t>
    <rPh sb="2" eb="3">
      <t>ケン</t>
    </rPh>
    <rPh sb="5" eb="6">
      <t>シ</t>
    </rPh>
    <rPh sb="8" eb="9">
      <t>マチ</t>
    </rPh>
    <rPh sb="10" eb="12">
      <t>チョウメ</t>
    </rPh>
    <rPh sb="13" eb="15">
      <t>バンチ</t>
    </rPh>
    <rPh sb="16" eb="17">
      <t>チ</t>
    </rPh>
    <rPh sb="17" eb="18">
      <t>ナイ</t>
    </rPh>
    <phoneticPr fontId="179"/>
  </si>
  <si>
    <t>土砂の搬出量</t>
    <rPh sb="0" eb="2">
      <t>ドシャ</t>
    </rPh>
    <rPh sb="3" eb="5">
      <t>ハンシュツ</t>
    </rPh>
    <rPh sb="5" eb="6">
      <t>リョウ</t>
    </rPh>
    <phoneticPr fontId="179"/>
  </si>
  <si>
    <t>m3</t>
    <phoneticPr fontId="179"/>
  </si>
  <si>
    <t>盛土利用等</t>
    <rPh sb="0" eb="2">
      <t>モリド</t>
    </rPh>
    <rPh sb="2" eb="4">
      <t>リヨウ</t>
    </rPh>
    <rPh sb="4" eb="5">
      <t>トウ</t>
    </rPh>
    <phoneticPr fontId="179"/>
  </si>
  <si>
    <t>第１種建設発生土</t>
    <rPh sb="0" eb="1">
      <t>ダイ</t>
    </rPh>
    <rPh sb="2" eb="3">
      <t>シュ</t>
    </rPh>
    <rPh sb="3" eb="5">
      <t>ケンセツ</t>
    </rPh>
    <rPh sb="5" eb="8">
      <t>ハッセイド</t>
    </rPh>
    <phoneticPr fontId="179"/>
  </si>
  <si>
    <t>（地山量）</t>
    <rPh sb="1" eb="3">
      <t>ジヤマ</t>
    </rPh>
    <rPh sb="3" eb="4">
      <t>リョウ</t>
    </rPh>
    <phoneticPr fontId="179"/>
  </si>
  <si>
    <t>●●●●</t>
    <phoneticPr fontId="179"/>
  </si>
  <si>
    <t>一時堆積</t>
    <rPh sb="0" eb="2">
      <t>イチジ</t>
    </rPh>
    <rPh sb="2" eb="4">
      <t>タイセキ</t>
    </rPh>
    <phoneticPr fontId="179"/>
  </si>
  <si>
    <t>第２種建設発生土</t>
    <rPh sb="0" eb="1">
      <t>ダイ</t>
    </rPh>
    <rPh sb="2" eb="3">
      <t>シュ</t>
    </rPh>
    <rPh sb="3" eb="5">
      <t>ケンセツ</t>
    </rPh>
    <rPh sb="5" eb="8">
      <t>ハッセイド</t>
    </rPh>
    <phoneticPr fontId="179"/>
  </si>
  <si>
    <t>（締固め量）</t>
    <rPh sb="1" eb="3">
      <t>シメカタ</t>
    </rPh>
    <rPh sb="4" eb="5">
      <t>リョウ</t>
    </rPh>
    <phoneticPr fontId="179"/>
  </si>
  <si>
    <t>第３種建設発生土</t>
    <rPh sb="0" eb="1">
      <t>ダイ</t>
    </rPh>
    <rPh sb="2" eb="3">
      <t>シュ</t>
    </rPh>
    <rPh sb="3" eb="5">
      <t>ケンセツ</t>
    </rPh>
    <rPh sb="5" eb="8">
      <t>ハッセイド</t>
    </rPh>
    <phoneticPr fontId="179"/>
  </si>
  <si>
    <t>（ほぐし土量）</t>
    <rPh sb="4" eb="6">
      <t>ドリョウ</t>
    </rPh>
    <phoneticPr fontId="179"/>
  </si>
  <si>
    <t>●●●</t>
    <phoneticPr fontId="179"/>
  </si>
  <si>
    <t>第４種建設発生土</t>
    <rPh sb="0" eb="1">
      <t>ダイ</t>
    </rPh>
    <rPh sb="2" eb="3">
      <t>シュ</t>
    </rPh>
    <rPh sb="3" eb="5">
      <t>ケンセツ</t>
    </rPh>
    <rPh sb="5" eb="8">
      <t>ハッセイド</t>
    </rPh>
    <phoneticPr fontId="179"/>
  </si>
  <si>
    <t>搬入が完了した日</t>
    <rPh sb="0" eb="2">
      <t>ハンニュウ</t>
    </rPh>
    <rPh sb="3" eb="5">
      <t>カンリョウ</t>
    </rPh>
    <rPh sb="7" eb="8">
      <t>ヒ</t>
    </rPh>
    <phoneticPr fontId="179"/>
  </si>
  <si>
    <t>泥土</t>
    <rPh sb="0" eb="2">
      <t>デイド</t>
    </rPh>
    <phoneticPr fontId="179"/>
  </si>
  <si>
    <t>土砂搬出及び受領証明書</t>
    <rPh sb="0" eb="2">
      <t>ドシャ</t>
    </rPh>
    <rPh sb="2" eb="4">
      <t>ハンシュツ</t>
    </rPh>
    <rPh sb="4" eb="5">
      <t>オヨ</t>
    </rPh>
    <rPh sb="6" eb="8">
      <t>ジュリョウ</t>
    </rPh>
    <rPh sb="8" eb="11">
      <t>ショウメイショ</t>
    </rPh>
    <phoneticPr fontId="179"/>
  </si>
  <si>
    <t>土砂搬出及び受領証明書</t>
    <rPh sb="0" eb="2">
      <t>ドシャ</t>
    </rPh>
    <rPh sb="2" eb="4">
      <t>ハンシュツ</t>
    </rPh>
    <rPh sb="4" eb="5">
      <t>オヨ</t>
    </rPh>
    <rPh sb="6" eb="8">
      <t>ジュリョウ</t>
    </rPh>
    <rPh sb="8" eb="11">
      <t>ショウメイショ</t>
    </rPh>
    <phoneticPr fontId="6"/>
  </si>
  <si>
    <t>JIS</t>
  </si>
  <si>
    <t>・手形</t>
    <rPh sb="1" eb="3">
      <t>テガタツキバライ</t>
    </rPh>
    <phoneticPr fontId="6"/>
  </si>
  <si>
    <t>・現金</t>
    <rPh sb="1" eb="3">
      <t>ゲンキンツキバライ</t>
    </rPh>
    <phoneticPr fontId="6"/>
  </si>
  <si>
    <t>加入　　未加入       適用除外</t>
  </si>
  <si>
    <t>年度</t>
    <rPh sb="0" eb="2">
      <t>ネンド</t>
    </rPh>
    <phoneticPr fontId="6"/>
  </si>
  <si>
    <t>元年度_西暦
↓</t>
    <rPh sb="0" eb="1">
      <t>ガン</t>
    </rPh>
    <rPh sb="1" eb="3">
      <t>ネンド</t>
    </rPh>
    <rPh sb="4" eb="6">
      <t>セイレキ</t>
    </rPh>
    <phoneticPr fontId="6"/>
  </si>
  <si>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10"/>
  </si>
  <si>
    <t>（第</t>
    <rPh sb="1" eb="2">
      <t>ダイ</t>
    </rPh>
    <phoneticPr fontId="10"/>
  </si>
  <si>
    <t>号）</t>
    <phoneticPr fontId="10"/>
  </si>
  <si>
    <t>□</t>
    <phoneticPr fontId="6"/>
  </si>
  <si>
    <t>発注者と受注者の請負契約書</t>
    <rPh sb="4" eb="7">
      <t>ジュチュウシャ</t>
    </rPh>
    <rPh sb="12" eb="13">
      <t>ショ</t>
    </rPh>
    <phoneticPr fontId="6"/>
  </si>
  <si>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6"/>
  </si>
  <si>
    <t>必要がある場合に添付</t>
    <rPh sb="0" eb="2">
      <t>ヒツヨウ</t>
    </rPh>
    <rPh sb="5" eb="7">
      <t>バアイ</t>
    </rPh>
    <rPh sb="8" eb="10">
      <t>テンプ</t>
    </rPh>
    <phoneticPr fontId="6"/>
  </si>
  <si>
    <t>選定理由書（※１）</t>
    <rPh sb="0" eb="5">
      <t>センテイリユウショ</t>
    </rPh>
    <phoneticPr fontId="6"/>
  </si>
  <si>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6"/>
  </si>
  <si>
    <t>※　施工体制台帳の添付書類（建設業法施行規則第１４条の２第２項）</t>
    <phoneticPr fontId="6"/>
  </si>
  <si>
    <t>主任（監理）技術者が資格を有する事を証する書面</t>
    <phoneticPr fontId="6"/>
  </si>
  <si>
    <t>※　下請契約がない場合は提出不要。</t>
    <rPh sb="2" eb="6">
      <t>シタウケケイヤク</t>
    </rPh>
    <rPh sb="9" eb="11">
      <t>バアイ</t>
    </rPh>
    <rPh sb="12" eb="16">
      <t>テイシュツフヨウ</t>
    </rPh>
    <phoneticPr fontId="6"/>
  </si>
  <si>
    <t>※　再下請通知書の添付書類（建設業法施行規則第１４条の４第３項）</t>
    <phoneticPr fontId="6"/>
  </si>
  <si>
    <r>
      <t>健康保険　</t>
    </r>
    <r>
      <rPr>
        <sz val="8"/>
        <rFont val="ＭＳ 明朝"/>
        <family val="1"/>
        <charset val="128"/>
      </rPr>
      <t>(注5)</t>
    </r>
    <rPh sb="0" eb="2">
      <t>ケンコウ</t>
    </rPh>
    <rPh sb="2" eb="4">
      <t>ホケン</t>
    </rPh>
    <rPh sb="6" eb="7">
      <t>チュウ</t>
    </rPh>
    <phoneticPr fontId="6"/>
  </si>
  <si>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6"/>
  </si>
  <si>
    <r>
      <t>年金保険　</t>
    </r>
    <r>
      <rPr>
        <sz val="8"/>
        <rFont val="ＭＳ 明朝"/>
        <family val="1"/>
        <charset val="128"/>
      </rPr>
      <t>(注6)</t>
    </r>
    <rPh sb="0" eb="2">
      <t>ネンキン</t>
    </rPh>
    <rPh sb="2" eb="4">
      <t>ホケン</t>
    </rPh>
    <phoneticPr fontId="6"/>
  </si>
  <si>
    <r>
      <t>雇用保険　</t>
    </r>
    <r>
      <rPr>
        <sz val="8"/>
        <rFont val="ＭＳ 明朝"/>
        <family val="1"/>
        <charset val="128"/>
      </rPr>
      <t>(注7)</t>
    </r>
    <rPh sb="0" eb="2">
      <t>コヨウ</t>
    </rPh>
    <rPh sb="2" eb="4">
      <t>ホケン</t>
    </rPh>
    <phoneticPr fontId="6"/>
  </si>
  <si>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6"/>
  </si>
  <si>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6"/>
  </si>
  <si>
    <t>（注）３．各社別に作成するのが原則だが、リース機械等の運転者は一緒でもよい。</t>
    <rPh sb="1" eb="2">
      <t>チュウ</t>
    </rPh>
    <phoneticPr fontId="6"/>
  </si>
  <si>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6"/>
  </si>
  <si>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6"/>
  </si>
  <si>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6"/>
  </si>
  <si>
    <t>（注）９．安全衛生に関する教育の内容（例：雇入時教育、職長教育、建設用リフトの運転の業務に係る特別教育）については「雇入・職長特別教育」欄に記載。</t>
    <phoneticPr fontId="6"/>
  </si>
  <si>
    <t>（注）１０．建設工事に係る知識及び技術又は技能に関する資格（例：登録○○基幹　技能者、○級○○施工管理技士）を有する場合は、「免許」欄に記載。</t>
    <rPh sb="47" eb="49">
      <t>セコウ</t>
    </rPh>
    <rPh sb="49" eb="51">
      <t>カンリ</t>
    </rPh>
    <phoneticPr fontId="6"/>
  </si>
  <si>
    <t>（注）１１．記載事項の一部について、別紙を用いて記載しても差し支えない。</t>
    <phoneticPr fontId="6"/>
  </si>
  <si>
    <t>（注）６．年金保険欄には、左欄に年金保険の名称（厚生年金、国民年金）を記載。
　各年金の受給者である場合は、左欄に「受給者」と記載。</t>
    <phoneticPr fontId="6"/>
  </si>
  <si>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6"/>
  </si>
  <si>
    <t>既提出物に変更があった際速やかに</t>
    <rPh sb="0" eb="1">
      <t>キ</t>
    </rPh>
    <rPh sb="1" eb="3">
      <t>テイシュツ</t>
    </rPh>
    <rPh sb="3" eb="4">
      <t>ブツ</t>
    </rPh>
    <rPh sb="5" eb="7">
      <t>ヘンコウ</t>
    </rPh>
    <rPh sb="11" eb="12">
      <t>サイ</t>
    </rPh>
    <rPh sb="12" eb="13">
      <t>スミ</t>
    </rPh>
    <phoneticPr fontId="6"/>
  </si>
  <si>
    <t>下請契約解除要求が
あった際速やかに</t>
    <rPh sb="0" eb="2">
      <t>シタウ</t>
    </rPh>
    <rPh sb="2" eb="4">
      <t>ケイヤク</t>
    </rPh>
    <rPh sb="4" eb="6">
      <t>カイジョ</t>
    </rPh>
    <rPh sb="6" eb="8">
      <t>ヨウキュウ</t>
    </rPh>
    <rPh sb="13" eb="14">
      <t>サイ</t>
    </rPh>
    <rPh sb="14" eb="15">
      <t>スミ</t>
    </rPh>
    <phoneticPr fontId="6"/>
  </si>
  <si>
    <t>発注者より指名があった際速やかに</t>
    <rPh sb="5" eb="7">
      <t>シメイ</t>
    </rPh>
    <rPh sb="11" eb="12">
      <t>サイ</t>
    </rPh>
    <rPh sb="12" eb="13">
      <t>スミ</t>
    </rPh>
    <phoneticPr fontId="6"/>
  </si>
  <si>
    <t>〇必 　須
▲必要時</t>
    <rPh sb="1" eb="2">
      <t>ヒツ</t>
    </rPh>
    <rPh sb="4" eb="5">
      <t>ス</t>
    </rPh>
    <rPh sb="7" eb="8">
      <t>ヒツ</t>
    </rPh>
    <rPh sb="8" eb="9">
      <t>ヨウ</t>
    </rPh>
    <rPh sb="9" eb="10">
      <t>ジ</t>
    </rPh>
    <phoneticPr fontId="6"/>
  </si>
  <si>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6"/>
  </si>
  <si>
    <t>再下請通知人が再下請人と締結した当初契約及び変更契約の契約書等</t>
    <rPh sb="30" eb="31">
      <t>トウ</t>
    </rPh>
    <phoneticPr fontId="6"/>
  </si>
  <si>
    <t>変更があった際速やかに</t>
    <phoneticPr fontId="6"/>
  </si>
  <si>
    <t>※４</t>
    <phoneticPr fontId="6"/>
  </si>
  <si>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6"/>
  </si>
  <si>
    <t>※５</t>
    <phoneticPr fontId="6"/>
  </si>
  <si>
    <t>交通安全管理計画書</t>
    <phoneticPr fontId="6"/>
  </si>
  <si>
    <t>事前協議チェックシート
【工事】</t>
    <rPh sb="0" eb="2">
      <t>ジゼン</t>
    </rPh>
    <rPh sb="2" eb="4">
      <t>キョウギ</t>
    </rPh>
    <rPh sb="13" eb="15">
      <t>コウジ</t>
    </rPh>
    <phoneticPr fontId="6"/>
  </si>
  <si>
    <t>実施年月日</t>
    <rPh sb="0" eb="5">
      <t>ジッシネンガッピ</t>
    </rPh>
    <phoneticPr fontId="8"/>
  </si>
  <si>
    <t>殿</t>
    <rPh sb="0" eb="1">
      <t>ドノ</t>
    </rPh>
    <phoneticPr fontId="6"/>
  </si>
  <si>
    <t>　殿</t>
    <rPh sb="1" eb="2">
      <t>ドノ</t>
    </rPh>
    <phoneticPr fontId="6"/>
  </si>
  <si>
    <t>令和　年　月　日</t>
    <phoneticPr fontId="6"/>
  </si>
  <si>
    <t>第　　　　　　　号</t>
    <rPh sb="0" eb="1">
      <t>ダイ</t>
    </rPh>
    <rPh sb="8" eb="9">
      <t>ゴウ</t>
    </rPh>
    <phoneticPr fontId="6"/>
  </si>
  <si>
    <t>]</t>
    <phoneticPr fontId="6"/>
  </si>
  <si>
    <t xml:space="preserve"> 下記のとおり電子媒体を納品します。なお、電子媒体に保存されている電子データは、</t>
    <phoneticPr fontId="6"/>
  </si>
  <si>
    <t>原本と相違ないことを証明します。</t>
    <phoneticPr fontId="6"/>
  </si>
  <si>
    <t>土、石材等※4の新材を使用した場合
（水産林務関係は使用承認材料一覧表に記載した材料を全て提出）</t>
    <rPh sb="19" eb="21">
      <t>スイサン</t>
    </rPh>
    <rPh sb="21" eb="23">
      <t>リンム</t>
    </rPh>
    <rPh sb="23" eb="25">
      <t>カンケイ</t>
    </rPh>
    <rPh sb="26" eb="28">
      <t>シヨウ</t>
    </rPh>
    <rPh sb="28" eb="30">
      <t>ショウニン</t>
    </rPh>
    <rPh sb="30" eb="32">
      <t>ザイリョウ</t>
    </rPh>
    <rPh sb="32" eb="35">
      <t>イチランヒョウ</t>
    </rPh>
    <rPh sb="36" eb="38">
      <t>キサイ</t>
    </rPh>
    <rPh sb="40" eb="42">
      <t>ザイリョウ</t>
    </rPh>
    <phoneticPr fontId="6"/>
  </si>
  <si>
    <t>下請契約関係書類</t>
    <rPh sb="0" eb="2">
      <t>シタウ</t>
    </rPh>
    <rPh sb="2" eb="4">
      <t>ケイヤク</t>
    </rPh>
    <rPh sb="4" eb="6">
      <t>カンケイ</t>
    </rPh>
    <rPh sb="6" eb="8">
      <t>ショルイ</t>
    </rPh>
    <phoneticPr fontId="6"/>
  </si>
  <si>
    <t>　監理技術者補佐</t>
    <rPh sb="6" eb="8">
      <t>ホサ</t>
    </rPh>
    <phoneticPr fontId="10"/>
  </si>
  <si>
    <t>経歴書</t>
    <phoneticPr fontId="10"/>
  </si>
  <si>
    <t>□　現場代理人</t>
    <rPh sb="2" eb="4">
      <t>ゲンバ</t>
    </rPh>
    <rPh sb="4" eb="7">
      <t>ダイリニン</t>
    </rPh>
    <phoneticPr fontId="10"/>
  </si>
  <si>
    <t>□　主任技術者</t>
    <rPh sb="2" eb="7">
      <t>シュニンギジュツシャ</t>
    </rPh>
    <phoneticPr fontId="10"/>
  </si>
  <si>
    <t>□　監理技術者</t>
    <rPh sb="2" eb="7">
      <t>カンリギジュツシャ</t>
    </rPh>
    <phoneticPr fontId="10"/>
  </si>
  <si>
    <t>□　専門技術者</t>
    <rPh sb="2" eb="7">
      <t>センモンギジュツシャ</t>
    </rPh>
    <phoneticPr fontId="10"/>
  </si>
  <si>
    <t>　　□　監理技術者補佐</t>
    <rPh sb="4" eb="9">
      <t>カンリギジュツシャ</t>
    </rPh>
    <rPh sb="9" eb="11">
      <t>ホサ</t>
    </rPh>
    <phoneticPr fontId="10"/>
  </si>
  <si>
    <t>２．雇用関係が確認できる書類、法定資格に記載した資格証の写しを添付すること。</t>
    <rPh sb="2" eb="6">
      <t>コヨウカンケイ</t>
    </rPh>
    <rPh sb="7" eb="9">
      <t>カクニン</t>
    </rPh>
    <rPh sb="12" eb="14">
      <t>ショルイ</t>
    </rPh>
    <rPh sb="15" eb="17">
      <t>ホウテイ</t>
    </rPh>
    <rPh sb="17" eb="19">
      <t>シカク</t>
    </rPh>
    <rPh sb="20" eb="22">
      <t>キサイ</t>
    </rPh>
    <rPh sb="24" eb="27">
      <t>シカクショウ</t>
    </rPh>
    <phoneticPr fontId="10"/>
  </si>
  <si>
    <t>契約前</t>
    <rPh sb="0" eb="3">
      <t>ケイヤクマエ</t>
    </rPh>
    <phoneticPr fontId="6"/>
  </si>
  <si>
    <t>□</t>
    <phoneticPr fontId="6"/>
  </si>
  <si>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6"/>
  </si>
  <si>
    <t>▲</t>
    <phoneticPr fontId="6"/>
  </si>
  <si>
    <r>
      <t>現場配置技術者</t>
    </r>
    <r>
      <rPr>
        <sz val="12"/>
        <rFont val="ＭＳ Ｐゴシック"/>
        <family val="3"/>
        <charset val="128"/>
      </rPr>
      <t>の雇用確認書類</t>
    </r>
    <phoneticPr fontId="6"/>
  </si>
  <si>
    <t>〇</t>
    <phoneticPr fontId="6"/>
  </si>
  <si>
    <t>産業廃棄物集計表（マニフェスト伝票）</t>
    <rPh sb="0" eb="2">
      <t>サンギョウ</t>
    </rPh>
    <rPh sb="2" eb="5">
      <t>ハイキブツ</t>
    </rPh>
    <rPh sb="5" eb="8">
      <t>シュウケイヒョウ</t>
    </rPh>
    <rPh sb="15" eb="17">
      <t>デンピョウ</t>
    </rPh>
    <phoneticPr fontId="6"/>
  </si>
  <si>
    <t>　監理技術者</t>
    <phoneticPr fontId="10"/>
  </si>
  <si>
    <t>　主任技術者</t>
    <rPh sb="1" eb="3">
      <t>シュニン</t>
    </rPh>
    <rPh sb="3" eb="6">
      <t>ギジュツシャ</t>
    </rPh>
    <phoneticPr fontId="21"/>
  </si>
  <si>
    <t>高年齢者等の雇用の安定等に関する法律施行規則(昭和61年労働省令第22号)第17条及び福岡県公共事業等失業者吸収強化措置要綱の規定に基づき上記のとおり通知する。</t>
    <phoneticPr fontId="6"/>
  </si>
  <si>
    <t>現場代理人及び主任技術者等通知書</t>
    <phoneticPr fontId="6"/>
  </si>
  <si>
    <t>施工体制台帳の一部として作成
下請契約がない場合は提出不要</t>
    <rPh sb="0" eb="2">
      <t>セコウ</t>
    </rPh>
    <rPh sb="2" eb="4">
      <t>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6"/>
  </si>
  <si>
    <t>人</t>
    <rPh sb="0" eb="1">
      <t>ニン</t>
    </rPh>
    <phoneticPr fontId="189"/>
  </si>
  <si>
    <t>建設キャリアアップシステムの作業員登録を行った労働者数</t>
    <phoneticPr fontId="189"/>
  </si>
  <si>
    <t>・</t>
    <phoneticPr fontId="189"/>
  </si>
  <si>
    <t>者</t>
    <rPh sb="0" eb="1">
      <t>モノ</t>
    </rPh>
    <phoneticPr fontId="189"/>
  </si>
  <si>
    <t>建設キャリアアップシステムの施工体制を登録した事業者数</t>
    <phoneticPr fontId="189"/>
  </si>
  <si>
    <t>・</t>
    <phoneticPr fontId="189"/>
  </si>
  <si>
    <t>人日</t>
    <rPh sb="0" eb="1">
      <t>ニン</t>
    </rPh>
    <rPh sb="1" eb="2">
      <t>ニチ</t>
    </rPh>
    <phoneticPr fontId="189"/>
  </si>
  <si>
    <t>建設キャリアアップシステムによる就労履歴数</t>
    <phoneticPr fontId="189"/>
  </si>
  <si>
    <t>・</t>
    <phoneticPr fontId="189"/>
  </si>
  <si>
    <t>（参考：工事全体の数を記入すること）</t>
    <phoneticPr fontId="189"/>
  </si>
  <si>
    <t>対象労働者数</t>
    <rPh sb="0" eb="2">
      <t>タイショウ</t>
    </rPh>
    <rPh sb="2" eb="5">
      <t>ロウドウシャ</t>
    </rPh>
    <rPh sb="5" eb="6">
      <t>スウ</t>
    </rPh>
    <phoneticPr fontId="189"/>
  </si>
  <si>
    <t>・</t>
    <phoneticPr fontId="189"/>
  </si>
  <si>
    <t>事業者数（元請を含む）</t>
    <rPh sb="0" eb="3">
      <t>ジギョウシャ</t>
    </rPh>
    <rPh sb="3" eb="4">
      <t>スウ</t>
    </rPh>
    <rPh sb="5" eb="7">
      <t>モトウケ</t>
    </rPh>
    <rPh sb="8" eb="9">
      <t>フク</t>
    </rPh>
    <phoneticPr fontId="189"/>
  </si>
  <si>
    <t>証紙貼付方式</t>
    <rPh sb="0" eb="2">
      <t>ショウシ</t>
    </rPh>
    <rPh sb="2" eb="4">
      <t>チョウフ</t>
    </rPh>
    <rPh sb="4" eb="6">
      <t>ホウシキ</t>
    </rPh>
    <phoneticPr fontId="189"/>
  </si>
  <si>
    <t>電子申請方式</t>
    <rPh sb="0" eb="2">
      <t>デンシ</t>
    </rPh>
    <rPh sb="2" eb="4">
      <t>シンセイ</t>
    </rPh>
    <rPh sb="4" eb="6">
      <t>ホウシキ</t>
    </rPh>
    <phoneticPr fontId="189"/>
  </si>
  <si>
    <t>採用した方式</t>
    <rPh sb="0" eb="2">
      <t>サイヨウ</t>
    </rPh>
    <rPh sb="4" eb="6">
      <t>ホウシキ</t>
    </rPh>
    <phoneticPr fontId="189"/>
  </si>
  <si>
    <t>建退共対象労働者延べ就労日数（掛金充当日数）</t>
    <phoneticPr fontId="189"/>
  </si>
  <si>
    <t>建退共対象労働者</t>
    <rPh sb="0" eb="3">
      <t>ケ</t>
    </rPh>
    <rPh sb="3" eb="5">
      <t>タイショウ</t>
    </rPh>
    <rPh sb="5" eb="8">
      <t>ロウドウシャ</t>
    </rPh>
    <phoneticPr fontId="189"/>
  </si>
  <si>
    <t>（２）</t>
    <phoneticPr fontId="189"/>
  </si>
  <si>
    <t>本工事に従事した労働者数</t>
    <rPh sb="0" eb="1">
      <t>ホン</t>
    </rPh>
    <rPh sb="1" eb="3">
      <t>コウジ</t>
    </rPh>
    <rPh sb="4" eb="6">
      <t>ジュウジ</t>
    </rPh>
    <rPh sb="8" eb="11">
      <t>ロウドウシャ</t>
    </rPh>
    <rPh sb="11" eb="12">
      <t>スウ</t>
    </rPh>
    <phoneticPr fontId="189"/>
  </si>
  <si>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89"/>
  </si>
  <si>
    <t>労働者延べ就労日数</t>
    <rPh sb="0" eb="3">
      <t>ロウドウシャ</t>
    </rPh>
    <rPh sb="3" eb="4">
      <t>ノ</t>
    </rPh>
    <rPh sb="5" eb="7">
      <t>シュウロウ</t>
    </rPh>
    <rPh sb="7" eb="9">
      <t>ニッスウ</t>
    </rPh>
    <phoneticPr fontId="189"/>
  </si>
  <si>
    <t>工事全体</t>
    <rPh sb="0" eb="2">
      <t>コウジ</t>
    </rPh>
    <rPh sb="2" eb="4">
      <t>ゼンタイ</t>
    </rPh>
    <phoneticPr fontId="189"/>
  </si>
  <si>
    <t>（１）</t>
    <phoneticPr fontId="189"/>
  </si>
  <si>
    <t>上記工事に係る建設業退職金共済制度の掛金充当実績について、以下のとおり報告します。</t>
    <phoneticPr fontId="189"/>
  </si>
  <si>
    <t>日</t>
    <rPh sb="0" eb="1">
      <t>ニチ</t>
    </rPh>
    <phoneticPr fontId="189"/>
  </si>
  <si>
    <t>月</t>
    <rPh sb="0" eb="1">
      <t>ガツ</t>
    </rPh>
    <phoneticPr fontId="189"/>
  </si>
  <si>
    <t>年</t>
    <rPh sb="0" eb="1">
      <t>ネン</t>
    </rPh>
    <phoneticPr fontId="189"/>
  </si>
  <si>
    <t>工事期間</t>
    <rPh sb="0" eb="2">
      <t>コウジ</t>
    </rPh>
    <rPh sb="2" eb="4">
      <t>キカン</t>
    </rPh>
    <phoneticPr fontId="189"/>
  </si>
  <si>
    <t>建設キャリアアップシステム現場ID</t>
    <rPh sb="0" eb="2">
      <t>ケンセツ</t>
    </rPh>
    <rPh sb="13" eb="15">
      <t>ゲンバ</t>
    </rPh>
    <phoneticPr fontId="189"/>
  </si>
  <si>
    <t>工事番号および工事名</t>
    <rPh sb="0" eb="2">
      <t>コウジ</t>
    </rPh>
    <rPh sb="2" eb="4">
      <t>バンゴウ</t>
    </rPh>
    <rPh sb="7" eb="9">
      <t>コウジ</t>
    </rPh>
    <rPh sb="9" eb="10">
      <t>メイ</t>
    </rPh>
    <phoneticPr fontId="189"/>
  </si>
  <si>
    <t>建設キャリアアップシステム事業者ID</t>
    <rPh sb="0" eb="2">
      <t>ケンセツ</t>
    </rPh>
    <rPh sb="13" eb="16">
      <t>ジギョウシャ</t>
    </rPh>
    <phoneticPr fontId="189"/>
  </si>
  <si>
    <t>共済契約者番号</t>
    <rPh sb="0" eb="2">
      <t>キョウサイ</t>
    </rPh>
    <rPh sb="2" eb="5">
      <t>ケイヤクシャ</t>
    </rPh>
    <rPh sb="5" eb="7">
      <t>バンゴウ</t>
    </rPh>
    <phoneticPr fontId="189"/>
  </si>
  <si>
    <t>名称</t>
    <rPh sb="0" eb="2">
      <t>メイショウ</t>
    </rPh>
    <phoneticPr fontId="189"/>
  </si>
  <si>
    <t>住所</t>
    <rPh sb="0" eb="2">
      <t>ジュウショ</t>
    </rPh>
    <phoneticPr fontId="189"/>
  </si>
  <si>
    <t>受注者</t>
    <rPh sb="0" eb="3">
      <t>ジュチュウシャ</t>
    </rPh>
    <phoneticPr fontId="189"/>
  </si>
  <si>
    <t>発注者</t>
    <phoneticPr fontId="189"/>
  </si>
  <si>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89"/>
  </si>
  <si>
    <t>コブリス・プラス登録済確認書（計画）</t>
    <rPh sb="8" eb="10">
      <t>トウロク</t>
    </rPh>
    <rPh sb="10" eb="11">
      <t>ズ</t>
    </rPh>
    <rPh sb="11" eb="14">
      <t>カクニンショ</t>
    </rPh>
    <rPh sb="15" eb="17">
      <t>ケイカク</t>
    </rPh>
    <phoneticPr fontId="6"/>
  </si>
  <si>
    <t>「コブリス・プラス」から出力して提出</t>
    <rPh sb="12" eb="14">
      <t>シュツリョク</t>
    </rPh>
    <rPh sb="16" eb="18">
      <t>テイシュツ</t>
    </rPh>
    <phoneticPr fontId="6"/>
  </si>
  <si>
    <t>「コブリス・プラス」により提出</t>
    <rPh sb="13" eb="15">
      <t>テイシュツ</t>
    </rPh>
    <phoneticPr fontId="6"/>
  </si>
  <si>
    <t>「登録内容確認システム」での提出</t>
    <rPh sb="1" eb="3">
      <t>トウロク</t>
    </rPh>
    <rPh sb="3" eb="5">
      <t>ナイヨウ</t>
    </rPh>
    <rPh sb="5" eb="7">
      <t>カクニン</t>
    </rPh>
    <rPh sb="14" eb="16">
      <t>テイシュツ</t>
    </rPh>
    <phoneticPr fontId="6"/>
  </si>
  <si>
    <t>「コブリス・プラス」から出力</t>
    <rPh sb="12" eb="14">
      <t>シュツリョク</t>
    </rPh>
    <phoneticPr fontId="6"/>
  </si>
  <si>
    <t>廃棄物を処理した場合</t>
    <rPh sb="0" eb="2">
      <t>ハイキ</t>
    </rPh>
    <rPh sb="2" eb="3">
      <t>ブツ</t>
    </rPh>
    <rPh sb="4" eb="6">
      <t>ショリ</t>
    </rPh>
    <rPh sb="8" eb="10">
      <t>バアイ</t>
    </rPh>
    <phoneticPr fontId="6"/>
  </si>
  <si>
    <t>※６</t>
    <phoneticPr fontId="6"/>
  </si>
  <si>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6"/>
  </si>
  <si>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6"/>
  </si>
  <si>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6"/>
  </si>
  <si>
    <t>コブリス・プラス登録済確認書（計画・実施）</t>
    <rPh sb="8" eb="10">
      <t>トウロク</t>
    </rPh>
    <rPh sb="10" eb="11">
      <t>スミ</t>
    </rPh>
    <rPh sb="11" eb="14">
      <t>カクニンショ</t>
    </rPh>
    <rPh sb="15" eb="17">
      <t>ケイカク</t>
    </rPh>
    <rPh sb="18" eb="20">
      <t>ジッシ</t>
    </rPh>
    <phoneticPr fontId="6"/>
  </si>
  <si>
    <t>請負金額５００万円以上の工事</t>
    <rPh sb="2" eb="3">
      <t>キン</t>
    </rPh>
    <rPh sb="8" eb="9">
      <t>エン</t>
    </rPh>
    <phoneticPr fontId="6"/>
  </si>
  <si>
    <t>契約書、注文書、請書、契約約款</t>
    <rPh sb="0" eb="3">
      <t>ケイヤクショ</t>
    </rPh>
    <rPh sb="4" eb="7">
      <t>チュウモンショ</t>
    </rPh>
    <rPh sb="8" eb="10">
      <t>ウケショ</t>
    </rPh>
    <rPh sb="11" eb="15">
      <t>ケイヤクヤッカン</t>
    </rPh>
    <phoneticPr fontId="6"/>
  </si>
  <si>
    <t>資格及び雇用の証明書類</t>
    <rPh sb="0" eb="2">
      <t>シカク</t>
    </rPh>
    <rPh sb="2" eb="3">
      <t>オヨ</t>
    </rPh>
    <rPh sb="4" eb="6">
      <t>コヨウ</t>
    </rPh>
    <rPh sb="7" eb="9">
      <t>ショウメイ</t>
    </rPh>
    <rPh sb="9" eb="11">
      <t>ショルイ</t>
    </rPh>
    <phoneticPr fontId="6"/>
  </si>
  <si>
    <t>施工体制関係</t>
    <rPh sb="0" eb="2">
      <t>セコウ</t>
    </rPh>
    <rPh sb="2" eb="4">
      <t>タイセイ</t>
    </rPh>
    <rPh sb="4" eb="6">
      <t>カンケイ</t>
    </rPh>
    <phoneticPr fontId="6"/>
  </si>
  <si>
    <t>「コブリス・プラス」での提出</t>
    <rPh sb="12" eb="14">
      <t>テイシュツ</t>
    </rPh>
    <phoneticPr fontId="6"/>
  </si>
  <si>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6"/>
  </si>
  <si>
    <t>工事完成時に提示</t>
    <rPh sb="0" eb="5">
      <t>コウジカンセイジ</t>
    </rPh>
    <rPh sb="6" eb="8">
      <t>テイジ</t>
    </rPh>
    <phoneticPr fontId="6"/>
  </si>
  <si>
    <t>特記仕様書等の確認事項</t>
    <rPh sb="0" eb="5">
      <t>トッキシヨウショ</t>
    </rPh>
    <rPh sb="5" eb="6">
      <t>トウ</t>
    </rPh>
    <rPh sb="7" eb="9">
      <t>カクニン</t>
    </rPh>
    <rPh sb="9" eb="11">
      <t>ジコウ</t>
    </rPh>
    <phoneticPr fontId="6"/>
  </si>
  <si>
    <t>特記仕様書に該当する項目がある場合</t>
    <rPh sb="0" eb="5">
      <t>トッキシヨウショ</t>
    </rPh>
    <rPh sb="6" eb="8">
      <t>ガイトウ</t>
    </rPh>
    <rPh sb="10" eb="12">
      <t>コウモク</t>
    </rPh>
    <rPh sb="15" eb="17">
      <t>バアイ</t>
    </rPh>
    <phoneticPr fontId="6"/>
  </si>
  <si>
    <t>主任技術者</t>
    <rPh sb="0" eb="2">
      <t>シュニン</t>
    </rPh>
    <rPh sb="2" eb="5">
      <t>ギジュツシャ</t>
    </rPh>
    <phoneticPr fontId="119"/>
  </si>
  <si>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19"/>
  </si>
  <si>
    <t>⑰ 小物置き場等（トイレットペーパー予備置き場等）</t>
    <rPh sb="23" eb="24">
      <t>トウ</t>
    </rPh>
    <phoneticPr fontId="119"/>
  </si>
  <si>
    <t>⑯ 室内温度の調整が可能な設備</t>
    <phoneticPr fontId="119"/>
  </si>
  <si>
    <t>⑮ 臭気対策機能のの多重化</t>
    <phoneticPr fontId="119"/>
  </si>
  <si>
    <t>⑭ 着替え台</t>
    <phoneticPr fontId="119"/>
  </si>
  <si>
    <t>⑬ 擬音装置（機能を含む）</t>
    <phoneticPr fontId="119"/>
  </si>
  <si>
    <t>⑫ 室内寸法900×900mm 以上（面積ではない）</t>
    <rPh sb="19" eb="21">
      <t>メンセキ</t>
    </rPh>
    <phoneticPr fontId="119"/>
  </si>
  <si>
    <t>（３）推奨する仕様、付属品【より快適となるもので実施は任意】</t>
    <rPh sb="16" eb="18">
      <t>カイテキ</t>
    </rPh>
    <rPh sb="24" eb="26">
      <t>ジッシ</t>
    </rPh>
    <rPh sb="27" eb="29">
      <t>ニンイ</t>
    </rPh>
    <phoneticPr fontId="119"/>
  </si>
  <si>
    <t>⑪ 便座除菌クリーナー等の衛生用品</t>
    <phoneticPr fontId="119"/>
  </si>
  <si>
    <t>⑩ 鏡と手洗器</t>
    <phoneticPr fontId="119"/>
  </si>
  <si>
    <t>⑨ サニタリーボックス（女性専用トイレに必ず設置）</t>
    <phoneticPr fontId="119"/>
  </si>
  <si>
    <t>⑧ 入口の目隠しの設置</t>
    <phoneticPr fontId="119"/>
  </si>
  <si>
    <t>⑦ 現場に男女がいる場合に男女別の明確な表示</t>
    <phoneticPr fontId="119"/>
  </si>
  <si>
    <t>（２）付属品として備えるもの【必ず実施】</t>
    <phoneticPr fontId="119"/>
  </si>
  <si>
    <t>⑥ 衣類掛け等のフック、又は、荷物の置ける棚等（耐荷重を５kg 以上とする）</t>
    <phoneticPr fontId="119"/>
  </si>
  <si>
    <t>⑤ 照明設備</t>
    <phoneticPr fontId="119"/>
  </si>
  <si>
    <t>④ 容易に開かない施錠機能</t>
    <phoneticPr fontId="119"/>
  </si>
  <si>
    <t>③ 臭い逆流防止機能</t>
    <phoneticPr fontId="119"/>
  </si>
  <si>
    <t>② 水洗及び簡易水洗機能（し尿処理装置付き含む）</t>
    <phoneticPr fontId="119"/>
  </si>
  <si>
    <t>① 洋式便器</t>
    <rPh sb="4" eb="6">
      <t>ベンキ</t>
    </rPh>
    <phoneticPr fontId="119"/>
  </si>
  <si>
    <t>（１）快適トイレに求める機能【必ず実施】</t>
    <rPh sb="12" eb="14">
      <t>キノウ</t>
    </rPh>
    <phoneticPr fontId="119"/>
  </si>
  <si>
    <t>発注者チェック欄</t>
    <rPh sb="0" eb="3">
      <t>ハッチュウシャ</t>
    </rPh>
    <rPh sb="7" eb="8">
      <t>ラン</t>
    </rPh>
    <phoneticPr fontId="119"/>
  </si>
  <si>
    <t>仕様</t>
    <rPh sb="0" eb="2">
      <t>シヨウ</t>
    </rPh>
    <phoneticPr fontId="119"/>
  </si>
  <si>
    <t>日</t>
    <rPh sb="0" eb="1">
      <t>ニチ</t>
    </rPh>
    <phoneticPr fontId="119"/>
  </si>
  <si>
    <t>期間：</t>
    <rPh sb="0" eb="2">
      <t>キカン</t>
    </rPh>
    <phoneticPr fontId="119"/>
  </si>
  <si>
    <t>至：</t>
    <rPh sb="0" eb="1">
      <t>イタル</t>
    </rPh>
    <phoneticPr fontId="119"/>
  </si>
  <si>
    <t>自：</t>
    <rPh sb="0" eb="1">
      <t>ジ</t>
    </rPh>
    <phoneticPr fontId="119"/>
  </si>
  <si>
    <t>設置期間</t>
    <rPh sb="0" eb="2">
      <t>セッチ</t>
    </rPh>
    <rPh sb="2" eb="4">
      <t>キカン</t>
    </rPh>
    <phoneticPr fontId="119"/>
  </si>
  <si>
    <t>工事名：</t>
    <rPh sb="0" eb="2">
      <t>コウジ</t>
    </rPh>
    <rPh sb="2" eb="3">
      <t>メイ</t>
    </rPh>
    <phoneticPr fontId="119"/>
  </si>
  <si>
    <t>起工番号：</t>
    <rPh sb="0" eb="2">
      <t>キコウ</t>
    </rPh>
    <rPh sb="2" eb="4">
      <t>バンゴウ</t>
    </rPh>
    <phoneticPr fontId="119"/>
  </si>
  <si>
    <t>快適トイレチェックシート　</t>
    <rPh sb="0" eb="2">
      <t>カイテキ</t>
    </rPh>
    <phoneticPr fontId="119"/>
  </si>
  <si>
    <t>建設業退職金共済制度掛金充当実施総括表</t>
    <phoneticPr fontId="6"/>
  </si>
  <si>
    <t>下請契約を締結する場合、令和４年
１０月１日以降「誓約書の日付」を記載</t>
    <rPh sb="0" eb="2">
      <t>シタウケ</t>
    </rPh>
    <rPh sb="2" eb="4">
      <t>ケイヤク</t>
    </rPh>
    <rPh sb="5" eb="7">
      <t>テイケツ</t>
    </rPh>
    <rPh sb="9" eb="11">
      <t>バアイ</t>
    </rPh>
    <rPh sb="12" eb="14">
      <t>レイワ</t>
    </rPh>
    <rPh sb="15" eb="16">
      <t>ネン</t>
    </rPh>
    <rPh sb="19" eb="20">
      <t>ガツ</t>
    </rPh>
    <rPh sb="21" eb="22">
      <t>ニチ</t>
    </rPh>
    <rPh sb="22" eb="24">
      <t>イコウ</t>
    </rPh>
    <rPh sb="25" eb="28">
      <t>セイヤクショ</t>
    </rPh>
    <rPh sb="29" eb="31">
      <t>ヒヅケ</t>
    </rPh>
    <rPh sb="33" eb="35">
      <t>キサイ</t>
    </rPh>
    <phoneticPr fontId="6"/>
  </si>
  <si>
    <t>※7</t>
    <phoneticPr fontId="6"/>
  </si>
  <si>
    <t>※７</t>
    <phoneticPr fontId="6"/>
  </si>
  <si>
    <t>　つきましては、当該工事の主任技術者（現場代理人）について、すみやかに変更を行って下さい。</t>
  </si>
  <si>
    <t>　先に申請のありました上記工事の主任技術者（現場代理人）の兼務については、下記の理由により承認できません。</t>
  </si>
  <si>
    <t>現場代理人氏名</t>
  </si>
  <si>
    <t>配置技術者氏名</t>
  </si>
  <si>
    <t>請負額</t>
  </si>
  <si>
    <t>工事箇所</t>
  </si>
  <si>
    <t>工事名</t>
  </si>
  <si>
    <t>工事番号</t>
  </si>
  <si>
    <t>　　　　　　　　　　　　　　　　　　　　　　　　　　　</t>
  </si>
  <si>
    <t>　受　注　者　　殿</t>
    <rPh sb="1" eb="2">
      <t>ウケ</t>
    </rPh>
    <rPh sb="3" eb="4">
      <t>チュウ</t>
    </rPh>
    <rPh sb="5" eb="6">
      <t>シャ</t>
    </rPh>
    <phoneticPr fontId="6"/>
  </si>
  <si>
    <t xml:space="preserve">
　　　　　年　　月　　日</t>
    <phoneticPr fontId="6"/>
  </si>
  <si>
    <t>専任を要する主任技術者（現場代理人）の兼務申請に対する回答について</t>
  </si>
  <si>
    <t>（様式３）</t>
  </si>
  <si>
    <t>現場代理人氏名</t>
    <rPh sb="0" eb="2">
      <t>ゲンバ</t>
    </rPh>
    <rPh sb="2" eb="5">
      <t>ダイリニン</t>
    </rPh>
    <rPh sb="5" eb="7">
      <t>シメイ</t>
    </rPh>
    <phoneticPr fontId="6"/>
  </si>
  <si>
    <t>主任技術者氏名</t>
    <rPh sb="0" eb="2">
      <t>シュニン</t>
    </rPh>
    <rPh sb="2" eb="5">
      <t>ギジュツシャ</t>
    </rPh>
    <rPh sb="5" eb="7">
      <t>シメイ</t>
    </rPh>
    <phoneticPr fontId="6"/>
  </si>
  <si>
    <t>工　　期</t>
  </si>
  <si>
    <t>発注者</t>
  </si>
  <si>
    <t>２　兼務する工事（既契約工事）</t>
    <phoneticPr fontId="6"/>
  </si>
  <si>
    <t>　ただし、承認後であっても、安全管理、工程管理等の運営、取締り及び権限の行使に支障があると認められるときは、兼務の承認を取り消すことがあります。</t>
    <phoneticPr fontId="6"/>
  </si>
  <si>
    <t>　上記工事に配置する専任を要する主任技術者（現場代理人）について、下記工事の兼務を承認します。</t>
  </si>
  <si>
    <t>１　新たに兼務しようとする工事</t>
    <phoneticPr fontId="6"/>
  </si>
  <si>
    <t xml:space="preserve">
　　　　　年　　月　　日</t>
    <phoneticPr fontId="6"/>
  </si>
  <si>
    <t>専任を要する主任技術者（現場代理人）の兼務の承認について</t>
  </si>
  <si>
    <t>（様式２）</t>
  </si>
  <si>
    <t>　　（調整の内容）</t>
  </si>
  <si>
    <t>３　専任を要する主任技術者の兼務申請根拠（いずれかを選択のこと）</t>
  </si>
  <si>
    <t>（現場代理人の兼務申請の場合以下は記入不要）</t>
  </si>
  <si>
    <t>（裏）</t>
  </si>
  <si>
    <t>　※　事務所管内図等を使用し、兼務するそれぞれの工事箇所及び距離を表示すること。　</t>
  </si>
  <si>
    <t>２　兼務箇所図</t>
  </si>
  <si>
    <t>　　年　　月　　日　～　 　　年　　月　　日</t>
    <phoneticPr fontId="6"/>
  </si>
  <si>
    <t>２　兼務する工事（既契約工事）</t>
    <phoneticPr fontId="6"/>
  </si>
  <si>
    <t>　特記仕様書に示された条件に従い、上記工事に配置する専任を要する主任技術者（現場代理人）について、他の工事を兼務させたいので申請します。</t>
  </si>
  <si>
    <t>　　　　　　　　　　　　　　　　　　　　代表者氏名　　　　</t>
    <phoneticPr fontId="119"/>
  </si>
  <si>
    <t>　　　　　　　　　　　　　　　　　　　　商号又は名称</t>
  </si>
  <si>
    <t>　　　　　　　　　　　　　　　　　　　　住所</t>
  </si>
  <si>
    <t>専任を要する主任技術者（現場代理人）の兼務申請書</t>
  </si>
  <si>
    <t>（様式１）　　　　　　　　　　　　　　　　　（表）</t>
  </si>
  <si>
    <t>　つきましては、上記工事の監理技術者について、すみやかに変更を行って下さい。</t>
    <phoneticPr fontId="119"/>
  </si>
  <si>
    <t>統括安全衛生責任者</t>
    <phoneticPr fontId="119"/>
  </si>
  <si>
    <t>監理技術者補佐
氏名</t>
    <phoneticPr fontId="119"/>
  </si>
  <si>
    <t>令和　　年度　　第　　　　-　　　　号　</t>
    <phoneticPr fontId="6"/>
  </si>
  <si>
    <t>　受　注　者　　殿</t>
    <rPh sb="1" eb="2">
      <t>ジュ</t>
    </rPh>
    <rPh sb="3" eb="4">
      <t>チュウ</t>
    </rPh>
    <phoneticPr fontId="6"/>
  </si>
  <si>
    <t xml:space="preserve">
　　　　　年　　月　　日</t>
    <phoneticPr fontId="6"/>
  </si>
  <si>
    <t>（様式４）</t>
    <phoneticPr fontId="119"/>
  </si>
  <si>
    <t>統括安全衛生責任者</t>
    <phoneticPr fontId="119"/>
  </si>
  <si>
    <t>令和　　年度　　第　　　　-　　　　号　</t>
    <phoneticPr fontId="6"/>
  </si>
  <si>
    <t>１　兼務する工事</t>
    <phoneticPr fontId="6"/>
  </si>
  <si>
    <t>　申請のあった上記工事に配置する監理技術者について、下記工事との兼務を承認します。</t>
    <phoneticPr fontId="119"/>
  </si>
  <si>
    <t>令和　　年度　　第　　　　-　　　　号　</t>
    <phoneticPr fontId="6"/>
  </si>
  <si>
    <t>（様式３）</t>
    <phoneticPr fontId="119"/>
  </si>
  <si>
    <t>　・ 業務分担、連絡体制等を記載した書類（参考様式又は任意様式）</t>
    <phoneticPr fontId="119"/>
  </si>
  <si>
    <t>　　・　申請する工事の監理技術者補佐の直接的かつ恒常的な雇用関係を証明する書類（健康保険証等の写し）</t>
    <phoneticPr fontId="119"/>
  </si>
  <si>
    <t>　　・　申請する工事の監理技術者補佐の資格を有する書類（一級施工管理技士等の国家資格などの合格証など）</t>
    <phoneticPr fontId="119"/>
  </si>
  <si>
    <t>３　添付資料</t>
    <rPh sb="2" eb="4">
      <t>テンプ</t>
    </rPh>
    <rPh sb="4" eb="6">
      <t>シリョウ</t>
    </rPh>
    <phoneticPr fontId="119"/>
  </si>
  <si>
    <t>※　統括安全衛生責任者は選任している場合に記載すること。</t>
    <phoneticPr fontId="119"/>
  </si>
  <si>
    <t>※　監理技術者補佐氏名は、兼務が認められた場合に配置する者を記載すること。</t>
    <phoneticPr fontId="119"/>
  </si>
  <si>
    <t>統括安全衛生責任者</t>
    <phoneticPr fontId="119"/>
  </si>
  <si>
    <t>２　兼務する工事（既契約工事）</t>
    <phoneticPr fontId="6"/>
  </si>
  <si>
    <t>※　統括安全衛生責任者は選任している場合に記載する。</t>
    <phoneticPr fontId="119"/>
  </si>
  <si>
    <t>１　申請する工事</t>
    <phoneticPr fontId="6"/>
  </si>
  <si>
    <t>　　　　　　　　　　　　　　　　　　　　代表者氏名　　　　</t>
    <phoneticPr fontId="119"/>
  </si>
  <si>
    <t>（様式２）　　　　　　　　　　　　　　　　</t>
    <phoneticPr fontId="119"/>
  </si>
  <si>
    <t>　　　　　　　　　　　　　　　　　　　　　　　　　　　　　　　○○事務所長　　　　　　　　　　　　　　</t>
    <rPh sb="33" eb="35">
      <t>ジム</t>
    </rPh>
    <rPh sb="35" eb="37">
      <t>ショチョウ</t>
    </rPh>
    <phoneticPr fontId="6"/>
  </si>
  <si>
    <t>□</t>
    <phoneticPr fontId="6"/>
  </si>
  <si>
    <t>認定リサイクル製品不使用理由書</t>
    <rPh sb="0" eb="2">
      <t>ニンテイ</t>
    </rPh>
    <rPh sb="7" eb="9">
      <t>セイヒン</t>
    </rPh>
    <rPh sb="9" eb="12">
      <t>フシヨウ</t>
    </rPh>
    <rPh sb="12" eb="15">
      <t>リユウショ</t>
    </rPh>
    <phoneticPr fontId="6"/>
  </si>
  <si>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6"/>
  </si>
  <si>
    <t xml:space="preserve">                             代表者名                                 </t>
    <phoneticPr fontId="6"/>
  </si>
  <si>
    <t xml:space="preserve">                             商　号</t>
  </si>
  <si>
    <t xml:space="preserve">                             住　所</t>
  </si>
  <si>
    <t>理由</t>
    <phoneticPr fontId="6"/>
  </si>
  <si>
    <t>　　　　　　　を使用出来ません。</t>
    <phoneticPr fontId="6"/>
  </si>
  <si>
    <t xml:space="preserve">    　　    　  上記工事において、以下の理由により、設計図書に示された「認定リサイクル製品」</t>
    <rPh sb="41" eb="43">
      <t>ニンテイ</t>
    </rPh>
    <rPh sb="48" eb="50">
      <t>セイヒン</t>
    </rPh>
    <phoneticPr fontId="6"/>
  </si>
  <si>
    <t>工事名</t>
    <phoneticPr fontId="6"/>
  </si>
  <si>
    <t>起工番号</t>
    <rPh sb="0" eb="2">
      <t>キコウ</t>
    </rPh>
    <phoneticPr fontId="6"/>
  </si>
  <si>
    <t>認定リサイクル製品　不使用理由書</t>
    <rPh sb="0" eb="2">
      <t>ニンテイ</t>
    </rPh>
    <rPh sb="7" eb="9">
      <t>セイヒン</t>
    </rPh>
    <phoneticPr fontId="6"/>
  </si>
  <si>
    <t>別紙</t>
    <rPh sb="0" eb="2">
      <t>ベッシ</t>
    </rPh>
    <phoneticPr fontId="6"/>
  </si>
  <si>
    <t>事業名・地区名</t>
    <rPh sb="0" eb="2">
      <t>ジギョウ</t>
    </rPh>
    <rPh sb="2" eb="3">
      <t>メイ</t>
    </rPh>
    <rPh sb="4" eb="6">
      <t>チク</t>
    </rPh>
    <rPh sb="6" eb="7">
      <t>メイ</t>
    </rPh>
    <phoneticPr fontId="6"/>
  </si>
  <si>
    <t>認定番号：
認定証：令和　年　月　日
試験成績表：令和　年　月　日</t>
    <rPh sb="0" eb="2">
      <t>ニンテイ</t>
    </rPh>
    <rPh sb="2" eb="4">
      <t>バンゴウ</t>
    </rPh>
    <phoneticPr fontId="6"/>
  </si>
  <si>
    <t>元請業者のみ必要（R6.１.11～）</t>
    <rPh sb="0" eb="4">
      <t>モトウケギョウシャ</t>
    </rPh>
    <rPh sb="6" eb="8">
      <t>ヒツヨウ</t>
    </rPh>
    <phoneticPr fontId="6"/>
  </si>
  <si>
    <t>認定リサイクル製品は認定番号、認定日及び試験成績表発行日を記載
「認定証の写し」添付は不要（R7.4.1～）</t>
    <rPh sb="0" eb="2">
      <t>ニンテイ</t>
    </rPh>
    <rPh sb="7" eb="9">
      <t>セイヒン</t>
    </rPh>
    <rPh sb="10" eb="12">
      <t>ニンテイ</t>
    </rPh>
    <rPh sb="12" eb="14">
      <t>バンゴウ</t>
    </rPh>
    <rPh sb="15" eb="17">
      <t>ニンテイ</t>
    </rPh>
    <rPh sb="17" eb="18">
      <t>ビ</t>
    </rPh>
    <rPh sb="18" eb="19">
      <t>オヨ</t>
    </rPh>
    <rPh sb="20" eb="25">
      <t>シケンセイセキヒョウ</t>
    </rPh>
    <rPh sb="25" eb="27">
      <t>ハッコウ</t>
    </rPh>
    <rPh sb="27" eb="28">
      <t>ビ</t>
    </rPh>
    <rPh sb="29" eb="31">
      <t>キサイ</t>
    </rPh>
    <rPh sb="33" eb="36">
      <t>ニンテイショウ</t>
    </rPh>
    <rPh sb="37" eb="38">
      <t>ウツ</t>
    </rPh>
    <rPh sb="40" eb="42">
      <t>テンプ</t>
    </rPh>
    <rPh sb="43" eb="45">
      <t>フヨウ</t>
    </rPh>
    <phoneticPr fontId="6"/>
  </si>
  <si>
    <t>○○事務所長</t>
    <phoneticPr fontId="6"/>
  </si>
  <si>
    <t>取扱い商社名</t>
    <rPh sb="0" eb="2">
      <t>トリアツカ</t>
    </rPh>
    <rPh sb="3" eb="5">
      <t>ショウシャ</t>
    </rPh>
    <rPh sb="5" eb="6">
      <t>メイ</t>
    </rPh>
    <phoneticPr fontId="6"/>
  </si>
  <si>
    <t>添付資料</t>
    <rPh sb="0" eb="2">
      <t>テンプ</t>
    </rPh>
    <rPh sb="2" eb="4">
      <t>シリョウ</t>
    </rPh>
    <phoneticPr fontId="6"/>
  </si>
  <si>
    <t>有</t>
    <rPh sb="0" eb="1">
      <t>ア</t>
    </rPh>
    <phoneticPr fontId="6"/>
  </si>
  <si>
    <t>無</t>
    <rPh sb="0" eb="1">
      <t>ナシ</t>
    </rPh>
    <phoneticPr fontId="6"/>
  </si>
  <si>
    <t>はい</t>
    <phoneticPr fontId="6"/>
  </si>
  <si>
    <t>いいえ</t>
  </si>
  <si>
    <t>いいえ</t>
    <phoneticPr fontId="6"/>
  </si>
  <si>
    <t>全て県産資材使用</t>
    <rPh sb="0" eb="1">
      <t>スベ</t>
    </rPh>
    <rPh sb="2" eb="3">
      <t>ケン</t>
    </rPh>
    <rPh sb="3" eb="4">
      <t>サン</t>
    </rPh>
    <rPh sb="4" eb="6">
      <t>シザイ</t>
    </rPh>
    <rPh sb="6" eb="8">
      <t>シヨウ</t>
    </rPh>
    <phoneticPr fontId="6"/>
  </si>
  <si>
    <t>快適トイレチェックシート</t>
    <rPh sb="0" eb="2">
      <t>カイテキ</t>
    </rPh>
    <phoneticPr fontId="6"/>
  </si>
  <si>
    <t>建設現場に快適トイレを設置する場合</t>
    <rPh sb="0" eb="2">
      <t>ケンセツ</t>
    </rPh>
    <rPh sb="2" eb="4">
      <t>ゲンバ</t>
    </rPh>
    <rPh sb="5" eb="7">
      <t>カイテキ</t>
    </rPh>
    <rPh sb="11" eb="13">
      <t>セッチ</t>
    </rPh>
    <rPh sb="15" eb="17">
      <t>バアイ</t>
    </rPh>
    <phoneticPr fontId="6"/>
  </si>
  <si>
    <t>精算変更前に</t>
    <rPh sb="0" eb="2">
      <t>セイサン</t>
    </rPh>
    <rPh sb="2" eb="4">
      <t>ヘンコウ</t>
    </rPh>
    <rPh sb="4" eb="5">
      <t>マエ</t>
    </rPh>
    <phoneticPr fontId="6"/>
  </si>
  <si>
    <t>熱中症対策に関する真夏日等の集計資料</t>
    <rPh sb="0" eb="2">
      <t>ネッチュウ</t>
    </rPh>
    <rPh sb="2" eb="3">
      <t>ショウ</t>
    </rPh>
    <rPh sb="3" eb="5">
      <t>タイサク</t>
    </rPh>
    <rPh sb="6" eb="7">
      <t>カン</t>
    </rPh>
    <rPh sb="9" eb="12">
      <t>マナツビ</t>
    </rPh>
    <rPh sb="12" eb="13">
      <t>ナド</t>
    </rPh>
    <rPh sb="14" eb="16">
      <t>シュウケイ</t>
    </rPh>
    <rPh sb="16" eb="18">
      <t>シリョウ</t>
    </rPh>
    <phoneticPr fontId="6"/>
  </si>
  <si>
    <t>建設キャリアアップシステム活用工事を実施した場合※工事完成検査日までに</t>
    <rPh sb="0" eb="2">
      <t>ケンセツ</t>
    </rPh>
    <rPh sb="13" eb="15">
      <t>カツヨウ</t>
    </rPh>
    <rPh sb="15" eb="17">
      <t>コウジ</t>
    </rPh>
    <rPh sb="18" eb="20">
      <t>ジッシ</t>
    </rPh>
    <rPh sb="22" eb="24">
      <t>バアイ</t>
    </rPh>
    <rPh sb="25" eb="27">
      <t>コウジ</t>
    </rPh>
    <rPh sb="27" eb="29">
      <t>カンセイ</t>
    </rPh>
    <rPh sb="29" eb="31">
      <t>ケンサ</t>
    </rPh>
    <rPh sb="31" eb="32">
      <t>ビ</t>
    </rPh>
    <phoneticPr fontId="6"/>
  </si>
  <si>
    <t>週休２日工事を実施する場合</t>
    <rPh sb="0" eb="2">
      <t>シュウキュウ</t>
    </rPh>
    <rPh sb="3" eb="4">
      <t>ニチ</t>
    </rPh>
    <rPh sb="4" eb="6">
      <t>コウジ</t>
    </rPh>
    <rPh sb="7" eb="9">
      <t>ジッシ</t>
    </rPh>
    <rPh sb="11" eb="13">
      <t>バアイ</t>
    </rPh>
    <phoneticPr fontId="6"/>
  </si>
  <si>
    <t>休日取得計画・実績表</t>
    <rPh sb="0" eb="2">
      <t>キュウジツ</t>
    </rPh>
    <rPh sb="2" eb="4">
      <t>シュトク</t>
    </rPh>
    <rPh sb="4" eb="6">
      <t>ケイカク</t>
    </rPh>
    <rPh sb="7" eb="9">
      <t>ジッセキ</t>
    </rPh>
    <rPh sb="9" eb="10">
      <t>ヒョウ</t>
    </rPh>
    <phoneticPr fontId="6"/>
  </si>
  <si>
    <t>監理技術者（専任特例２号）の配置申請書</t>
    <rPh sb="0" eb="2">
      <t>カンリ</t>
    </rPh>
    <rPh sb="6" eb="8">
      <t>センニン</t>
    </rPh>
    <rPh sb="8" eb="10">
      <t>トクレイ</t>
    </rPh>
    <rPh sb="11" eb="12">
      <t>ゴウ</t>
    </rPh>
    <phoneticPr fontId="119"/>
  </si>
  <si>
    <t>監理技術者（専任特例２号）の配置の承認について</t>
    <rPh sb="0" eb="2">
      <t>カンリ</t>
    </rPh>
    <rPh sb="2" eb="5">
      <t>ギジュツシャ</t>
    </rPh>
    <rPh sb="6" eb="8">
      <t>センニン</t>
    </rPh>
    <rPh sb="8" eb="10">
      <t>トクレイ</t>
    </rPh>
    <rPh sb="11" eb="12">
      <t>ゴウ</t>
    </rPh>
    <phoneticPr fontId="119"/>
  </si>
  <si>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19"/>
  </si>
  <si>
    <t>監理技術者（専任特例２号）の配置申請に対する回答について</t>
    <rPh sb="0" eb="2">
      <t>カンリ</t>
    </rPh>
    <rPh sb="2" eb="5">
      <t>ギジュツシャ</t>
    </rPh>
    <rPh sb="6" eb="8">
      <t>センニン</t>
    </rPh>
    <rPh sb="8" eb="10">
      <t>トクレイ</t>
    </rPh>
    <rPh sb="11" eb="12">
      <t>ゴウ</t>
    </rPh>
    <phoneticPr fontId="119"/>
  </si>
  <si>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19"/>
  </si>
  <si>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19"/>
  </si>
  <si>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6"/>
  </si>
  <si>
    <t>建設キャリアアップシステム活用工事関係資料</t>
    <rPh sb="0" eb="2">
      <t>ケンセツ</t>
    </rPh>
    <rPh sb="13" eb="15">
      <t>カツヨウ</t>
    </rPh>
    <rPh sb="15" eb="17">
      <t>コウジ</t>
    </rPh>
    <rPh sb="17" eb="19">
      <t>カンケイ</t>
    </rPh>
    <rPh sb="19" eb="21">
      <t>シリョウ</t>
    </rPh>
    <phoneticPr fontId="6"/>
  </si>
  <si>
    <t>原則、情報共有システムかメールにて提出</t>
    <phoneticPr fontId="6"/>
  </si>
  <si>
    <t>以上</t>
    <rPh sb="0" eb="2">
      <t>イジョウ</t>
    </rPh>
    <phoneticPr fontId="6"/>
  </si>
  <si>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6"/>
  </si>
  <si>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6"/>
  </si>
  <si>
    <t>月</t>
    <rPh sb="0" eb="1">
      <t>ガツ</t>
    </rPh>
    <phoneticPr fontId="6"/>
  </si>
  <si>
    <t>合計</t>
    <rPh sb="0" eb="2">
      <t>ゴウケイ</t>
    </rPh>
    <phoneticPr fontId="6"/>
  </si>
  <si>
    <t>～</t>
    <phoneticPr fontId="6"/>
  </si>
  <si>
    <t>月</t>
    <rPh sb="0" eb="1">
      <t>ゲツ</t>
    </rPh>
    <phoneticPr fontId="6"/>
  </si>
  <si>
    <t>所属会社</t>
    <rPh sb="0" eb="2">
      <t>ショゾク</t>
    </rPh>
    <rPh sb="2" eb="4">
      <t>カイシャ</t>
    </rPh>
    <phoneticPr fontId="6"/>
  </si>
  <si>
    <t>※３次以内である必要</t>
    <rPh sb="2" eb="3">
      <t>ジ</t>
    </rPh>
    <rPh sb="3" eb="5">
      <t>イナイ</t>
    </rPh>
    <rPh sb="8" eb="10">
      <t>ヒツヨウ</t>
    </rPh>
    <phoneticPr fontId="6"/>
  </si>
  <si>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6"/>
  </si>
  <si>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6"/>
  </si>
  <si>
    <t>※法別表第1上段のどれか</t>
    <rPh sb="1" eb="2">
      <t>ホウ</t>
    </rPh>
    <rPh sb="2" eb="4">
      <t>ベッピョウ</t>
    </rPh>
    <rPh sb="4" eb="5">
      <t>ダイ</t>
    </rPh>
    <rPh sb="6" eb="8">
      <t>ジョウダン</t>
    </rPh>
    <phoneticPr fontId="6"/>
  </si>
  <si>
    <t>建設工事２</t>
    <rPh sb="0" eb="2">
      <t>ケンセツ</t>
    </rPh>
    <rPh sb="2" eb="4">
      <t>コウジ</t>
    </rPh>
    <phoneticPr fontId="6"/>
  </si>
  <si>
    <t>～</t>
    <phoneticPr fontId="6"/>
  </si>
  <si>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6"/>
  </si>
  <si>
    <t>建設工事１</t>
    <rPh sb="0" eb="2">
      <t>ケンセツ</t>
    </rPh>
    <rPh sb="2" eb="4">
      <t>コウジ</t>
    </rPh>
    <phoneticPr fontId="6"/>
  </si>
  <si>
    <t>実績時間</t>
    <rPh sb="0" eb="2">
      <t>ジッセキ</t>
    </rPh>
    <rPh sb="2" eb="4">
      <t>ジカン</t>
    </rPh>
    <phoneticPr fontId="6"/>
  </si>
  <si>
    <t>見込み時間</t>
    <rPh sb="0" eb="2">
      <t>ミコ</t>
    </rPh>
    <rPh sb="3" eb="5">
      <t>ジカン</t>
    </rPh>
    <phoneticPr fontId="6"/>
  </si>
  <si>
    <t>※17条の5の場合のみ記載</t>
    <phoneticPr fontId="6"/>
  </si>
  <si>
    <t>建設業者</t>
    <rPh sb="0" eb="2">
      <t>ケンセツ</t>
    </rPh>
    <rPh sb="2" eb="4">
      <t>ギョウシャ</t>
    </rPh>
    <phoneticPr fontId="6"/>
  </si>
  <si>
    <t>日</t>
    <rPh sb="0" eb="1">
      <t>ニチ</t>
    </rPh>
    <phoneticPr fontId="6"/>
  </si>
  <si>
    <t>対象期間</t>
    <rPh sb="0" eb="2">
      <t>タイショウ</t>
    </rPh>
    <rPh sb="2" eb="4">
      <t>キカン</t>
    </rPh>
    <phoneticPr fontId="6"/>
  </si>
  <si>
    <t>ので申請します。</t>
    <rPh sb="2" eb="4">
      <t>シンセイ</t>
    </rPh>
    <phoneticPr fontId="119"/>
  </si>
  <si>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19"/>
  </si>
  <si>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6"/>
  </si>
  <si>
    <t>（ 様式３ ）</t>
    <rPh sb="2" eb="4">
      <t>ヨウシキ</t>
    </rPh>
    <phoneticPr fontId="119"/>
  </si>
  <si>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6"/>
  </si>
  <si>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6"/>
  </si>
  <si>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6"/>
  </si>
  <si>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6"/>
  </si>
  <si>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6"/>
  </si>
  <si>
    <t>5-1</t>
    <phoneticPr fontId="6"/>
  </si>
  <si>
    <t>5-2</t>
    <phoneticPr fontId="6"/>
  </si>
  <si>
    <t>13-1</t>
    <phoneticPr fontId="6"/>
  </si>
  <si>
    <t>13-2</t>
    <phoneticPr fontId="6"/>
  </si>
  <si>
    <t>16-1</t>
    <phoneticPr fontId="6"/>
  </si>
  <si>
    <t>16-2</t>
    <phoneticPr fontId="6"/>
  </si>
  <si>
    <t>16-3</t>
    <phoneticPr fontId="6"/>
  </si>
  <si>
    <t>添付書類は産業廃棄物処理許可証（処分業・収集・運搬業）の写しのみ</t>
    <rPh sb="0" eb="2">
      <t>テンプ</t>
    </rPh>
    <rPh sb="2" eb="4">
      <t>ショルイ</t>
    </rPh>
    <rPh sb="5" eb="7">
      <t>サンギョウ</t>
    </rPh>
    <rPh sb="7" eb="10">
      <t>ハイキブツ</t>
    </rPh>
    <rPh sb="10" eb="12">
      <t>ショリ</t>
    </rPh>
    <rPh sb="12" eb="14">
      <t>キョカ</t>
    </rPh>
    <rPh sb="14" eb="15">
      <t>ショウ</t>
    </rPh>
    <rPh sb="16" eb="18">
      <t>ショブン</t>
    </rPh>
    <rPh sb="18" eb="19">
      <t>ギョウ</t>
    </rPh>
    <rPh sb="20" eb="22">
      <t>シュウシュウ</t>
    </rPh>
    <rPh sb="23" eb="25">
      <t>ウンパン</t>
    </rPh>
    <rPh sb="25" eb="26">
      <t>ギョウ</t>
    </rPh>
    <rPh sb="28" eb="29">
      <t>ウツ</t>
    </rPh>
    <phoneticPr fontId="6"/>
  </si>
  <si>
    <t>▲</t>
    <phoneticPr fontId="6"/>
  </si>
  <si>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6"/>
  </si>
  <si>
    <t>「再生資源利用計画書」提出の場合</t>
    <rPh sb="1" eb="3">
      <t>サイセイ</t>
    </rPh>
    <rPh sb="3" eb="5">
      <t>シゲン</t>
    </rPh>
    <rPh sb="5" eb="7">
      <t>リヨウ</t>
    </rPh>
    <rPh sb="7" eb="10">
      <t>ケイカクショ</t>
    </rPh>
    <rPh sb="11" eb="13">
      <t>テイシュツ</t>
    </rPh>
    <rPh sb="14" eb="16">
      <t>バアイ</t>
    </rPh>
    <phoneticPr fontId="6"/>
  </si>
  <si>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6"/>
  </si>
  <si>
    <t>39-1</t>
    <phoneticPr fontId="6"/>
  </si>
  <si>
    <t>39-2</t>
    <phoneticPr fontId="6"/>
  </si>
  <si>
    <t>段階確認書</t>
    <phoneticPr fontId="6"/>
  </si>
  <si>
    <t>工期末月は提出不要とする</t>
    <phoneticPr fontId="6"/>
  </si>
  <si>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6"/>
  </si>
  <si>
    <t>２．圧送負荷計算（いずれかを☑）</t>
    <rPh sb="2" eb="4">
      <t>アッソウ</t>
    </rPh>
    <rPh sb="4" eb="6">
      <t>フカ</t>
    </rPh>
    <rPh sb="6" eb="8">
      <t>ケイサン</t>
    </rPh>
    <phoneticPr fontId="6"/>
  </si>
  <si>
    <t>□</t>
    <phoneticPr fontId="6"/>
  </si>
  <si>
    <t>コンクリート標準示方書</t>
    <rPh sb="6" eb="8">
      <t>ヒョウジュン</t>
    </rPh>
    <rPh sb="8" eb="11">
      <t>シホウショ</t>
    </rPh>
    <phoneticPr fontId="6"/>
  </si>
  <si>
    <t>日本建築学会（ＪＡＳＳ５）</t>
    <rPh sb="0" eb="2">
      <t>ニホン</t>
    </rPh>
    <rPh sb="2" eb="4">
      <t>ケンチク</t>
    </rPh>
    <rPh sb="4" eb="6">
      <t>ガッカイ</t>
    </rPh>
    <phoneticPr fontId="6"/>
  </si>
  <si>
    <t>その他（　　　　　　　　　　　　　　　　　　　　　　）</t>
    <rPh sb="2" eb="3">
      <t>タ</t>
    </rPh>
    <phoneticPr fontId="6"/>
  </si>
  <si>
    <t>３．計算結果</t>
    <rPh sb="2" eb="4">
      <t>ケイサン</t>
    </rPh>
    <rPh sb="4" eb="6">
      <t>ケッカ</t>
    </rPh>
    <phoneticPr fontId="6"/>
  </si>
  <si>
    <t>計算吐出圧力</t>
    <rPh sb="0" eb="2">
      <t>ケイサン</t>
    </rPh>
    <rPh sb="2" eb="4">
      <t>ハキダ</t>
    </rPh>
    <rPh sb="4" eb="6">
      <t>アツリョク</t>
    </rPh>
    <phoneticPr fontId="6"/>
  </si>
  <si>
    <t>Ｎ/ｍｍ2</t>
    <phoneticPr fontId="6"/>
  </si>
  <si>
    <t>理論吐出圧力</t>
    <rPh sb="0" eb="2">
      <t>リロン</t>
    </rPh>
    <rPh sb="2" eb="4">
      <t>ハキダ</t>
    </rPh>
    <rPh sb="4" eb="6">
      <t>アツリョク</t>
    </rPh>
    <phoneticPr fontId="6"/>
  </si>
  <si>
    <t>（計算吐出圧力×1.25以上）</t>
    <rPh sb="1" eb="3">
      <t>ケイサン</t>
    </rPh>
    <rPh sb="3" eb="5">
      <t>ハキダ</t>
    </rPh>
    <rPh sb="5" eb="7">
      <t>アツリョク</t>
    </rPh>
    <rPh sb="12" eb="14">
      <t>イジョウ</t>
    </rPh>
    <phoneticPr fontId="6"/>
  </si>
  <si>
    <t>ポンプ車規格</t>
    <rPh sb="3" eb="4">
      <t>シャ</t>
    </rPh>
    <rPh sb="4" eb="6">
      <t>キカク</t>
    </rPh>
    <phoneticPr fontId="6"/>
  </si>
  <si>
    <t>４．当該ポンプ車の選定結果</t>
    <rPh sb="2" eb="4">
      <t>トウガイ</t>
    </rPh>
    <rPh sb="7" eb="8">
      <t>シャ</t>
    </rPh>
    <rPh sb="9" eb="11">
      <t>センテイ</t>
    </rPh>
    <rPh sb="11" eb="13">
      <t>ケッカ</t>
    </rPh>
    <phoneticPr fontId="6"/>
  </si>
  <si>
    <t>※①施工計画書に添付（施工計画の補完資料）</t>
    <rPh sb="2" eb="4">
      <t>セコウ</t>
    </rPh>
    <rPh sb="4" eb="6">
      <t>ケイカク</t>
    </rPh>
    <rPh sb="6" eb="7">
      <t>ショ</t>
    </rPh>
    <rPh sb="8" eb="10">
      <t>テンプ</t>
    </rPh>
    <rPh sb="11" eb="13">
      <t>セコウ</t>
    </rPh>
    <rPh sb="13" eb="15">
      <t>ケイカク</t>
    </rPh>
    <rPh sb="16" eb="18">
      <t>ホカン</t>
    </rPh>
    <rPh sb="18" eb="20">
      <t>シリョウ</t>
    </rPh>
    <phoneticPr fontId="6"/>
  </si>
  <si>
    <t>※②配管図は別紙で可。</t>
    <rPh sb="2" eb="4">
      <t>ハイカン</t>
    </rPh>
    <rPh sb="4" eb="5">
      <t>ズ</t>
    </rPh>
    <rPh sb="6" eb="8">
      <t>ベッシ</t>
    </rPh>
    <rPh sb="9" eb="10">
      <t>カ</t>
    </rPh>
    <phoneticPr fontId="6"/>
  </si>
  <si>
    <t>※③計算結果については監督員に提示。</t>
    <rPh sb="2" eb="4">
      <t>ケイサン</t>
    </rPh>
    <rPh sb="4" eb="6">
      <t>ケッカ</t>
    </rPh>
    <rPh sb="11" eb="14">
      <t>カントクイン</t>
    </rPh>
    <rPh sb="15" eb="17">
      <t>テイジ</t>
    </rPh>
    <phoneticPr fontId="6"/>
  </si>
  <si>
    <t>発注者から契約内容変更要求書の発出があった場合</t>
    <rPh sb="0" eb="3">
      <t>ハッチュウシャ</t>
    </rPh>
    <rPh sb="5" eb="7">
      <t>ケイヤク</t>
    </rPh>
    <rPh sb="7" eb="9">
      <t>ナイヨウ</t>
    </rPh>
    <rPh sb="9" eb="11">
      <t>ヘンコウ</t>
    </rPh>
    <rPh sb="11" eb="14">
      <t>ヨウキュウショ</t>
    </rPh>
    <rPh sb="15" eb="17">
      <t>ハッシュツ</t>
    </rPh>
    <rPh sb="21" eb="23">
      <t>バアイ</t>
    </rPh>
    <phoneticPr fontId="6"/>
  </si>
  <si>
    <t>▲</t>
    <phoneticPr fontId="6"/>
  </si>
  <si>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6"/>
  </si>
  <si>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6"/>
  </si>
  <si>
    <t>建設リサイクル法対象工事※5の場合
（請負金額５００万円以上の工事が対象）</t>
    <rPh sb="0" eb="2">
      <t>ケンセツ</t>
    </rPh>
    <rPh sb="7" eb="8">
      <t>ホウ</t>
    </rPh>
    <rPh sb="8" eb="10">
      <t>タイショウ</t>
    </rPh>
    <rPh sb="10" eb="12">
      <t>コウジ</t>
    </rPh>
    <rPh sb="15" eb="17">
      <t>バアイ</t>
    </rPh>
    <rPh sb="19" eb="21">
      <t>ウケオイ</t>
    </rPh>
    <rPh sb="21" eb="23">
      <t>キンガク</t>
    </rPh>
    <rPh sb="26" eb="30">
      <t>マンエンイジョウ</t>
    </rPh>
    <rPh sb="31" eb="33">
      <t>コウジ</t>
    </rPh>
    <rPh sb="34" eb="36">
      <t>タイショウ</t>
    </rPh>
    <phoneticPr fontId="6"/>
  </si>
  <si>
    <t>特記仕様書</t>
    <rPh sb="0" eb="5">
      <t>トッキシヨウショ</t>
    </rPh>
    <phoneticPr fontId="6"/>
  </si>
  <si>
    <t>発注者確認</t>
    <rPh sb="0" eb="3">
      <t>ハッチュウシャ</t>
    </rPh>
    <phoneticPr fontId="6"/>
  </si>
  <si>
    <t>週休２日工事の試行について</t>
    <rPh sb="0" eb="2">
      <t>シュウキュウ</t>
    </rPh>
    <rPh sb="3" eb="4">
      <t>ニチ</t>
    </rPh>
    <rPh sb="4" eb="6">
      <t>コウジ</t>
    </rPh>
    <rPh sb="7" eb="9">
      <t>シコウ</t>
    </rPh>
    <phoneticPr fontId="6"/>
  </si>
  <si>
    <t>現場閉所</t>
    <rPh sb="0" eb="2">
      <t>ゲンバ</t>
    </rPh>
    <rPh sb="2" eb="4">
      <t>ヘイショ</t>
    </rPh>
    <phoneticPr fontId="6"/>
  </si>
  <si>
    <t>交代制</t>
    <rPh sb="0" eb="3">
      <t>コウタイセイ</t>
    </rPh>
    <phoneticPr fontId="6"/>
  </si>
  <si>
    <t>実施しない</t>
    <phoneticPr fontId="6"/>
  </si>
  <si>
    <t>※休日取得計画表は施工計画書に添付すること。</t>
    <rPh sb="9" eb="14">
      <t>セコウケイカクショ</t>
    </rPh>
    <phoneticPr fontId="6"/>
  </si>
  <si>
    <t>熱中症対策に資する現場管理費の補正について</t>
    <rPh sb="0" eb="3">
      <t>ネッチュウショウ</t>
    </rPh>
    <rPh sb="3" eb="5">
      <t>タイサク</t>
    </rPh>
    <rPh sb="6" eb="7">
      <t>シ</t>
    </rPh>
    <rPh sb="9" eb="14">
      <t>ゲンバカンリヒ</t>
    </rPh>
    <rPh sb="15" eb="17">
      <t>ホセイ</t>
    </rPh>
    <phoneticPr fontId="6"/>
  </si>
  <si>
    <t>観測所</t>
  </si>
  <si>
    <t>※施工現場から最寄りの気象庁の地上・地域気象観測所を標準とする。</t>
    <rPh sb="1" eb="5">
      <t>セコウゲンバ</t>
    </rPh>
    <rPh sb="7" eb="9">
      <t>モヨ</t>
    </rPh>
    <rPh sb="11" eb="14">
      <t>キショウチョウ</t>
    </rPh>
    <rPh sb="15" eb="17">
      <t>チジョウ</t>
    </rPh>
    <rPh sb="18" eb="20">
      <t>チイキ</t>
    </rPh>
    <rPh sb="20" eb="22">
      <t>キショウ</t>
    </rPh>
    <rPh sb="22" eb="24">
      <t>カンソク</t>
    </rPh>
    <rPh sb="24" eb="25">
      <t>ジョ</t>
    </rPh>
    <rPh sb="26" eb="28">
      <t>ヒョウジュン</t>
    </rPh>
    <phoneticPr fontId="6"/>
  </si>
  <si>
    <t>建設現場に設置する「快適トイレ」について</t>
    <rPh sb="0" eb="2">
      <t>ケンセツ</t>
    </rPh>
    <rPh sb="2" eb="4">
      <t>ゲンバ</t>
    </rPh>
    <rPh sb="5" eb="7">
      <t>セッチ</t>
    </rPh>
    <rPh sb="10" eb="12">
      <t>カイテキ</t>
    </rPh>
    <phoneticPr fontId="6"/>
  </si>
  <si>
    <t>設置する</t>
    <phoneticPr fontId="6"/>
  </si>
  <si>
    <t>設置しない</t>
    <rPh sb="0" eb="2">
      <t>セッチ</t>
    </rPh>
    <phoneticPr fontId="6"/>
  </si>
  <si>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6"/>
  </si>
  <si>
    <t>工事写真における黒板情報の電子化について</t>
    <rPh sb="0" eb="2">
      <t>コウジ</t>
    </rPh>
    <rPh sb="2" eb="4">
      <t>シャシン</t>
    </rPh>
    <rPh sb="8" eb="10">
      <t>コクバン</t>
    </rPh>
    <rPh sb="10" eb="12">
      <t>ジョウホウ</t>
    </rPh>
    <rPh sb="13" eb="16">
      <t>デンシカ</t>
    </rPh>
    <phoneticPr fontId="6"/>
  </si>
  <si>
    <t>実施する</t>
    <phoneticPr fontId="6"/>
  </si>
  <si>
    <t>（使用ソフト：　　　　　　　　　　　　　）</t>
    <rPh sb="1" eb="3">
      <t>シヨウ</t>
    </rPh>
    <phoneticPr fontId="6"/>
  </si>
  <si>
    <t>建設現場の遠隔臨場について</t>
    <rPh sb="0" eb="2">
      <t>ケンセツ</t>
    </rPh>
    <rPh sb="2" eb="4">
      <t>ゲンバ</t>
    </rPh>
    <rPh sb="5" eb="7">
      <t>エンカク</t>
    </rPh>
    <rPh sb="7" eb="9">
      <t>リンジョウ</t>
    </rPh>
    <phoneticPr fontId="6"/>
  </si>
  <si>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6"/>
  </si>
  <si>
    <t>ICT活用工事の試行について</t>
    <rPh sb="3" eb="5">
      <t>カツヨウ</t>
    </rPh>
    <rPh sb="5" eb="7">
      <t>コウジ</t>
    </rPh>
    <rPh sb="8" eb="10">
      <t>シコウ</t>
    </rPh>
    <phoneticPr fontId="6"/>
  </si>
  <si>
    <t>活用する</t>
    <rPh sb="0" eb="2">
      <t>カツヨウ</t>
    </rPh>
    <phoneticPr fontId="6"/>
  </si>
  <si>
    <t>活用しない</t>
    <rPh sb="0" eb="2">
      <t>カツヨウ</t>
    </rPh>
    <phoneticPr fontId="6"/>
  </si>
  <si>
    <t>対象項目</t>
    <rPh sb="0" eb="4">
      <t>タイショウコウモク</t>
    </rPh>
    <phoneticPr fontId="6"/>
  </si>
  <si>
    <t>□①３次元起工測量</t>
    <rPh sb="3" eb="9">
      <t>ジゲンキコウソクリョウ</t>
    </rPh>
    <phoneticPr fontId="6"/>
  </si>
  <si>
    <t>□②３次元設計データの作成</t>
    <rPh sb="3" eb="7">
      <t>ジゲンセッケイ</t>
    </rPh>
    <rPh sb="11" eb="13">
      <t>サクセイ</t>
    </rPh>
    <phoneticPr fontId="6"/>
  </si>
  <si>
    <t>□③ICT建設機械による施工</t>
    <rPh sb="5" eb="7">
      <t>ケンセツ</t>
    </rPh>
    <rPh sb="7" eb="9">
      <t>キカイ</t>
    </rPh>
    <rPh sb="12" eb="14">
      <t>セコウ</t>
    </rPh>
    <phoneticPr fontId="6"/>
  </si>
  <si>
    <t>□④３次元出来形管理等の施工管理</t>
    <rPh sb="3" eb="11">
      <t>ジゲンデキガタカンリトウ</t>
    </rPh>
    <rPh sb="12" eb="16">
      <t>セコウカンリ</t>
    </rPh>
    <phoneticPr fontId="6"/>
  </si>
  <si>
    <t>□⑤３次元データ納品</t>
    <rPh sb="3" eb="5">
      <t>ジゲン</t>
    </rPh>
    <rPh sb="8" eb="10">
      <t>ノウヒン</t>
    </rPh>
    <phoneticPr fontId="6"/>
  </si>
  <si>
    <t>建設発生土の搬出先について</t>
    <rPh sb="0" eb="2">
      <t>ケンセツ</t>
    </rPh>
    <rPh sb="2" eb="5">
      <t>ハッセイド</t>
    </rPh>
    <rPh sb="6" eb="8">
      <t>ハンシュツ</t>
    </rPh>
    <rPh sb="8" eb="9">
      <t>サキ</t>
    </rPh>
    <phoneticPr fontId="6"/>
  </si>
  <si>
    <t>特記仕様書に記載の搬出先に搬出する。</t>
    <rPh sb="0" eb="5">
      <t>トッキシヨウショ</t>
    </rPh>
    <rPh sb="6" eb="8">
      <t>キサイ</t>
    </rPh>
    <rPh sb="13" eb="15">
      <t>ハンシュツ</t>
    </rPh>
    <phoneticPr fontId="6"/>
  </si>
  <si>
    <t>（準指定の場合）記載のない残土受入地に搬出する。</t>
    <rPh sb="1" eb="2">
      <t>ジュン</t>
    </rPh>
    <rPh sb="2" eb="4">
      <t>シテイ</t>
    </rPh>
    <rPh sb="5" eb="7">
      <t>バアイ</t>
    </rPh>
    <rPh sb="8" eb="10">
      <t>キサイ</t>
    </rPh>
    <phoneticPr fontId="6"/>
  </si>
  <si>
    <t>発注者承認</t>
    <rPh sb="0" eb="3">
      <t>ハッチュウシャ</t>
    </rPh>
    <rPh sb="3" eb="5">
      <t>ショウニン</t>
    </rPh>
    <phoneticPr fontId="6"/>
  </si>
  <si>
    <t>建設キャリアアップシステム（CCUS）活用工事の試行について</t>
    <rPh sb="0" eb="2">
      <t>ケンセツ</t>
    </rPh>
    <rPh sb="19" eb="21">
      <t>カツヨウ</t>
    </rPh>
    <rPh sb="21" eb="23">
      <t>コウジ</t>
    </rPh>
    <rPh sb="24" eb="26">
      <t>シコウ</t>
    </rPh>
    <phoneticPr fontId="6"/>
  </si>
  <si>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6"/>
  </si>
  <si>
    <t>希望する</t>
    <rPh sb="0" eb="2">
      <t>キボウ</t>
    </rPh>
    <phoneticPr fontId="6"/>
  </si>
  <si>
    <t>希望しない</t>
    <phoneticPr fontId="6"/>
  </si>
  <si>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6"/>
  </si>
  <si>
    <t>係　　　　　員</t>
    <rPh sb="0" eb="1">
      <t>カカリ</t>
    </rPh>
    <phoneticPr fontId="6"/>
  </si>
  <si>
    <t>係長</t>
    <rPh sb="0" eb="1">
      <t>カカリ</t>
    </rPh>
    <rPh sb="1" eb="2">
      <t>チョウ</t>
    </rPh>
    <phoneticPr fontId="6"/>
  </si>
  <si>
    <t>課長</t>
    <phoneticPr fontId="6"/>
  </si>
  <si>
    <t>副所長</t>
    <rPh sb="0" eb="1">
      <t>フク</t>
    </rPh>
    <phoneticPr fontId="6"/>
  </si>
  <si>
    <t>所長</t>
    <rPh sb="0" eb="2">
      <t>ショチョウ</t>
    </rPh>
    <phoneticPr fontId="6"/>
  </si>
  <si>
    <t>　　　　　　　　　　　　　　　　事業</t>
    <rPh sb="16" eb="18">
      <t>ジギョウ</t>
    </rPh>
    <phoneticPr fontId="6"/>
  </si>
  <si>
    <t>地区(路線)名</t>
    <rPh sb="0" eb="2">
      <t>チク</t>
    </rPh>
    <rPh sb="3" eb="5">
      <t>ロセン</t>
    </rPh>
    <rPh sb="6" eb="7">
      <t>メイ</t>
    </rPh>
    <phoneticPr fontId="6"/>
  </si>
  <si>
    <t>　　　　　　　　　　　　　地区（線）</t>
    <rPh sb="13" eb="15">
      <t>チク</t>
    </rPh>
    <rPh sb="16" eb="17">
      <t>セン</t>
    </rPh>
    <phoneticPr fontId="6"/>
  </si>
  <si>
    <t>工　事　打　合　書</t>
    <phoneticPr fontId="6"/>
  </si>
  <si>
    <t>（No.   )</t>
    <phoneticPr fontId="6"/>
  </si>
  <si>
    <t>地区
工事</t>
    <rPh sb="3" eb="5">
      <t>コウジ</t>
    </rPh>
    <phoneticPr fontId="6"/>
  </si>
  <si>
    <t>年度
起工第000-00-00号</t>
    <phoneticPr fontId="6"/>
  </si>
  <si>
    <t>監 督 員</t>
  </si>
  <si>
    <t>受 注 者</t>
    <rPh sb="0" eb="1">
      <t>ウケ</t>
    </rPh>
    <rPh sb="2" eb="3">
      <t>チュウ</t>
    </rPh>
    <rPh sb="4" eb="5">
      <t>モノ</t>
    </rPh>
    <phoneticPr fontId="6"/>
  </si>
  <si>
    <t>（発議：受注者）</t>
    <rPh sb="1" eb="3">
      <t>ハツギ</t>
    </rPh>
    <rPh sb="4" eb="7">
      <t>ジュチュウシャ</t>
    </rPh>
    <phoneticPr fontId="6"/>
  </si>
  <si>
    <t>処理・回答）</t>
    <rPh sb="0" eb="2">
      <t>ショリ</t>
    </rPh>
    <rPh sb="3" eb="5">
      <t>カイトウ</t>
    </rPh>
    <phoneticPr fontId="6"/>
  </si>
  <si>
    <t>　</t>
    <phoneticPr fontId="6"/>
  </si>
  <si>
    <t>( 摘 要 ）</t>
  </si>
  <si>
    <t>対象日数</t>
    <rPh sb="0" eb="2">
      <t>タイショウ</t>
    </rPh>
    <rPh sb="2" eb="4">
      <t>ニッスウ</t>
    </rPh>
    <phoneticPr fontId="119"/>
  </si>
  <si>
    <t>閉所日数</t>
    <rPh sb="0" eb="2">
      <t>ヘイショ</t>
    </rPh>
    <rPh sb="2" eb="4">
      <t>ニッスウ</t>
    </rPh>
    <phoneticPr fontId="119"/>
  </si>
  <si>
    <t>閉所率</t>
    <rPh sb="0" eb="2">
      <t>ヘイショ</t>
    </rPh>
    <rPh sb="2" eb="3">
      <t>リツ</t>
    </rPh>
    <phoneticPr fontId="119"/>
  </si>
  <si>
    <t>計画</t>
    <rPh sb="0" eb="2">
      <t>ケイカク</t>
    </rPh>
    <phoneticPr fontId="119"/>
  </si>
  <si>
    <t>工事着手日</t>
    <rPh sb="0" eb="2">
      <t>コウジ</t>
    </rPh>
    <rPh sb="2" eb="4">
      <t>チャクシュ</t>
    </rPh>
    <rPh sb="4" eb="5">
      <t>ビ</t>
    </rPh>
    <phoneticPr fontId="119"/>
  </si>
  <si>
    <t>※西暦入力</t>
    <rPh sb="1" eb="3">
      <t>セイレキ</t>
    </rPh>
    <rPh sb="3" eb="5">
      <t>ニュウリョク</t>
    </rPh>
    <phoneticPr fontId="119"/>
  </si>
  <si>
    <t>実績</t>
    <rPh sb="0" eb="2">
      <t>ジッセキ</t>
    </rPh>
    <phoneticPr fontId="119"/>
  </si>
  <si>
    <t>工事完成日(予定)</t>
    <rPh sb="0" eb="2">
      <t>コウジ</t>
    </rPh>
    <rPh sb="2" eb="4">
      <t>カンセイ</t>
    </rPh>
    <rPh sb="4" eb="5">
      <t>ビ</t>
    </rPh>
    <rPh sb="6" eb="8">
      <t>ヨテイ</t>
    </rPh>
    <phoneticPr fontId="119"/>
  </si>
  <si>
    <t>工事期間</t>
    <rPh sb="0" eb="2">
      <t>コウジ</t>
    </rPh>
    <rPh sb="2" eb="4">
      <t>キカン</t>
    </rPh>
    <phoneticPr fontId="119"/>
  </si>
  <si>
    <t>曜日</t>
    <rPh sb="0" eb="2">
      <t>ヨウビ</t>
    </rPh>
    <phoneticPr fontId="119"/>
  </si>
  <si>
    <t>対象期間</t>
    <rPh sb="0" eb="2">
      <t>タイショウ</t>
    </rPh>
    <rPh sb="2" eb="4">
      <t>キカン</t>
    </rPh>
    <phoneticPr fontId="119"/>
  </si>
  <si>
    <t>計画日数</t>
    <rPh sb="0" eb="2">
      <t>ケイカク</t>
    </rPh>
    <rPh sb="2" eb="4">
      <t>ニッスウ</t>
    </rPh>
    <phoneticPr fontId="119"/>
  </si>
  <si>
    <t>計画率</t>
    <rPh sb="0" eb="2">
      <t>ケイカク</t>
    </rPh>
    <rPh sb="2" eb="3">
      <t>リツ</t>
    </rPh>
    <phoneticPr fontId="119"/>
  </si>
  <si>
    <t>現場閉所率</t>
    <rPh sb="0" eb="2">
      <t>ゲンバ</t>
    </rPh>
    <rPh sb="2" eb="4">
      <t>ヘイショ</t>
    </rPh>
    <rPh sb="4" eb="5">
      <t>リツ</t>
    </rPh>
    <phoneticPr fontId="119"/>
  </si>
  <si>
    <t>：</t>
    <phoneticPr fontId="119"/>
  </si>
  <si>
    <t>休</t>
  </si>
  <si>
    <t>冬休</t>
  </si>
  <si>
    <t>夏休</t>
  </si>
  <si>
    <t>○○○○工事(○○○○工区)</t>
    <rPh sb="4" eb="6">
      <t>コウジ</t>
    </rPh>
    <rPh sb="11" eb="13">
      <t>コウク</t>
    </rPh>
    <phoneticPr fontId="119"/>
  </si>
  <si>
    <t>C土木</t>
    <rPh sb="1" eb="3">
      <t>ドボク</t>
    </rPh>
    <phoneticPr fontId="119"/>
  </si>
  <si>
    <t>B産業</t>
    <rPh sb="1" eb="3">
      <t>サンギョウ</t>
    </rPh>
    <phoneticPr fontId="119"/>
  </si>
  <si>
    <t>下請け</t>
    <rPh sb="0" eb="1">
      <t>シタ</t>
    </rPh>
    <phoneticPr fontId="119"/>
  </si>
  <si>
    <t>A建設</t>
    <rPh sb="1" eb="3">
      <t>ケンセツ</t>
    </rPh>
    <phoneticPr fontId="119"/>
  </si>
  <si>
    <t>元請け</t>
    <rPh sb="0" eb="2">
      <t>モトウ</t>
    </rPh>
    <phoneticPr fontId="119"/>
  </si>
  <si>
    <t>休日数</t>
    <rPh sb="0" eb="2">
      <t>キュウジツ</t>
    </rPh>
    <rPh sb="1" eb="3">
      <t>ニッスウ</t>
    </rPh>
    <phoneticPr fontId="119"/>
  </si>
  <si>
    <t>　</t>
    <phoneticPr fontId="119"/>
  </si>
  <si>
    <t>提出日：</t>
    <rPh sb="0" eb="3">
      <t>テイシュツビ</t>
    </rPh>
    <phoneticPr fontId="119"/>
  </si>
  <si>
    <t>：空白は従事した日</t>
    <rPh sb="1" eb="3">
      <t>クウハク</t>
    </rPh>
    <rPh sb="4" eb="6">
      <t>ジュウジ</t>
    </rPh>
    <rPh sb="8" eb="9">
      <t>ヒ</t>
    </rPh>
    <phoneticPr fontId="119"/>
  </si>
  <si>
    <t>：従事期間外</t>
    <rPh sb="1" eb="3">
      <t>ジュウジ</t>
    </rPh>
    <rPh sb="3" eb="5">
      <t>キカン</t>
    </rPh>
    <rPh sb="5" eb="6">
      <t>ガイ</t>
    </rPh>
    <phoneticPr fontId="119"/>
  </si>
  <si>
    <t>－</t>
  </si>
  <si>
    <t>外</t>
  </si>
  <si>
    <t>：従事終了日</t>
    <rPh sb="1" eb="3">
      <t>ジュウジ</t>
    </rPh>
    <rPh sb="3" eb="5">
      <t>シュウリョウ</t>
    </rPh>
    <rPh sb="5" eb="6">
      <t>ヒ</t>
    </rPh>
    <phoneticPr fontId="119"/>
  </si>
  <si>
    <t>退</t>
  </si>
  <si>
    <t>：従事開始日</t>
    <rPh sb="1" eb="3">
      <t>ジュウジ</t>
    </rPh>
    <rPh sb="3" eb="5">
      <t>カイシ</t>
    </rPh>
    <rPh sb="5" eb="6">
      <t>ビ</t>
    </rPh>
    <phoneticPr fontId="119"/>
  </si>
  <si>
    <t>入</t>
  </si>
  <si>
    <t>：休日</t>
    <rPh sb="1" eb="3">
      <t>キュウジツ</t>
    </rPh>
    <phoneticPr fontId="119"/>
  </si>
  <si>
    <t>対象者</t>
    <rPh sb="0" eb="3">
      <t>タイショウシャ</t>
    </rPh>
    <phoneticPr fontId="119"/>
  </si>
  <si>
    <t>：その他</t>
    <rPh sb="3" eb="4">
      <t>タ</t>
    </rPh>
    <phoneticPr fontId="119"/>
  </si>
  <si>
    <t>：年末年始休暇（6日）</t>
    <rPh sb="1" eb="3">
      <t>ネンマツ</t>
    </rPh>
    <rPh sb="3" eb="5">
      <t>ネンシ</t>
    </rPh>
    <rPh sb="5" eb="7">
      <t>キュウカ</t>
    </rPh>
    <rPh sb="9" eb="10">
      <t>カ</t>
    </rPh>
    <phoneticPr fontId="119"/>
  </si>
  <si>
    <t>：夏季休暇（3日）</t>
    <rPh sb="1" eb="5">
      <t>カキキュウカ</t>
    </rPh>
    <rPh sb="7" eb="8">
      <t>カ</t>
    </rPh>
    <phoneticPr fontId="119"/>
  </si>
  <si>
    <t>：工場製作のみの期間</t>
    <rPh sb="1" eb="5">
      <t>コウジョウセイサク</t>
    </rPh>
    <rPh sb="8" eb="10">
      <t>キカン</t>
    </rPh>
    <phoneticPr fontId="119"/>
  </si>
  <si>
    <t>製作</t>
  </si>
  <si>
    <t>：工事全体を一時中止</t>
    <rPh sb="1" eb="5">
      <t>コウジゼンタイ</t>
    </rPh>
    <rPh sb="6" eb="8">
      <t>イチジ</t>
    </rPh>
    <rPh sb="8" eb="10">
      <t>チュウシ</t>
    </rPh>
    <phoneticPr fontId="119"/>
  </si>
  <si>
    <t>中止</t>
  </si>
  <si>
    <t>対象外期間</t>
    <rPh sb="0" eb="2">
      <t>タイショウ</t>
    </rPh>
    <rPh sb="2" eb="5">
      <t>ガイキカン</t>
    </rPh>
    <phoneticPr fontId="119"/>
  </si>
  <si>
    <t>凡例</t>
    <rPh sb="0" eb="2">
      <t>ハンレイ</t>
    </rPh>
    <phoneticPr fontId="119"/>
  </si>
  <si>
    <t>休日率</t>
    <rPh sb="0" eb="2">
      <t>キュウジツ</t>
    </rPh>
    <rPh sb="2" eb="3">
      <t>リツ</t>
    </rPh>
    <phoneticPr fontId="119"/>
  </si>
  <si>
    <t>計  画</t>
  </si>
  <si>
    <t>令和　年　月　日</t>
    <rPh sb="0" eb="2">
      <t>レイワ</t>
    </rPh>
    <rPh sb="3" eb="4">
      <t>ネン</t>
    </rPh>
    <rPh sb="5" eb="6">
      <t>ガツ</t>
    </rPh>
    <rPh sb="7" eb="8">
      <t>ニチ</t>
    </rPh>
    <phoneticPr fontId="119"/>
  </si>
  <si>
    <t>対象外の等日数</t>
    <rPh sb="0" eb="3">
      <t>タイショウガイ</t>
    </rPh>
    <rPh sb="4" eb="5">
      <t>トウ</t>
    </rPh>
    <rPh sb="5" eb="7">
      <t>ニッスウ</t>
    </rPh>
    <phoneticPr fontId="119"/>
  </si>
  <si>
    <t>①</t>
    <phoneticPr fontId="119"/>
  </si>
  <si>
    <t>③</t>
    <phoneticPr fontId="119"/>
  </si>
  <si>
    <t>③/①=④</t>
    <phoneticPr fontId="119"/>
  </si>
  <si>
    <t>④の平均</t>
    <rPh sb="2" eb="4">
      <t>ヘイキン</t>
    </rPh>
    <phoneticPr fontId="119"/>
  </si>
  <si>
    <t>－のカウント</t>
    <phoneticPr fontId="119"/>
  </si>
  <si>
    <t>外のカウント</t>
    <rPh sb="0" eb="1">
      <t>ホカ</t>
    </rPh>
    <phoneticPr fontId="119"/>
  </si>
  <si>
    <t>②</t>
    <phoneticPr fontId="119"/>
  </si>
  <si>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6"/>
  </si>
  <si>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6"/>
  </si>
  <si>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6"/>
  </si>
  <si>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6"/>
  </si>
  <si>
    <r>
      <t>免　許　</t>
    </r>
    <r>
      <rPr>
        <sz val="8"/>
        <rFont val="ＭＳ 明朝"/>
        <family val="1"/>
        <charset val="128"/>
      </rPr>
      <t>(注10)</t>
    </r>
    <phoneticPr fontId="6"/>
  </si>
  <si>
    <r>
      <t xml:space="preserve"> </t>
    </r>
    <r>
      <rPr>
        <sz val="9"/>
        <rFont val="ＭＳ 明朝"/>
        <family val="1"/>
        <charset val="128"/>
      </rPr>
      <t>…１号特定技能外国人</t>
    </r>
    <phoneticPr fontId="6"/>
  </si>
  <si>
    <t>年月日、日最高気温（農業農村整備事業は日最高暑さ指数でも可）及び真夏日が確認でき、真夏日を集計したもの</t>
    <rPh sb="0" eb="3">
      <t>ネンガッピ</t>
    </rPh>
    <rPh sb="10" eb="12">
      <t>ノウギョウ</t>
    </rPh>
    <rPh sb="12" eb="14">
      <t>ノウソン</t>
    </rPh>
    <rPh sb="14" eb="16">
      <t>セイビ</t>
    </rPh>
    <rPh sb="16" eb="18">
      <t>ジギョウ</t>
    </rPh>
    <rPh sb="19" eb="20">
      <t>ニチ</t>
    </rPh>
    <rPh sb="20" eb="22">
      <t>サイコウ</t>
    </rPh>
    <rPh sb="22" eb="23">
      <t>アツ</t>
    </rPh>
    <rPh sb="24" eb="26">
      <t>シスウ</t>
    </rPh>
    <rPh sb="28" eb="29">
      <t>カ</t>
    </rPh>
    <phoneticPr fontId="6"/>
  </si>
  <si>
    <t>必要書類を添えて提出します。</t>
    <rPh sb="0" eb="4">
      <t>ヒツヨウショルイ</t>
    </rPh>
    <rPh sb="5" eb="6">
      <t>ソ</t>
    </rPh>
    <rPh sb="8" eb="10">
      <t>テイシュツ</t>
    </rPh>
    <phoneticPr fontId="6"/>
  </si>
  <si>
    <t>受注者チェック欄</t>
    <rPh sb="0" eb="2">
      <t>ジュチュウ</t>
    </rPh>
    <rPh sb="2" eb="3">
      <t>シャ</t>
    </rPh>
    <rPh sb="7" eb="8">
      <t>ラン</t>
    </rPh>
    <phoneticPr fontId="119"/>
  </si>
  <si>
    <t>受注者：</t>
    <rPh sb="0" eb="2">
      <t>ジュチュウ</t>
    </rPh>
    <rPh sb="2" eb="3">
      <t>シャ</t>
    </rPh>
    <phoneticPr fontId="119"/>
  </si>
  <si>
    <t>特記仕様書等の確認事項</t>
    <rPh sb="0" eb="5">
      <t>トッキシヨウショ</t>
    </rPh>
    <rPh sb="5" eb="6">
      <t>ナド</t>
    </rPh>
    <rPh sb="7" eb="9">
      <t>カクニン</t>
    </rPh>
    <rPh sb="9" eb="11">
      <t>ジコウ</t>
    </rPh>
    <phoneticPr fontId="6"/>
  </si>
  <si>
    <t>　特記仕様書等における着手前の協議事項等について、別紙「特記仕様書等の確認事項」に</t>
    <rPh sb="1" eb="6">
      <t>トッキシヨウショ</t>
    </rPh>
    <rPh sb="6" eb="7">
      <t>ナド</t>
    </rPh>
    <rPh sb="11" eb="14">
      <t>チャクシュマエ</t>
    </rPh>
    <rPh sb="15" eb="19">
      <t>キョウギジコウ</t>
    </rPh>
    <rPh sb="19" eb="20">
      <t>トウ</t>
    </rPh>
    <rPh sb="25" eb="27">
      <t>ベッシ</t>
    </rPh>
    <rPh sb="33" eb="34">
      <t>ナド</t>
    </rPh>
    <phoneticPr fontId="6"/>
  </si>
  <si>
    <t>～</t>
    <phoneticPr fontId="6"/>
  </si>
  <si>
    <t>契約前に速やかに提出しましょう。</t>
    <rPh sb="0" eb="2">
      <t>ケイヤク</t>
    </rPh>
    <rPh sb="2" eb="3">
      <t>マエ</t>
    </rPh>
    <rPh sb="4" eb="5">
      <t>スミ</t>
    </rPh>
    <rPh sb="8" eb="10">
      <t>テイシュツ</t>
    </rPh>
    <phoneticPr fontId="13"/>
  </si>
  <si>
    <t>※　下請契約がある場合は元請の作業員名簿も必要。</t>
    <rPh sb="2" eb="6">
      <t>シタウケケイヤク</t>
    </rPh>
    <rPh sb="9" eb="11">
      <t>バアイ</t>
    </rPh>
    <rPh sb="12" eb="14">
      <t>モトウケ</t>
    </rPh>
    <rPh sb="15" eb="18">
      <t>サギョウイン</t>
    </rPh>
    <rPh sb="18" eb="20">
      <t>メイボ</t>
    </rPh>
    <rPh sb="21" eb="23">
      <t>ヒツヨウ</t>
    </rPh>
    <phoneticPr fontId="6"/>
  </si>
  <si>
    <t>押印廃止・提出方法等の取扱い</t>
    <rPh sb="0" eb="2">
      <t>オウイン</t>
    </rPh>
    <rPh sb="2" eb="4">
      <t>ハイシ</t>
    </rPh>
    <rPh sb="5" eb="7">
      <t>テイシュツ</t>
    </rPh>
    <rPh sb="7" eb="9">
      <t>ホウホウ</t>
    </rPh>
    <rPh sb="9" eb="10">
      <t>トウ</t>
    </rPh>
    <rPh sb="11" eb="12">
      <t>ト</t>
    </rPh>
    <rPh sb="12" eb="13">
      <t>アツカ</t>
    </rPh>
    <phoneticPr fontId="6"/>
  </si>
  <si>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6"/>
  </si>
  <si>
    <t>設計図書に記載された使用材料は全て提出
それ以外は提出不要だが、受注者の責任で適切に整備・保管</t>
    <rPh sb="0" eb="2">
      <t>セッケイ</t>
    </rPh>
    <rPh sb="2" eb="4">
      <t>トショ</t>
    </rPh>
    <rPh sb="5" eb="7">
      <t>キサイ</t>
    </rPh>
    <rPh sb="10" eb="12">
      <t>シヨウ</t>
    </rPh>
    <rPh sb="12" eb="14">
      <t>ザイリョウ</t>
    </rPh>
    <rPh sb="15" eb="16">
      <t>スベ</t>
    </rPh>
    <rPh sb="17" eb="19">
      <t>テイシュツ</t>
    </rPh>
    <rPh sb="22" eb="24">
      <t>イガイ</t>
    </rPh>
    <rPh sb="25" eb="27">
      <t>テイシュツ</t>
    </rPh>
    <rPh sb="27" eb="29">
      <t>フヨウ</t>
    </rPh>
    <rPh sb="32" eb="35">
      <t>ジュチュウシャ</t>
    </rPh>
    <rPh sb="36" eb="38">
      <t>セキニン</t>
    </rPh>
    <rPh sb="39" eb="41">
      <t>テキセツ</t>
    </rPh>
    <rPh sb="42" eb="44">
      <t>セイビ</t>
    </rPh>
    <rPh sb="45" eb="47">
      <t>ホカン</t>
    </rPh>
    <phoneticPr fontId="6"/>
  </si>
  <si>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6"/>
  </si>
  <si>
    <r>
      <t>建設リサイクル法（請負金額５００万円以上の工事が対象）※5に係る工事又は、建設発生土（500ｍ3以上）、砕石（500ｔ以上）、加熱ＡＳ（200ｔ以上）のいずれかを</t>
    </r>
    <r>
      <rPr>
        <u/>
        <sz val="12"/>
        <rFont val="ＭＳ Ｐゴシック"/>
        <family val="3"/>
        <charset val="128"/>
      </rPr>
      <t>搬入</t>
    </r>
    <r>
      <rPr>
        <sz val="12"/>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6"/>
  </si>
  <si>
    <r>
      <t>建設リサイクル法（請負金額５００万円以上の工事が対象）※5に係る工事又は、建設発生土（500ｍ3以上）か、ＡＳ・Ｃｏ塊・建設発生木材（合計200ｔ以上）を</t>
    </r>
    <r>
      <rPr>
        <u/>
        <sz val="12"/>
        <rFont val="ＭＳ Ｐゴシック"/>
        <family val="3"/>
        <charset val="128"/>
      </rPr>
      <t>搬出</t>
    </r>
    <r>
      <rPr>
        <sz val="12"/>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6"/>
  </si>
  <si>
    <r>
      <t>建設発生土（500ｍ3以上）を</t>
    </r>
    <r>
      <rPr>
        <u/>
        <sz val="12"/>
        <rFont val="ＭＳ Ｐゴシック"/>
        <family val="3"/>
        <charset val="128"/>
      </rPr>
      <t>搬出</t>
    </r>
    <r>
      <rPr>
        <sz val="12"/>
        <rFont val="ＭＳ Ｐゴシック"/>
        <family val="3"/>
        <charset val="128"/>
      </rPr>
      <t>する工事の再生資源利用促進計画書を作成する場合</t>
    </r>
    <rPh sb="0" eb="5">
      <t>ケンセツハッセイド</t>
    </rPh>
    <rPh sb="11" eb="13">
      <t>イジョウ</t>
    </rPh>
    <rPh sb="15" eb="17">
      <t>ハンシュツ</t>
    </rPh>
    <rPh sb="19" eb="21">
      <t>コウジ</t>
    </rPh>
    <rPh sb="34" eb="36">
      <t>サクセイ</t>
    </rPh>
    <rPh sb="38" eb="40">
      <t>バアイ</t>
    </rPh>
    <phoneticPr fontId="6"/>
  </si>
  <si>
    <t>契約後１０日以内
（土日祝日含まず）</t>
    <rPh sb="0" eb="3">
      <t>ケイヤクゴ</t>
    </rPh>
    <rPh sb="5" eb="6">
      <t>ニチ</t>
    </rPh>
    <rPh sb="6" eb="8">
      <t>イナイ</t>
    </rPh>
    <rPh sb="10" eb="12">
      <t>ドニチ</t>
    </rPh>
    <rPh sb="12" eb="14">
      <t>シュクジツ</t>
    </rPh>
    <rPh sb="14" eb="15">
      <t>フク</t>
    </rPh>
    <phoneticPr fontId="6"/>
  </si>
  <si>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6"/>
  </si>
  <si>
    <t>押印の廃止
原則、情報共有システムかメールにて提出</t>
    <rPh sb="0" eb="2">
      <t>オウイン</t>
    </rPh>
    <rPh sb="3" eb="5">
      <t>ハイシ</t>
    </rPh>
    <phoneticPr fontId="6"/>
  </si>
  <si>
    <t>施工計画書の内容に変更があった場合
軽微な変更※6は不要</t>
    <rPh sb="18" eb="20">
      <t>ケイビ</t>
    </rPh>
    <rPh sb="21" eb="23">
      <t>ヘンコウ</t>
    </rPh>
    <rPh sb="26" eb="28">
      <t>フヨウ</t>
    </rPh>
    <phoneticPr fontId="6"/>
  </si>
  <si>
    <t>変更契約後１０日以内
（土日祝日含まず）</t>
    <rPh sb="0" eb="2">
      <t>ヘンコウ</t>
    </rPh>
    <rPh sb="2" eb="5">
      <t>ケイヤクゴ</t>
    </rPh>
    <rPh sb="7" eb="8">
      <t>ニチ</t>
    </rPh>
    <rPh sb="8" eb="10">
      <t>イナイ</t>
    </rPh>
    <rPh sb="14" eb="16">
      <t>シュクジツ</t>
    </rPh>
    <phoneticPr fontId="6"/>
  </si>
  <si>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6"/>
  </si>
  <si>
    <t>建設発生土（500ｍ3以上）を搬入または搬出した場合</t>
    <rPh sb="0" eb="2">
      <t>ケンセツ</t>
    </rPh>
    <rPh sb="2" eb="5">
      <t>ハッセイド</t>
    </rPh>
    <rPh sb="11" eb="13">
      <t>イジョウ</t>
    </rPh>
    <rPh sb="15" eb="17">
      <t>ハンニュウ</t>
    </rPh>
    <rPh sb="20" eb="22">
      <t>ハンシュツ</t>
    </rPh>
    <rPh sb="24" eb="26">
      <t>バアイ</t>
    </rPh>
    <phoneticPr fontId="6"/>
  </si>
  <si>
    <t>建設発生土（500ｍ3以上）を搬入または搬出した場合（搬出先と搬入元が同一の場合）</t>
    <rPh sb="0" eb="2">
      <t>ケンセツ</t>
    </rPh>
    <rPh sb="2" eb="5">
      <t>ハッセイド</t>
    </rPh>
    <rPh sb="11" eb="13">
      <t>イジョウ</t>
    </rPh>
    <rPh sb="15" eb="17">
      <t>ハンニュウ</t>
    </rPh>
    <rPh sb="20" eb="22">
      <t>ハンシュツ</t>
    </rPh>
    <rPh sb="24" eb="26">
      <t>バアイ</t>
    </rPh>
    <phoneticPr fontId="6"/>
  </si>
  <si>
    <t>しゅん工届提出日
から１０日以内
（土日祝日含まず）</t>
    <rPh sb="3" eb="4">
      <t>コウ</t>
    </rPh>
    <rPh sb="4" eb="5">
      <t>トド</t>
    </rPh>
    <rPh sb="5" eb="7">
      <t>テイシュツ</t>
    </rPh>
    <rPh sb="7" eb="8">
      <t>ヒ</t>
    </rPh>
    <rPh sb="13" eb="14">
      <t>ニチ</t>
    </rPh>
    <rPh sb="14" eb="16">
      <t>イナイ</t>
    </rPh>
    <rPh sb="20" eb="22">
      <t>シュクジツ</t>
    </rPh>
    <phoneticPr fontId="6"/>
  </si>
  <si>
    <t>営業所技術者等証明書（写）</t>
    <rPh sb="0" eb="3">
      <t>エイギョウショ</t>
    </rPh>
    <rPh sb="3" eb="6">
      <t>ギジュツシャ</t>
    </rPh>
    <rPh sb="6" eb="7">
      <t>トウ</t>
    </rPh>
    <rPh sb="7" eb="10">
      <t>ショウメイショ</t>
    </rPh>
    <rPh sb="11" eb="12">
      <t>ウツ</t>
    </rPh>
    <phoneticPr fontId="6"/>
  </si>
  <si>
    <r>
      <t>工事工程表／段階確認願い／建退協／
工事材料使用承認願／</t>
    </r>
    <r>
      <rPr>
        <sz val="12"/>
        <rFont val="ＭＳ Ｐゴシック"/>
        <family val="3"/>
        <charset val="128"/>
      </rPr>
      <t xml:space="preserve">
下請契約関連書類／建設廃棄物処理計画書
／建設リサイクル法関連書類／公共事業施行
通知書／安全・訓練等の活動計画書　　他</t>
    </r>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9" eb="31">
      <t>シタウ</t>
    </rPh>
    <rPh sb="31" eb="33">
      <t>ケイヤク</t>
    </rPh>
    <rPh sb="33" eb="35">
      <t>カンレン</t>
    </rPh>
    <rPh sb="36" eb="37">
      <t>ルイ</t>
    </rPh>
    <rPh sb="38" eb="40">
      <t>ケンセツ</t>
    </rPh>
    <rPh sb="40" eb="43">
      <t>ハイキブツ</t>
    </rPh>
    <rPh sb="50" eb="52">
      <t>ケンセツ</t>
    </rPh>
    <rPh sb="57" eb="58">
      <t>ホウ</t>
    </rPh>
    <rPh sb="58" eb="60">
      <t>カンレン</t>
    </rPh>
    <rPh sb="61" eb="62">
      <t>ルイ</t>
    </rPh>
    <rPh sb="63" eb="65">
      <t>コウキョウ</t>
    </rPh>
    <rPh sb="65" eb="67">
      <t>ジギョウ</t>
    </rPh>
    <rPh sb="67" eb="69">
      <t>シコウ</t>
    </rPh>
    <rPh sb="70" eb="72">
      <t>ツウチ</t>
    </rPh>
    <rPh sb="72" eb="73">
      <t>ショ</t>
    </rPh>
    <rPh sb="74" eb="76">
      <t>アンゼン</t>
    </rPh>
    <rPh sb="77" eb="79">
      <t>クンレン</t>
    </rPh>
    <rPh sb="79" eb="80">
      <t>トウ</t>
    </rPh>
    <rPh sb="81" eb="83">
      <t>カツドウ</t>
    </rPh>
    <rPh sb="83" eb="86">
      <t>ケイカクショ</t>
    </rPh>
    <rPh sb="88" eb="89">
      <t>ホカ</t>
    </rPh>
    <phoneticPr fontId="6"/>
  </si>
  <si>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</si>
  <si>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</si>
  <si>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6"/>
  </si>
  <si>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6"/>
  </si>
  <si>
    <r>
      <t>所在地</t>
    </r>
    <r>
      <rPr>
        <sz val="8"/>
        <rFont val="ＭＳ 明朝"/>
        <family val="1"/>
        <charset val="128"/>
      </rPr>
      <t>（イ）</t>
    </r>
    <rPh sb="0" eb="3">
      <t>ショザイチ</t>
    </rPh>
    <phoneticPr fontId="6"/>
  </si>
  <si>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6"/>
  </si>
  <si>
    <r>
      <t>氏名</t>
    </r>
    <r>
      <rPr>
        <sz val="8"/>
        <rFont val="ＭＳ 明朝"/>
        <family val="1"/>
        <charset val="128"/>
      </rPr>
      <t>（ロ）</t>
    </r>
    <rPh sb="0" eb="2">
      <t>シメイ</t>
    </rPh>
    <phoneticPr fontId="6"/>
  </si>
  <si>
    <r>
      <t>所属営業所名</t>
    </r>
    <r>
      <rPr>
        <sz val="8"/>
        <rFont val="ＭＳ 明朝"/>
        <family val="1"/>
        <charset val="128"/>
      </rPr>
      <t>（ロ）</t>
    </r>
    <rPh sb="0" eb="2">
      <t>ショゾク</t>
    </rPh>
    <rPh sb="2" eb="5">
      <t>エイギョウショ</t>
    </rPh>
    <rPh sb="5" eb="6">
      <t>メイ</t>
    </rPh>
    <phoneticPr fontId="6"/>
  </si>
  <si>
    <r>
      <t>一日平均の
法定外労働時間</t>
    </r>
    <r>
      <rPr>
        <sz val="8"/>
        <rFont val="ＭＳ 明朝"/>
        <family val="1"/>
        <charset val="128"/>
      </rPr>
      <t>（ハ）</t>
    </r>
    <phoneticPr fontId="6"/>
  </si>
  <si>
    <r>
      <t>工事名称</t>
    </r>
    <r>
      <rPr>
        <sz val="8"/>
        <rFont val="ＭＳ 明朝"/>
        <family val="1"/>
        <charset val="128"/>
      </rPr>
      <t>（ニ(1)）</t>
    </r>
    <rPh sb="0" eb="2">
      <t>コウジ</t>
    </rPh>
    <rPh sb="2" eb="4">
      <t>メイショウ</t>
    </rPh>
    <phoneticPr fontId="6"/>
  </si>
  <si>
    <r>
      <t>工事現場所在地</t>
    </r>
    <r>
      <rPr>
        <sz val="8"/>
        <rFont val="ＭＳ 明朝"/>
        <family val="1"/>
        <charset val="128"/>
      </rPr>
      <t>（ニ(1)）</t>
    </r>
    <rPh sb="0" eb="2">
      <t>コウジ</t>
    </rPh>
    <rPh sb="2" eb="4">
      <t>ゲンバ</t>
    </rPh>
    <rPh sb="4" eb="7">
      <t>ショザイチ</t>
    </rPh>
    <phoneticPr fontId="6"/>
  </si>
  <si>
    <r>
      <t xml:space="preserve">契約締結営業所
</t>
    </r>
    <r>
      <rPr>
        <sz val="8"/>
        <rFont val="ＭＳ 明朝"/>
        <family val="1"/>
        <charset val="128"/>
      </rPr>
      <t>（ニ(1)）</t>
    </r>
    <rPh sb="0" eb="2">
      <t>ケイヤク</t>
    </rPh>
    <rPh sb="2" eb="4">
      <t>テイケツ</t>
    </rPh>
    <rPh sb="4" eb="7">
      <t>エイギョウショ</t>
    </rPh>
    <phoneticPr fontId="6"/>
  </si>
  <si>
    <r>
      <t>建設工事の内容</t>
    </r>
    <r>
      <rPr>
        <sz val="8"/>
        <rFont val="ＭＳ 明朝"/>
        <family val="1"/>
        <charset val="128"/>
      </rPr>
      <t>（ニ(2)）</t>
    </r>
    <rPh sb="0" eb="2">
      <t>ケンセツ</t>
    </rPh>
    <rPh sb="2" eb="4">
      <t>コウジ</t>
    </rPh>
    <rPh sb="5" eb="7">
      <t>ナイヨウ</t>
    </rPh>
    <phoneticPr fontId="6"/>
  </si>
  <si>
    <r>
      <t>請負代金の額</t>
    </r>
    <r>
      <rPr>
        <sz val="8"/>
        <rFont val="ＭＳ 明朝"/>
        <family val="1"/>
        <charset val="128"/>
      </rPr>
      <t>（ニ(3)）</t>
    </r>
    <rPh sb="0" eb="2">
      <t>ウケオイ</t>
    </rPh>
    <rPh sb="2" eb="4">
      <t>ダイキン</t>
    </rPh>
    <rPh sb="5" eb="6">
      <t>ガク</t>
    </rPh>
    <phoneticPr fontId="6"/>
  </si>
  <si>
    <r>
      <t>移動時間</t>
    </r>
    <r>
      <rPr>
        <sz val="8"/>
        <rFont val="ＭＳ 明朝"/>
        <family val="1"/>
        <charset val="128"/>
      </rPr>
      <t>（ニ(4)）</t>
    </r>
    <rPh sb="0" eb="2">
      <t>イドウ</t>
    </rPh>
    <rPh sb="2" eb="4">
      <t>ジカン</t>
    </rPh>
    <phoneticPr fontId="6"/>
  </si>
  <si>
    <r>
      <t>下請次数</t>
    </r>
    <r>
      <rPr>
        <sz val="8"/>
        <rFont val="ＭＳ 明朝"/>
        <family val="1"/>
        <charset val="128"/>
      </rPr>
      <t>（ニ(5)）</t>
    </r>
    <rPh sb="0" eb="2">
      <t>シタウ</t>
    </rPh>
    <rPh sb="2" eb="4">
      <t>ジスウ</t>
    </rPh>
    <phoneticPr fontId="6"/>
  </si>
  <si>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6"/>
  </si>
  <si>
    <r>
      <t>情報通信機器</t>
    </r>
    <r>
      <rPr>
        <sz val="8"/>
        <rFont val="ＭＳ 明朝"/>
        <family val="1"/>
        <charset val="128"/>
      </rPr>
      <t>（ニ(8)）</t>
    </r>
    <rPh sb="0" eb="4">
      <t>ジョウホウツウシン</t>
    </rPh>
    <rPh sb="4" eb="6">
      <t>キキ</t>
    </rPh>
    <phoneticPr fontId="6"/>
  </si>
  <si>
    <r>
      <t>連絡員</t>
    </r>
    <r>
      <rPr>
        <sz val="8"/>
        <rFont val="ＭＳ 明朝"/>
        <family val="1"/>
        <charset val="128"/>
      </rPr>
      <t>（ニ(6)）</t>
    </r>
    <rPh sb="0" eb="2">
      <t>レンラク</t>
    </rPh>
    <phoneticPr fontId="6"/>
  </si>
  <si>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6"/>
  </si>
  <si>
    <r>
      <t>所在地</t>
    </r>
    <r>
      <rPr>
        <sz val="8"/>
        <rFont val="ＭＳ 明朝"/>
        <family val="1"/>
        <charset val="128"/>
      </rPr>
      <t>（ニ(1)）</t>
    </r>
    <rPh sb="0" eb="3">
      <t>ショザイチ</t>
    </rPh>
    <phoneticPr fontId="6"/>
  </si>
  <si>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19"/>
  </si>
  <si>
    <t>１．経歴書名は、該当する項目にチェックを入れて使用する。</t>
    <rPh sb="12" eb="14">
      <t>コウモク</t>
    </rPh>
    <rPh sb="20" eb="21">
      <t>イ</t>
    </rPh>
    <rPh sb="23" eb="25">
      <t>シヨウ</t>
    </rPh>
    <phoneticPr fontId="10"/>
  </si>
  <si>
    <t>予定数量</t>
    <rPh sb="0" eb="2">
      <t>ヨテイ</t>
    </rPh>
    <rPh sb="2" eb="4">
      <t>スウリョウ</t>
    </rPh>
    <phoneticPr fontId="6"/>
  </si>
  <si>
    <t>(注)　１　材料承認の必要な資材のうち、県産資材を使用しない材料（使用材料承認願の全て県産</t>
    <rPh sb="33" eb="35">
      <t>シヨウ</t>
    </rPh>
    <rPh sb="35" eb="37">
      <t>ザイリョウ</t>
    </rPh>
    <rPh sb="37" eb="39">
      <t>ショウニン</t>
    </rPh>
    <rPh sb="39" eb="40">
      <t>ネガイ</t>
    </rPh>
    <rPh sb="41" eb="42">
      <t>スベ</t>
    </rPh>
    <rPh sb="43" eb="44">
      <t>ケン</t>
    </rPh>
    <rPh sb="44" eb="45">
      <t>サン</t>
    </rPh>
    <phoneticPr fontId="6"/>
  </si>
  <si>
    <t>　　　　　材使用の記入欄で「いいえ」とした場合）を記入。</t>
    <rPh sb="5" eb="6">
      <t>ザイ</t>
    </rPh>
    <rPh sb="6" eb="8">
      <t>シヨウ</t>
    </rPh>
    <rPh sb="9" eb="12">
      <t>キニュウラン</t>
    </rPh>
    <rPh sb="21" eb="23">
      <t>バアイ</t>
    </rPh>
    <rPh sb="25" eb="27">
      <t>キニュウ</t>
    </rPh>
    <phoneticPr fontId="6"/>
  </si>
  <si>
    <t>統一現場閉所実績</t>
    <rPh sb="0" eb="6">
      <t>トウイツゲンバヘイショ</t>
    </rPh>
    <rPh sb="6" eb="8">
      <t>ジッセキ</t>
    </rPh>
    <phoneticPr fontId="119"/>
  </si>
  <si>
    <t>第２土曜（実施）</t>
    <rPh sb="5" eb="7">
      <t>ジッシ</t>
    </rPh>
    <phoneticPr fontId="119"/>
  </si>
  <si>
    <t>統一現場閉所計画</t>
    <rPh sb="0" eb="6">
      <t>トウイツゲンバヘイショ</t>
    </rPh>
    <rPh sb="6" eb="8">
      <t>ケイカク</t>
    </rPh>
    <phoneticPr fontId="119"/>
  </si>
  <si>
    <t>第２土曜（計画）</t>
    <rPh sb="0" eb="1">
      <t>ダイ</t>
    </rPh>
    <rPh sb="2" eb="4">
      <t>ドヨウ</t>
    </rPh>
    <rPh sb="5" eb="7">
      <t>ケイカク</t>
    </rPh>
    <phoneticPr fontId="119"/>
  </si>
  <si>
    <t>第４土曜（実施）</t>
    <rPh sb="5" eb="7">
      <t>ジッシ</t>
    </rPh>
    <phoneticPr fontId="119"/>
  </si>
  <si>
    <t>第４土曜（計画）</t>
    <rPh sb="0" eb="1">
      <t>ダイ</t>
    </rPh>
    <rPh sb="2" eb="4">
      <t>ドヨウ</t>
    </rPh>
    <rPh sb="5" eb="7">
      <t>ケイカク</t>
    </rPh>
    <phoneticPr fontId="119"/>
  </si>
  <si>
    <t>月単位達成</t>
    <rPh sb="0" eb="3">
      <t>ツキタンイ</t>
    </rPh>
    <rPh sb="3" eb="5">
      <t>タッセイ</t>
    </rPh>
    <phoneticPr fontId="119"/>
  </si>
  <si>
    <t>対象期間外</t>
    <rPh sb="0" eb="2">
      <t>タイショウ</t>
    </rPh>
    <rPh sb="2" eb="5">
      <t>キカンガイ</t>
    </rPh>
    <phoneticPr fontId="119"/>
  </si>
  <si>
    <t>対象期間外</t>
    <rPh sb="0" eb="5">
      <t>タイショウキカンガイ</t>
    </rPh>
    <phoneticPr fontId="119"/>
  </si>
  <si>
    <t>土日数</t>
    <rPh sb="0" eb="2">
      <t>ドニチ</t>
    </rPh>
    <rPh sb="2" eb="3">
      <t>スウ</t>
    </rPh>
    <phoneticPr fontId="119"/>
  </si>
  <si>
    <t>月</t>
    <rPh sb="0" eb="1">
      <t>ツキ</t>
    </rPh>
    <phoneticPr fontId="119"/>
  </si>
  <si>
    <t>月単位達成状況(実施)</t>
    <rPh sb="0" eb="3">
      <t>ツキタンイ</t>
    </rPh>
    <rPh sb="3" eb="5">
      <t>タッセイ</t>
    </rPh>
    <rPh sb="5" eb="7">
      <t>ジョウキョウ</t>
    </rPh>
    <rPh sb="8" eb="10">
      <t>ジッシ</t>
    </rPh>
    <phoneticPr fontId="119"/>
  </si>
  <si>
    <t>：</t>
    <phoneticPr fontId="119"/>
  </si>
  <si>
    <t>：</t>
    <phoneticPr fontId="119"/>
  </si>
  <si>
    <t>通期達成状況(実施)</t>
    <rPh sb="0" eb="2">
      <t>ツウキ</t>
    </rPh>
    <rPh sb="2" eb="4">
      <t>タッセイ</t>
    </rPh>
    <rPh sb="4" eb="6">
      <t>ジョウキョウ</t>
    </rPh>
    <rPh sb="7" eb="9">
      <t>ジッシ</t>
    </rPh>
    <phoneticPr fontId="119"/>
  </si>
  <si>
    <t>月単位達成状況(計画)</t>
    <rPh sb="0" eb="3">
      <t>ツキタンイ</t>
    </rPh>
    <rPh sb="3" eb="5">
      <t>タッセイ</t>
    </rPh>
    <rPh sb="5" eb="7">
      <t>ジョウキョウ</t>
    </rPh>
    <rPh sb="8" eb="10">
      <t>ケイカク</t>
    </rPh>
    <phoneticPr fontId="119"/>
  </si>
  <si>
    <t>通期達成状況(計画)</t>
    <rPh sb="0" eb="2">
      <t>ツウキ</t>
    </rPh>
    <rPh sb="2" eb="4">
      <t>タッセイ</t>
    </rPh>
    <rPh sb="4" eb="6">
      <t>ジョウキョウ</t>
    </rPh>
    <rPh sb="7" eb="9">
      <t>ケイカク</t>
    </rPh>
    <phoneticPr fontId="119"/>
  </si>
  <si>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19"/>
  </si>
  <si>
    <t>：対象期間外</t>
    <rPh sb="1" eb="3">
      <t>タイショウ</t>
    </rPh>
    <rPh sb="3" eb="5">
      <t>キカン</t>
    </rPh>
    <rPh sb="5" eb="6">
      <t>ガイ</t>
    </rPh>
    <phoneticPr fontId="119"/>
  </si>
  <si>
    <t>●●</t>
  </si>
  <si>
    <t>氏名</t>
    <phoneticPr fontId="119"/>
  </si>
  <si>
    <t>〇〇</t>
  </si>
  <si>
    <t>　</t>
    <phoneticPr fontId="119"/>
  </si>
  <si>
    <t>氏名</t>
    <phoneticPr fontId="119"/>
  </si>
  <si>
    <t>★★</t>
  </si>
  <si>
    <t>■■</t>
  </si>
  <si>
    <t>△△</t>
  </si>
  <si>
    <t>③/①=④</t>
    <phoneticPr fontId="119"/>
  </si>
  <si>
    <t>会社名</t>
    <phoneticPr fontId="119"/>
  </si>
  <si>
    <t>元請け
下請け</t>
    <rPh sb="0" eb="2">
      <t>モトウ</t>
    </rPh>
    <rPh sb="4" eb="6">
      <t>シタウケ</t>
    </rPh>
    <phoneticPr fontId="227"/>
  </si>
  <si>
    <t>月単位の平均休日率</t>
    <rPh sb="0" eb="3">
      <t>ツキタンイ</t>
    </rPh>
    <rPh sb="4" eb="6">
      <t>ヘイキン</t>
    </rPh>
    <rPh sb="8" eb="9">
      <t>リツ</t>
    </rPh>
    <phoneticPr fontId="119"/>
  </si>
  <si>
    <t>休日率</t>
    <rPh sb="2" eb="3">
      <t>リツ</t>
    </rPh>
    <phoneticPr fontId="119"/>
  </si>
  <si>
    <t>対象期間外
等の日数</t>
    <rPh sb="0" eb="2">
      <t>タイショウ</t>
    </rPh>
    <rPh sb="2" eb="4">
      <t>キカン</t>
    </rPh>
    <rPh sb="4" eb="5">
      <t>ガイ</t>
    </rPh>
    <rPh sb="6" eb="7">
      <t>トウ</t>
    </rPh>
    <rPh sb="8" eb="10">
      <t>ニッスウ</t>
    </rPh>
    <phoneticPr fontId="119"/>
  </si>
  <si>
    <t>対象期間
日数</t>
    <rPh sb="0" eb="2">
      <t>タイショウ</t>
    </rPh>
    <rPh sb="2" eb="4">
      <t>キカン</t>
    </rPh>
    <rPh sb="5" eb="7">
      <t>ニッスウ</t>
    </rPh>
    <phoneticPr fontId="119"/>
  </si>
  <si>
    <t>氏名</t>
    <phoneticPr fontId="119"/>
  </si>
  <si>
    <t>　</t>
    <phoneticPr fontId="119"/>
  </si>
  <si>
    <t>③/①=④</t>
    <phoneticPr fontId="119"/>
  </si>
  <si>
    <t>会社名</t>
    <phoneticPr fontId="119"/>
  </si>
  <si>
    <t>会社名</t>
    <phoneticPr fontId="119"/>
  </si>
  <si>
    <t>氏名</t>
    <phoneticPr fontId="119"/>
  </si>
  <si>
    <t>－のカウント</t>
    <phoneticPr fontId="119"/>
  </si>
  <si>
    <t>　</t>
    <phoneticPr fontId="119"/>
  </si>
  <si>
    <t>　</t>
    <phoneticPr fontId="119"/>
  </si>
  <si>
    <t>氏名</t>
    <phoneticPr fontId="119"/>
  </si>
  <si>
    <t>③/①=④</t>
    <phoneticPr fontId="119"/>
  </si>
  <si>
    <t>氏名</t>
    <phoneticPr fontId="119"/>
  </si>
  <si>
    <t>会社名</t>
    <phoneticPr fontId="119"/>
  </si>
  <si>
    <t>－のカウント</t>
    <phoneticPr fontId="119"/>
  </si>
  <si>
    <t>　</t>
    <phoneticPr fontId="119"/>
  </si>
  <si>
    <t>氏名</t>
    <phoneticPr fontId="119"/>
  </si>
  <si>
    <t>－のカウント</t>
    <phoneticPr fontId="119"/>
  </si>
  <si>
    <t>－のカウント</t>
    <phoneticPr fontId="119"/>
  </si>
  <si>
    <t>①</t>
    <phoneticPr fontId="119"/>
  </si>
  <si>
    <t>達成</t>
    <phoneticPr fontId="119"/>
  </si>
  <si>
    <t>週単位達成状況</t>
    <rPh sb="0" eb="1">
      <t>シュウ</t>
    </rPh>
    <phoneticPr fontId="119"/>
  </si>
  <si>
    <t>月単位達成状況</t>
    <phoneticPr fontId="119"/>
  </si>
  <si>
    <t>工事完成日(予定)</t>
    <phoneticPr fontId="119"/>
  </si>
  <si>
    <t>工期の始期日</t>
    <rPh sb="0" eb="2">
      <t>コウキ</t>
    </rPh>
    <rPh sb="3" eb="5">
      <t>シキ</t>
    </rPh>
    <rPh sb="5" eb="6">
      <t>ヒ</t>
    </rPh>
    <phoneticPr fontId="119"/>
  </si>
  <si>
    <t>通期の平均休日率</t>
    <rPh sb="0" eb="2">
      <t>ツウキ</t>
    </rPh>
    <rPh sb="3" eb="5">
      <t>ヘイキン</t>
    </rPh>
    <rPh sb="5" eb="7">
      <t>キュウジツ</t>
    </rPh>
    <rPh sb="7" eb="8">
      <t>リツ</t>
    </rPh>
    <phoneticPr fontId="119"/>
  </si>
  <si>
    <t>元請け
下請け</t>
    <phoneticPr fontId="119"/>
  </si>
  <si>
    <t>通期達成状況</t>
    <phoneticPr fontId="119"/>
  </si>
  <si>
    <t>工事名</t>
    <phoneticPr fontId="119"/>
  </si>
  <si>
    <t>(別紙４)</t>
    <rPh sb="1" eb="3">
      <t>ベッシ</t>
    </rPh>
    <phoneticPr fontId="119"/>
  </si>
  <si>
    <t>休日取得計画・実績表（週休２日交替制工事）</t>
    <phoneticPr fontId="119"/>
  </si>
  <si>
    <t>　</t>
    <phoneticPr fontId="119"/>
  </si>
  <si>
    <t>－のカウント</t>
    <phoneticPr fontId="119"/>
  </si>
  <si>
    <t>　</t>
    <phoneticPr fontId="119"/>
  </si>
  <si>
    <t>氏名</t>
    <phoneticPr fontId="119"/>
  </si>
  <si>
    <t>③/①=④</t>
    <phoneticPr fontId="119"/>
  </si>
  <si>
    <t>会社名</t>
    <phoneticPr fontId="119"/>
  </si>
  <si>
    <t>－のカウント</t>
    <phoneticPr fontId="119"/>
  </si>
  <si>
    <t>　</t>
    <phoneticPr fontId="119"/>
  </si>
  <si>
    <t>③/①=④</t>
    <phoneticPr fontId="119"/>
  </si>
  <si>
    <t>会社名</t>
    <phoneticPr fontId="119"/>
  </si>
  <si>
    <t>③</t>
    <phoneticPr fontId="119"/>
  </si>
  <si>
    <t>②</t>
    <phoneticPr fontId="119"/>
  </si>
  <si>
    <t>①</t>
    <phoneticPr fontId="119"/>
  </si>
  <si>
    <t>③</t>
    <phoneticPr fontId="119"/>
  </si>
  <si>
    <t>②</t>
    <phoneticPr fontId="119"/>
  </si>
  <si>
    <t>工事完成日(予定)</t>
    <phoneticPr fontId="119"/>
  </si>
  <si>
    <t>工事名</t>
    <phoneticPr fontId="119"/>
  </si>
  <si>
    <t>休日取得計画・実績表（週休２日交替制工事）</t>
    <phoneticPr fontId="119"/>
  </si>
  <si>
    <r>
      <t>33-1
～
33-</t>
    </r>
    <r>
      <rPr>
        <sz val="12"/>
        <color rgb="FFFF0000"/>
        <rFont val="ＭＳ Ｐゴシック"/>
        <family val="3"/>
        <charset val="128"/>
      </rPr>
      <t>4</t>
    </r>
    <phoneticPr fontId="6"/>
  </si>
  <si>
    <t>□通期</t>
    <rPh sb="1" eb="3">
      <t>ツウキ</t>
    </rPh>
    <phoneticPr fontId="6"/>
  </si>
  <si>
    <t>□月単位</t>
    <rPh sb="1" eb="2">
      <t>ツキ</t>
    </rPh>
    <rPh sb="2" eb="4">
      <t>タンイ</t>
    </rPh>
    <phoneticPr fontId="6"/>
  </si>
  <si>
    <t>交替制・農業農村整備関係</t>
    <rPh sb="0" eb="3">
      <t>コウタイセイ</t>
    </rPh>
    <rPh sb="4" eb="6">
      <t>ノウギョウ</t>
    </rPh>
    <rPh sb="6" eb="8">
      <t>ノウソン</t>
    </rPh>
    <rPh sb="8" eb="10">
      <t>セイビ</t>
    </rPh>
    <rPh sb="10" eb="12">
      <t>カンケイ</t>
    </rPh>
    <phoneticPr fontId="6"/>
  </si>
  <si>
    <t>現場閉所・農業農村整備関係</t>
    <rPh sb="0" eb="2">
      <t>ゲンバ</t>
    </rPh>
    <rPh sb="2" eb="4">
      <t>ヘイショ</t>
    </rPh>
    <rPh sb="5" eb="7">
      <t>ノウギョウ</t>
    </rPh>
    <rPh sb="7" eb="9">
      <t>ノウソン</t>
    </rPh>
    <rPh sb="9" eb="11">
      <t>セイビ</t>
    </rPh>
    <rPh sb="11" eb="13">
      <t>カンケイ</t>
    </rPh>
    <phoneticPr fontId="6"/>
  </si>
  <si>
    <t>交替制・林務関係</t>
    <rPh sb="0" eb="3">
      <t>コウタイセイ</t>
    </rPh>
    <rPh sb="4" eb="6">
      <t>リンム</t>
    </rPh>
    <rPh sb="6" eb="8">
      <t>カンケイ</t>
    </rPh>
    <phoneticPr fontId="6"/>
  </si>
  <si>
    <t>現場閉所・林務関係</t>
    <rPh sb="0" eb="2">
      <t>ゲンバ</t>
    </rPh>
    <rPh sb="2" eb="4">
      <t>ヘイショ</t>
    </rPh>
    <rPh sb="5" eb="7">
      <t>リンム</t>
    </rPh>
    <rPh sb="7" eb="9">
      <t>カンケイ</t>
    </rPh>
    <phoneticPr fontId="6"/>
  </si>
  <si>
    <t>（　有　・ 無　）</t>
    <phoneticPr fontId="189"/>
  </si>
  <si>
    <t>　本工事について、カードリーダーの設置等、就業履歴が蓄積可能な環境の有無</t>
    <phoneticPr fontId="189"/>
  </si>
  <si>
    <t>　本工事について、現場・契約情報の建設キャリアアップシステムへの登録の有無</t>
    <phoneticPr fontId="189"/>
  </si>
  <si>
    <t>（　有　・ 無　）</t>
    <phoneticPr fontId="189"/>
  </si>
  <si>
    <t>　共済契約者である元請負人の建設キャリアアップシステム事業者登録の有無</t>
    <phoneticPr fontId="189"/>
  </si>
  <si>
    <t>建設キャリアアップシステム登録情報</t>
    <phoneticPr fontId="189"/>
  </si>
  <si>
    <t>（参考）</t>
    <phoneticPr fontId="189"/>
  </si>
  <si>
    <t>購入額の根拠を記入</t>
    <rPh sb="0" eb="3">
      <t>コウニュウガク</t>
    </rPh>
    <rPh sb="4" eb="6">
      <t>コンキョ</t>
    </rPh>
    <rPh sb="7" eb="9">
      <t>キニュウ</t>
    </rPh>
    <phoneticPr fontId="189"/>
  </si>
  <si>
    <t xml:space="preserve">4.その他 </t>
    <phoneticPr fontId="189"/>
  </si>
  <si>
    <t>※対象工事における労働者の建退共加入率</t>
    <rPh sb="1" eb="5">
      <t>タイショウコウジ</t>
    </rPh>
    <rPh sb="9" eb="12">
      <t>ロウドウシャ</t>
    </rPh>
    <rPh sb="13" eb="16">
      <t>ケンタイキョウ</t>
    </rPh>
    <rPh sb="16" eb="18">
      <t>カニュウ</t>
    </rPh>
    <rPh sb="18" eb="19">
      <t>リツ</t>
    </rPh>
    <phoneticPr fontId="189"/>
  </si>
  <si>
    <t>％</t>
    <phoneticPr fontId="189"/>
  </si>
  <si>
    <t>円</t>
    <rPh sb="0" eb="1">
      <t>エン</t>
    </rPh>
    <phoneticPr fontId="189"/>
  </si>
  <si>
    <t>＝</t>
    <phoneticPr fontId="189"/>
  </si>
  <si>
    <t>％</t>
    <phoneticPr fontId="189"/>
  </si>
  <si>
    <t>×</t>
    <phoneticPr fontId="189"/>
  </si>
  <si>
    <t>※加入率</t>
    <rPh sb="1" eb="3">
      <t>カニュウ</t>
    </rPh>
    <rPh sb="3" eb="4">
      <t>リツ</t>
    </rPh>
    <phoneticPr fontId="189"/>
  </si>
  <si>
    <t>購入率</t>
    <rPh sb="0" eb="2">
      <t>コウニュウ</t>
    </rPh>
    <rPh sb="2" eb="3">
      <t>リツ</t>
    </rPh>
    <phoneticPr fontId="189"/>
  </si>
  <si>
    <t>総工事費</t>
    <rPh sb="0" eb="1">
      <t>ソウ</t>
    </rPh>
    <rPh sb="1" eb="4">
      <t>コウジヒ</t>
    </rPh>
    <phoneticPr fontId="189"/>
  </si>
  <si>
    <t>3. 対象労働者数と当該労働者の就労日数の把握が困難な場合</t>
    <phoneticPr fontId="189"/>
  </si>
  <si>
    <t>販売価格</t>
    <rPh sb="0" eb="2">
      <t>ハンバイ</t>
    </rPh>
    <rPh sb="2" eb="4">
      <t>カカク</t>
    </rPh>
    <phoneticPr fontId="189"/>
  </si>
  <si>
    <t>就労予定延人数</t>
    <rPh sb="0" eb="2">
      <t>シュウロウ</t>
    </rPh>
    <rPh sb="2" eb="4">
      <t>ヨテイ</t>
    </rPh>
    <rPh sb="4" eb="5">
      <t>ノ</t>
    </rPh>
    <rPh sb="5" eb="7">
      <t>ニンズウ</t>
    </rPh>
    <phoneticPr fontId="189"/>
  </si>
  <si>
    <t>2. 対象労働者数と当該労働者の就労日数を的確に把握している場合</t>
    <phoneticPr fontId="189"/>
  </si>
  <si>
    <t>レ</t>
  </si>
  <si>
    <t>1. 発注者の指示のとおり</t>
    <phoneticPr fontId="189"/>
  </si>
  <si>
    <t>(掛金収納書は台紙に貼り付ける)</t>
    <rPh sb="1" eb="3">
      <t>カケキン</t>
    </rPh>
    <rPh sb="3" eb="5">
      <t>シュウノウ</t>
    </rPh>
    <rPh sb="5" eb="6">
      <t>ショ</t>
    </rPh>
    <rPh sb="7" eb="9">
      <t>ダイシ</t>
    </rPh>
    <rPh sb="10" eb="11">
      <t>ハ</t>
    </rPh>
    <rPh sb="12" eb="13">
      <t>ツ</t>
    </rPh>
    <phoneticPr fontId="189"/>
  </si>
  <si>
    <t>掛金収納書提出用台紙</t>
    <rPh sb="0" eb="2">
      <t>カケキン</t>
    </rPh>
    <rPh sb="2" eb="4">
      <t>シュウノウ</t>
    </rPh>
    <rPh sb="4" eb="5">
      <t>ショ</t>
    </rPh>
    <rPh sb="5" eb="7">
      <t>テイシュツ</t>
    </rPh>
    <rPh sb="7" eb="8">
      <t>ヨウ</t>
    </rPh>
    <rPh sb="8" eb="10">
      <t>ダイシ</t>
    </rPh>
    <phoneticPr fontId="189"/>
  </si>
  <si>
    <t>共済証紙購入金額</t>
    <rPh sb="0" eb="2">
      <t>キョウサイ</t>
    </rPh>
    <rPh sb="2" eb="4">
      <t>ショウシ</t>
    </rPh>
    <rPh sb="4" eb="6">
      <t>コウニュウ</t>
    </rPh>
    <rPh sb="6" eb="8">
      <t>キンガク</t>
    </rPh>
    <phoneticPr fontId="189"/>
  </si>
  <si>
    <t>名　 称</t>
    <rPh sb="0" eb="1">
      <t>ナ</t>
    </rPh>
    <rPh sb="3" eb="4">
      <t>ショウ</t>
    </rPh>
    <phoneticPr fontId="189"/>
  </si>
  <si>
    <t>住　 所</t>
    <rPh sb="0" eb="1">
      <t>ジュウ</t>
    </rPh>
    <rPh sb="3" eb="4">
      <t>ショ</t>
    </rPh>
    <phoneticPr fontId="189"/>
  </si>
  <si>
    <t>受注者（元請）</t>
    <rPh sb="0" eb="3">
      <t>ジュチュウシャ</t>
    </rPh>
    <rPh sb="4" eb="6">
      <t>モトウケ</t>
    </rPh>
    <phoneticPr fontId="189"/>
  </si>
  <si>
    <t>工事番号および工事名</t>
    <rPh sb="0" eb="2">
      <t>コウジ</t>
    </rPh>
    <rPh sb="2" eb="4">
      <t>バンゴウ</t>
    </rPh>
    <rPh sb="7" eb="10">
      <t>コウジメイ</t>
    </rPh>
    <phoneticPr fontId="189"/>
  </si>
  <si>
    <t>殿</t>
    <rPh sb="0" eb="1">
      <t>トノ</t>
    </rPh>
    <phoneticPr fontId="189"/>
  </si>
  <si>
    <t>発注者</t>
    <rPh sb="0" eb="1">
      <t>ハツ</t>
    </rPh>
    <rPh sb="1" eb="2">
      <t>チュウ</t>
    </rPh>
    <rPh sb="2" eb="3">
      <t>モノ</t>
    </rPh>
    <phoneticPr fontId="189"/>
  </si>
  <si>
    <t>様式第033号</t>
    <rPh sb="0" eb="2">
      <t>ヨウシキ</t>
    </rPh>
    <rPh sb="2" eb="3">
      <t>ダイ</t>
    </rPh>
    <rPh sb="6" eb="7">
      <t>ゴウ</t>
    </rPh>
    <phoneticPr fontId="189"/>
  </si>
  <si>
    <t>福岡県○○農林事務所長</t>
    <rPh sb="0" eb="3">
      <t>フクオカケン</t>
    </rPh>
    <rPh sb="5" eb="7">
      <t>ノウリン</t>
    </rPh>
    <rPh sb="7" eb="9">
      <t>ジム</t>
    </rPh>
    <rPh sb="9" eb="11">
      <t>ショチョウ</t>
    </rPh>
    <phoneticPr fontId="6"/>
  </si>
  <si>
    <t>第○○号　○○林道開設工事</t>
    <rPh sb="0" eb="1">
      <t>ダイ</t>
    </rPh>
    <rPh sb="3" eb="4">
      <t>ゴウ</t>
    </rPh>
    <rPh sb="7" eb="9">
      <t>リンドウ</t>
    </rPh>
    <rPh sb="9" eb="11">
      <t>カイセツ</t>
    </rPh>
    <rPh sb="11" eb="13">
      <t>コウジ</t>
    </rPh>
    <phoneticPr fontId="6"/>
  </si>
  <si>
    <t>福岡市博多区東公園７－７</t>
  </si>
  <si>
    <t>(株）福岡企画技調</t>
  </si>
  <si>
    <t>建設業退職金共済制度の掛金収納書</t>
    <rPh sb="8" eb="10">
      <t>セイド</t>
    </rPh>
    <rPh sb="11" eb="13">
      <t>カケキン</t>
    </rPh>
    <rPh sb="13" eb="15">
      <t>シュウノウ</t>
    </rPh>
    <rPh sb="15" eb="16">
      <t>ショ</t>
    </rPh>
    <phoneticPr fontId="6"/>
  </si>
  <si>
    <t>(別紙3)</t>
    <rPh sb="1" eb="3">
      <t>ベッシ</t>
    </rPh>
    <phoneticPr fontId="119"/>
  </si>
  <si>
    <t>□週単位(農のみ）</t>
    <rPh sb="1" eb="2">
      <t>シュウ</t>
    </rPh>
    <rPh sb="2" eb="4">
      <t>タンイ</t>
    </rPh>
    <rPh sb="5" eb="6">
      <t>ノウ</t>
    </rPh>
    <phoneticPr fontId="6"/>
  </si>
  <si>
    <t>□週単位（農のみ）</t>
    <rPh sb="1" eb="2">
      <t>シュウ</t>
    </rPh>
    <rPh sb="2" eb="4">
      <t>タンイ</t>
    </rPh>
    <rPh sb="5" eb="6">
      <t>ノウ</t>
    </rPh>
    <phoneticPr fontId="6"/>
  </si>
  <si>
    <t>NG</t>
  </si>
  <si>
    <t>OK</t>
    <phoneticPr fontId="119"/>
  </si>
  <si>
    <t>NG</t>
    <phoneticPr fontId="119"/>
  </si>
  <si>
    <t>実施達成状況が表示される</t>
    <rPh sb="0" eb="2">
      <t>ジッシ</t>
    </rPh>
    <rPh sb="2" eb="6">
      <t>タッセイジョウキョウ</t>
    </rPh>
    <rPh sb="7" eb="9">
      <t>ヒョウジ</t>
    </rPh>
    <phoneticPr fontId="119"/>
  </si>
  <si>
    <t>右の「実施状況確認」を押すと→</t>
    <rPh sb="0" eb="1">
      <t>ミギ</t>
    </rPh>
    <rPh sb="3" eb="5">
      <t>ジッシ</t>
    </rPh>
    <rPh sb="5" eb="7">
      <t>ジョウキョウ</t>
    </rPh>
    <rPh sb="7" eb="9">
      <t>カクニン</t>
    </rPh>
    <rPh sb="11" eb="12">
      <t>オ</t>
    </rPh>
    <phoneticPr fontId="119"/>
  </si>
  <si>
    <t>③休日取得実績を入力</t>
    <rPh sb="1" eb="3">
      <t>キュウジツ</t>
    </rPh>
    <rPh sb="3" eb="5">
      <t>シュトク</t>
    </rPh>
    <rPh sb="5" eb="7">
      <t>ジッセキ</t>
    </rPh>
    <rPh sb="8" eb="10">
      <t>ニュウリョク</t>
    </rPh>
    <phoneticPr fontId="119"/>
  </si>
  <si>
    <t>計画達成状況が表示される</t>
    <rPh sb="0" eb="4">
      <t>ケイカクタッセイ</t>
    </rPh>
    <rPh sb="4" eb="6">
      <t>ジョウキョウ</t>
    </rPh>
    <rPh sb="7" eb="9">
      <t>ヒョウジ</t>
    </rPh>
    <phoneticPr fontId="119"/>
  </si>
  <si>
    <t>右の「計画状況確認」を押すと→</t>
    <rPh sb="0" eb="1">
      <t>ミギ</t>
    </rPh>
    <rPh sb="3" eb="5">
      <t>ケイカク</t>
    </rPh>
    <rPh sb="5" eb="7">
      <t>ジョウキョウ</t>
    </rPh>
    <rPh sb="7" eb="9">
      <t>カクニン</t>
    </rPh>
    <rPh sb="11" eb="12">
      <t>オ</t>
    </rPh>
    <phoneticPr fontId="119"/>
  </si>
  <si>
    <t>②休日取得計画を入力</t>
    <rPh sb="1" eb="3">
      <t>キュウジツ</t>
    </rPh>
    <rPh sb="3" eb="5">
      <t>シュトク</t>
    </rPh>
    <rPh sb="5" eb="7">
      <t>ケイカク</t>
    </rPh>
    <rPh sb="8" eb="10">
      <t>ニュウリョク</t>
    </rPh>
    <phoneticPr fontId="119"/>
  </si>
  <si>
    <t>現場閉所</t>
    <rPh sb="0" eb="2">
      <t>ゲンバ</t>
    </rPh>
    <rPh sb="2" eb="4">
      <t>ヘイショ</t>
    </rPh>
    <phoneticPr fontId="119"/>
  </si>
  <si>
    <t>：</t>
    <phoneticPr fontId="119"/>
  </si>
  <si>
    <t>カレンダーが表示される</t>
  </si>
  <si>
    <t>未達成</t>
    <phoneticPr fontId="119"/>
  </si>
  <si>
    <t>週単位達成(実施)</t>
    <rPh sb="0" eb="3">
      <t>シュウタンイ</t>
    </rPh>
    <rPh sb="3" eb="5">
      <t>タッセイ</t>
    </rPh>
    <rPh sb="6" eb="8">
      <t>ジッシ</t>
    </rPh>
    <phoneticPr fontId="119"/>
  </si>
  <si>
    <t>週単位達成(計画)</t>
    <rPh sb="0" eb="3">
      <t>シュウタンイ</t>
    </rPh>
    <rPh sb="3" eb="5">
      <t>タッセイ</t>
    </rPh>
    <rPh sb="6" eb="8">
      <t>ケイカク</t>
    </rPh>
    <phoneticPr fontId="119"/>
  </si>
  <si>
    <t>右の「カレンダー表示」を押すと→</t>
    <rPh sb="0" eb="1">
      <t>ミギ</t>
    </rPh>
    <rPh sb="8" eb="10">
      <t>ヒョウジ</t>
    </rPh>
    <rPh sb="12" eb="13">
      <t>オ</t>
    </rPh>
    <phoneticPr fontId="119"/>
  </si>
  <si>
    <t>月単位達成(実施)</t>
    <rPh sb="0" eb="3">
      <t>ツキタンイ</t>
    </rPh>
    <rPh sb="3" eb="5">
      <t>タッセイ</t>
    </rPh>
    <rPh sb="6" eb="8">
      <t>ジッシ</t>
    </rPh>
    <phoneticPr fontId="119"/>
  </si>
  <si>
    <t>月単位達成(計画)</t>
    <rPh sb="0" eb="3">
      <t>ツキタンイ</t>
    </rPh>
    <rPh sb="3" eb="5">
      <t>タッセイ</t>
    </rPh>
    <rPh sb="6" eb="8">
      <t>ケイカク</t>
    </rPh>
    <phoneticPr fontId="119"/>
  </si>
  <si>
    <t>①工事着手日・工事完成日を入力</t>
    <rPh sb="1" eb="6">
      <t>コウジチャクシュビ</t>
    </rPh>
    <rPh sb="7" eb="12">
      <t>コウジカンセイビ</t>
    </rPh>
    <rPh sb="13" eb="15">
      <t>ニュウリョク</t>
    </rPh>
    <phoneticPr fontId="119"/>
  </si>
  <si>
    <t>通期達成(実施)</t>
    <rPh sb="0" eb="2">
      <t>ツウキ</t>
    </rPh>
    <rPh sb="2" eb="4">
      <t>タッセイ</t>
    </rPh>
    <rPh sb="5" eb="7">
      <t>ジッシ</t>
    </rPh>
    <phoneticPr fontId="119"/>
  </si>
  <si>
    <t>通期達成(計画)</t>
    <rPh sb="0" eb="2">
      <t>ツウキ</t>
    </rPh>
    <rPh sb="2" eb="4">
      <t>タッセイ</t>
    </rPh>
    <rPh sb="5" eb="7">
      <t>ケイカク</t>
    </rPh>
    <phoneticPr fontId="119"/>
  </si>
  <si>
    <r>
      <t>当該工事における共済証紙購入の考え方　(該当する</t>
    </r>
    <r>
      <rPr>
        <sz val="14"/>
        <rFont val="ＭＳ Ｐゴシック"/>
        <family val="3"/>
        <charset val="128"/>
      </rPr>
      <t>□</t>
    </r>
    <r>
      <rPr>
        <sz val="11"/>
        <rFont val="ＭＳ Ｐゴシック"/>
        <family val="3"/>
        <charset val="128"/>
      </rPr>
      <t>に✓をチェックして下さい)</t>
    </r>
    <phoneticPr fontId="189"/>
  </si>
</sst>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DBNum3][$-411]#,##0"/>
    <numFmt numFmtId="183" formatCode="#,##0\ &quot;　千円　&quot;"/>
    <numFmt numFmtId="184" formatCode="#,##0_);[Red]\(#,##0\)"/>
    <numFmt numFmtId="185" formatCode="#,##0.0_ "/>
    <numFmt numFmtId="186" formatCode="[$-411]ge\.m\.d;@"/>
    <numFmt numFmtId="187" formatCode="0_ "/>
    <numFmt numFmtId="188" formatCode="0_);[Red]\(0\)"/>
    <numFmt numFmtId="189" formatCode="&quot;自&quot;[$-411]ggge&quot;年&quot;m&quot;月&quot;d&quot;日&quot;;@"/>
    <numFmt numFmtId="190" formatCode="&quot;至&quot;[$-411]ggge&quot;年&quot;m&quot;月&quot;d&quot;日&quot;;@"/>
    <numFmt numFmtId="191" formatCode="[$]ggge&quot;年&quot;m&quot;月&quot;d&quot;日&quot;;@"/>
    <numFmt numFmtId="192" formatCode="0.0&quot;%&quot;"/>
    <numFmt numFmtId="193" formatCode="0&quot;月&quot;"/>
    <numFmt numFmtId="194" formatCode="\(0.0&quot;%) &quot;"/>
    <numFmt numFmtId="195" formatCode="00"/>
    <numFmt numFmtId="196" formatCode="&quot;:&quot;00"/>
    <numFmt numFmtId="197" formatCode="#,##0.0"/>
    <numFmt numFmtId="198" formatCode="[$-411]&quot;～ &quot;ggge&quot;年&quot;m&quot;月&quot;d&quot;日&quot;;@"/>
    <numFmt numFmtId="199" formatCode="#,##0_ ;[Red]\-#,##0\ "/>
    <numFmt numFmtId="200" formatCode="0&quot;歳&quot;"/>
    <numFmt numFmtId="201" formatCode="[$-411]ge\ &quot;・&quot;\ m\ &quot;・&quot;\ d;@"/>
    <numFmt numFmtId="202" formatCode="&quot;（&quot;0&quot;歳）&quot;"/>
    <numFmt numFmtId="203" formatCode="[$-411]ge&quot;年&quot;m&quot;月&quot;;@"/>
    <numFmt numFmtId="204" formatCode="yyyy/mm/dd;@"/>
    <numFmt numFmtId="205" formatCode="&quot;第&quot;@&quot;号&quot;"/>
    <numFmt numFmtId="206" formatCode="&quot;（　No.&quot;\ 0\ &quot;）&quot;"/>
    <numFmt numFmtId="207" formatCode="0.0%"/>
    <numFmt numFmtId="208" formatCode="###&quot;日間&quot;"/>
    <numFmt numFmtId="209" formatCode="d"/>
    <numFmt numFmtId="210" formatCode="General&quot;日間&quot;"/>
  </numFmts>
  <fonts count="24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ＭＳ 明朝"/>
      <family val="1"/>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u/>
      <sz val="10"/>
      <color indexed="1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b/>
      <sz val="12"/>
      <name val="ＭＳゴシック"/>
      <family val="3"/>
      <charset val="128"/>
    </font>
    <font>
      <b/>
      <sz val="16"/>
      <name val="ＭＳゴシック"/>
      <family val="3"/>
      <charset val="128"/>
    </font>
    <font>
      <sz val="20"/>
      <name val="ＭＳ Ｐゴシック"/>
      <family val="3"/>
      <charset val="128"/>
    </font>
    <font>
      <sz val="28"/>
      <name val="ＭＳ Ｐ明朝"/>
      <family val="1"/>
      <charset val="128"/>
    </font>
    <font>
      <sz val="11"/>
      <color theme="1"/>
      <name val="ＭＳ Ｐゴシック"/>
      <family val="3"/>
      <charset val="128"/>
      <scheme val="minor"/>
    </font>
    <font>
      <sz val="11"/>
      <color theme="0"/>
      <name val="ＭＳ Ｐ明朝"/>
      <family val="1"/>
      <charset val="128"/>
    </font>
    <font>
      <sz val="11"/>
      <color theme="0"/>
      <name val="ＭＳ 明朝"/>
      <family val="1"/>
      <charset val="128"/>
    </font>
    <font>
      <sz val="9"/>
      <color theme="0"/>
      <name val="ＭＳ 明朝"/>
      <family val="1"/>
      <charset val="128"/>
    </font>
    <font>
      <sz val="11"/>
      <color rgb="FFFF0000"/>
      <name val="ＭＳ 明朝"/>
      <family val="1"/>
      <charset val="128"/>
    </font>
    <font>
      <sz val="11"/>
      <color theme="1"/>
      <name val="ＭＳ Ｐゴシック"/>
      <family val="3"/>
      <charset val="128"/>
    </font>
    <font>
      <b/>
      <sz val="14"/>
      <name val="ＭＳ Ｐ明朝"/>
      <family val="1"/>
      <charset val="128"/>
    </font>
    <font>
      <sz val="6"/>
      <name val="ＭＳ Ｐゴシック"/>
      <family val="2"/>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1"/>
      <color theme="1"/>
      <name val="ＭＳ Ｐ明朝"/>
      <family val="1"/>
      <charset val="128"/>
    </font>
    <font>
      <sz val="12"/>
      <color theme="1"/>
      <name val="ＭＳ Ｐ明朝"/>
      <family val="1"/>
      <charset val="128"/>
    </font>
    <font>
      <sz val="14"/>
      <color theme="1"/>
      <name val="ＭＳ Ｐゴシック"/>
      <family val="3"/>
      <charset val="128"/>
      <scheme val="minor"/>
    </font>
    <font>
      <sz val="10"/>
      <color rgb="FFFF0000"/>
      <name val="ＭＳ Ｐ明朝"/>
      <family val="1"/>
      <charset val="128"/>
    </font>
    <font>
      <sz val="10"/>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theme="1"/>
      <name val="ＭＳ Ｐゴシック"/>
      <family val="3"/>
      <charset val="128"/>
    </font>
    <font>
      <sz val="11"/>
      <color theme="1"/>
      <name val="ＭＳゴシック"/>
      <family val="3"/>
      <charset val="128"/>
    </font>
    <font>
      <sz val="10"/>
      <color theme="1"/>
      <name val="ＭＳゴシック"/>
      <family val="3"/>
      <charset val="128"/>
    </font>
    <font>
      <sz val="8"/>
      <color rgb="FFFF0000"/>
      <name val="ＭＳゴシック"/>
      <family val="3"/>
      <charset val="128"/>
    </font>
    <font>
      <sz val="14"/>
      <color rgb="FFFF0000"/>
      <name val="ＭＳゴシック"/>
      <family val="3"/>
      <charset val="128"/>
    </font>
    <font>
      <sz val="10"/>
      <color rgb="FFFF0000"/>
      <name val="ＭＳゴシック"/>
      <family val="3"/>
      <charset val="128"/>
    </font>
    <font>
      <sz val="11"/>
      <color rgb="FFFF0000"/>
      <name val="ＭＳ Ｐゴシック"/>
      <family val="3"/>
      <charset val="128"/>
    </font>
    <font>
      <sz val="8"/>
      <color theme="1"/>
      <name val="ＭＳゴシック"/>
      <family val="3"/>
      <charset val="128"/>
    </font>
    <font>
      <sz val="20"/>
      <name val="ＭＳ ゴシック"/>
      <family val="3"/>
      <charset val="128"/>
    </font>
    <font>
      <sz val="10"/>
      <name val="Segoe UI Symbol"/>
      <family val="3"/>
    </font>
    <font>
      <sz val="10"/>
      <color theme="1" tint="0.34998626667073579"/>
      <name val="ＭＳ 明朝"/>
      <family val="1"/>
      <charset val="128"/>
    </font>
    <font>
      <sz val="10"/>
      <color theme="0"/>
      <name val="ＭＳ 明朝"/>
      <family val="1"/>
      <charset val="128"/>
    </font>
    <font>
      <sz val="11"/>
      <color rgb="FFCCFFFF"/>
      <name val="ＭＳ Ｐゴシック"/>
      <family val="3"/>
      <charset val="128"/>
    </font>
    <font>
      <sz val="11"/>
      <color rgb="FFCCFFFF"/>
      <name val="ＭＳ Ｐ明朝"/>
      <family val="1"/>
      <charset val="128"/>
    </font>
    <font>
      <b/>
      <sz val="9"/>
      <color indexed="81"/>
      <name val="MS P ゴシック"/>
      <family val="3"/>
      <charset val="128"/>
    </font>
    <font>
      <sz val="18"/>
      <color rgb="FFFF0000"/>
      <name val="HG丸ｺﾞｼｯｸM-PRO"/>
      <family val="3"/>
      <charset val="128"/>
    </font>
    <font>
      <sz val="10"/>
      <name val="HGSｺﾞｼｯｸE"/>
      <family val="3"/>
      <charset val="128"/>
    </font>
    <font>
      <sz val="10"/>
      <color theme="0" tint="-0.499984740745262"/>
      <name val="ＭＳ Ｐ明朝"/>
      <family val="1"/>
      <charset val="128"/>
    </font>
    <font>
      <sz val="11"/>
      <color theme="0"/>
      <name val="ＭＳゴシック"/>
      <family val="3"/>
      <charset val="128"/>
    </font>
    <font>
      <sz val="10"/>
      <name val="HGP創英ﾌﾟﾚｾﾞﾝｽEB"/>
      <family val="1"/>
      <charset val="128"/>
    </font>
    <font>
      <sz val="10"/>
      <name val="ＭＳゴシック"/>
      <family val="1"/>
      <charset val="128"/>
    </font>
    <font>
      <sz val="11"/>
      <color theme="0"/>
      <name val="ＭＳ Ｐゴシック"/>
      <family val="3"/>
      <charset val="128"/>
    </font>
    <font>
      <b/>
      <sz val="10"/>
      <name val="ＭＳ Ｐゴシック"/>
      <family val="3"/>
      <charset val="128"/>
    </font>
    <font>
      <b/>
      <sz val="8"/>
      <name val="ＭＳ Ｐゴシック"/>
      <family val="3"/>
      <charset val="128"/>
    </font>
    <font>
      <sz val="18"/>
      <name val="ＭＳ Ｐゴシック"/>
      <family val="3"/>
      <charset val="128"/>
    </font>
    <font>
      <b/>
      <sz val="14"/>
      <name val="ＭＳ Ｐゴシック"/>
      <family val="3"/>
      <charset val="128"/>
    </font>
    <font>
      <sz val="12"/>
      <color theme="1"/>
      <name val="ＭＳ 明朝"/>
      <family val="1"/>
      <charset val="128"/>
    </font>
    <font>
      <sz val="10.5"/>
      <color theme="1" tint="0.499984740745262"/>
      <name val="ＪＳＰ明朝"/>
      <family val="1"/>
      <charset val="128"/>
    </font>
    <font>
      <sz val="16"/>
      <color rgb="FFFF0000"/>
      <name val="ＭＳ Ｐ明朝"/>
      <family val="1"/>
      <charset val="128"/>
    </font>
    <font>
      <sz val="12"/>
      <color theme="0" tint="-0.249977111117893"/>
      <name val="ＭＳ 明朝"/>
      <family val="1"/>
      <charset val="128"/>
    </font>
    <font>
      <sz val="11"/>
      <color theme="1"/>
      <name val="HGｺﾞｼｯｸM"/>
      <family val="3"/>
      <charset val="128"/>
    </font>
    <font>
      <sz val="11"/>
      <color rgb="FFFF0000"/>
      <name val="HGｺﾞｼｯｸM"/>
      <family val="3"/>
      <charset val="128"/>
    </font>
    <font>
      <sz val="8"/>
      <color indexed="81"/>
      <name val="ＭＳ Ｐゴシック"/>
      <family val="3"/>
      <charset val="128"/>
    </font>
    <font>
      <sz val="11"/>
      <color rgb="FFCCFFFF"/>
      <name val="ＭＳ 明朝"/>
      <family val="1"/>
      <charset val="128"/>
    </font>
    <font>
      <sz val="9"/>
      <color rgb="FFCCFFFF"/>
      <name val="ＭＳ 明朝"/>
      <family val="1"/>
      <charset val="128"/>
    </font>
    <font>
      <sz val="11"/>
      <color indexed="81"/>
      <name val="MS P ゴシック"/>
      <family val="3"/>
      <charset val="128"/>
    </font>
    <font>
      <b/>
      <u val="double"/>
      <sz val="10"/>
      <name val="ＭＳ Ｐゴシック"/>
      <family val="3"/>
      <charset val="128"/>
    </font>
    <font>
      <u val="double"/>
      <sz val="10"/>
      <color rgb="FFFF0000"/>
      <name val="ＭＳ Ｐ明朝"/>
      <family val="1"/>
      <charset val="128"/>
    </font>
    <font>
      <u val="double"/>
      <sz val="10"/>
      <name val="ＭＳ Ｐ明朝"/>
      <family val="1"/>
      <charset val="128"/>
    </font>
    <font>
      <sz val="10"/>
      <color theme="0"/>
      <name val="ＭＳ Ｐゴシック"/>
      <family val="3"/>
      <charset val="128"/>
    </font>
    <font>
      <sz val="9"/>
      <color indexed="81"/>
      <name val="MS P ゴシック"/>
      <family val="3"/>
      <charset val="128"/>
    </font>
    <font>
      <u/>
      <sz val="12"/>
      <color indexed="12"/>
      <name val="ＭＳ Ｐゴシック"/>
      <family val="3"/>
      <charset val="128"/>
    </font>
    <font>
      <u/>
      <sz val="12"/>
      <color rgb="FF0000FF"/>
      <name val="ＭＳ Ｐゴシック"/>
      <family val="3"/>
      <charset val="128"/>
    </font>
    <font>
      <sz val="12"/>
      <color rgb="FFFF0000"/>
      <name val="ＭＳ Ｐゴシック"/>
      <family val="3"/>
      <charset val="128"/>
    </font>
    <font>
      <b/>
      <sz val="12"/>
      <color indexed="10"/>
      <name val="ＭＳ Ｐゴシック"/>
      <family val="3"/>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b/>
      <sz val="14"/>
      <color indexed="10"/>
      <name val="ＭＳ Ｐゴシック"/>
      <family val="3"/>
      <charset val="128"/>
    </font>
    <font>
      <sz val="8"/>
      <color theme="0"/>
      <name val="ＭＳ Ｐゴシック"/>
      <family val="3"/>
      <charset val="128"/>
    </font>
    <font>
      <u/>
      <sz val="10"/>
      <color rgb="FFFF0000"/>
      <name val="ＭＳ Ｐゴシック"/>
      <family val="3"/>
      <charset val="128"/>
    </font>
    <font>
      <sz val="6"/>
      <name val="ＭＳ Ｐゴシック"/>
      <family val="2"/>
      <charset val="128"/>
    </font>
    <font>
      <sz val="13"/>
      <name val="ＭＳ Ｐゴシック"/>
      <family val="3"/>
      <charset val="128"/>
    </font>
    <font>
      <u/>
      <sz val="12"/>
      <color rgb="FFFF0000"/>
      <name val="ＭＳ Ｐゴシック"/>
      <family val="3"/>
      <charset val="128"/>
    </font>
    <font>
      <sz val="11"/>
      <color rgb="FF0000FF"/>
      <name val="ＭＳ Ｐゴシック"/>
      <family val="3"/>
      <charset val="128"/>
      <scheme val="minor"/>
    </font>
    <font>
      <sz val="11"/>
      <name val="HGPｺﾞｼｯｸM"/>
      <family val="3"/>
      <charset val="128"/>
    </font>
    <font>
      <u/>
      <sz val="11"/>
      <name val="ＭＳ Ｐゴシック"/>
      <family val="3"/>
      <charset val="128"/>
    </font>
    <font>
      <b/>
      <sz val="12"/>
      <name val="ＭＳ Ｐゴシック"/>
      <family val="3"/>
      <charset val="128"/>
    </font>
    <font>
      <u/>
      <sz val="12"/>
      <name val="ＭＳ Ｐゴシック"/>
      <family val="3"/>
      <charset val="128"/>
    </font>
    <font>
      <u/>
      <sz val="11"/>
      <color rgb="FF0000FF"/>
      <name val="ＭＳ Ｐゴシック"/>
      <family val="3"/>
      <charset val="128"/>
    </font>
    <font>
      <sz val="12"/>
      <color rgb="FF0000FF"/>
      <name val="ＭＳ Ｐゴシック"/>
      <family val="3"/>
      <charset val="128"/>
    </font>
    <font>
      <sz val="10"/>
      <color rgb="FF0000FF"/>
      <name val="ＭＳ Ｐゴシック"/>
      <family val="3"/>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7"/>
      <name val="ＭＳ Ｐ明朝"/>
      <family val="1"/>
      <charset val="128"/>
    </font>
    <font>
      <sz val="11"/>
      <name val="FC丸ゴシック体-B"/>
      <family val="3"/>
      <charset val="128"/>
    </font>
    <font>
      <u/>
      <sz val="11"/>
      <name val="HGPｺﾞｼｯｸM"/>
      <family val="3"/>
      <charset val="128"/>
    </font>
    <font>
      <b/>
      <sz val="22"/>
      <name val="ＭＳ 明朝"/>
      <family val="1"/>
      <charset val="128"/>
    </font>
    <font>
      <sz val="11"/>
      <name val="HGSｺﾞｼｯｸM"/>
      <family val="3"/>
      <charset val="128"/>
    </font>
    <font>
      <b/>
      <sz val="12"/>
      <name val="HGPｺﾞｼｯｸM"/>
      <family val="3"/>
      <charset val="128"/>
    </font>
    <font>
      <sz val="16"/>
      <name val="ＭＳ Ｐゴシック"/>
      <family val="2"/>
      <charset val="128"/>
      <scheme val="minor"/>
    </font>
    <font>
      <u/>
      <sz val="11"/>
      <name val="ＭＳ Ｐゴシック"/>
      <family val="2"/>
      <charset val="128"/>
      <scheme val="minor"/>
    </font>
    <font>
      <sz val="11"/>
      <name val="HGｺﾞｼｯｸM"/>
      <family val="3"/>
      <charset val="128"/>
    </font>
    <font>
      <sz val="10.5"/>
      <name val="ＭＳ ゴシック"/>
      <family val="3"/>
      <charset val="128"/>
    </font>
    <font>
      <sz val="11"/>
      <color theme="1"/>
      <name val="ＭＳ Ｐゴシック"/>
      <family val="2"/>
      <charset val="128"/>
    </font>
    <font>
      <sz val="8"/>
      <color theme="1"/>
      <name val="HGｺﾞｼｯｸM"/>
      <family val="3"/>
      <charset val="128"/>
    </font>
    <font>
      <b/>
      <sz val="11"/>
      <color theme="1"/>
      <name val="HGｺﾞｼｯｸM"/>
      <family val="3"/>
      <charset val="128"/>
    </font>
    <font>
      <sz val="11"/>
      <color theme="1"/>
      <name val="HGPｺﾞｼｯｸM"/>
      <family val="3"/>
      <charset val="128"/>
    </font>
    <font>
      <b/>
      <sz val="11"/>
      <color rgb="FFFF0000"/>
      <name val="HGｺﾞｼｯｸM"/>
      <family val="3"/>
      <charset val="128"/>
    </font>
    <font>
      <sz val="12"/>
      <color theme="1"/>
      <name val="HGｺﾞｼｯｸM"/>
      <family val="3"/>
      <charset val="128"/>
    </font>
    <font>
      <sz val="16"/>
      <color theme="1"/>
      <name val="HGｺﾞｼｯｸM"/>
      <family val="3"/>
      <charset val="128"/>
    </font>
    <font>
      <sz val="11"/>
      <color rgb="FF9C6500"/>
      <name val="ＭＳ Ｐゴシック"/>
      <family val="2"/>
      <charset val="128"/>
      <scheme val="minor"/>
    </font>
    <font>
      <u/>
      <sz val="11"/>
      <color rgb="FFFF0000"/>
      <name val="ＭＳ Ｐゴシック"/>
      <family val="3"/>
      <charset val="128"/>
    </font>
    <font>
      <sz val="11"/>
      <color rgb="FFFF0000"/>
      <name val="ＭＳ Ｐゴシック"/>
      <family val="2"/>
      <scheme val="minor"/>
    </font>
    <font>
      <b/>
      <sz val="9"/>
      <color theme="1"/>
      <name val="HGｺﾞｼｯｸM"/>
      <family val="3"/>
      <charset val="128"/>
    </font>
    <font>
      <sz val="10"/>
      <color theme="1"/>
      <name val="HGｺﾞｼｯｸM"/>
      <family val="3"/>
      <charset val="128"/>
    </font>
    <font>
      <b/>
      <sz val="9"/>
      <name val="HGｺﾞｼｯｸM"/>
      <family val="3"/>
      <charset val="128"/>
    </font>
    <font>
      <b/>
      <sz val="12"/>
      <color rgb="FF000000"/>
      <name val="ＭＳ Ｐゴシック"/>
      <family val="3"/>
      <charset val="128"/>
    </font>
    <font>
      <sz val="16"/>
      <name val="HGｺﾞｼｯｸM"/>
      <family val="3"/>
      <charset val="128"/>
    </font>
    <font>
      <sz val="12"/>
      <name val="HGｺﾞｼｯｸM"/>
      <family val="3"/>
      <charset val="128"/>
    </font>
    <font>
      <b/>
      <sz val="11"/>
      <name val="HGｺﾞｼｯｸM"/>
      <family val="3"/>
      <charset val="128"/>
    </font>
    <font>
      <sz val="8"/>
      <name val="HGｺﾞｼｯｸM"/>
      <family val="3"/>
      <charset val="128"/>
    </font>
    <font>
      <sz val="9"/>
      <name val="HGｺﾞｼｯｸM"/>
      <family val="3"/>
      <charset val="128"/>
    </font>
    <font>
      <b/>
      <u/>
      <sz val="12"/>
      <name val="HGｺﾞｼｯｸM"/>
      <family val="3"/>
      <charset val="128"/>
    </font>
    <font>
      <sz val="6"/>
      <name val="HGｺﾞｼｯｸM"/>
      <family val="3"/>
      <charset val="128"/>
    </font>
    <font>
      <sz val="11"/>
      <name val="ＭＳ Ｐゴシック"/>
      <family val="2"/>
      <charset val="128"/>
    </font>
    <font>
      <sz val="18"/>
      <name val="ＭＳ Ｐゴシック"/>
      <family val="2"/>
      <charset val="128"/>
    </font>
    <font>
      <sz val="9"/>
      <name val="ＭＳ Ｐゴシック"/>
      <family val="2"/>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rgb="FFCCFFFF"/>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8" tint="0.59996337778862885"/>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42"/>
      </patternFill>
    </fill>
    <fill>
      <patternFill patternType="solid">
        <fgColor rgb="FFFFCC99"/>
        <bgColor indexed="64"/>
      </patternFill>
    </fill>
    <fill>
      <patternFill patternType="solid">
        <fgColor indexed="27"/>
        <bgColor theme="9" tint="0.59996337778862885"/>
      </patternFill>
    </fill>
    <fill>
      <patternFill patternType="solid">
        <fgColor theme="9" tint="0.59999389629810485"/>
        <bgColor indexed="64"/>
      </patternFill>
    </fill>
    <fill>
      <patternFill patternType="solid">
        <fgColor rgb="FFFFCC00"/>
        <bgColor indexed="64"/>
      </patternFill>
    </fill>
    <fill>
      <patternFill patternType="solid">
        <fgColor rgb="FF66FF66"/>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rgb="FFFFFF99"/>
        <bgColor indexed="64"/>
      </patternFill>
    </fill>
    <fill>
      <patternFill patternType="solid">
        <fgColor theme="6" tint="0.59999389629810485"/>
        <bgColor indexed="64"/>
      </patternFill>
    </fill>
  </fills>
  <borders count="2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dotted">
        <color indexed="64"/>
      </top>
      <bottom style="dotted">
        <color indexed="64"/>
      </bottom>
      <diagonal/>
    </border>
    <border>
      <left/>
      <right/>
      <top style="hair">
        <color indexed="64"/>
      </top>
      <bottom style="dotted">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style="thin">
        <color indexed="64"/>
      </left>
      <right/>
      <top style="thick">
        <color indexed="64"/>
      </top>
      <bottom style="thick">
        <color indexed="64"/>
      </bottom>
      <diagonal/>
    </border>
    <border>
      <left style="thin">
        <color indexed="64"/>
      </left>
      <right/>
      <top/>
      <bottom style="thick">
        <color indexed="64"/>
      </bottom>
      <diagonal/>
    </border>
    <border>
      <left style="thin">
        <color indexed="64"/>
      </left>
      <right/>
      <top style="double">
        <color indexed="64"/>
      </top>
      <bottom/>
      <diagonal/>
    </border>
    <border>
      <left/>
      <right style="thin">
        <color indexed="64"/>
      </right>
      <top style="double">
        <color indexed="64"/>
      </top>
      <bottom/>
      <diagonal/>
    </border>
    <border>
      <left/>
      <right/>
      <top/>
      <bottom style="dashed">
        <color rgb="FFFF0000"/>
      </bottom>
      <diagonal/>
    </border>
    <border>
      <left style="hair">
        <color auto="1"/>
      </left>
      <right/>
      <top/>
      <bottom/>
      <diagonal/>
    </border>
    <border>
      <left style="hair">
        <color auto="1"/>
      </left>
      <right/>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top style="thin">
        <color indexed="64"/>
      </top>
      <bottom/>
      <diagonal/>
    </border>
    <border>
      <left style="hair">
        <color auto="1"/>
      </left>
      <right/>
      <top/>
      <bottom style="thin">
        <color indexed="64"/>
      </bottom>
      <diagonal/>
    </border>
    <border>
      <left/>
      <right/>
      <top/>
      <bottom style="hair">
        <color auto="1"/>
      </bottom>
      <diagonal/>
    </border>
    <border>
      <left/>
      <right/>
      <top style="dashed">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hair">
        <color auto="1"/>
      </right>
      <top style="hair">
        <color auto="1"/>
      </top>
      <bottom/>
      <diagonal/>
    </border>
    <border>
      <left/>
      <right style="hair">
        <color auto="1"/>
      </right>
      <top/>
      <bottom style="hair">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hair">
        <color auto="1"/>
      </bottom>
      <diagonal/>
    </border>
    <border>
      <left style="hair">
        <color auto="1"/>
      </left>
      <right style="hair">
        <color auto="1"/>
      </right>
      <top/>
      <bottom style="hair">
        <color auto="1"/>
      </bottom>
      <diagonal/>
    </border>
    <border>
      <left style="thin">
        <color indexed="64"/>
      </left>
      <right style="hair">
        <color auto="1"/>
      </right>
      <top/>
      <bottom style="hair">
        <color auto="1"/>
      </bottom>
      <diagonal/>
    </border>
    <border>
      <left style="thin">
        <color indexed="64"/>
      </left>
      <right style="thin">
        <color indexed="64"/>
      </right>
      <top/>
      <bottom style="hair">
        <color auto="1"/>
      </bottom>
      <diagonal/>
    </border>
    <border>
      <left style="hair">
        <color auto="1"/>
      </left>
      <right/>
      <top/>
      <bottom style="hair">
        <color auto="1"/>
      </bottom>
      <diagonal/>
    </border>
    <border>
      <left style="hair">
        <color auto="1"/>
      </left>
      <right style="thin">
        <color indexed="64"/>
      </right>
      <top/>
      <bottom style="hair">
        <color auto="1"/>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hair">
        <color auto="1"/>
      </left>
      <right style="thin">
        <color indexed="64"/>
      </right>
      <top/>
      <bottom style="thin">
        <color indexed="64"/>
      </bottom>
      <diagonal/>
    </border>
    <border>
      <left/>
      <right style="thin">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top style="double">
        <color indexed="64"/>
      </top>
      <bottom style="thin">
        <color indexed="64"/>
      </bottom>
      <diagonal/>
    </border>
    <border>
      <left style="thin">
        <color auto="1"/>
      </left>
      <right/>
      <top style="double">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hair">
        <color indexed="64"/>
      </top>
      <bottom style="double">
        <color indexed="64"/>
      </bottom>
      <diagonal/>
    </border>
    <border>
      <left style="hair">
        <color auto="1"/>
      </left>
      <right/>
      <top style="hair">
        <color indexed="64"/>
      </top>
      <bottom style="double">
        <color indexed="64"/>
      </bottom>
      <diagonal/>
    </border>
    <border>
      <left/>
      <right style="hair">
        <color auto="1"/>
      </right>
      <top style="hair">
        <color auto="1"/>
      </top>
      <bottom style="double">
        <color indexed="64"/>
      </bottom>
      <diagonal/>
    </border>
    <border>
      <left style="thin">
        <color indexed="64"/>
      </left>
      <right/>
      <top style="hair">
        <color auto="1"/>
      </top>
      <bottom style="double">
        <color indexed="64"/>
      </bottom>
      <diagonal/>
    </border>
  </borders>
  <cellStyleXfs count="81">
    <xf numFmtId="0" fontId="0" fillId="0" borderId="0"/>
    <xf numFmtId="0" fontId="29" fillId="2" borderId="0" applyNumberFormat="0" applyBorder="0" applyAlignment="0" applyProtection="0">
      <alignment vertical="center"/>
    </xf>
    <xf numFmtId="0" fontId="29" fillId="3" borderId="0" applyNumberFormat="0" applyBorder="0" applyAlignment="0" applyProtection="0">
      <alignment vertical="center"/>
    </xf>
    <xf numFmtId="0" fontId="29" fillId="4" borderId="0" applyNumberFormat="0" applyBorder="0" applyAlignment="0" applyProtection="0">
      <alignment vertical="center"/>
    </xf>
    <xf numFmtId="0" fontId="29" fillId="5" borderId="0" applyNumberFormat="0" applyBorder="0" applyAlignment="0" applyProtection="0">
      <alignment vertical="center"/>
    </xf>
    <xf numFmtId="0" fontId="29" fillId="6" borderId="0" applyNumberFormat="0" applyBorder="0" applyAlignment="0" applyProtection="0">
      <alignment vertical="center"/>
    </xf>
    <xf numFmtId="0" fontId="29" fillId="7" borderId="0" applyNumberFormat="0" applyBorder="0" applyAlignment="0" applyProtection="0">
      <alignment vertical="center"/>
    </xf>
    <xf numFmtId="0" fontId="29" fillId="8" borderId="0" applyNumberFormat="0" applyBorder="0" applyAlignment="0" applyProtection="0">
      <alignment vertical="center"/>
    </xf>
    <xf numFmtId="0" fontId="29" fillId="9" borderId="0" applyNumberFormat="0" applyBorder="0" applyAlignment="0" applyProtection="0">
      <alignment vertical="center"/>
    </xf>
    <xf numFmtId="0" fontId="29" fillId="10" borderId="0" applyNumberFormat="0" applyBorder="0" applyAlignment="0" applyProtection="0">
      <alignment vertical="center"/>
    </xf>
    <xf numFmtId="0" fontId="29" fillId="5" borderId="0" applyNumberFormat="0" applyBorder="0" applyAlignment="0" applyProtection="0">
      <alignment vertical="center"/>
    </xf>
    <xf numFmtId="0" fontId="29" fillId="8" borderId="0" applyNumberFormat="0" applyBorder="0" applyAlignment="0" applyProtection="0">
      <alignment vertical="center"/>
    </xf>
    <xf numFmtId="0" fontId="29" fillId="11" borderId="0" applyNumberFormat="0" applyBorder="0" applyAlignment="0" applyProtection="0">
      <alignment vertical="center"/>
    </xf>
    <xf numFmtId="0" fontId="53" fillId="12" borderId="0" applyNumberFormat="0" applyBorder="0" applyAlignment="0" applyProtection="0">
      <alignment vertical="center"/>
    </xf>
    <xf numFmtId="0" fontId="53" fillId="9" borderId="0" applyNumberFormat="0" applyBorder="0" applyAlignment="0" applyProtection="0">
      <alignment vertical="center"/>
    </xf>
    <xf numFmtId="0" fontId="53" fillId="10"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9" borderId="0" applyNumberFormat="0" applyBorder="0" applyAlignment="0" applyProtection="0">
      <alignment vertical="center"/>
    </xf>
    <xf numFmtId="0" fontId="54" fillId="0" borderId="0" applyNumberFormat="0" applyFill="0" applyBorder="0" applyAlignment="0" applyProtection="0">
      <alignment vertical="center"/>
    </xf>
    <xf numFmtId="0" fontId="55" fillId="20" borderId="1" applyNumberFormat="0" applyAlignment="0" applyProtection="0">
      <alignment vertical="center"/>
    </xf>
    <xf numFmtId="0" fontId="56" fillId="21" borderId="0" applyNumberFormat="0" applyBorder="0" applyAlignment="0" applyProtection="0">
      <alignment vertical="center"/>
    </xf>
    <xf numFmtId="0" fontId="70" fillId="0" borderId="0" applyNumberFormat="0" applyFill="0" applyBorder="0" applyAlignment="0" applyProtection="0">
      <alignment vertical="top"/>
      <protection locked="0"/>
    </xf>
    <xf numFmtId="0" fontId="29" fillId="22" borderId="2" applyNumberFormat="0" applyFont="0" applyAlignment="0" applyProtection="0">
      <alignment vertical="center"/>
    </xf>
    <xf numFmtId="0" fontId="57" fillId="0" borderId="3" applyNumberFormat="0" applyFill="0" applyAlignment="0" applyProtection="0">
      <alignment vertical="center"/>
    </xf>
    <xf numFmtId="0" fontId="58" fillId="3" borderId="0" applyNumberFormat="0" applyBorder="0" applyAlignment="0" applyProtection="0">
      <alignment vertical="center"/>
    </xf>
    <xf numFmtId="0" fontId="59" fillId="23" borderId="4" applyNumberFormat="0" applyAlignment="0" applyProtection="0">
      <alignment vertical="center"/>
    </xf>
    <xf numFmtId="0" fontId="32" fillId="0" borderId="0" applyNumberFormat="0" applyFill="0" applyBorder="0" applyAlignment="0" applyProtection="0">
      <alignment vertical="center"/>
    </xf>
    <xf numFmtId="38" fontId="5" fillId="0" borderId="0" applyFont="0" applyFill="0" applyBorder="0" applyAlignment="0" applyProtection="0"/>
    <xf numFmtId="38" fontId="33" fillId="0" borderId="0" applyFont="0" applyFill="0" applyBorder="0" applyAlignment="0" applyProtection="0"/>
    <xf numFmtId="0" fontId="60" fillId="0" borderId="5" applyNumberFormat="0" applyFill="0" applyAlignment="0" applyProtection="0">
      <alignment vertical="center"/>
    </xf>
    <xf numFmtId="0" fontId="61" fillId="0" borderId="6" applyNumberFormat="0" applyFill="0" applyAlignment="0" applyProtection="0">
      <alignment vertical="center"/>
    </xf>
    <xf numFmtId="0" fontId="62" fillId="0" borderId="7" applyNumberFormat="0" applyFill="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64" fillId="23" borderId="9" applyNumberFormat="0" applyAlignment="0" applyProtection="0">
      <alignment vertical="center"/>
    </xf>
    <xf numFmtId="0" fontId="65" fillId="0" borderId="0" applyNumberFormat="0" applyFill="0" applyBorder="0" applyAlignment="0" applyProtection="0">
      <alignment vertical="center"/>
    </xf>
    <xf numFmtId="0" fontId="66" fillId="7" borderId="4" applyNumberFormat="0" applyAlignment="0" applyProtection="0">
      <alignment vertical="center"/>
    </xf>
    <xf numFmtId="0" fontId="33" fillId="0" borderId="0">
      <alignment vertical="center"/>
    </xf>
    <xf numFmtId="0" fontId="112" fillId="0" borderId="0">
      <alignment vertical="center"/>
    </xf>
    <xf numFmtId="0" fontId="8"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xf numFmtId="0" fontId="33" fillId="0" borderId="0">
      <alignment vertical="center"/>
    </xf>
    <xf numFmtId="0" fontId="33" fillId="0" borderId="0">
      <alignment vertical="center"/>
    </xf>
    <xf numFmtId="0" fontId="7" fillId="0" borderId="0"/>
    <xf numFmtId="0" fontId="7"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9" fillId="0" borderId="0">
      <alignment vertical="center"/>
    </xf>
    <xf numFmtId="0" fontId="33" fillId="0" borderId="0">
      <alignment vertical="center"/>
    </xf>
    <xf numFmtId="0" fontId="7" fillId="0" borderId="0"/>
    <xf numFmtId="0" fontId="67" fillId="4" borderId="0" applyNumberFormat="0" applyBorder="0" applyAlignment="0" applyProtection="0">
      <alignment vertical="center"/>
    </xf>
    <xf numFmtId="0" fontId="5" fillId="0" borderId="0"/>
    <xf numFmtId="0" fontId="117" fillId="0" borderId="0">
      <alignment vertical="center"/>
    </xf>
    <xf numFmtId="0" fontId="177" fillId="0" borderId="0"/>
    <xf numFmtId="38" fontId="177" fillId="0" borderId="0" applyFont="0" applyFill="0" applyBorder="0" applyAlignment="0" applyProtection="0">
      <alignment vertical="center"/>
    </xf>
    <xf numFmtId="0" fontId="4" fillId="0" borderId="0">
      <alignment vertical="center"/>
    </xf>
    <xf numFmtId="0" fontId="7" fillId="0" borderId="0">
      <alignment vertical="center"/>
    </xf>
    <xf numFmtId="0" fontId="4"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220" fillId="0" borderId="0">
      <alignment vertical="center"/>
    </xf>
    <xf numFmtId="38" fontId="220"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947">
    <xf numFmtId="0" fontId="0" fillId="0" borderId="0" xfId="0"/>
    <xf numFmtId="0" fontId="0" fillId="24" borderId="0" xfId="0" applyFill="1"/>
    <xf numFmtId="0" fontId="15" fillId="0" borderId="0" xfId="65" applyFont="1"/>
    <xf numFmtId="0" fontId="15" fillId="0" borderId="0" xfId="0" applyFont="1" applyAlignment="1">
      <alignment horizontal="right" vertical="center"/>
    </xf>
    <xf numFmtId="0" fontId="15" fillId="0" borderId="0" xfId="0" applyFont="1" applyAlignment="1">
      <alignment vertical="center"/>
    </xf>
    <xf numFmtId="0" fontId="7" fillId="0" borderId="0" xfId="0" applyFont="1" applyAlignment="1">
      <alignment horizontal="right" vertical="center"/>
    </xf>
    <xf numFmtId="0" fontId="18" fillId="0" borderId="0" xfId="57" applyFont="1"/>
    <xf numFmtId="0" fontId="18" fillId="0" borderId="0" xfId="57" applyFont="1" applyAlignment="1">
      <alignment horizontal="center"/>
    </xf>
    <xf numFmtId="0" fontId="19" fillId="0" borderId="0" xfId="57" applyFont="1"/>
    <xf numFmtId="0" fontId="19" fillId="0" borderId="11" xfId="57" applyFont="1" applyBorder="1" applyAlignment="1">
      <alignment horizontal="center" vertical="center" wrapText="1"/>
    </xf>
    <xf numFmtId="0" fontId="18" fillId="0" borderId="0" xfId="57" applyFont="1" applyAlignment="1">
      <alignment vertical="center"/>
    </xf>
    <xf numFmtId="0" fontId="17" fillId="0" borderId="12" xfId="57" applyFont="1" applyBorder="1" applyAlignment="1">
      <alignment horizontal="center" vertical="center" wrapText="1"/>
    </xf>
    <xf numFmtId="0" fontId="19" fillId="0" borderId="13" xfId="57" applyFont="1" applyBorder="1" applyAlignment="1">
      <alignment horizontal="center" vertical="center"/>
    </xf>
    <xf numFmtId="0" fontId="14" fillId="0" borderId="0" xfId="58" applyFont="1" applyAlignment="1">
      <alignment vertical="center"/>
    </xf>
    <xf numFmtId="0" fontId="7" fillId="0" borderId="0" xfId="0" applyFont="1" applyAlignment="1">
      <alignment horizontal="distributed" vertical="center"/>
    </xf>
    <xf numFmtId="0" fontId="7" fillId="0" borderId="0" xfId="0" applyFont="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18" xfId="0" applyFont="1" applyBorder="1" applyAlignment="1">
      <alignment vertical="center" shrinkToFit="1"/>
    </xf>
    <xf numFmtId="0" fontId="41" fillId="0" borderId="19" xfId="0" applyFont="1" applyBorder="1" applyAlignment="1">
      <alignment horizontal="center" vertical="center" shrinkToFit="1"/>
    </xf>
    <xf numFmtId="0" fontId="15" fillId="0" borderId="20" xfId="0" applyFont="1" applyBorder="1" applyAlignment="1">
      <alignment vertical="center"/>
    </xf>
    <xf numFmtId="0" fontId="15" fillId="0" borderId="21" xfId="0" applyFont="1" applyBorder="1" applyAlignment="1">
      <alignment vertical="center"/>
    </xf>
    <xf numFmtId="0" fontId="42" fillId="0" borderId="0" xfId="0" applyFont="1" applyAlignment="1">
      <alignment horizontal="center" vertical="center"/>
    </xf>
    <xf numFmtId="0" fontId="7" fillId="0" borderId="21" xfId="0" applyFont="1" applyBorder="1" applyAlignment="1">
      <alignment horizontal="right" vertical="center"/>
    </xf>
    <xf numFmtId="0" fontId="7" fillId="0" borderId="0" xfId="0" applyFont="1" applyAlignment="1">
      <alignment horizontal="right"/>
    </xf>
    <xf numFmtId="0" fontId="7" fillId="0" borderId="0" xfId="0" applyFont="1" applyAlignment="1">
      <alignment vertical="center" shrinkToFit="1"/>
    </xf>
    <xf numFmtId="0" fontId="7" fillId="0" borderId="21" xfId="0" applyFont="1" applyBorder="1" applyAlignment="1">
      <alignment vertical="center" shrinkToFit="1"/>
    </xf>
    <xf numFmtId="0" fontId="15" fillId="0" borderId="0" xfId="0" applyFont="1" applyAlignment="1">
      <alignment horizontal="distributed" vertical="center" indent="1"/>
    </xf>
    <xf numFmtId="0" fontId="41" fillId="0" borderId="21" xfId="0" applyFont="1" applyBorder="1" applyAlignment="1">
      <alignment vertical="center" shrinkToFit="1"/>
    </xf>
    <xf numFmtId="0" fontId="7" fillId="0" borderId="22" xfId="0" applyFont="1" applyBorder="1" applyAlignment="1">
      <alignment horizontal="right" vertical="center" shrinkToFit="1"/>
    </xf>
    <xf numFmtId="183" fontId="7" fillId="0" borderId="23" xfId="0" applyNumberFormat="1" applyFont="1" applyBorder="1" applyAlignment="1">
      <alignment horizontal="left" vertical="center" indent="1" shrinkToFit="1"/>
    </xf>
    <xf numFmtId="183" fontId="7" fillId="0" borderId="24" xfId="0" applyNumberFormat="1" applyFont="1" applyBorder="1" applyAlignment="1">
      <alignment horizontal="left" vertical="center" indent="1" shrinkToFit="1"/>
    </xf>
    <xf numFmtId="183" fontId="7" fillId="0" borderId="0" xfId="0" applyNumberFormat="1" applyFont="1" applyAlignment="1">
      <alignment horizontal="left" vertical="center" indent="1" shrinkToFit="1"/>
    </xf>
    <xf numFmtId="0" fontId="7" fillId="0" borderId="17" xfId="0" applyFont="1" applyBorder="1" applyAlignment="1">
      <alignment horizontal="left" vertical="center" indent="1" shrinkToFit="1"/>
    </xf>
    <xf numFmtId="0" fontId="7" fillId="0" borderId="17" xfId="0" applyFont="1" applyBorder="1" applyAlignment="1">
      <alignment vertical="center" shrinkToFit="1"/>
    </xf>
    <xf numFmtId="0" fontId="7" fillId="0" borderId="25" xfId="0" applyFont="1" applyBorder="1" applyAlignment="1">
      <alignment vertical="center" shrinkToFit="1"/>
    </xf>
    <xf numFmtId="0" fontId="22" fillId="0" borderId="0" xfId="58" applyFont="1" applyAlignment="1">
      <alignment vertical="center"/>
    </xf>
    <xf numFmtId="0" fontId="18" fillId="0" borderId="0" xfId="58" applyFont="1" applyAlignment="1">
      <alignment vertical="center"/>
    </xf>
    <xf numFmtId="0" fontId="14" fillId="0" borderId="17" xfId="58" applyFont="1" applyBorder="1" applyAlignment="1">
      <alignment vertical="center"/>
    </xf>
    <xf numFmtId="0" fontId="9" fillId="0" borderId="17" xfId="58" applyFont="1" applyBorder="1" applyAlignment="1">
      <alignment vertical="center"/>
    </xf>
    <xf numFmtId="0" fontId="15" fillId="0" borderId="17" xfId="58" applyFont="1" applyBorder="1" applyAlignment="1">
      <alignment vertical="center"/>
    </xf>
    <xf numFmtId="0" fontId="15" fillId="0" borderId="0" xfId="58" applyFont="1" applyAlignment="1">
      <alignment vertical="center"/>
    </xf>
    <xf numFmtId="0" fontId="9" fillId="0" borderId="0" xfId="58" applyFont="1" applyAlignment="1">
      <alignment horizontal="right" vertical="center"/>
    </xf>
    <xf numFmtId="0" fontId="9" fillId="0" borderId="0" xfId="58" applyFont="1" applyAlignment="1">
      <alignment vertical="center"/>
    </xf>
    <xf numFmtId="0" fontId="20" fillId="0" borderId="0" xfId="58" applyFont="1"/>
    <xf numFmtId="0" fontId="11" fillId="0" borderId="0" xfId="58" applyFont="1"/>
    <xf numFmtId="0" fontId="15" fillId="0" borderId="0" xfId="58" applyFont="1" applyAlignment="1">
      <alignment horizontal="right"/>
    </xf>
    <xf numFmtId="0" fontId="11" fillId="0" borderId="0" xfId="58" applyFont="1" applyAlignment="1">
      <alignment horizontal="right"/>
    </xf>
    <xf numFmtId="0" fontId="12" fillId="0" borderId="0" xfId="58" applyFont="1"/>
    <xf numFmtId="0" fontId="15" fillId="0" borderId="0" xfId="58" applyFont="1"/>
    <xf numFmtId="0" fontId="9" fillId="0" borderId="0" xfId="58" applyFont="1" applyAlignment="1">
      <alignment horizontal="right"/>
    </xf>
    <xf numFmtId="0" fontId="9" fillId="0" borderId="0" xfId="58" applyFont="1"/>
    <xf numFmtId="0" fontId="7" fillId="0" borderId="0" xfId="58"/>
    <xf numFmtId="0" fontId="14" fillId="0" borderId="15" xfId="58" applyFont="1" applyBorder="1"/>
    <xf numFmtId="0" fontId="14" fillId="0" borderId="15" xfId="58" applyFont="1" applyBorder="1" applyAlignment="1">
      <alignment horizontal="left" indent="1"/>
    </xf>
    <xf numFmtId="0" fontId="18" fillId="0" borderId="0" xfId="58" applyFont="1"/>
    <xf numFmtId="0" fontId="14" fillId="0" borderId="0" xfId="58" applyFont="1"/>
    <xf numFmtId="0" fontId="14" fillId="0" borderId="0" xfId="58" applyFont="1" applyAlignment="1">
      <alignment vertical="top"/>
    </xf>
    <xf numFmtId="0" fontId="14" fillId="0" borderId="15" xfId="58" applyFont="1" applyBorder="1" applyAlignment="1">
      <alignment horizontal="left"/>
    </xf>
    <xf numFmtId="0" fontId="14" fillId="0" borderId="14" xfId="58" applyFont="1" applyBorder="1"/>
    <xf numFmtId="0" fontId="7" fillId="0" borderId="26" xfId="65" applyBorder="1" applyAlignment="1">
      <alignment vertical="center"/>
    </xf>
    <xf numFmtId="0" fontId="7" fillId="0" borderId="27" xfId="65" quotePrefix="1" applyBorder="1" applyAlignment="1">
      <alignment horizontal="left" vertical="center"/>
    </xf>
    <xf numFmtId="0" fontId="7" fillId="0" borderId="27" xfId="65" applyBorder="1" applyAlignment="1">
      <alignment vertical="center"/>
    </xf>
    <xf numFmtId="0" fontId="7" fillId="0" borderId="20" xfId="65" applyBorder="1" applyAlignment="1">
      <alignment vertical="center"/>
    </xf>
    <xf numFmtId="0" fontId="13" fillId="0" borderId="0" xfId="65" quotePrefix="1" applyFont="1" applyAlignment="1">
      <alignment horizontal="left" vertical="center"/>
    </xf>
    <xf numFmtId="0" fontId="7" fillId="0" borderId="0" xfId="65" quotePrefix="1" applyAlignment="1">
      <alignment horizontal="left" vertical="center"/>
    </xf>
    <xf numFmtId="0" fontId="23" fillId="0" borderId="21" xfId="65" applyFont="1" applyBorder="1" applyAlignment="1">
      <alignment vertical="center"/>
    </xf>
    <xf numFmtId="0" fontId="7" fillId="0" borderId="29" xfId="65" applyBorder="1" applyAlignment="1">
      <alignment horizontal="center" vertical="center"/>
    </xf>
    <xf numFmtId="0" fontId="7" fillId="0" borderId="30" xfId="65" applyBorder="1" applyAlignment="1">
      <alignment vertical="center"/>
    </xf>
    <xf numFmtId="0" fontId="7" fillId="0" borderId="31" xfId="65" applyBorder="1" applyAlignment="1">
      <alignment vertical="center"/>
    </xf>
    <xf numFmtId="0" fontId="7" fillId="0" borderId="32" xfId="65" applyBorder="1" applyAlignment="1">
      <alignment vertical="center"/>
    </xf>
    <xf numFmtId="0" fontId="7" fillId="0" borderId="33" xfId="65" applyBorder="1" applyAlignment="1">
      <alignment vertical="center"/>
    </xf>
    <xf numFmtId="0" fontId="7" fillId="0" borderId="12" xfId="65" applyBorder="1" applyAlignment="1">
      <alignment horizontal="center" vertical="center"/>
    </xf>
    <xf numFmtId="0" fontId="7" fillId="0" borderId="34" xfId="65" applyBorder="1" applyAlignment="1">
      <alignment horizontal="center" vertical="center"/>
    </xf>
    <xf numFmtId="0" fontId="15" fillId="0" borderId="0" xfId="65" applyFont="1" applyAlignment="1">
      <alignment vertical="top"/>
    </xf>
    <xf numFmtId="0" fontId="15" fillId="0" borderId="0" xfId="65" applyFont="1" applyAlignment="1">
      <alignment horizontal="center"/>
    </xf>
    <xf numFmtId="0" fontId="15" fillId="0" borderId="0" xfId="65" applyFont="1" applyAlignment="1">
      <alignment horizontal="left"/>
    </xf>
    <xf numFmtId="0" fontId="15" fillId="0" borderId="0" xfId="65" applyFont="1" applyAlignment="1">
      <alignment horizontal="center" vertical="center"/>
    </xf>
    <xf numFmtId="0" fontId="15" fillId="0" borderId="36" xfId="65" applyFont="1" applyBorder="1"/>
    <xf numFmtId="0" fontId="15" fillId="0" borderId="37" xfId="65" applyFont="1" applyBorder="1"/>
    <xf numFmtId="0" fontId="15" fillId="0" borderId="38" xfId="65" applyFont="1" applyBorder="1"/>
    <xf numFmtId="0" fontId="15" fillId="0" borderId="39" xfId="65" applyFont="1" applyBorder="1"/>
    <xf numFmtId="0" fontId="15" fillId="0" borderId="13" xfId="65" applyFont="1" applyBorder="1"/>
    <xf numFmtId="0" fontId="15" fillId="0" borderId="0" xfId="65" applyFont="1" applyAlignment="1">
      <alignment horizontal="right"/>
    </xf>
    <xf numFmtId="0" fontId="41" fillId="0" borderId="0" xfId="65" applyFont="1" applyAlignment="1">
      <alignment vertical="top"/>
    </xf>
    <xf numFmtId="0" fontId="15" fillId="0" borderId="0" xfId="65" applyFont="1" applyAlignment="1">
      <alignment vertical="center"/>
    </xf>
    <xf numFmtId="0" fontId="15" fillId="0" borderId="0" xfId="65" applyFont="1" applyAlignment="1">
      <alignment horizontal="left" vertical="center"/>
    </xf>
    <xf numFmtId="0" fontId="15" fillId="0" borderId="40" xfId="65" applyFont="1" applyBorder="1" applyAlignment="1">
      <alignment horizontal="center" vertical="center"/>
    </xf>
    <xf numFmtId="0" fontId="15" fillId="0" borderId="41" xfId="65" applyFont="1" applyBorder="1"/>
    <xf numFmtId="0" fontId="15" fillId="0" borderId="42" xfId="65" applyFont="1" applyBorder="1"/>
    <xf numFmtId="0" fontId="15" fillId="0" borderId="43" xfId="65" applyFont="1" applyBorder="1" applyAlignment="1">
      <alignment horizontal="center" vertical="center"/>
    </xf>
    <xf numFmtId="0" fontId="15" fillId="0" borderId="23" xfId="65" applyFont="1" applyBorder="1"/>
    <xf numFmtId="0" fontId="15" fillId="0" borderId="44" xfId="65" applyFont="1" applyBorder="1" applyAlignment="1">
      <alignment horizontal="center" vertical="center"/>
    </xf>
    <xf numFmtId="0" fontId="15" fillId="0" borderId="45" xfId="65" applyFont="1" applyBorder="1"/>
    <xf numFmtId="0" fontId="15" fillId="0" borderId="43" xfId="65" applyFont="1" applyBorder="1" applyAlignment="1">
      <alignment horizontal="distributed" vertical="center"/>
    </xf>
    <xf numFmtId="0" fontId="15" fillId="0" borderId="39" xfId="65" applyFont="1" applyBorder="1" applyAlignment="1">
      <alignment horizontal="center" vertical="center"/>
    </xf>
    <xf numFmtId="0" fontId="15" fillId="0" borderId="46" xfId="65" applyFont="1" applyBorder="1" applyAlignment="1">
      <alignment horizontal="center" vertical="center"/>
    </xf>
    <xf numFmtId="0" fontId="15" fillId="0" borderId="42" xfId="65" applyFont="1" applyBorder="1" applyAlignment="1">
      <alignment horizontal="left" vertical="center"/>
    </xf>
    <xf numFmtId="0" fontId="15" fillId="0" borderId="47" xfId="65" applyFont="1" applyBorder="1" applyAlignment="1">
      <alignment horizontal="center" vertical="center"/>
    </xf>
    <xf numFmtId="0" fontId="15" fillId="0" borderId="50" xfId="65" applyFont="1" applyBorder="1"/>
    <xf numFmtId="0" fontId="15" fillId="0" borderId="51" xfId="65" applyFont="1" applyBorder="1" applyAlignment="1">
      <alignment horizontal="center" vertical="center"/>
    </xf>
    <xf numFmtId="0" fontId="15" fillId="0" borderId="52" xfId="65" applyFont="1" applyBorder="1" applyAlignment="1">
      <alignment horizontal="left" vertical="center"/>
    </xf>
    <xf numFmtId="0" fontId="15" fillId="0" borderId="53" xfId="65" applyFont="1" applyBorder="1" applyAlignment="1">
      <alignment horizontal="center" vertical="center"/>
    </xf>
    <xf numFmtId="0" fontId="15" fillId="0" borderId="54" xfId="65" applyFont="1" applyBorder="1"/>
    <xf numFmtId="0" fontId="9" fillId="0" borderId="0" xfId="0" applyFont="1"/>
    <xf numFmtId="0" fontId="9" fillId="0" borderId="0" xfId="0" applyFont="1" applyAlignment="1">
      <alignment vertical="center"/>
    </xf>
    <xf numFmtId="0" fontId="9" fillId="0" borderId="0" xfId="0" applyFont="1" applyAlignment="1">
      <alignment horizontal="left"/>
    </xf>
    <xf numFmtId="0" fontId="9" fillId="0" borderId="0" xfId="0" quotePrefix="1" applyFont="1" applyAlignment="1">
      <alignment horizontal="left"/>
    </xf>
    <xf numFmtId="0" fontId="9" fillId="0" borderId="0" xfId="0" quotePrefix="1" applyFont="1" applyAlignment="1">
      <alignment horizontal="left" vertical="center"/>
    </xf>
    <xf numFmtId="0" fontId="12" fillId="0" borderId="0" xfId="0" applyFont="1" applyAlignment="1">
      <alignment horizontal="left" vertical="center"/>
    </xf>
    <xf numFmtId="0" fontId="9" fillId="0" borderId="55" xfId="0" applyFont="1" applyBorder="1" applyAlignment="1">
      <alignment vertical="center"/>
    </xf>
    <xf numFmtId="0" fontId="9" fillId="0" borderId="14" xfId="0" quotePrefix="1" applyFont="1" applyBorder="1" applyAlignment="1">
      <alignment horizontal="left" vertical="center"/>
    </xf>
    <xf numFmtId="0" fontId="27" fillId="0" borderId="14" xfId="0" applyFont="1" applyBorder="1" applyAlignment="1">
      <alignment horizontal="lef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1" xfId="0" applyFont="1" applyBorder="1" applyAlignment="1">
      <alignment vertical="center"/>
    </xf>
    <xf numFmtId="0" fontId="9" fillId="0" borderId="38" xfId="0" applyFont="1" applyBorder="1" applyAlignment="1">
      <alignment vertical="center"/>
    </xf>
    <xf numFmtId="0" fontId="9" fillId="0" borderId="56" xfId="0" applyFont="1" applyBorder="1" applyAlignment="1">
      <alignment vertical="center"/>
    </xf>
    <xf numFmtId="0" fontId="9" fillId="0" borderId="57" xfId="0" applyFont="1" applyBorder="1" applyAlignment="1">
      <alignment vertical="center"/>
    </xf>
    <xf numFmtId="0" fontId="18" fillId="0" borderId="0" xfId="57" applyFont="1" applyAlignment="1">
      <alignment wrapText="1"/>
    </xf>
    <xf numFmtId="0" fontId="18" fillId="0" borderId="10" xfId="57" applyFont="1" applyBorder="1" applyAlignment="1">
      <alignment horizontal="center" vertical="center" wrapText="1"/>
    </xf>
    <xf numFmtId="0" fontId="18" fillId="0" borderId="32" xfId="57" applyFont="1" applyBorder="1" applyAlignment="1">
      <alignment horizontal="center" vertical="center" wrapText="1"/>
    </xf>
    <xf numFmtId="0" fontId="18" fillId="0" borderId="0" xfId="57" applyFont="1" applyAlignment="1">
      <alignment horizontal="center" vertical="top" wrapText="1"/>
    </xf>
    <xf numFmtId="0" fontId="18" fillId="0" borderId="0" xfId="57" applyFont="1" applyAlignment="1">
      <alignment vertical="top" wrapText="1"/>
    </xf>
    <xf numFmtId="0" fontId="19" fillId="0" borderId="0" xfId="57" applyFont="1" applyAlignment="1">
      <alignment horizontal="center" wrapText="1"/>
    </xf>
    <xf numFmtId="0" fontId="51" fillId="0" borderId="31" xfId="57" applyFont="1" applyBorder="1" applyAlignment="1">
      <alignment horizontal="center" wrapText="1"/>
    </xf>
    <xf numFmtId="0" fontId="51" fillId="0" borderId="32" xfId="57" applyFont="1" applyBorder="1" applyAlignment="1">
      <alignment horizontal="center" wrapText="1"/>
    </xf>
    <xf numFmtId="0" fontId="50" fillId="0" borderId="0" xfId="57" applyFont="1" applyAlignment="1">
      <alignment horizontal="center" vertical="top" wrapText="1"/>
    </xf>
    <xf numFmtId="0" fontId="19" fillId="0" borderId="13" xfId="57" applyFont="1" applyBorder="1" applyAlignment="1">
      <alignment horizontal="center" vertical="center" wrapText="1"/>
    </xf>
    <xf numFmtId="0" fontId="11" fillId="0" borderId="0" xfId="57" applyFont="1" applyAlignment="1">
      <alignment vertical="center"/>
    </xf>
    <xf numFmtId="0" fontId="17" fillId="0" borderId="0" xfId="57" applyFont="1" applyAlignment="1">
      <alignment vertical="center"/>
    </xf>
    <xf numFmtId="0" fontId="18" fillId="0" borderId="39" xfId="57" applyFont="1" applyBorder="1" applyAlignment="1">
      <alignment horizontal="left" vertical="center" wrapText="1" indent="1"/>
    </xf>
    <xf numFmtId="183" fontId="7" fillId="0" borderId="59" xfId="0" applyNumberFormat="1" applyFont="1" applyBorder="1" applyAlignment="1">
      <alignment horizontal="left" vertical="center" indent="1" shrinkToFit="1"/>
    </xf>
    <xf numFmtId="0" fontId="7" fillId="0" borderId="24" xfId="0" applyFont="1" applyBorder="1" applyAlignment="1">
      <alignment horizontal="center" vertical="center" shrinkToFit="1"/>
    </xf>
    <xf numFmtId="0" fontId="7" fillId="0" borderId="60" xfId="0" applyFont="1" applyBorder="1" applyAlignment="1">
      <alignment horizontal="left" vertical="center" indent="1" shrinkToFit="1"/>
    </xf>
    <xf numFmtId="0" fontId="7" fillId="0" borderId="0" xfId="0" applyFont="1" applyAlignment="1">
      <alignment horizontal="left" vertical="center" indent="1" shrinkToFit="1"/>
    </xf>
    <xf numFmtId="0" fontId="7" fillId="0" borderId="24" xfId="0" applyFont="1" applyBorder="1" applyAlignment="1">
      <alignment horizontal="left" vertical="center" indent="1" shrinkToFit="1"/>
    </xf>
    <xf numFmtId="0" fontId="7" fillId="0" borderId="24" xfId="0" applyFont="1" applyBorder="1" applyAlignment="1">
      <alignment vertical="center" shrinkToFit="1"/>
    </xf>
    <xf numFmtId="0" fontId="7" fillId="0" borderId="46" xfId="0" applyFont="1" applyBorder="1" applyAlignment="1">
      <alignment vertical="center" shrinkToFit="1"/>
    </xf>
    <xf numFmtId="0" fontId="7" fillId="0" borderId="0" xfId="0" applyFont="1" applyAlignment="1">
      <alignment horizontal="left" vertical="top" indent="1" shrinkToFit="1"/>
    </xf>
    <xf numFmtId="0" fontId="7" fillId="0" borderId="46" xfId="0" applyFont="1" applyBorder="1" applyAlignment="1">
      <alignment horizontal="left" vertical="top" indent="1" shrinkToFit="1"/>
    </xf>
    <xf numFmtId="0" fontId="7" fillId="0" borderId="24" xfId="0" applyFont="1" applyBorder="1" applyAlignment="1">
      <alignment horizontal="left" vertical="top" indent="1" shrinkToFit="1"/>
    </xf>
    <xf numFmtId="0" fontId="7" fillId="0" borderId="46" xfId="0" applyFont="1" applyBorder="1" applyAlignment="1">
      <alignment horizontal="left" vertical="center" indent="1" shrinkToFit="1"/>
    </xf>
    <xf numFmtId="0" fontId="7" fillId="0" borderId="55" xfId="0" applyFont="1" applyBorder="1" applyAlignment="1">
      <alignment horizontal="center" vertical="center" shrinkToFit="1"/>
    </xf>
    <xf numFmtId="0" fontId="7" fillId="0" borderId="55" xfId="0" applyFont="1" applyBorder="1" applyAlignment="1">
      <alignment horizontal="left" vertical="top" indent="1" shrinkToFit="1"/>
    </xf>
    <xf numFmtId="0" fontId="7" fillId="0" borderId="61" xfId="0" applyFont="1" applyBorder="1" applyAlignment="1">
      <alignment horizontal="left" vertical="top" indent="1" shrinkToFit="1"/>
    </xf>
    <xf numFmtId="0" fontId="7" fillId="0" borderId="55" xfId="0" applyFont="1" applyBorder="1" applyAlignment="1">
      <alignment horizontal="left" vertical="center" indent="1" shrinkToFit="1"/>
    </xf>
    <xf numFmtId="0" fontId="7" fillId="0" borderId="61" xfId="0" applyFont="1" applyBorder="1" applyAlignment="1">
      <alignment horizontal="left" vertical="center" indent="1" shrinkToFit="1"/>
    </xf>
    <xf numFmtId="0" fontId="7" fillId="0" borderId="61" xfId="0" applyFont="1" applyBorder="1" applyAlignment="1">
      <alignment horizontal="center" vertical="center" shrinkToFit="1"/>
    </xf>
    <xf numFmtId="0" fontId="7" fillId="0" borderId="61" xfId="0" applyFont="1" applyBorder="1" applyAlignment="1">
      <alignment vertical="center" shrinkToFit="1"/>
    </xf>
    <xf numFmtId="0" fontId="7" fillId="0" borderId="55" xfId="0" applyFont="1" applyBorder="1" applyAlignment="1">
      <alignment vertical="center" shrinkToFit="1"/>
    </xf>
    <xf numFmtId="0" fontId="7" fillId="0" borderId="57" xfId="0" applyFont="1" applyBorder="1" applyAlignment="1">
      <alignment vertical="center" shrinkToFit="1"/>
    </xf>
    <xf numFmtId="0" fontId="15" fillId="0" borderId="10" xfId="0" applyFont="1" applyBorder="1" applyAlignment="1">
      <alignment vertical="center"/>
    </xf>
    <xf numFmtId="0" fontId="15" fillId="0" borderId="30" xfId="0" applyFont="1" applyBorder="1" applyAlignment="1">
      <alignment vertical="center"/>
    </xf>
    <xf numFmtId="49" fontId="15" fillId="0" borderId="0" xfId="0" applyNumberFormat="1" applyFont="1" applyAlignment="1">
      <alignment horizontal="center" vertical="center"/>
    </xf>
    <xf numFmtId="0" fontId="17" fillId="0" borderId="0" xfId="58" applyFont="1" applyAlignment="1">
      <alignment horizontal="center"/>
    </xf>
    <xf numFmtId="183" fontId="7" fillId="0" borderId="0" xfId="0" applyNumberFormat="1" applyFont="1" applyAlignment="1">
      <alignment horizontal="left" vertical="center"/>
    </xf>
    <xf numFmtId="183" fontId="7" fillId="0" borderId="23" xfId="0" applyNumberFormat="1" applyFont="1" applyBorder="1" applyAlignment="1">
      <alignment horizontal="left" vertical="center" shrinkToFit="1"/>
    </xf>
    <xf numFmtId="180" fontId="9" fillId="0" borderId="36" xfId="0" applyNumberFormat="1" applyFont="1" applyBorder="1" applyAlignment="1">
      <alignment horizontal="right" vertical="center"/>
    </xf>
    <xf numFmtId="180" fontId="9" fillId="0" borderId="62" xfId="0" applyNumberFormat="1" applyFont="1" applyBorder="1" applyAlignment="1">
      <alignment horizontal="right" vertical="center"/>
    </xf>
    <xf numFmtId="0" fontId="46" fillId="0" borderId="0" xfId="0" applyFont="1" applyAlignment="1">
      <alignment horizontal="center" vertical="center"/>
    </xf>
    <xf numFmtId="0" fontId="69" fillId="0" borderId="21" xfId="0" applyFont="1" applyBorder="1" applyAlignment="1">
      <alignment vertical="center" shrinkToFit="1"/>
    </xf>
    <xf numFmtId="0" fontId="20" fillId="0" borderId="0" xfId="0" applyFont="1" applyAlignment="1">
      <alignment horizontal="center" vertical="center"/>
    </xf>
    <xf numFmtId="0" fontId="7" fillId="0" borderId="63" xfId="0" applyFont="1" applyBorder="1" applyAlignment="1">
      <alignment horizontal="right" vertical="center" shrinkToFit="1"/>
    </xf>
    <xf numFmtId="0" fontId="17" fillId="0" borderId="32" xfId="57" applyFont="1" applyBorder="1" applyAlignment="1">
      <alignment horizontal="center" vertical="center" shrinkToFit="1"/>
    </xf>
    <xf numFmtId="0" fontId="9" fillId="0" borderId="39" xfId="0" applyFont="1" applyBorder="1" applyAlignment="1">
      <alignment vertical="center"/>
    </xf>
    <xf numFmtId="0" fontId="9" fillId="0" borderId="62" xfId="0" applyFont="1" applyBorder="1" applyAlignment="1">
      <alignment vertical="center"/>
    </xf>
    <xf numFmtId="0" fontId="46" fillId="0" borderId="55" xfId="0" applyFont="1" applyBorder="1" applyAlignment="1">
      <alignment vertical="center"/>
    </xf>
    <xf numFmtId="0" fontId="9" fillId="0" borderId="37" xfId="0" applyFont="1" applyBorder="1" applyAlignment="1">
      <alignment vertical="center"/>
    </xf>
    <xf numFmtId="0" fontId="9" fillId="0" borderId="0" xfId="0" applyFont="1" applyAlignment="1">
      <alignment horizontal="center" vertical="center"/>
    </xf>
    <xf numFmtId="0" fontId="9" fillId="0" borderId="0" xfId="0" quotePrefix="1" applyFont="1" applyAlignment="1">
      <alignment horizontal="center" vertical="center"/>
    </xf>
    <xf numFmtId="0" fontId="24" fillId="0" borderId="0" xfId="0" quotePrefix="1" applyFont="1" applyAlignment="1">
      <alignment horizontal="center" vertical="center"/>
    </xf>
    <xf numFmtId="0" fontId="25" fillId="0" borderId="0" xfId="0" applyFont="1" applyAlignment="1">
      <alignment vertical="center"/>
    </xf>
    <xf numFmtId="0" fontId="9" fillId="0" borderId="0" xfId="0" quotePrefix="1" applyFont="1" applyAlignment="1">
      <alignment horizontal="right" vertical="center"/>
    </xf>
    <xf numFmtId="0" fontId="84" fillId="0" borderId="0" xfId="56" applyFont="1">
      <alignment vertical="center"/>
    </xf>
    <xf numFmtId="0" fontId="84" fillId="0" borderId="18" xfId="56" applyFont="1" applyBorder="1" applyAlignment="1"/>
    <xf numFmtId="0" fontId="31" fillId="0" borderId="0" xfId="0" applyFont="1" applyAlignment="1">
      <alignment horizontal="left" vertical="center"/>
    </xf>
    <xf numFmtId="183" fontId="7" fillId="0" borderId="46" xfId="0" applyNumberFormat="1" applyFont="1" applyBorder="1" applyAlignment="1">
      <alignment horizontal="left" vertical="center"/>
    </xf>
    <xf numFmtId="58" fontId="7" fillId="0" borderId="27" xfId="65" applyNumberFormat="1" applyBorder="1" applyAlignment="1">
      <alignment horizontal="center" vertical="center"/>
    </xf>
    <xf numFmtId="0" fontId="7" fillId="0" borderId="0" xfId="65" applyAlignment="1">
      <alignment vertical="center"/>
    </xf>
    <xf numFmtId="0" fontId="7" fillId="0" borderId="0" xfId="65" applyAlignment="1">
      <alignment horizontal="center" vertical="center"/>
    </xf>
    <xf numFmtId="58" fontId="7" fillId="0" borderId="72" xfId="65" applyNumberFormat="1" applyBorder="1" applyAlignment="1">
      <alignment vertical="center"/>
    </xf>
    <xf numFmtId="0" fontId="33" fillId="0" borderId="0" xfId="0" applyFont="1"/>
    <xf numFmtId="0" fontId="19" fillId="0" borderId="0" xfId="58" quotePrefix="1" applyFont="1" applyAlignment="1">
      <alignment horizontal="left"/>
    </xf>
    <xf numFmtId="0" fontId="7" fillId="0" borderId="0" xfId="58" applyAlignment="1">
      <alignment horizontal="left" indent="1"/>
    </xf>
    <xf numFmtId="0" fontId="14" fillId="0" borderId="0" xfId="58" applyFont="1" applyAlignment="1">
      <alignment horizontal="left" indent="1"/>
    </xf>
    <xf numFmtId="0" fontId="19" fillId="0" borderId="0" xfId="0" applyFont="1" applyAlignment="1">
      <alignment horizontal="left" vertical="center"/>
    </xf>
    <xf numFmtId="0" fontId="0" fillId="0" borderId="0" xfId="0" applyAlignment="1">
      <alignment horizontal="right" vertical="center"/>
    </xf>
    <xf numFmtId="0" fontId="9" fillId="0" borderId="0" xfId="0" quotePrefix="1" applyFont="1" applyAlignment="1">
      <alignment horizontal="left" vertical="top"/>
    </xf>
    <xf numFmtId="0" fontId="0" fillId="0" borderId="0" xfId="0" applyAlignment="1">
      <alignment vertical="center"/>
    </xf>
    <xf numFmtId="0" fontId="9" fillId="0" borderId="73" xfId="0" applyFont="1" applyBorder="1" applyAlignment="1">
      <alignment vertical="center"/>
    </xf>
    <xf numFmtId="182" fontId="9" fillId="0" borderId="0" xfId="0" applyNumberFormat="1" applyFont="1" applyAlignment="1">
      <alignment horizontal="left" vertical="center"/>
    </xf>
    <xf numFmtId="180" fontId="9" fillId="0" borderId="39" xfId="0" applyNumberFormat="1" applyFont="1" applyBorder="1" applyAlignment="1">
      <alignment horizontal="right" vertical="center"/>
    </xf>
    <xf numFmtId="0" fontId="9" fillId="0" borderId="55" xfId="0" quotePrefix="1" applyFont="1" applyBorder="1" applyAlignment="1">
      <alignment horizontal="left" vertical="center"/>
    </xf>
    <xf numFmtId="0" fontId="9" fillId="0" borderId="0" xfId="0" quotePrefix="1" applyFont="1" applyAlignment="1">
      <alignment horizontal="left" vertical="center" wrapText="1"/>
    </xf>
    <xf numFmtId="0" fontId="0" fillId="25" borderId="74"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32"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74" xfId="0" applyFill="1" applyBorder="1" applyAlignment="1">
      <alignment horizontal="distributed" vertical="center" justifyLastLine="1"/>
    </xf>
    <xf numFmtId="0" fontId="0" fillId="25" borderId="74" xfId="0" applyFill="1" applyBorder="1"/>
    <xf numFmtId="0" fontId="0" fillId="25" borderId="36" xfId="0" applyFill="1" applyBorder="1"/>
    <xf numFmtId="0" fontId="0" fillId="25" borderId="0" xfId="0" applyFill="1" applyAlignment="1">
      <alignment vertical="center"/>
    </xf>
    <xf numFmtId="0" fontId="0" fillId="25" borderId="39" xfId="0" applyFill="1" applyBorder="1" applyAlignment="1">
      <alignment vertical="center"/>
    </xf>
    <xf numFmtId="0" fontId="70"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Alignment="1">
      <alignment horizontal="center" vertical="center"/>
    </xf>
    <xf numFmtId="180" fontId="0" fillId="25" borderId="0" xfId="0" applyNumberFormat="1" applyFill="1" applyAlignment="1">
      <alignment horizontal="left"/>
    </xf>
    <xf numFmtId="0" fontId="75" fillId="25" borderId="0" xfId="0" applyFont="1" applyFill="1" applyAlignment="1">
      <alignment vertical="center"/>
    </xf>
    <xf numFmtId="0" fontId="75" fillId="25" borderId="0" xfId="0" applyFont="1" applyFill="1"/>
    <xf numFmtId="0" fontId="28" fillId="25" borderId="37" xfId="0" applyFont="1" applyFill="1" applyBorder="1" applyAlignment="1">
      <alignment horizontal="left" vertical="center"/>
    </xf>
    <xf numFmtId="0" fontId="28" fillId="25" borderId="38" xfId="0"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4" fontId="76" fillId="25" borderId="31" xfId="34" applyNumberFormat="1" applyFont="1" applyFill="1" applyBorder="1" applyAlignment="1">
      <alignment horizontal="left" vertical="center"/>
    </xf>
    <xf numFmtId="184" fontId="28" fillId="25" borderId="31" xfId="34" applyNumberFormat="1" applyFont="1" applyFill="1" applyBorder="1" applyAlignment="1">
      <alignment horizontal="center" vertical="center"/>
    </xf>
    <xf numFmtId="184" fontId="28" fillId="25" borderId="32" xfId="34"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5" fillId="25" borderId="31" xfId="0" applyFont="1" applyFill="1" applyBorder="1" applyAlignment="1">
      <alignment horizontal="center" vertical="center"/>
    </xf>
    <xf numFmtId="0" fontId="75" fillId="25" borderId="32" xfId="0" applyFont="1" applyFill="1" applyBorder="1" applyAlignment="1">
      <alignment horizontal="center" vertical="center"/>
    </xf>
    <xf numFmtId="38" fontId="0" fillId="0" borderId="75" xfId="0" applyNumberFormat="1" applyBorder="1" applyAlignment="1">
      <alignment vertical="center"/>
    </xf>
    <xf numFmtId="0" fontId="33" fillId="25" borderId="30" xfId="0" applyFont="1" applyFill="1" applyBorder="1" applyAlignment="1">
      <alignment horizontal="distributed" vertical="center" justifyLastLine="1"/>
    </xf>
    <xf numFmtId="0" fontId="7" fillId="0" borderId="0" xfId="58" applyAlignment="1">
      <alignment vertical="top" shrinkToFit="1"/>
    </xf>
    <xf numFmtId="0" fontId="90" fillId="25" borderId="0" xfId="0" applyFont="1" applyFill="1"/>
    <xf numFmtId="0" fontId="9" fillId="0" borderId="0" xfId="0" applyFont="1" applyAlignment="1">
      <alignment horizontal="right" vertical="center" indent="1"/>
    </xf>
    <xf numFmtId="0" fontId="9" fillId="0" borderId="0" xfId="0" applyFont="1" applyAlignment="1">
      <alignment horizontal="distributed" vertical="center"/>
    </xf>
    <xf numFmtId="0" fontId="9" fillId="0" borderId="10" xfId="0" applyFont="1" applyBorder="1" applyAlignment="1">
      <alignment horizontal="center" vertical="center"/>
    </xf>
    <xf numFmtId="0" fontId="7" fillId="0" borderId="0" xfId="0" applyFont="1" applyAlignment="1">
      <alignment horizontal="left" vertical="center"/>
    </xf>
    <xf numFmtId="0" fontId="11" fillId="0" borderId="0" xfId="0" applyFont="1"/>
    <xf numFmtId="0" fontId="0" fillId="0" borderId="25" xfId="0" applyBorder="1" applyAlignment="1">
      <alignment horizontal="left" vertical="center" shrinkToFit="1"/>
    </xf>
    <xf numFmtId="0" fontId="83" fillId="27" borderId="0" xfId="56" applyFont="1" applyFill="1">
      <alignment vertical="center"/>
    </xf>
    <xf numFmtId="0" fontId="15" fillId="0" borderId="32" xfId="0" applyFont="1" applyBorder="1" applyAlignment="1">
      <alignment vertical="center"/>
    </xf>
    <xf numFmtId="0" fontId="7" fillId="0" borderId="0" xfId="58" applyAlignment="1">
      <alignment vertical="top" wrapText="1"/>
    </xf>
    <xf numFmtId="0" fontId="0" fillId="0" borderId="30" xfId="0" applyBorder="1"/>
    <xf numFmtId="0" fontId="0" fillId="0" borderId="31" xfId="0" applyBorder="1"/>
    <xf numFmtId="0" fontId="0" fillId="0" borderId="32" xfId="0" applyBorder="1"/>
    <xf numFmtId="0" fontId="9" fillId="0" borderId="30" xfId="0" applyFont="1" applyBorder="1"/>
    <xf numFmtId="0" fontId="41" fillId="0" borderId="0" xfId="0" applyFont="1" applyAlignment="1">
      <alignment horizontal="center" vertical="center" shrinkToFit="1"/>
    </xf>
    <xf numFmtId="0" fontId="84" fillId="0" borderId="22" xfId="56" applyFont="1" applyBorder="1" applyAlignment="1"/>
    <xf numFmtId="0" fontId="9" fillId="0" borderId="13" xfId="0" applyFont="1" applyBorder="1" applyAlignment="1">
      <alignment horizontal="center" vertical="center"/>
    </xf>
    <xf numFmtId="0" fontId="15" fillId="0" borderId="13" xfId="0" applyFont="1" applyBorder="1" applyAlignment="1">
      <alignment vertical="center"/>
    </xf>
    <xf numFmtId="0" fontId="11" fillId="0" borderId="10" xfId="0" applyFont="1" applyBorder="1" applyAlignment="1">
      <alignment horizontal="center" vertical="center"/>
    </xf>
    <xf numFmtId="0" fontId="19" fillId="27" borderId="0" xfId="63" applyFont="1" applyFill="1">
      <alignment vertical="center"/>
    </xf>
    <xf numFmtId="0" fontId="19" fillId="27" borderId="0" xfId="63" applyFont="1" applyFill="1" applyAlignment="1">
      <alignment horizontal="center" vertical="center"/>
    </xf>
    <xf numFmtId="0" fontId="15" fillId="27" borderId="0" xfId="0" applyFont="1" applyFill="1" applyAlignment="1">
      <alignment vertical="center"/>
    </xf>
    <xf numFmtId="0" fontId="47" fillId="27" borderId="0" xfId="0" applyFont="1" applyFill="1" applyAlignment="1">
      <alignment vertical="center"/>
    </xf>
    <xf numFmtId="0" fontId="48" fillId="27" borderId="0" xfId="0" applyFont="1" applyFill="1" applyAlignment="1">
      <alignment horizontal="center" vertical="center" shrinkToFit="1"/>
    </xf>
    <xf numFmtId="0" fontId="47" fillId="27" borderId="0" xfId="0" applyFont="1" applyFill="1" applyAlignment="1">
      <alignment horizontal="right" vertical="center"/>
    </xf>
    <xf numFmtId="0" fontId="47" fillId="27" borderId="0" xfId="0" applyFont="1" applyFill="1" applyAlignment="1">
      <alignment vertical="center" shrinkToFit="1"/>
    </xf>
    <xf numFmtId="0" fontId="49" fillId="27" borderId="0" xfId="0" applyFont="1" applyFill="1" applyAlignment="1">
      <alignment horizontal="left" vertical="center" indent="1" shrinkToFit="1"/>
    </xf>
    <xf numFmtId="0" fontId="7" fillId="0" borderId="0" xfId="58" applyAlignment="1">
      <alignment horizontal="center"/>
    </xf>
    <xf numFmtId="0" fontId="7" fillId="27" borderId="0" xfId="58" applyFill="1"/>
    <xf numFmtId="0" fontId="14" fillId="27" borderId="0" xfId="58" applyFont="1" applyFill="1"/>
    <xf numFmtId="0" fontId="14" fillId="27" borderId="0" xfId="58" applyFont="1" applyFill="1" applyAlignment="1">
      <alignment horizontal="center"/>
    </xf>
    <xf numFmtId="0" fontId="7" fillId="27" borderId="0" xfId="65" applyFill="1" applyAlignment="1">
      <alignment vertical="center"/>
    </xf>
    <xf numFmtId="0" fontId="7" fillId="27" borderId="0" xfId="65" applyFill="1" applyAlignment="1">
      <alignment horizontal="center" vertical="center"/>
    </xf>
    <xf numFmtId="0" fontId="86" fillId="27" borderId="0" xfId="63" applyFont="1" applyFill="1" applyAlignment="1">
      <alignment horizontal="center" vertical="center"/>
    </xf>
    <xf numFmtId="0" fontId="86" fillId="27" borderId="0" xfId="63" applyFont="1" applyFill="1">
      <alignment vertical="center"/>
    </xf>
    <xf numFmtId="0" fontId="19" fillId="27" borderId="37" xfId="63" applyFont="1" applyFill="1" applyBorder="1">
      <alignment vertical="center"/>
    </xf>
    <xf numFmtId="0" fontId="9" fillId="27" borderId="0" xfId="0" applyFont="1" applyFill="1" applyAlignment="1">
      <alignment vertical="center"/>
    </xf>
    <xf numFmtId="0" fontId="9" fillId="27" borderId="0" xfId="0" applyFont="1" applyFill="1"/>
    <xf numFmtId="0" fontId="15" fillId="27" borderId="0" xfId="0" applyFont="1" applyFill="1" applyAlignment="1">
      <alignment horizontal="center" vertical="center"/>
    </xf>
    <xf numFmtId="0" fontId="9" fillId="27" borderId="0" xfId="62" applyFont="1" applyFill="1">
      <alignment vertical="center"/>
    </xf>
    <xf numFmtId="0" fontId="79" fillId="27" borderId="0" xfId="62" applyFont="1" applyFill="1" applyAlignment="1">
      <alignment horizontal="center" vertical="center"/>
    </xf>
    <xf numFmtId="0" fontId="79" fillId="27" borderId="0" xfId="62" applyFont="1" applyFill="1">
      <alignment vertical="center"/>
    </xf>
    <xf numFmtId="0" fontId="33" fillId="27" borderId="0" xfId="60" applyFill="1">
      <alignment vertical="center"/>
    </xf>
    <xf numFmtId="0" fontId="9" fillId="0" borderId="10" xfId="0" applyFont="1" applyBorder="1" applyAlignment="1">
      <alignment horizontal="center"/>
    </xf>
    <xf numFmtId="0" fontId="9" fillId="0" borderId="10" xfId="0" applyFont="1" applyBorder="1"/>
    <xf numFmtId="0" fontId="34" fillId="27" borderId="0" xfId="0" applyFont="1" applyFill="1"/>
    <xf numFmtId="0" fontId="34" fillId="27" borderId="0" xfId="0" applyFont="1" applyFill="1" applyAlignment="1">
      <alignment vertical="center"/>
    </xf>
    <xf numFmtId="0" fontId="11" fillId="27" borderId="0" xfId="0" applyFont="1" applyFill="1"/>
    <xf numFmtId="0" fontId="11" fillId="27" borderId="0" xfId="0" applyFont="1" applyFill="1" applyAlignment="1">
      <alignment horizontal="center"/>
    </xf>
    <xf numFmtId="0" fontId="9" fillId="0" borderId="0" xfId="0" quotePrefix="1" applyFont="1" applyAlignment="1">
      <alignment vertical="center"/>
    </xf>
    <xf numFmtId="0" fontId="9" fillId="27" borderId="0" xfId="0" quotePrefix="1" applyFont="1" applyFill="1" applyAlignment="1">
      <alignment vertical="center"/>
    </xf>
    <xf numFmtId="0" fontId="0" fillId="27" borderId="0" xfId="0" applyFill="1" applyAlignment="1">
      <alignment vertical="center"/>
    </xf>
    <xf numFmtId="0" fontId="0" fillId="27" borderId="0" xfId="0" applyFill="1"/>
    <xf numFmtId="0" fontId="34" fillId="27" borderId="0" xfId="0" applyFont="1" applyFill="1" applyAlignment="1">
      <alignment horizontal="center"/>
    </xf>
    <xf numFmtId="0" fontId="41" fillId="0" borderId="0" xfId="0" applyFont="1" applyAlignment="1">
      <alignment vertical="center" shrinkToFit="1"/>
    </xf>
    <xf numFmtId="0" fontId="41" fillId="0" borderId="13" xfId="0" applyFont="1" applyBorder="1" applyAlignment="1">
      <alignment vertical="center" shrinkToFit="1"/>
    </xf>
    <xf numFmtId="0" fontId="41" fillId="0" borderId="39" xfId="0" applyFont="1" applyBorder="1" applyAlignment="1">
      <alignment vertical="center" shrinkToFit="1"/>
    </xf>
    <xf numFmtId="0" fontId="15" fillId="0" borderId="31" xfId="0" applyFont="1" applyBorder="1" applyAlignment="1">
      <alignment vertical="center"/>
    </xf>
    <xf numFmtId="0" fontId="15" fillId="0" borderId="39" xfId="0" applyFont="1" applyBorder="1" applyAlignment="1">
      <alignment vertical="center"/>
    </xf>
    <xf numFmtId="0" fontId="15" fillId="0" borderId="36" xfId="0" applyFont="1" applyBorder="1" applyAlignment="1">
      <alignment vertical="center"/>
    </xf>
    <xf numFmtId="0" fontId="15" fillId="0" borderId="37" xfId="0" applyFont="1" applyBorder="1" applyAlignment="1">
      <alignment vertical="center"/>
    </xf>
    <xf numFmtId="0" fontId="15" fillId="0" borderId="38" xfId="0" applyFont="1" applyBorder="1" applyAlignment="1">
      <alignment horizontal="right"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74" xfId="0" applyFont="1" applyBorder="1" applyAlignment="1">
      <alignment horizontal="center" vertical="center"/>
    </xf>
    <xf numFmtId="0" fontId="15" fillId="0" borderId="74" xfId="0" applyFont="1" applyBorder="1" applyAlignment="1">
      <alignment vertical="center"/>
    </xf>
    <xf numFmtId="0" fontId="15" fillId="0" borderId="72" xfId="0" applyFont="1" applyBorder="1" applyAlignment="1">
      <alignment vertical="center"/>
    </xf>
    <xf numFmtId="0" fontId="15" fillId="0" borderId="38" xfId="0" applyFont="1" applyBorder="1" applyAlignment="1">
      <alignment vertical="center"/>
    </xf>
    <xf numFmtId="0" fontId="15" fillId="0" borderId="0" xfId="0" applyFont="1" applyAlignment="1">
      <alignment horizontal="center" vertical="center"/>
    </xf>
    <xf numFmtId="0" fontId="15" fillId="0" borderId="39" xfId="0" applyFont="1" applyBorder="1" applyAlignment="1">
      <alignment horizontal="center" vertical="center"/>
    </xf>
    <xf numFmtId="0" fontId="15" fillId="0" borderId="58" xfId="0" applyFont="1" applyBorder="1" applyAlignment="1">
      <alignment vertical="center"/>
    </xf>
    <xf numFmtId="0" fontId="15" fillId="0" borderId="0" xfId="0" applyFont="1" applyAlignment="1">
      <alignment horizontal="left" vertical="center"/>
    </xf>
    <xf numFmtId="0" fontId="33" fillId="27" borderId="0" xfId="61" applyFill="1">
      <alignment vertical="center"/>
    </xf>
    <xf numFmtId="0" fontId="15" fillId="27" borderId="0" xfId="65" applyFont="1" applyFill="1"/>
    <xf numFmtId="0" fontId="15" fillId="27" borderId="0" xfId="65" applyFont="1" applyFill="1" applyAlignment="1">
      <alignment horizontal="center"/>
    </xf>
    <xf numFmtId="0" fontId="15" fillId="27" borderId="0" xfId="65" applyFont="1" applyFill="1" applyAlignment="1">
      <alignment horizontal="center" vertical="center"/>
    </xf>
    <xf numFmtId="0" fontId="15" fillId="0" borderId="23" xfId="0" applyFont="1" applyBorder="1" applyAlignment="1">
      <alignment vertical="center"/>
    </xf>
    <xf numFmtId="0" fontId="15" fillId="0" borderId="17" xfId="0" applyFont="1" applyBorder="1" applyAlignment="1">
      <alignment vertical="center"/>
    </xf>
    <xf numFmtId="0" fontId="15" fillId="27" borderId="0" xfId="58" applyFont="1" applyFill="1"/>
    <xf numFmtId="180" fontId="7" fillId="27" borderId="0" xfId="0" applyNumberFormat="1" applyFont="1" applyFill="1" applyAlignment="1">
      <alignment horizontal="left" vertical="center" indent="1" shrinkToFit="1"/>
    </xf>
    <xf numFmtId="0" fontId="7" fillId="0" borderId="29" xfId="65" applyBorder="1" applyAlignment="1">
      <alignment vertical="center"/>
    </xf>
    <xf numFmtId="0" fontId="7" fillId="0" borderId="12" xfId="65" applyBorder="1" applyAlignment="1">
      <alignment vertical="center"/>
    </xf>
    <xf numFmtId="0" fontId="7" fillId="0" borderId="34" xfId="65" applyBorder="1" applyAlignment="1">
      <alignment vertical="center"/>
    </xf>
    <xf numFmtId="0" fontId="7" fillId="0" borderId="77" xfId="65" applyBorder="1" applyAlignment="1">
      <alignment vertical="center"/>
    </xf>
    <xf numFmtId="0" fontId="7" fillId="0" borderId="10" xfId="65" applyBorder="1" applyAlignment="1">
      <alignment vertical="center"/>
    </xf>
    <xf numFmtId="0" fontId="7" fillId="0" borderId="10" xfId="65" applyBorder="1" applyAlignment="1">
      <alignment horizontal="center" vertical="center"/>
    </xf>
    <xf numFmtId="0" fontId="7" fillId="0" borderId="78" xfId="65" applyBorder="1" applyAlignment="1">
      <alignment vertical="center"/>
    </xf>
    <xf numFmtId="0" fontId="7" fillId="0" borderId="79" xfId="65" applyBorder="1" applyAlignment="1">
      <alignment vertical="center"/>
    </xf>
    <xf numFmtId="0" fontId="7" fillId="0" borderId="80" xfId="65" applyBorder="1" applyAlignment="1">
      <alignment vertical="center"/>
    </xf>
    <xf numFmtId="0" fontId="7" fillId="0" borderId="80" xfId="65" applyBorder="1" applyAlignment="1">
      <alignment horizontal="center" vertical="center"/>
    </xf>
    <xf numFmtId="0" fontId="7" fillId="0" borderId="81" xfId="65" applyBorder="1" applyAlignment="1">
      <alignment vertical="center"/>
    </xf>
    <xf numFmtId="0" fontId="19" fillId="0" borderId="0" xfId="63" applyFont="1" applyAlignment="1">
      <alignment horizontal="center" vertical="center"/>
    </xf>
    <xf numFmtId="0" fontId="19" fillId="0" borderId="0" xfId="63" applyFont="1" applyAlignment="1">
      <alignment horizontal="left" vertical="center"/>
    </xf>
    <xf numFmtId="0" fontId="19" fillId="0" borderId="0" xfId="63" applyFont="1">
      <alignment vertical="center"/>
    </xf>
    <xf numFmtId="0" fontId="19" fillId="0" borderId="36" xfId="63" applyFont="1" applyBorder="1">
      <alignment vertical="center"/>
    </xf>
    <xf numFmtId="0" fontId="19" fillId="0" borderId="37" xfId="63" applyFont="1" applyBorder="1">
      <alignment vertical="center"/>
    </xf>
    <xf numFmtId="0" fontId="19" fillId="0" borderId="38" xfId="63" applyFont="1" applyBorder="1">
      <alignment vertical="center"/>
    </xf>
    <xf numFmtId="0" fontId="19" fillId="0" borderId="39" xfId="63" applyFont="1" applyBorder="1">
      <alignment vertical="center"/>
    </xf>
    <xf numFmtId="0" fontId="19" fillId="0" borderId="13" xfId="63" applyFont="1" applyBorder="1">
      <alignment vertical="center"/>
    </xf>
    <xf numFmtId="0" fontId="19" fillId="0" borderId="74" xfId="63" applyFont="1" applyBorder="1">
      <alignment vertical="center"/>
    </xf>
    <xf numFmtId="0" fontId="19" fillId="0" borderId="58" xfId="63" applyFont="1" applyBorder="1">
      <alignment vertical="center"/>
    </xf>
    <xf numFmtId="0" fontId="19" fillId="0" borderId="72" xfId="63" applyFont="1" applyBorder="1">
      <alignment vertical="center"/>
    </xf>
    <xf numFmtId="0" fontId="19" fillId="0" borderId="58" xfId="63" applyFont="1" applyBorder="1" applyAlignment="1">
      <alignment horizontal="center" vertical="center"/>
    </xf>
    <xf numFmtId="0" fontId="9" fillId="0" borderId="0" xfId="0" applyFont="1" applyAlignment="1">
      <alignment vertical="center" textRotation="255"/>
    </xf>
    <xf numFmtId="0" fontId="9" fillId="0" borderId="0" xfId="0" quotePrefix="1" applyFont="1" applyAlignment="1">
      <alignment horizontal="right"/>
    </xf>
    <xf numFmtId="0" fontId="9" fillId="0" borderId="0" xfId="0" applyFont="1" applyAlignment="1">
      <alignment horizontal="center"/>
    </xf>
    <xf numFmtId="0" fontId="9" fillId="0" borderId="0" xfId="62" applyFont="1">
      <alignment vertical="center"/>
    </xf>
    <xf numFmtId="0" fontId="17" fillId="0" borderId="0" xfId="62" applyFont="1" applyAlignment="1"/>
    <xf numFmtId="0" fontId="33" fillId="0" borderId="0" xfId="60">
      <alignment vertical="center"/>
    </xf>
    <xf numFmtId="0" fontId="68" fillId="0" borderId="0" xfId="60" applyFont="1" applyAlignment="1">
      <alignment horizontal="right" vertical="center"/>
    </xf>
    <xf numFmtId="0" fontId="68" fillId="0" borderId="39" xfId="60" applyFont="1" applyBorder="1" applyAlignment="1">
      <alignment horizontal="right" vertical="center" wrapText="1" indent="1"/>
    </xf>
    <xf numFmtId="0" fontId="68" fillId="0" borderId="0" xfId="60" applyFont="1" applyAlignment="1">
      <alignment horizontal="right" vertical="center" wrapText="1" indent="1"/>
    </xf>
    <xf numFmtId="0" fontId="68" fillId="0" borderId="13" xfId="60" applyFont="1" applyBorder="1" applyAlignment="1">
      <alignment horizontal="right" vertical="center" wrapText="1" indent="1"/>
    </xf>
    <xf numFmtId="186" fontId="15" fillId="0" borderId="13" xfId="60" applyNumberFormat="1" applyFont="1" applyBorder="1" applyAlignment="1">
      <alignment horizontal="justify" vertical="center"/>
    </xf>
    <xf numFmtId="186" fontId="15" fillId="0" borderId="39" xfId="60" applyNumberFormat="1" applyFont="1" applyBorder="1" applyAlignment="1">
      <alignment horizontal="right" vertical="center"/>
    </xf>
    <xf numFmtId="0" fontId="68" fillId="0" borderId="39" xfId="60" applyFont="1" applyBorder="1" applyAlignment="1">
      <alignment horizontal="left" vertical="center" wrapText="1"/>
    </xf>
    <xf numFmtId="0" fontId="68" fillId="0" borderId="0" xfId="60" applyFont="1" applyAlignment="1">
      <alignment horizontal="left" vertical="center" wrapText="1"/>
    </xf>
    <xf numFmtId="0" fontId="68" fillId="0" borderId="10" xfId="60" applyFont="1" applyBorder="1" applyAlignment="1">
      <alignment horizontal="distributed" vertical="center" wrapText="1" indent="1"/>
    </xf>
    <xf numFmtId="0" fontId="68" fillId="0" borderId="0" xfId="60" applyFont="1">
      <alignment vertical="center"/>
    </xf>
    <xf numFmtId="0" fontId="34" fillId="0" borderId="0" xfId="0" applyFont="1"/>
    <xf numFmtId="0" fontId="34" fillId="0" borderId="0" xfId="0" applyFont="1" applyAlignment="1">
      <alignment horizontal="center"/>
    </xf>
    <xf numFmtId="0" fontId="11" fillId="0" borderId="0" xfId="0" applyFont="1" applyAlignment="1">
      <alignment horizontal="center"/>
    </xf>
    <xf numFmtId="0" fontId="11" fillId="0" borderId="10" xfId="0" applyFont="1" applyBorder="1" applyAlignment="1">
      <alignment horizontal="center" wrapText="1"/>
    </xf>
    <xf numFmtId="0" fontId="11" fillId="0" borderId="10" xfId="0" applyFont="1" applyBorder="1"/>
    <xf numFmtId="0" fontId="11" fillId="0" borderId="10" xfId="0" applyFont="1" applyBorder="1" applyAlignment="1">
      <alignment horizontal="center"/>
    </xf>
    <xf numFmtId="0" fontId="11" fillId="0" borderId="30" xfId="0" applyFont="1" applyBorder="1" applyAlignment="1">
      <alignment horizontal="center"/>
    </xf>
    <xf numFmtId="0" fontId="11"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41" fillId="27" borderId="0" xfId="0" applyFont="1" applyFill="1" applyAlignment="1">
      <alignment horizontal="center" vertical="center" shrinkToFit="1"/>
    </xf>
    <xf numFmtId="0" fontId="42" fillId="0" borderId="37" xfId="0" applyFont="1" applyBorder="1" applyAlignment="1">
      <alignment vertical="center"/>
    </xf>
    <xf numFmtId="0" fontId="68" fillId="0" borderId="0" xfId="61" applyFont="1" applyAlignment="1">
      <alignment vertical="center" wrapText="1" justifyLastLine="1"/>
    </xf>
    <xf numFmtId="0" fontId="68" fillId="0" borderId="86" xfId="61" applyFont="1" applyBorder="1" applyAlignment="1">
      <alignment horizontal="right" vertical="center" wrapText="1"/>
    </xf>
    <xf numFmtId="0" fontId="68" fillId="0" borderId="87" xfId="61" applyFont="1" applyBorder="1" applyAlignment="1">
      <alignment horizontal="right" vertical="center" wrapText="1"/>
    </xf>
    <xf numFmtId="0" fontId="71" fillId="0" borderId="88" xfId="61" applyFont="1" applyBorder="1" applyAlignment="1">
      <alignment vertical="center" wrapText="1"/>
    </xf>
    <xf numFmtId="0" fontId="68" fillId="0" borderId="10" xfId="61" applyFont="1" applyBorder="1" applyAlignment="1">
      <alignment horizontal="justify" vertical="top" wrapText="1"/>
    </xf>
    <xf numFmtId="0" fontId="68" fillId="0" borderId="30" xfId="61" applyFont="1" applyBorder="1" applyAlignment="1">
      <alignment horizontal="right" vertical="center" wrapText="1"/>
    </xf>
    <xf numFmtId="0" fontId="68" fillId="0" borderId="31" xfId="61" applyFont="1" applyBorder="1" applyAlignment="1">
      <alignment horizontal="right" vertical="center" wrapText="1"/>
    </xf>
    <xf numFmtId="0" fontId="71" fillId="0" borderId="89" xfId="61" applyFont="1" applyBorder="1" applyAlignment="1">
      <alignment vertical="center" wrapText="1"/>
    </xf>
    <xf numFmtId="0" fontId="68" fillId="0" borderId="74" xfId="61" applyFont="1" applyBorder="1" applyAlignment="1">
      <alignment horizontal="right" vertical="center" wrapText="1"/>
    </xf>
    <xf numFmtId="0" fontId="68" fillId="0" borderId="72" xfId="61" applyFont="1" applyBorder="1" applyAlignment="1">
      <alignment horizontal="right" vertical="center" wrapText="1"/>
    </xf>
    <xf numFmtId="0" fontId="71" fillId="0" borderId="90" xfId="61" applyFont="1" applyBorder="1" applyAlignment="1">
      <alignment vertical="center" wrapText="1"/>
    </xf>
    <xf numFmtId="0" fontId="68" fillId="0" borderId="20" xfId="61" applyFont="1" applyBorder="1" applyAlignment="1">
      <alignment vertical="top"/>
    </xf>
    <xf numFmtId="0" fontId="68" fillId="0" borderId="0" xfId="61" applyFont="1" applyAlignment="1">
      <alignment horizontal="justify" vertical="top"/>
    </xf>
    <xf numFmtId="0" fontId="68" fillId="0" borderId="21" xfId="61" applyFont="1" applyBorder="1" applyAlignment="1">
      <alignment horizontal="justify" vertical="top"/>
    </xf>
    <xf numFmtId="0" fontId="68" fillId="0" borderId="0" xfId="61" applyFont="1" applyAlignment="1">
      <alignment vertical="top"/>
    </xf>
    <xf numFmtId="0" fontId="68" fillId="0" borderId="0" xfId="61" applyFont="1" applyAlignment="1">
      <alignment horizontal="right" vertical="top" indent="1"/>
    </xf>
    <xf numFmtId="0" fontId="68" fillId="0" borderId="21" xfId="61" applyFont="1" applyBorder="1" applyAlignment="1">
      <alignment vertical="top"/>
    </xf>
    <xf numFmtId="0" fontId="68" fillId="0" borderId="92" xfId="61" applyFont="1" applyBorder="1" applyAlignment="1">
      <alignment vertical="top"/>
    </xf>
    <xf numFmtId="0" fontId="68" fillId="0" borderId="72" xfId="61" applyFont="1" applyBorder="1" applyAlignment="1">
      <alignment vertical="top"/>
    </xf>
    <xf numFmtId="0" fontId="68" fillId="0" borderId="72" xfId="61" applyFont="1" applyBorder="1" applyAlignment="1">
      <alignment horizontal="right" vertical="top" indent="1"/>
    </xf>
    <xf numFmtId="0" fontId="68" fillId="0" borderId="90" xfId="61" applyFont="1" applyBorder="1" applyAlignment="1">
      <alignment vertical="top"/>
    </xf>
    <xf numFmtId="0" fontId="68" fillId="0" borderId="92" xfId="61" applyFont="1" applyBorder="1" applyAlignment="1">
      <alignment horizontal="right" vertical="top" wrapText="1"/>
    </xf>
    <xf numFmtId="0" fontId="68" fillId="0" borderId="72" xfId="61" applyFont="1" applyBorder="1" applyAlignment="1">
      <alignment horizontal="right" vertical="top" wrapText="1"/>
    </xf>
    <xf numFmtId="0" fontId="68" fillId="0" borderId="72" xfId="61" applyFont="1" applyBorder="1" applyAlignment="1">
      <alignment horizontal="left" vertical="top"/>
    </xf>
    <xf numFmtId="0" fontId="68" fillId="0" borderId="90" xfId="61" applyFont="1" applyBorder="1" applyAlignment="1">
      <alignment horizontal="right" vertical="top" wrapText="1"/>
    </xf>
    <xf numFmtId="0" fontId="68" fillId="0" borderId="10" xfId="61" applyFont="1" applyBorder="1" applyAlignment="1">
      <alignment horizontal="center" vertical="center" wrapText="1"/>
    </xf>
    <xf numFmtId="0" fontId="68" fillId="0" borderId="27" xfId="61" applyFont="1" applyBorder="1" applyAlignment="1">
      <alignment horizontal="left" vertical="center" wrapText="1" indent="1"/>
    </xf>
    <xf numFmtId="0" fontId="68" fillId="0" borderId="27" xfId="61" applyFont="1" applyBorder="1" applyAlignment="1">
      <alignment horizontal="justify" vertical="top" wrapText="1"/>
    </xf>
    <xf numFmtId="0" fontId="83" fillId="0" borderId="0" xfId="56" applyFont="1">
      <alignment vertical="center"/>
    </xf>
    <xf numFmtId="0" fontId="84" fillId="0" borderId="94" xfId="56" applyFont="1" applyBorder="1" applyAlignment="1"/>
    <xf numFmtId="0" fontId="83" fillId="0" borderId="72" xfId="56" applyFont="1" applyBorder="1">
      <alignment vertical="center"/>
    </xf>
    <xf numFmtId="0" fontId="84" fillId="0" borderId="63" xfId="56" applyFont="1" applyBorder="1" applyAlignment="1"/>
    <xf numFmtId="0" fontId="84" fillId="0" borderId="17" xfId="56" applyFont="1" applyBorder="1" applyAlignment="1"/>
    <xf numFmtId="0" fontId="84" fillId="0" borderId="45" xfId="56" applyFont="1" applyBorder="1" applyAlignment="1"/>
    <xf numFmtId="0" fontId="84" fillId="0" borderId="42" xfId="56" applyFont="1" applyBorder="1" applyAlignment="1"/>
    <xf numFmtId="0" fontId="84" fillId="0" borderId="24" xfId="56" applyFont="1" applyBorder="1" applyAlignment="1"/>
    <xf numFmtId="0" fontId="84" fillId="0" borderId="0" xfId="56" applyFont="1" applyAlignment="1"/>
    <xf numFmtId="0" fontId="84" fillId="0" borderId="48" xfId="56" applyFont="1" applyBorder="1" applyAlignment="1"/>
    <xf numFmtId="0" fontId="84" fillId="0" borderId="22" xfId="56" applyFont="1" applyBorder="1">
      <alignment vertical="center"/>
    </xf>
    <xf numFmtId="0" fontId="84" fillId="0" borderId="18" xfId="56" applyFont="1" applyBorder="1">
      <alignment vertical="center"/>
    </xf>
    <xf numFmtId="0" fontId="84" fillId="0" borderId="35" xfId="56" applyFont="1" applyBorder="1">
      <alignment vertical="center"/>
    </xf>
    <xf numFmtId="0" fontId="15" fillId="27" borderId="0" xfId="59" applyFont="1" applyFill="1">
      <alignment vertical="center"/>
    </xf>
    <xf numFmtId="0" fontId="15" fillId="27" borderId="0" xfId="0" applyFont="1" applyFill="1" applyAlignment="1">
      <alignment horizontal="right" vertical="center"/>
    </xf>
    <xf numFmtId="0" fontId="15" fillId="27" borderId="0" xfId="0" applyFont="1" applyFill="1" applyAlignment="1">
      <alignment vertical="center" shrinkToFit="1"/>
    </xf>
    <xf numFmtId="0" fontId="7" fillId="27" borderId="0" xfId="0" applyFont="1" applyFill="1" applyAlignment="1">
      <alignment horizontal="left" vertical="center" indent="1" shrinkToFit="1"/>
    </xf>
    <xf numFmtId="0" fontId="15" fillId="0" borderId="10" xfId="0" applyFont="1" applyBorder="1" applyAlignment="1">
      <alignment horizontal="center" vertical="center"/>
    </xf>
    <xf numFmtId="0" fontId="37" fillId="27" borderId="0" xfId="0" applyFont="1" applyFill="1"/>
    <xf numFmtId="0" fontId="33" fillId="27" borderId="0" xfId="0" applyFont="1" applyFill="1"/>
    <xf numFmtId="0" fontId="39" fillId="27" borderId="0" xfId="0" applyFont="1" applyFill="1"/>
    <xf numFmtId="0" fontId="8" fillId="27" borderId="0" xfId="0" applyFont="1" applyFill="1"/>
    <xf numFmtId="0" fontId="7" fillId="0" borderId="0" xfId="58" applyAlignment="1">
      <alignment horizontal="right"/>
    </xf>
    <xf numFmtId="0" fontId="7" fillId="0" borderId="0" xfId="0" applyFont="1"/>
    <xf numFmtId="0" fontId="7" fillId="0" borderId="0" xfId="58" applyAlignment="1">
      <alignment vertical="center"/>
    </xf>
    <xf numFmtId="0" fontId="7" fillId="0" borderId="39" xfId="58" applyBorder="1" applyAlignment="1">
      <alignment vertical="center"/>
    </xf>
    <xf numFmtId="0" fontId="7" fillId="0" borderId="39" xfId="58" applyBorder="1"/>
    <xf numFmtId="0" fontId="7" fillId="0" borderId="0" xfId="58" applyAlignment="1">
      <alignment horizontal="right" vertical="center"/>
    </xf>
    <xf numFmtId="0" fontId="7" fillId="0" borderId="0" xfId="58" applyAlignment="1">
      <alignment horizontal="left" vertical="center"/>
    </xf>
    <xf numFmtId="0" fontId="7" fillId="0" borderId="0" xfId="58" applyAlignment="1">
      <alignment vertical="center" wrapText="1"/>
    </xf>
    <xf numFmtId="0" fontId="9" fillId="0" borderId="31" xfId="0" applyFont="1" applyBorder="1"/>
    <xf numFmtId="0" fontId="9" fillId="0" borderId="32" xfId="0" applyFont="1" applyBorder="1"/>
    <xf numFmtId="0" fontId="7" fillId="0" borderId="0" xfId="58" applyAlignment="1">
      <alignment vertical="top"/>
    </xf>
    <xf numFmtId="0" fontId="7" fillId="0" borderId="0" xfId="58" applyAlignment="1">
      <alignment shrinkToFit="1"/>
    </xf>
    <xf numFmtId="0" fontId="7" fillId="0" borderId="0" xfId="58" applyAlignment="1">
      <alignment horizontal="left" vertical="center" wrapText="1"/>
    </xf>
    <xf numFmtId="0" fontId="7" fillId="0" borderId="72" xfId="58" applyBorder="1" applyAlignment="1">
      <alignment vertical="center"/>
    </xf>
    <xf numFmtId="0" fontId="7" fillId="0" borderId="72" xfId="58" applyBorder="1" applyAlignment="1">
      <alignment horizontal="right" vertical="center"/>
    </xf>
    <xf numFmtId="0" fontId="18" fillId="27" borderId="0" xfId="57" applyFont="1" applyFill="1"/>
    <xf numFmtId="0" fontId="18" fillId="27" borderId="0" xfId="57" applyFont="1" applyFill="1" applyAlignment="1">
      <alignment horizontal="center"/>
    </xf>
    <xf numFmtId="0" fontId="19" fillId="27" borderId="0" xfId="57" applyFont="1" applyFill="1"/>
    <xf numFmtId="0" fontId="18" fillId="27" borderId="0" xfId="57" applyFont="1" applyFill="1" applyAlignment="1">
      <alignment vertical="center"/>
    </xf>
    <xf numFmtId="0" fontId="79" fillId="27" borderId="0" xfId="0" applyFont="1" applyFill="1"/>
    <xf numFmtId="0" fontId="7" fillId="27" borderId="0" xfId="58" applyFill="1" applyAlignment="1">
      <alignment vertical="top" wrapText="1"/>
    </xf>
    <xf numFmtId="0" fontId="72" fillId="27" borderId="0" xfId="61" applyFont="1" applyFill="1">
      <alignment vertical="center"/>
    </xf>
    <xf numFmtId="0" fontId="72" fillId="0" borderId="0" xfId="61" applyFont="1">
      <alignment vertical="center"/>
    </xf>
    <xf numFmtId="0" fontId="72" fillId="0" borderId="0" xfId="61" applyFont="1" applyAlignment="1">
      <alignment vertical="center" shrinkToFit="1"/>
    </xf>
    <xf numFmtId="0" fontId="72" fillId="0" borderId="72" xfId="61" applyFont="1" applyBorder="1">
      <alignment vertical="center"/>
    </xf>
    <xf numFmtId="0" fontId="72" fillId="0" borderId="31" xfId="61" applyFont="1" applyBorder="1">
      <alignment vertical="center"/>
    </xf>
    <xf numFmtId="0" fontId="72" fillId="0" borderId="72" xfId="61" quotePrefix="1" applyFont="1" applyBorder="1">
      <alignment vertical="center"/>
    </xf>
    <xf numFmtId="0" fontId="72" fillId="0" borderId="0" xfId="61" quotePrefix="1" applyFont="1">
      <alignment vertical="center"/>
    </xf>
    <xf numFmtId="0" fontId="33" fillId="27" borderId="0" xfId="49" applyFill="1">
      <alignment vertical="center"/>
    </xf>
    <xf numFmtId="0" fontId="9" fillId="27" borderId="0" xfId="49" applyFont="1" applyFill="1">
      <alignment vertical="center"/>
    </xf>
    <xf numFmtId="0" fontId="9" fillId="0" borderId="0" xfId="49" applyFont="1">
      <alignment vertical="center"/>
    </xf>
    <xf numFmtId="0" fontId="71" fillId="27" borderId="0" xfId="46" applyFont="1" applyFill="1" applyAlignment="1">
      <alignment horizontal="left" vertical="center"/>
    </xf>
    <xf numFmtId="0" fontId="71" fillId="27" borderId="0" xfId="46" applyFont="1" applyFill="1"/>
    <xf numFmtId="0" fontId="70" fillId="27" borderId="21" xfId="28" applyFill="1" applyBorder="1" applyAlignment="1" applyProtection="1">
      <alignment vertical="center" wrapText="1"/>
    </xf>
    <xf numFmtId="0" fontId="71" fillId="27" borderId="0" xfId="46" applyFont="1" applyFill="1" applyAlignment="1">
      <alignment horizontal="left"/>
    </xf>
    <xf numFmtId="0" fontId="71" fillId="27" borderId="0" xfId="46" applyFont="1" applyFill="1" applyAlignment="1">
      <alignment horizontal="center" vertical="center" wrapText="1"/>
    </xf>
    <xf numFmtId="0" fontId="15" fillId="27" borderId="0" xfId="46" applyFont="1" applyFill="1"/>
    <xf numFmtId="0" fontId="15" fillId="27" borderId="0" xfId="46" applyFont="1" applyFill="1" applyAlignment="1">
      <alignment horizontal="left"/>
    </xf>
    <xf numFmtId="0" fontId="7" fillId="27" borderId="0" xfId="46" applyFont="1" applyFill="1"/>
    <xf numFmtId="0" fontId="71" fillId="0" borderId="0" xfId="46" applyFont="1" applyAlignment="1">
      <alignment horizontal="left" vertical="center"/>
    </xf>
    <xf numFmtId="0" fontId="71" fillId="0" borderId="0" xfId="46" applyFont="1"/>
    <xf numFmtId="0" fontId="71" fillId="0" borderId="27" xfId="46" applyFont="1" applyBorder="1" applyProtection="1">
      <protection locked="0"/>
    </xf>
    <xf numFmtId="0" fontId="71" fillId="0" borderId="20" xfId="46" applyFont="1" applyBorder="1" applyAlignment="1">
      <alignment horizontal="left" vertical="center"/>
    </xf>
    <xf numFmtId="0" fontId="71" fillId="0" borderId="0" xfId="46" applyFont="1" applyAlignment="1">
      <alignment horizontal="left"/>
    </xf>
    <xf numFmtId="0" fontId="71" fillId="0" borderId="13" xfId="46" applyFont="1" applyBorder="1" applyAlignment="1">
      <alignment horizontal="left" vertical="center"/>
    </xf>
    <xf numFmtId="0" fontId="71" fillId="0" borderId="39" xfId="46" applyFont="1" applyBorder="1" applyAlignment="1">
      <alignment horizontal="left" vertical="center"/>
    </xf>
    <xf numFmtId="0" fontId="71" fillId="0" borderId="21" xfId="46" applyFont="1" applyBorder="1" applyAlignment="1">
      <alignment horizontal="left" vertical="center"/>
    </xf>
    <xf numFmtId="0" fontId="71" fillId="0" borderId="20" xfId="46" applyFont="1" applyBorder="1" applyAlignment="1">
      <alignment horizontal="left"/>
    </xf>
    <xf numFmtId="0" fontId="71" fillId="0" borderId="13" xfId="46" applyFont="1" applyBorder="1" applyAlignment="1">
      <alignment horizontal="left"/>
    </xf>
    <xf numFmtId="0" fontId="71" fillId="0" borderId="39" xfId="46" applyFont="1" applyBorder="1" applyAlignment="1">
      <alignment horizontal="left"/>
    </xf>
    <xf numFmtId="0" fontId="71" fillId="0" borderId="21" xfId="46" applyFont="1" applyBorder="1" applyAlignment="1">
      <alignment horizontal="left"/>
    </xf>
    <xf numFmtId="0" fontId="71" fillId="0" borderId="92" xfId="46" applyFont="1" applyBorder="1" applyAlignment="1">
      <alignment horizontal="left" vertical="center"/>
    </xf>
    <xf numFmtId="0" fontId="71" fillId="0" borderId="72" xfId="46" applyFont="1" applyBorder="1" applyAlignment="1">
      <alignment horizontal="left" vertical="center"/>
    </xf>
    <xf numFmtId="0" fontId="71" fillId="0" borderId="72" xfId="46" applyFont="1" applyBorder="1" applyAlignment="1">
      <alignment horizontal="left"/>
    </xf>
    <xf numFmtId="0" fontId="71" fillId="0" borderId="58" xfId="46" applyFont="1" applyBorder="1" applyAlignment="1">
      <alignment horizontal="left" vertical="center"/>
    </xf>
    <xf numFmtId="0" fontId="71" fillId="0" borderId="74" xfId="46" applyFont="1" applyBorder="1" applyAlignment="1">
      <alignment horizontal="left" vertical="center"/>
    </xf>
    <xf numFmtId="0" fontId="71" fillId="0" borderId="90" xfId="46" applyFont="1" applyBorder="1" applyAlignment="1">
      <alignment horizontal="left" vertical="center"/>
    </xf>
    <xf numFmtId="0" fontId="71" fillId="0" borderId="0" xfId="46" applyFont="1" applyAlignment="1">
      <alignment horizontal="center" vertical="center"/>
    </xf>
    <xf numFmtId="0" fontId="71" fillId="0" borderId="0" xfId="46" applyFont="1" applyAlignment="1">
      <alignment horizontal="distributed"/>
    </xf>
    <xf numFmtId="0" fontId="71" fillId="0" borderId="21" xfId="46" applyFont="1" applyBorder="1"/>
    <xf numFmtId="0" fontId="71" fillId="0" borderId="20" xfId="46" applyFont="1" applyBorder="1" applyAlignment="1">
      <alignment horizontal="center" vertical="center"/>
    </xf>
    <xf numFmtId="0" fontId="14" fillId="0" borderId="0" xfId="46" applyFont="1"/>
    <xf numFmtId="0" fontId="71" fillId="0" borderId="0" xfId="46" applyFont="1" applyAlignment="1">
      <alignment horizontal="center"/>
    </xf>
    <xf numFmtId="0" fontId="71" fillId="0" borderId="20" xfId="46" applyFont="1" applyBorder="1" applyAlignment="1">
      <alignment horizontal="center"/>
    </xf>
    <xf numFmtId="0" fontId="7" fillId="0" borderId="0" xfId="46" applyFont="1" applyAlignment="1">
      <alignment vertical="center"/>
    </xf>
    <xf numFmtId="0" fontId="71" fillId="0" borderId="0" xfId="46" applyFont="1" applyAlignment="1">
      <alignment vertical="center"/>
    </xf>
    <xf numFmtId="0" fontId="7" fillId="0" borderId="0" xfId="46" applyFont="1" applyAlignment="1">
      <alignment horizontal="left" vertical="center"/>
    </xf>
    <xf numFmtId="0" fontId="7" fillId="0" borderId="0" xfId="46" applyFont="1" applyAlignment="1">
      <alignment horizontal="left"/>
    </xf>
    <xf numFmtId="0" fontId="71" fillId="0" borderId="92" xfId="46" applyFont="1" applyBorder="1" applyAlignment="1">
      <alignment horizontal="center"/>
    </xf>
    <xf numFmtId="0" fontId="71" fillId="0" borderId="72" xfId="46" applyFont="1" applyBorder="1" applyAlignment="1">
      <alignment horizontal="center"/>
    </xf>
    <xf numFmtId="0" fontId="71" fillId="0" borderId="72" xfId="46" applyFont="1" applyBorder="1"/>
    <xf numFmtId="0" fontId="71" fillId="0" borderId="90" xfId="46" applyFont="1" applyBorder="1"/>
    <xf numFmtId="0" fontId="71" fillId="0" borderId="37" xfId="46" applyFont="1" applyBorder="1" applyAlignment="1">
      <alignment horizontal="center"/>
    </xf>
    <xf numFmtId="0" fontId="71" fillId="0" borderId="36" xfId="46" applyFont="1" applyBorder="1" applyAlignment="1">
      <alignment horizontal="center" vertical="center"/>
    </xf>
    <xf numFmtId="0" fontId="71" fillId="0" borderId="37" xfId="46" applyFont="1" applyBorder="1" applyAlignment="1">
      <alignment vertical="center"/>
    </xf>
    <xf numFmtId="0" fontId="71" fillId="0" borderId="37" xfId="46" applyFont="1" applyBorder="1" applyAlignment="1">
      <alignment horizontal="left"/>
    </xf>
    <xf numFmtId="0" fontId="71" fillId="0" borderId="73" xfId="46" applyFont="1" applyBorder="1" applyAlignment="1">
      <alignment horizontal="left"/>
    </xf>
    <xf numFmtId="0" fontId="71" fillId="0" borderId="74" xfId="46" applyFont="1" applyBorder="1" applyAlignment="1">
      <alignment horizontal="left"/>
    </xf>
    <xf numFmtId="0" fontId="71" fillId="0" borderId="39" xfId="46" applyFont="1" applyBorder="1" applyAlignment="1">
      <alignment vertical="center"/>
    </xf>
    <xf numFmtId="0" fontId="71" fillId="0" borderId="74" xfId="46" applyFont="1" applyBorder="1" applyAlignment="1">
      <alignment vertical="center"/>
    </xf>
    <xf numFmtId="0" fontId="71" fillId="0" borderId="72" xfId="46" applyFont="1" applyBorder="1" applyAlignment="1">
      <alignment vertical="center"/>
    </xf>
    <xf numFmtId="0" fontId="71" fillId="0" borderId="90" xfId="46" applyFont="1" applyBorder="1" applyAlignment="1">
      <alignment horizontal="left"/>
    </xf>
    <xf numFmtId="0" fontId="71" fillId="0" borderId="36" xfId="46" applyFont="1" applyBorder="1" applyAlignment="1">
      <alignment horizontal="left"/>
    </xf>
    <xf numFmtId="0" fontId="71" fillId="0" borderId="37" xfId="46" applyFont="1" applyBorder="1" applyAlignment="1">
      <alignment horizontal="left" vertical="center"/>
    </xf>
    <xf numFmtId="0" fontId="71" fillId="0" borderId="73" xfId="46" applyFont="1" applyBorder="1" applyAlignment="1">
      <alignment horizontal="left" vertical="center"/>
    </xf>
    <xf numFmtId="0" fontId="71" fillId="0" borderId="37" xfId="46" applyFont="1" applyBorder="1"/>
    <xf numFmtId="0" fontId="71" fillId="0" borderId="37" xfId="46" applyFont="1" applyBorder="1" applyAlignment="1">
      <alignment horizontal="center" vertical="center"/>
    </xf>
    <xf numFmtId="0" fontId="71" fillId="0" borderId="73" xfId="46" applyFont="1" applyBorder="1" applyAlignment="1">
      <alignment vertical="center"/>
    </xf>
    <xf numFmtId="0" fontId="71" fillId="0" borderId="74" xfId="46" applyFont="1" applyBorder="1"/>
    <xf numFmtId="0" fontId="71" fillId="0" borderId="72" xfId="46" applyFont="1" applyBorder="1" applyAlignment="1">
      <alignment horizontal="center" vertical="center"/>
    </xf>
    <xf numFmtId="0" fontId="71" fillId="0" borderId="90" xfId="46" applyFont="1" applyBorder="1" applyAlignment="1">
      <alignment vertical="center"/>
    </xf>
    <xf numFmtId="0" fontId="71" fillId="0" borderId="36" xfId="46" applyFont="1" applyBorder="1" applyAlignment="1">
      <alignment vertical="center"/>
    </xf>
    <xf numFmtId="0" fontId="43" fillId="0" borderId="0" xfId="46" applyFont="1" applyAlignment="1">
      <alignment horizontal="right" vertical="center"/>
    </xf>
    <xf numFmtId="0" fontId="71" fillId="0" borderId="95" xfId="46" applyFont="1" applyBorder="1" applyAlignment="1" applyProtection="1">
      <alignment horizontal="left" vertical="center"/>
      <protection locked="0"/>
    </xf>
    <xf numFmtId="0" fontId="71" fillId="0" borderId="37" xfId="46" applyFont="1" applyBorder="1" applyAlignment="1" applyProtection="1">
      <alignment horizontal="left"/>
      <protection locked="0"/>
    </xf>
    <xf numFmtId="0" fontId="71" fillId="0" borderId="30" xfId="46" applyFont="1" applyBorder="1" applyAlignment="1">
      <alignment horizontal="left" vertical="center"/>
    </xf>
    <xf numFmtId="0" fontId="71" fillId="0" borderId="31" xfId="46" applyFont="1" applyBorder="1" applyAlignment="1">
      <alignment horizontal="left" vertical="center"/>
    </xf>
    <xf numFmtId="0" fontId="71" fillId="0" borderId="89" xfId="46" applyFont="1" applyBorder="1" applyAlignment="1">
      <alignment horizontal="left" vertical="center"/>
    </xf>
    <xf numFmtId="0" fontId="71" fillId="0" borderId="20" xfId="46" applyFont="1" applyBorder="1" applyAlignment="1" applyProtection="1">
      <alignment horizontal="left"/>
      <protection locked="0"/>
    </xf>
    <xf numFmtId="0" fontId="71" fillId="0" borderId="0" xfId="46" applyFont="1" applyAlignment="1" applyProtection="1">
      <alignment horizontal="left"/>
      <protection locked="0"/>
    </xf>
    <xf numFmtId="0" fontId="14" fillId="0" borderId="31" xfId="46" applyFont="1" applyBorder="1" applyAlignment="1">
      <alignment horizontal="left" vertical="center"/>
    </xf>
    <xf numFmtId="0" fontId="71" fillId="0" borderId="0" xfId="46" applyFont="1" applyAlignment="1" applyProtection="1">
      <alignment horizontal="left" vertical="center"/>
      <protection locked="0"/>
    </xf>
    <xf numFmtId="0" fontId="71" fillId="0" borderId="20" xfId="46" applyFont="1" applyBorder="1" applyAlignment="1" applyProtection="1">
      <alignment horizontal="left" vertical="center"/>
      <protection locked="0"/>
    </xf>
    <xf numFmtId="0" fontId="41" fillId="0" borderId="0" xfId="46" applyFont="1" applyAlignment="1" applyProtection="1">
      <alignment horizontal="left" vertical="center"/>
      <protection locked="0"/>
    </xf>
    <xf numFmtId="0" fontId="71" fillId="0" borderId="39" xfId="46" applyFont="1" applyBorder="1"/>
    <xf numFmtId="0" fontId="71" fillId="0" borderId="36" xfId="46" applyFont="1" applyBorder="1" applyAlignment="1">
      <alignment horizontal="left" vertical="center"/>
    </xf>
    <xf numFmtId="0" fontId="71" fillId="0" borderId="38" xfId="46" applyFont="1" applyBorder="1"/>
    <xf numFmtId="0" fontId="71" fillId="0" borderId="36" xfId="46" applyFont="1" applyBorder="1"/>
    <xf numFmtId="0" fontId="71" fillId="0" borderId="73" xfId="46" applyFont="1" applyBorder="1"/>
    <xf numFmtId="0" fontId="71" fillId="0" borderId="96" xfId="46" applyFont="1" applyBorder="1" applyAlignment="1" applyProtection="1">
      <alignment horizontal="left" vertical="center"/>
      <protection locked="0"/>
    </xf>
    <xf numFmtId="0" fontId="71" fillId="0" borderId="55" xfId="46" applyFont="1" applyBorder="1" applyAlignment="1" applyProtection="1">
      <alignment horizontal="left" vertical="center"/>
      <protection locked="0"/>
    </xf>
    <xf numFmtId="0" fontId="71" fillId="0" borderId="55" xfId="46" applyFont="1" applyBorder="1" applyAlignment="1" applyProtection="1">
      <alignment horizontal="left"/>
      <protection locked="0"/>
    </xf>
    <xf numFmtId="0" fontId="71" fillId="0" borderId="62" xfId="46" applyFont="1" applyBorder="1" applyAlignment="1">
      <alignment horizontal="left" vertical="center"/>
    </xf>
    <xf numFmtId="0" fontId="71" fillId="0" borderId="55" xfId="46" applyFont="1" applyBorder="1" applyAlignment="1">
      <alignment horizontal="left"/>
    </xf>
    <xf numFmtId="0" fontId="71" fillId="0" borderId="55" xfId="46" applyFont="1" applyBorder="1" applyAlignment="1">
      <alignment horizontal="left" vertical="center"/>
    </xf>
    <xf numFmtId="0" fontId="71" fillId="0" borderId="56" xfId="46" applyFont="1" applyBorder="1" applyAlignment="1">
      <alignment horizontal="left"/>
    </xf>
    <xf numFmtId="0" fontId="71" fillId="0" borderId="57" xfId="46" applyFont="1" applyBorder="1" applyAlignment="1">
      <alignment horizontal="left" vertical="center"/>
    </xf>
    <xf numFmtId="0" fontId="10" fillId="27" borderId="0" xfId="0" applyFont="1" applyFill="1" applyAlignment="1">
      <alignment vertical="center"/>
    </xf>
    <xf numFmtId="0" fontId="31" fillId="27" borderId="0" xfId="0" applyFont="1" applyFill="1"/>
    <xf numFmtId="0" fontId="9" fillId="0" borderId="13" xfId="0" applyFont="1" applyBorder="1" applyAlignment="1">
      <alignment vertical="center"/>
    </xf>
    <xf numFmtId="0" fontId="99" fillId="0" borderId="0" xfId="0" applyFont="1" applyAlignment="1">
      <alignment horizontal="center" vertical="center"/>
    </xf>
    <xf numFmtId="0" fontId="40" fillId="0" borderId="0" xfId="0" applyFont="1" applyAlignment="1">
      <alignment horizontal="center" vertical="center"/>
    </xf>
    <xf numFmtId="0" fontId="0" fillId="0" borderId="0" xfId="0" applyAlignment="1">
      <alignment horizontal="center" vertical="center"/>
    </xf>
    <xf numFmtId="0" fontId="36" fillId="0" borderId="10" xfId="0" applyFont="1" applyBorder="1" applyAlignment="1">
      <alignment horizontal="left" vertical="center" wrapText="1"/>
    </xf>
    <xf numFmtId="0" fontId="34" fillId="0" borderId="0" xfId="0" applyFont="1" applyAlignment="1">
      <alignment horizontal="center" vertical="center"/>
    </xf>
    <xf numFmtId="0" fontId="34" fillId="0" borderId="0" xfId="0" applyFont="1" applyAlignment="1">
      <alignment horizontal="left" vertical="center"/>
    </xf>
    <xf numFmtId="0" fontId="0" fillId="0" borderId="0" xfId="0" applyAlignment="1">
      <alignment horizontal="left" vertical="center"/>
    </xf>
    <xf numFmtId="0" fontId="8" fillId="0" borderId="0" xfId="0" applyFont="1" applyAlignment="1">
      <alignment horizontal="right" vertical="center"/>
    </xf>
    <xf numFmtId="0" fontId="99" fillId="27" borderId="0" xfId="0" applyFont="1" applyFill="1" applyAlignment="1">
      <alignment horizontal="center" vertical="center"/>
    </xf>
    <xf numFmtId="0" fontId="8" fillId="27" borderId="0" xfId="65" applyFont="1" applyFill="1"/>
    <xf numFmtId="0" fontId="31" fillId="27" borderId="0" xfId="65" applyFont="1" applyFill="1"/>
    <xf numFmtId="0" fontId="40" fillId="27" borderId="0" xfId="0" applyFont="1" applyFill="1" applyAlignment="1">
      <alignment horizontal="center" vertical="center"/>
    </xf>
    <xf numFmtId="0" fontId="8" fillId="27" borderId="0" xfId="0" applyFont="1" applyFill="1" applyAlignment="1">
      <alignment horizontal="right" vertical="center"/>
    </xf>
    <xf numFmtId="0" fontId="0" fillId="27" borderId="0" xfId="0" applyFill="1" applyAlignment="1">
      <alignment horizontal="center" vertical="center"/>
    </xf>
    <xf numFmtId="0" fontId="81" fillId="27" borderId="0" xfId="65" applyFont="1" applyFill="1"/>
    <xf numFmtId="0" fontId="8" fillId="27" borderId="0" xfId="65" applyFont="1" applyFill="1" applyAlignment="1">
      <alignment horizontal="center" vertical="center"/>
    </xf>
    <xf numFmtId="0" fontId="88" fillId="27" borderId="0" xfId="65" applyFont="1" applyFill="1" applyAlignment="1">
      <alignment horizontal="center" vertical="center" shrinkToFit="1"/>
    </xf>
    <xf numFmtId="0" fontId="75" fillId="27" borderId="0" xfId="65" applyFont="1" applyFill="1" applyAlignment="1">
      <alignment horizontal="center" vertical="center"/>
    </xf>
    <xf numFmtId="0" fontId="75" fillId="27" borderId="0" xfId="65" applyFont="1" applyFill="1" applyAlignment="1">
      <alignment vertical="center"/>
    </xf>
    <xf numFmtId="0" fontId="31" fillId="27" borderId="0" xfId="65" applyFont="1" applyFill="1" applyAlignment="1">
      <alignment horizontal="center" vertical="center"/>
    </xf>
    <xf numFmtId="0" fontId="31" fillId="27" borderId="0" xfId="65" applyFont="1" applyFill="1" applyAlignment="1">
      <alignment vertical="center"/>
    </xf>
    <xf numFmtId="188" fontId="88" fillId="27" borderId="0" xfId="65" applyNumberFormat="1" applyFont="1" applyFill="1" applyAlignment="1">
      <alignment horizontal="center" vertical="center"/>
    </xf>
    <xf numFmtId="0" fontId="75" fillId="27" borderId="0" xfId="28" applyFont="1" applyFill="1" applyAlignment="1" applyProtection="1">
      <alignment horizontal="left" vertical="center"/>
    </xf>
    <xf numFmtId="0" fontId="70" fillId="27" borderId="0" xfId="28" applyFill="1" applyAlignment="1" applyProtection="1">
      <alignment horizontal="center" vertical="center"/>
    </xf>
    <xf numFmtId="0" fontId="8" fillId="27" borderId="0" xfId="65" applyFont="1" applyFill="1" applyAlignment="1">
      <alignment vertical="center"/>
    </xf>
    <xf numFmtId="0" fontId="77" fillId="27" borderId="0" xfId="65" applyFont="1" applyFill="1" applyAlignment="1">
      <alignment vertical="center"/>
    </xf>
    <xf numFmtId="0" fontId="88" fillId="27" borderId="0" xfId="65" applyFont="1" applyFill="1" applyAlignment="1">
      <alignment horizontal="center" vertical="center"/>
    </xf>
    <xf numFmtId="0" fontId="75" fillId="27" borderId="0" xfId="65" applyFont="1" applyFill="1" applyAlignment="1">
      <alignment horizontal="left" vertical="center"/>
    </xf>
    <xf numFmtId="187" fontId="31" fillId="27" borderId="0" xfId="65" applyNumberFormat="1" applyFont="1" applyFill="1" applyAlignment="1">
      <alignment horizontal="center" vertical="center"/>
    </xf>
    <xf numFmtId="0" fontId="89" fillId="27" borderId="0" xfId="65" applyFont="1" applyFill="1" applyAlignment="1">
      <alignment horizontal="center" vertical="center"/>
    </xf>
    <xf numFmtId="180" fontId="75" fillId="27" borderId="0" xfId="65" applyNumberFormat="1" applyFont="1" applyFill="1" applyAlignment="1">
      <alignment horizontal="left" vertical="center"/>
    </xf>
    <xf numFmtId="0" fontId="34" fillId="27" borderId="0" xfId="0" applyFont="1" applyFill="1" applyAlignment="1">
      <alignment horizontal="center" vertical="center"/>
    </xf>
    <xf numFmtId="0" fontId="31" fillId="27" borderId="10" xfId="65" applyFont="1" applyFill="1" applyBorder="1" applyAlignment="1">
      <alignment horizontal="center" vertical="center"/>
    </xf>
    <xf numFmtId="0" fontId="31" fillId="27" borderId="10" xfId="65" applyFont="1" applyFill="1" applyBorder="1" applyAlignment="1">
      <alignment vertical="center"/>
    </xf>
    <xf numFmtId="180" fontId="31" fillId="27" borderId="10" xfId="65" applyNumberFormat="1" applyFont="1" applyFill="1" applyBorder="1" applyAlignment="1">
      <alignment horizontal="center" vertical="center"/>
    </xf>
    <xf numFmtId="180" fontId="31" fillId="27" borderId="10" xfId="65" applyNumberFormat="1" applyFont="1" applyFill="1" applyBorder="1" applyAlignment="1">
      <alignment vertical="center"/>
    </xf>
    <xf numFmtId="180" fontId="82" fillId="27" borderId="0" xfId="65" applyNumberFormat="1" applyFont="1" applyFill="1" applyAlignment="1">
      <alignment horizontal="center" vertical="center"/>
    </xf>
    <xf numFmtId="0" fontId="19" fillId="0" borderId="0" xfId="58" quotePrefix="1" applyFont="1"/>
    <xf numFmtId="0" fontId="19" fillId="0" borderId="0" xfId="0" applyFont="1" applyAlignment="1">
      <alignment vertical="center"/>
    </xf>
    <xf numFmtId="0" fontId="31" fillId="27" borderId="30" xfId="65" applyFont="1" applyFill="1" applyBorder="1" applyAlignment="1">
      <alignment horizontal="center" vertical="center"/>
    </xf>
    <xf numFmtId="0" fontId="77" fillId="27" borderId="37" xfId="65" applyFont="1" applyFill="1" applyBorder="1" applyAlignment="1">
      <alignment vertical="center"/>
    </xf>
    <xf numFmtId="0" fontId="31" fillId="27" borderId="38" xfId="65" applyFont="1" applyFill="1" applyBorder="1" applyAlignment="1">
      <alignment vertical="center"/>
    </xf>
    <xf numFmtId="0" fontId="31" fillId="27" borderId="13" xfId="65" applyFont="1" applyFill="1" applyBorder="1" applyAlignment="1">
      <alignment vertical="center"/>
    </xf>
    <xf numFmtId="187" fontId="31" fillId="27" borderId="29" xfId="65" applyNumberFormat="1" applyFont="1" applyFill="1" applyBorder="1" applyAlignment="1">
      <alignment horizontal="center" vertical="center"/>
    </xf>
    <xf numFmtId="187" fontId="31" fillId="27" borderId="11" xfId="65" applyNumberFormat="1" applyFont="1" applyFill="1" applyBorder="1" applyAlignment="1">
      <alignment horizontal="center" vertical="center"/>
    </xf>
    <xf numFmtId="0" fontId="34" fillId="27" borderId="0" xfId="0" applyFont="1" applyFill="1" applyAlignment="1">
      <alignment horizontal="left" vertical="center"/>
    </xf>
    <xf numFmtId="180" fontId="8" fillId="0" borderId="75" xfId="65" applyNumberFormat="1" applyFont="1" applyBorder="1" applyAlignment="1">
      <alignment horizontal="center" vertical="center"/>
    </xf>
    <xf numFmtId="180" fontId="31" fillId="0" borderId="75" xfId="65" applyNumberFormat="1" applyFont="1" applyBorder="1" applyAlignment="1">
      <alignment horizontal="center" vertical="center"/>
    </xf>
    <xf numFmtId="0" fontId="8" fillId="27" borderId="0" xfId="0" applyFont="1" applyFill="1" applyAlignment="1">
      <alignment horizontal="left" vertical="center"/>
    </xf>
    <xf numFmtId="0" fontId="38" fillId="26" borderId="0" xfId="0" applyFont="1" applyFill="1"/>
    <xf numFmtId="0" fontId="34" fillId="26" borderId="0" xfId="0" applyFont="1" applyFill="1"/>
    <xf numFmtId="0" fontId="34" fillId="26" borderId="0" xfId="0" applyFont="1" applyFill="1" applyAlignment="1">
      <alignment vertical="center"/>
    </xf>
    <xf numFmtId="0" fontId="34" fillId="26" borderId="68" xfId="0" applyFont="1" applyFill="1" applyBorder="1" applyAlignment="1">
      <alignment horizontal="center" vertical="center"/>
    </xf>
    <xf numFmtId="0" fontId="34" fillId="26" borderId="99" xfId="0" applyFont="1" applyFill="1" applyBorder="1" applyAlignment="1">
      <alignment horizontal="center" vertical="center"/>
    </xf>
    <xf numFmtId="38" fontId="39" fillId="26" borderId="94" xfId="35" applyFont="1" applyFill="1" applyBorder="1" applyAlignment="1">
      <alignment vertical="center"/>
    </xf>
    <xf numFmtId="38" fontId="34" fillId="26" borderId="50" xfId="35" applyFont="1" applyFill="1" applyBorder="1" applyAlignment="1">
      <alignment horizontal="left" vertical="center"/>
    </xf>
    <xf numFmtId="0" fontId="34" fillId="26" borderId="100" xfId="0" applyFont="1" applyFill="1" applyBorder="1"/>
    <xf numFmtId="0" fontId="34" fillId="26" borderId="40" xfId="0" applyFont="1" applyFill="1" applyBorder="1"/>
    <xf numFmtId="0" fontId="34" fillId="26" borderId="101" xfId="0" applyFont="1" applyFill="1" applyBorder="1"/>
    <xf numFmtId="0" fontId="34" fillId="26" borderId="47" xfId="0" applyFont="1" applyFill="1" applyBorder="1"/>
    <xf numFmtId="0" fontId="8" fillId="26" borderId="0" xfId="0" applyFont="1" applyFill="1"/>
    <xf numFmtId="0" fontId="8" fillId="26" borderId="0" xfId="0" applyFont="1" applyFill="1" applyAlignment="1">
      <alignment horizontal="left"/>
    </xf>
    <xf numFmtId="0" fontId="8" fillId="26" borderId="0" xfId="0" applyFont="1" applyFill="1" applyAlignment="1">
      <alignment horizontal="left" vertical="center"/>
    </xf>
    <xf numFmtId="0" fontId="52" fillId="27" borderId="0" xfId="47" applyFont="1" applyFill="1">
      <alignment vertical="center"/>
    </xf>
    <xf numFmtId="0" fontId="9" fillId="27" borderId="0" xfId="47" applyFont="1" applyFill="1">
      <alignment vertical="center"/>
    </xf>
    <xf numFmtId="0" fontId="9" fillId="0" borderId="0" xfId="47" applyFont="1">
      <alignment vertical="center"/>
    </xf>
    <xf numFmtId="0" fontId="31" fillId="0" borderId="26" xfId="47" applyFont="1" applyBorder="1" applyAlignment="1">
      <alignment horizontal="center" vertical="center"/>
    </xf>
    <xf numFmtId="0" fontId="31" fillId="0" borderId="102" xfId="47" applyFont="1" applyBorder="1" applyAlignment="1">
      <alignment horizontal="center" vertical="center"/>
    </xf>
    <xf numFmtId="0" fontId="11" fillId="0" borderId="103" xfId="47" applyFont="1" applyBorder="1" applyAlignment="1">
      <alignment horizontal="center" vertical="center"/>
    </xf>
    <xf numFmtId="0" fontId="9" fillId="0" borderId="28" xfId="47" applyFont="1" applyBorder="1">
      <alignment vertical="center"/>
    </xf>
    <xf numFmtId="0" fontId="9" fillId="0" borderId="20" xfId="47" applyFont="1" applyBorder="1">
      <alignment vertical="center"/>
    </xf>
    <xf numFmtId="0" fontId="9" fillId="0" borderId="13" xfId="47" applyFont="1" applyBorder="1">
      <alignment vertical="center"/>
    </xf>
    <xf numFmtId="0" fontId="9" fillId="0" borderId="10" xfId="47" applyFont="1" applyBorder="1">
      <alignment vertical="center"/>
    </xf>
    <xf numFmtId="0" fontId="9" fillId="0" borderId="21" xfId="47" applyFont="1" applyBorder="1">
      <alignment vertical="center"/>
    </xf>
    <xf numFmtId="0" fontId="18" fillId="0" borderId="20" xfId="47" applyFont="1" applyBorder="1">
      <alignment vertical="center"/>
    </xf>
    <xf numFmtId="0" fontId="18" fillId="0" borderId="0" xfId="47" applyFont="1">
      <alignment vertical="center"/>
    </xf>
    <xf numFmtId="0" fontId="18" fillId="0" borderId="21" xfId="47" applyFont="1" applyBorder="1">
      <alignment vertical="center"/>
    </xf>
    <xf numFmtId="0" fontId="18" fillId="0" borderId="20" xfId="47" applyFont="1" applyBorder="1" applyAlignment="1"/>
    <xf numFmtId="0" fontId="18" fillId="0" borderId="0" xfId="47" applyFont="1" applyAlignment="1"/>
    <xf numFmtId="0" fontId="101" fillId="0" borderId="20" xfId="47" applyFont="1" applyBorder="1">
      <alignment vertical="center"/>
    </xf>
    <xf numFmtId="0" fontId="101" fillId="0" borderId="0" xfId="47" applyFont="1" applyAlignment="1"/>
    <xf numFmtId="0" fontId="101" fillId="0" borderId="0" xfId="47" applyFont="1">
      <alignment vertical="center"/>
    </xf>
    <xf numFmtId="0" fontId="9" fillId="0" borderId="96" xfId="47" applyFont="1" applyBorder="1">
      <alignment vertical="center"/>
    </xf>
    <xf numFmtId="0" fontId="9" fillId="0" borderId="55" xfId="47" applyFont="1" applyBorder="1">
      <alignment vertical="center"/>
    </xf>
    <xf numFmtId="0" fontId="9" fillId="0" borderId="57" xfId="47" applyFont="1" applyBorder="1">
      <alignment vertical="center"/>
    </xf>
    <xf numFmtId="0" fontId="84" fillId="0" borderId="22" xfId="48" applyFont="1" applyBorder="1">
      <alignment vertical="center"/>
    </xf>
    <xf numFmtId="0" fontId="84" fillId="0" borderId="18" xfId="48" applyFont="1" applyBorder="1">
      <alignment vertical="center"/>
    </xf>
    <xf numFmtId="0" fontId="84" fillId="0" borderId="67" xfId="48" applyFont="1" applyBorder="1" applyAlignment="1">
      <alignment horizontal="center" vertical="center"/>
    </xf>
    <xf numFmtId="0" fontId="84" fillId="0" borderId="84" xfId="48" applyFont="1" applyBorder="1" applyAlignment="1">
      <alignment horizontal="center" vertical="center"/>
    </xf>
    <xf numFmtId="0" fontId="84" fillId="0" borderId="68" xfId="48" applyFont="1" applyBorder="1" applyAlignment="1">
      <alignment horizontal="center" vertical="center"/>
    </xf>
    <xf numFmtId="0" fontId="84" fillId="0" borderId="71" xfId="48" applyFont="1" applyBorder="1" applyAlignment="1">
      <alignment horizontal="center" vertical="center"/>
    </xf>
    <xf numFmtId="0" fontId="84" fillId="0" borderId="0" xfId="48" applyFont="1" applyAlignment="1">
      <alignment horizontal="center" vertical="center"/>
    </xf>
    <xf numFmtId="0" fontId="84" fillId="0" borderId="0" xfId="48" applyFont="1">
      <alignment vertical="center"/>
    </xf>
    <xf numFmtId="0" fontId="83" fillId="0" borderId="0" xfId="48" applyFont="1">
      <alignment vertical="center"/>
    </xf>
    <xf numFmtId="0" fontId="102" fillId="0" borderId="0" xfId="48" applyFont="1" applyAlignment="1">
      <alignment horizontal="centerContinuous" vertical="center"/>
    </xf>
    <xf numFmtId="0" fontId="83" fillId="0" borderId="0" xfId="48" applyFont="1" applyAlignment="1">
      <alignment horizontal="centerContinuous" vertical="center"/>
    </xf>
    <xf numFmtId="0" fontId="84" fillId="0" borderId="64" xfId="48" applyFont="1" applyBorder="1">
      <alignment vertical="center"/>
    </xf>
    <xf numFmtId="0" fontId="84" fillId="0" borderId="65" xfId="48" applyFont="1" applyBorder="1">
      <alignment vertical="center"/>
    </xf>
    <xf numFmtId="0" fontId="84" fillId="0" borderId="104" xfId="48" applyFont="1" applyBorder="1">
      <alignment vertical="center"/>
    </xf>
    <xf numFmtId="0" fontId="84" fillId="0" borderId="44" xfId="48" applyFont="1" applyBorder="1">
      <alignment vertical="center"/>
    </xf>
    <xf numFmtId="0" fontId="84" fillId="0" borderId="17" xfId="48" applyFont="1" applyBorder="1">
      <alignment vertical="center"/>
    </xf>
    <xf numFmtId="0" fontId="84" fillId="0" borderId="45" xfId="48" applyFont="1" applyBorder="1">
      <alignment vertical="center"/>
    </xf>
    <xf numFmtId="0" fontId="84" fillId="0" borderId="42" xfId="48" applyFont="1" applyBorder="1">
      <alignment vertical="center"/>
    </xf>
    <xf numFmtId="0" fontId="84" fillId="0" borderId="43" xfId="48" applyFont="1" applyBorder="1">
      <alignment vertical="center"/>
    </xf>
    <xf numFmtId="0" fontId="84" fillId="0" borderId="105" xfId="48" applyFont="1" applyBorder="1">
      <alignment vertical="center"/>
    </xf>
    <xf numFmtId="0" fontId="84" fillId="0" borderId="74" xfId="48" applyFont="1" applyBorder="1">
      <alignment vertical="center"/>
    </xf>
    <xf numFmtId="0" fontId="84" fillId="0" borderId="106" xfId="48" applyFont="1" applyBorder="1">
      <alignment vertical="center"/>
    </xf>
    <xf numFmtId="0" fontId="84" fillId="0" borderId="72" xfId="48" applyFont="1" applyBorder="1">
      <alignment vertical="center"/>
    </xf>
    <xf numFmtId="0" fontId="84" fillId="0" borderId="58" xfId="48" applyFont="1" applyBorder="1">
      <alignment vertical="center"/>
    </xf>
    <xf numFmtId="0" fontId="84" fillId="0" borderId="39" xfId="48" applyFont="1" applyBorder="1">
      <alignment vertical="center"/>
    </xf>
    <xf numFmtId="0" fontId="84" fillId="0" borderId="94" xfId="48" applyFont="1" applyBorder="1">
      <alignment vertical="center"/>
    </xf>
    <xf numFmtId="0" fontId="84" fillId="0" borderId="48" xfId="48" applyFont="1" applyBorder="1">
      <alignment vertical="center"/>
    </xf>
    <xf numFmtId="0" fontId="84" fillId="0" borderId="50" xfId="48" applyFont="1" applyBorder="1">
      <alignment vertical="center"/>
    </xf>
    <xf numFmtId="0" fontId="84" fillId="0" borderId="35" xfId="48" applyFont="1" applyBorder="1">
      <alignment vertical="center"/>
    </xf>
    <xf numFmtId="0" fontId="84" fillId="0" borderId="107" xfId="48" applyFont="1" applyBorder="1">
      <alignment vertical="center"/>
    </xf>
    <xf numFmtId="0" fontId="84" fillId="0" borderId="108" xfId="48" applyFont="1" applyBorder="1">
      <alignment vertical="center"/>
    </xf>
    <xf numFmtId="0" fontId="84" fillId="0" borderId="68" xfId="48" applyFont="1" applyBorder="1">
      <alignment vertical="center"/>
    </xf>
    <xf numFmtId="0" fontId="84" fillId="0" borderId="23" xfId="48" applyFont="1" applyBorder="1">
      <alignment vertical="center"/>
    </xf>
    <xf numFmtId="0" fontId="84" fillId="0" borderId="84" xfId="48" applyFont="1" applyBorder="1">
      <alignment vertical="center"/>
    </xf>
    <xf numFmtId="0" fontId="103" fillId="0" borderId="22" xfId="48" applyFont="1" applyBorder="1" applyAlignment="1">
      <alignment horizontal="left" vertical="center"/>
    </xf>
    <xf numFmtId="0" fontId="103" fillId="0" borderId="18" xfId="48" applyFont="1" applyBorder="1">
      <alignment vertical="center"/>
    </xf>
    <xf numFmtId="0" fontId="83" fillId="0" borderId="35" xfId="48" applyFont="1" applyBorder="1">
      <alignment vertical="center"/>
    </xf>
    <xf numFmtId="0" fontId="83" fillId="0" borderId="42" xfId="48" applyFont="1" applyBorder="1">
      <alignment vertical="center"/>
    </xf>
    <xf numFmtId="0" fontId="103" fillId="0" borderId="18" xfId="48" applyFont="1" applyBorder="1" applyAlignment="1">
      <alignment vertical="center" wrapText="1"/>
    </xf>
    <xf numFmtId="0" fontId="103" fillId="0" borderId="94" xfId="48" applyFont="1" applyBorder="1" applyAlignment="1">
      <alignment horizontal="left" vertical="center"/>
    </xf>
    <xf numFmtId="0" fontId="103" fillId="0" borderId="48" xfId="48" applyFont="1" applyBorder="1">
      <alignment vertical="center"/>
    </xf>
    <xf numFmtId="0" fontId="83" fillId="0" borderId="49" xfId="48" applyFont="1" applyBorder="1">
      <alignment vertical="center"/>
    </xf>
    <xf numFmtId="0" fontId="83" fillId="0" borderId="50" xfId="48" applyFont="1" applyBorder="1">
      <alignment vertical="center"/>
    </xf>
    <xf numFmtId="0" fontId="103" fillId="0" borderId="0" xfId="48" applyFont="1" applyAlignment="1">
      <alignment horizontal="left" vertical="center"/>
    </xf>
    <xf numFmtId="0" fontId="103" fillId="0" borderId="0" xfId="48" applyFont="1">
      <alignment vertical="center"/>
    </xf>
    <xf numFmtId="0" fontId="83" fillId="0" borderId="22" xfId="48" applyFont="1" applyBorder="1">
      <alignment vertical="center"/>
    </xf>
    <xf numFmtId="0" fontId="83" fillId="0" borderId="94" xfId="48" applyFont="1" applyBorder="1">
      <alignment vertical="center"/>
    </xf>
    <xf numFmtId="0" fontId="105" fillId="27" borderId="0" xfId="48" applyFont="1" applyFill="1">
      <alignment vertical="center"/>
    </xf>
    <xf numFmtId="0" fontId="106" fillId="27" borderId="0" xfId="48" applyFont="1" applyFill="1">
      <alignment vertical="center"/>
    </xf>
    <xf numFmtId="0" fontId="84" fillId="27" borderId="44" xfId="48" applyFont="1" applyFill="1" applyBorder="1">
      <alignment vertical="center"/>
    </xf>
    <xf numFmtId="0" fontId="84" fillId="27" borderId="74" xfId="48" applyFont="1" applyFill="1" applyBorder="1">
      <alignment vertical="center"/>
    </xf>
    <xf numFmtId="0" fontId="107" fillId="27" borderId="0" xfId="48" applyFont="1" applyFill="1">
      <alignment vertical="center"/>
    </xf>
    <xf numFmtId="0" fontId="84" fillId="27" borderId="36" xfId="48" applyFont="1" applyFill="1" applyBorder="1">
      <alignment vertical="center"/>
    </xf>
    <xf numFmtId="0" fontId="84" fillId="27" borderId="39" xfId="48" applyFont="1" applyFill="1" applyBorder="1">
      <alignment vertical="center"/>
    </xf>
    <xf numFmtId="0" fontId="84" fillId="27" borderId="60" xfId="48" applyFont="1" applyFill="1" applyBorder="1">
      <alignment vertical="center"/>
    </xf>
    <xf numFmtId="0" fontId="83" fillId="27" borderId="39" xfId="48" applyFont="1" applyFill="1" applyBorder="1" applyAlignment="1">
      <alignment horizontal="center" vertical="center"/>
    </xf>
    <xf numFmtId="0" fontId="83" fillId="27" borderId="0" xfId="48" applyFont="1" applyFill="1" applyAlignment="1">
      <alignment horizontal="center" vertical="center"/>
    </xf>
    <xf numFmtId="0" fontId="83" fillId="27" borderId="74" xfId="48" applyFont="1" applyFill="1" applyBorder="1">
      <alignment vertical="center"/>
    </xf>
    <xf numFmtId="0" fontId="83" fillId="27" borderId="72" xfId="48" applyFont="1" applyFill="1" applyBorder="1">
      <alignment vertical="center"/>
    </xf>
    <xf numFmtId="0" fontId="84" fillId="29" borderId="109" xfId="56" applyFont="1" applyFill="1" applyBorder="1" applyAlignment="1">
      <alignment horizontal="center" vertical="center" shrinkToFit="1"/>
    </xf>
    <xf numFmtId="0" fontId="84" fillId="29" borderId="40" xfId="56" applyFont="1" applyFill="1" applyBorder="1" applyAlignment="1">
      <alignment horizontal="distributed" vertical="center" justifyLastLine="1"/>
    </xf>
    <xf numFmtId="0" fontId="84" fillId="29" borderId="74" xfId="56" applyFont="1" applyFill="1" applyBorder="1" applyAlignment="1">
      <alignment horizontal="distributed" vertical="center" justifyLastLine="1"/>
    </xf>
    <xf numFmtId="0" fontId="110" fillId="0" borderId="10" xfId="0" applyFont="1" applyBorder="1" applyAlignment="1">
      <alignment horizontal="center" vertical="center" shrinkToFit="1"/>
    </xf>
    <xf numFmtId="0" fontId="72" fillId="0" borderId="0" xfId="61" applyFont="1" applyAlignment="1">
      <alignment horizontal="center" vertical="center"/>
    </xf>
    <xf numFmtId="0" fontId="34" fillId="26" borderId="48" xfId="0" applyFont="1" applyFill="1" applyBorder="1" applyAlignment="1">
      <alignment horizontal="center" vertical="center"/>
    </xf>
    <xf numFmtId="0" fontId="15" fillId="0" borderId="0" xfId="60" applyFont="1">
      <alignment vertical="center"/>
    </xf>
    <xf numFmtId="0" fontId="68" fillId="0" borderId="0" xfId="60" applyFont="1" applyAlignment="1">
      <alignment horizontal="justify" vertical="center"/>
    </xf>
    <xf numFmtId="0" fontId="68" fillId="0" borderId="74" xfId="60" applyFont="1" applyBorder="1" applyAlignment="1">
      <alignment horizontal="justify" vertical="center" wrapText="1"/>
    </xf>
    <xf numFmtId="0" fontId="68" fillId="0" borderId="72" xfId="60" applyFont="1" applyBorder="1" applyAlignment="1">
      <alignment horizontal="justify" vertical="center" wrapText="1"/>
    </xf>
    <xf numFmtId="0" fontId="68" fillId="0" borderId="58" xfId="60" applyFont="1" applyBorder="1" applyAlignment="1">
      <alignment horizontal="justify" vertical="center" wrapText="1"/>
    </xf>
    <xf numFmtId="0" fontId="7" fillId="0" borderId="0" xfId="60" applyFont="1" applyAlignment="1">
      <alignment vertical="center" wrapText="1"/>
    </xf>
    <xf numFmtId="0" fontId="39" fillId="26" borderId="114" xfId="0" applyFont="1" applyFill="1" applyBorder="1" applyAlignment="1">
      <alignment horizontal="center" vertical="center"/>
    </xf>
    <xf numFmtId="180" fontId="113" fillId="27" borderId="0" xfId="0" applyNumberFormat="1" applyFont="1" applyFill="1" applyAlignment="1">
      <alignment vertical="center"/>
    </xf>
    <xf numFmtId="180" fontId="114" fillId="27" borderId="0" xfId="65" applyNumberFormat="1" applyFont="1" applyFill="1"/>
    <xf numFmtId="180" fontId="115" fillId="27" borderId="0" xfId="65" applyNumberFormat="1" applyFont="1" applyFill="1"/>
    <xf numFmtId="0" fontId="7" fillId="27" borderId="0" xfId="58" applyFill="1" applyAlignment="1">
      <alignment vertical="center"/>
    </xf>
    <xf numFmtId="0" fontId="34" fillId="29" borderId="31" xfId="0" applyFont="1" applyFill="1" applyBorder="1" applyAlignment="1">
      <alignment horizontal="left" vertical="center"/>
    </xf>
    <xf numFmtId="0" fontId="34" fillId="29" borderId="32" xfId="0" applyFont="1" applyFill="1" applyBorder="1" applyAlignment="1">
      <alignment horizontal="left" vertical="center"/>
    </xf>
    <xf numFmtId="0" fontId="100" fillId="29" borderId="31" xfId="28" applyFont="1" applyFill="1" applyBorder="1" applyAlignment="1" applyProtection="1">
      <alignment horizontal="left" vertical="center"/>
    </xf>
    <xf numFmtId="0" fontId="100" fillId="29" borderId="32" xfId="28" applyFont="1" applyFill="1" applyBorder="1" applyAlignment="1" applyProtection="1">
      <alignment horizontal="left" vertical="center"/>
    </xf>
    <xf numFmtId="0" fontId="93" fillId="0" borderId="0" xfId="0" applyFont="1" applyAlignment="1">
      <alignment vertical="center"/>
    </xf>
    <xf numFmtId="0" fontId="15" fillId="26" borderId="0" xfId="0" applyFont="1" applyFill="1" applyAlignment="1">
      <alignment horizontal="left" vertical="center"/>
    </xf>
    <xf numFmtId="0" fontId="96" fillId="26" borderId="0" xfId="0" applyFont="1" applyFill="1" applyAlignment="1">
      <alignment vertical="center"/>
    </xf>
    <xf numFmtId="0" fontId="15" fillId="26" borderId="0" xfId="0" applyFont="1" applyFill="1" applyAlignment="1">
      <alignment vertical="center"/>
    </xf>
    <xf numFmtId="0" fontId="68" fillId="26" borderId="0" xfId="0" applyFont="1" applyFill="1" applyAlignment="1">
      <alignment horizontal="distributed" vertical="center" wrapText="1"/>
    </xf>
    <xf numFmtId="0" fontId="15" fillId="26" borderId="72" xfId="0" applyFont="1" applyFill="1" applyBorder="1" applyAlignment="1">
      <alignment vertical="center"/>
    </xf>
    <xf numFmtId="0" fontId="15" fillId="26" borderId="74" xfId="0" applyFont="1" applyFill="1" applyBorder="1" applyAlignment="1">
      <alignment vertical="center"/>
    </xf>
    <xf numFmtId="0" fontId="15" fillId="26" borderId="39" xfId="0" applyFont="1" applyFill="1" applyBorder="1" applyAlignment="1">
      <alignment vertical="center"/>
    </xf>
    <xf numFmtId="0" fontId="7" fillId="26" borderId="0" xfId="0" applyFont="1" applyFill="1" applyAlignment="1">
      <alignment vertical="center"/>
    </xf>
    <xf numFmtId="0" fontId="15" fillId="26" borderId="0" xfId="0" applyFont="1" applyFill="1" applyAlignment="1">
      <alignment horizontal="distributed" vertical="center" wrapText="1"/>
    </xf>
    <xf numFmtId="0" fontId="15" fillId="32" borderId="58" xfId="0" applyFont="1" applyFill="1" applyBorder="1" applyAlignment="1">
      <alignment vertical="center"/>
    </xf>
    <xf numFmtId="0" fontId="15" fillId="32" borderId="74" xfId="0" applyFont="1" applyFill="1" applyBorder="1" applyAlignment="1">
      <alignment vertical="center"/>
    </xf>
    <xf numFmtId="0" fontId="15" fillId="32" borderId="13" xfId="0" applyFont="1" applyFill="1" applyBorder="1" applyAlignment="1">
      <alignment vertical="center"/>
    </xf>
    <xf numFmtId="0" fontId="15" fillId="32" borderId="39" xfId="0" applyFont="1" applyFill="1" applyBorder="1" applyAlignment="1">
      <alignment vertical="center"/>
    </xf>
    <xf numFmtId="0" fontId="15" fillId="32" borderId="37" xfId="0" applyFont="1" applyFill="1" applyBorder="1" applyAlignment="1">
      <alignment vertical="center"/>
    </xf>
    <xf numFmtId="0" fontId="15" fillId="32" borderId="0" xfId="0" applyFont="1" applyFill="1" applyAlignment="1">
      <alignment vertical="center"/>
    </xf>
    <xf numFmtId="0" fontId="15" fillId="32" borderId="13" xfId="0" applyFont="1" applyFill="1" applyBorder="1" applyAlignment="1">
      <alignment horizontal="center" vertical="center"/>
    </xf>
    <xf numFmtId="0" fontId="15" fillId="32" borderId="0" xfId="0" applyFont="1" applyFill="1" applyAlignment="1">
      <alignment horizontal="center" vertical="center"/>
    </xf>
    <xf numFmtId="0" fontId="15" fillId="32" borderId="38" xfId="0" applyFont="1" applyFill="1" applyBorder="1" applyAlignment="1">
      <alignment horizontal="center" vertical="center"/>
    </xf>
    <xf numFmtId="0" fontId="15" fillId="32" borderId="37" xfId="0" applyFont="1" applyFill="1" applyBorder="1" applyAlignment="1">
      <alignment horizontal="center" vertical="center"/>
    </xf>
    <xf numFmtId="0" fontId="15" fillId="32" borderId="38" xfId="0" applyFont="1" applyFill="1" applyBorder="1" applyAlignment="1">
      <alignment vertical="center"/>
    </xf>
    <xf numFmtId="0" fontId="15" fillId="32" borderId="36" xfId="0" applyFont="1" applyFill="1" applyBorder="1" applyAlignment="1">
      <alignment vertical="center"/>
    </xf>
    <xf numFmtId="0" fontId="15" fillId="26" borderId="37" xfId="0" applyFont="1" applyFill="1" applyBorder="1" applyAlignment="1">
      <alignment horizontal="distributed" vertical="center" wrapText="1"/>
    </xf>
    <xf numFmtId="0" fontId="7" fillId="26" borderId="0" xfId="0" applyFont="1" applyFill="1" applyAlignment="1">
      <alignment horizontal="right" vertical="center"/>
    </xf>
    <xf numFmtId="0" fontId="15" fillId="26" borderId="0" xfId="0" applyFont="1" applyFill="1" applyAlignment="1">
      <alignment horizontal="distributed" vertical="center"/>
    </xf>
    <xf numFmtId="0" fontId="7" fillId="26" borderId="0" xfId="0" applyFont="1" applyFill="1" applyAlignment="1">
      <alignment horizontal="distributed" vertical="center"/>
    </xf>
    <xf numFmtId="0" fontId="15" fillId="32" borderId="74" xfId="0" applyFont="1" applyFill="1" applyBorder="1" applyAlignment="1">
      <alignment horizontal="center" vertical="center" wrapText="1"/>
    </xf>
    <xf numFmtId="0" fontId="116" fillId="32" borderId="58" xfId="0" applyFont="1" applyFill="1" applyBorder="1" applyAlignment="1">
      <alignment vertical="center"/>
    </xf>
    <xf numFmtId="0" fontId="15" fillId="26" borderId="0" xfId="0" applyFont="1" applyFill="1" applyAlignment="1">
      <alignment horizontal="right" vertical="center"/>
    </xf>
    <xf numFmtId="0" fontId="15" fillId="32" borderId="39" xfId="0" applyFont="1" applyFill="1" applyBorder="1" applyAlignment="1">
      <alignment horizontal="center" vertical="center" wrapText="1"/>
    </xf>
    <xf numFmtId="0" fontId="116" fillId="32" borderId="13" xfId="0" applyFont="1" applyFill="1" applyBorder="1" applyAlignment="1">
      <alignment vertical="center"/>
    </xf>
    <xf numFmtId="0" fontId="15" fillId="32" borderId="36" xfId="0" applyFont="1" applyFill="1" applyBorder="1" applyAlignment="1">
      <alignment horizontal="center" vertical="center" wrapText="1"/>
    </xf>
    <xf numFmtId="0" fontId="14" fillId="26" borderId="0" xfId="0" applyFont="1" applyFill="1" applyAlignment="1">
      <alignment vertical="center"/>
    </xf>
    <xf numFmtId="0" fontId="15" fillId="26" borderId="31" xfId="0" applyFont="1" applyFill="1" applyBorder="1" applyAlignment="1">
      <alignment vertical="center"/>
    </xf>
    <xf numFmtId="0" fontId="15" fillId="32" borderId="0" xfId="0" applyFont="1" applyFill="1" applyAlignment="1">
      <alignment horizontal="distributed" vertical="center"/>
    </xf>
    <xf numFmtId="0" fontId="116" fillId="32" borderId="74" xfId="0" applyFont="1" applyFill="1" applyBorder="1" applyAlignment="1">
      <alignment horizontal="center" vertical="center" wrapText="1"/>
    </xf>
    <xf numFmtId="0" fontId="15" fillId="32" borderId="72" xfId="0" applyFont="1" applyFill="1" applyBorder="1" applyAlignment="1">
      <alignment horizontal="distributed" vertical="center"/>
    </xf>
    <xf numFmtId="0" fontId="116" fillId="32" borderId="39" xfId="0" applyFont="1" applyFill="1" applyBorder="1" applyAlignment="1">
      <alignment horizontal="center" vertical="center" wrapText="1"/>
    </xf>
    <xf numFmtId="0" fontId="15" fillId="32" borderId="37" xfId="0" applyFont="1" applyFill="1" applyBorder="1" applyAlignment="1">
      <alignment horizontal="distributed" vertical="center"/>
    </xf>
    <xf numFmtId="0" fontId="42" fillId="26" borderId="0" xfId="0" applyFont="1" applyFill="1" applyAlignment="1">
      <alignment horizontal="center" vertical="top"/>
    </xf>
    <xf numFmtId="0" fontId="14" fillId="26" borderId="0" xfId="0" applyFont="1" applyFill="1" applyAlignment="1">
      <alignment horizontal="left" vertical="center"/>
    </xf>
    <xf numFmtId="0" fontId="15" fillId="26" borderId="0" xfId="0" applyFont="1" applyFill="1"/>
    <xf numFmtId="0" fontId="93" fillId="29" borderId="0" xfId="0" applyFont="1" applyFill="1" applyAlignment="1">
      <alignment vertical="center"/>
    </xf>
    <xf numFmtId="0" fontId="15" fillId="29" borderId="0" xfId="0" applyFont="1" applyFill="1" applyAlignment="1">
      <alignment vertical="center"/>
    </xf>
    <xf numFmtId="0" fontId="114" fillId="27" borderId="0" xfId="0" applyFont="1" applyFill="1" applyAlignment="1">
      <alignment vertical="center"/>
    </xf>
    <xf numFmtId="0" fontId="9" fillId="0" borderId="39" xfId="0" applyFont="1" applyBorder="1" applyAlignment="1">
      <alignment horizontal="center" vertical="center"/>
    </xf>
    <xf numFmtId="0" fontId="9" fillId="0" borderId="20" xfId="0" applyFont="1" applyBorder="1" applyAlignment="1">
      <alignment vertical="center"/>
    </xf>
    <xf numFmtId="0" fontId="9" fillId="0" borderId="20" xfId="0" applyFont="1" applyBorder="1" applyAlignment="1">
      <alignment horizontal="center" vertical="center"/>
    </xf>
    <xf numFmtId="0" fontId="9" fillId="0" borderId="62" xfId="0" applyFont="1" applyBorder="1" applyAlignment="1">
      <alignment horizontal="center" vertical="center"/>
    </xf>
    <xf numFmtId="0" fontId="9" fillId="0" borderId="37" xfId="0" applyFont="1" applyBorder="1" applyAlignment="1">
      <alignment horizontal="center" vertical="center"/>
    </xf>
    <xf numFmtId="0" fontId="9" fillId="0" borderId="74" xfId="0" applyFont="1" applyBorder="1" applyAlignment="1">
      <alignment horizontal="center" vertical="center"/>
    </xf>
    <xf numFmtId="0" fontId="9" fillId="0" borderId="72" xfId="0" applyFont="1" applyBorder="1" applyAlignment="1">
      <alignment horizontal="center" vertical="center"/>
    </xf>
    <xf numFmtId="0" fontId="12" fillId="0" borderId="0" xfId="0" applyFont="1" applyAlignment="1">
      <alignment vertical="center"/>
    </xf>
    <xf numFmtId="0" fontId="9" fillId="0" borderId="0" xfId="0" applyFont="1" applyAlignment="1">
      <alignment horizontal="left" vertical="center"/>
    </xf>
    <xf numFmtId="0" fontId="26" fillId="0" borderId="14" xfId="0" quotePrefix="1" applyFont="1" applyBorder="1" applyAlignment="1">
      <alignment horizontal="center" vertical="center"/>
    </xf>
    <xf numFmtId="182" fontId="0" fillId="0" borderId="0" xfId="0" applyNumberFormat="1" applyAlignment="1">
      <alignment horizontal="left" vertical="center"/>
    </xf>
    <xf numFmtId="0" fontId="9" fillId="0" borderId="72" xfId="0" quotePrefix="1" applyFont="1" applyBorder="1" applyAlignment="1">
      <alignment horizontal="center" vertical="center"/>
    </xf>
    <xf numFmtId="0" fontId="9" fillId="0" borderId="38" xfId="0" applyFont="1" applyBorder="1" applyAlignment="1">
      <alignment horizontal="distributed" vertical="center"/>
    </xf>
    <xf numFmtId="0" fontId="9" fillId="0" borderId="56" xfId="0" applyFont="1" applyBorder="1" applyAlignment="1">
      <alignment horizontal="distributed" vertical="center"/>
    </xf>
    <xf numFmtId="0" fontId="9" fillId="29" borderId="0" xfId="0" applyFont="1" applyFill="1" applyAlignment="1">
      <alignment vertical="center"/>
    </xf>
    <xf numFmtId="0" fontId="9" fillId="0" borderId="72" xfId="0" applyFont="1" applyBorder="1" applyAlignment="1">
      <alignment vertical="center"/>
    </xf>
    <xf numFmtId="0" fontId="14" fillId="29" borderId="0" xfId="58" applyFont="1" applyFill="1"/>
    <xf numFmtId="0" fontId="120" fillId="29" borderId="0" xfId="0" applyFont="1" applyFill="1" applyAlignment="1">
      <alignment vertical="center"/>
    </xf>
    <xf numFmtId="0" fontId="14" fillId="29" borderId="0" xfId="58" applyFont="1" applyFill="1" applyAlignment="1">
      <alignment horizontal="center"/>
    </xf>
    <xf numFmtId="0" fontId="112" fillId="29" borderId="0" xfId="0" applyFont="1" applyFill="1" applyAlignment="1">
      <alignment vertical="center"/>
    </xf>
    <xf numFmtId="0" fontId="120" fillId="32" borderId="0" xfId="0" applyFont="1" applyFill="1" applyAlignment="1">
      <alignment vertical="center"/>
    </xf>
    <xf numFmtId="0" fontId="112" fillId="32" borderId="0" xfId="0" applyFont="1" applyFill="1" applyAlignment="1">
      <alignment vertical="center"/>
    </xf>
    <xf numFmtId="0" fontId="70" fillId="32" borderId="0" xfId="28" applyFill="1" applyBorder="1" applyAlignment="1" applyProtection="1">
      <alignment horizontal="center" vertical="center" wrapText="1"/>
    </xf>
    <xf numFmtId="0" fontId="9" fillId="32" borderId="0" xfId="58" applyFont="1" applyFill="1" applyAlignment="1">
      <alignment horizontal="left"/>
    </xf>
    <xf numFmtId="0" fontId="9" fillId="32" borderId="0" xfId="58" applyFont="1" applyFill="1" applyAlignment="1">
      <alignment horizontal="left" shrinkToFit="1"/>
    </xf>
    <xf numFmtId="0" fontId="9" fillId="32" borderId="0" xfId="58" applyFont="1" applyFill="1" applyAlignment="1">
      <alignment shrinkToFit="1"/>
    </xf>
    <xf numFmtId="0" fontId="14" fillId="32" borderId="0" xfId="58" applyFont="1" applyFill="1"/>
    <xf numFmtId="0" fontId="123" fillId="32" borderId="0" xfId="0" applyFont="1" applyFill="1" applyAlignment="1">
      <alignment horizontal="left" vertical="center"/>
    </xf>
    <xf numFmtId="0" fontId="123" fillId="32" borderId="0" xfId="0" applyFont="1" applyFill="1" applyAlignment="1">
      <alignment vertical="center"/>
    </xf>
    <xf numFmtId="0" fontId="123" fillId="32" borderId="0" xfId="0" applyFont="1" applyFill="1" applyAlignment="1">
      <alignment horizontal="left" vertical="center" shrinkToFit="1"/>
    </xf>
    <xf numFmtId="0" fontId="124" fillId="32" borderId="0" xfId="0" applyFont="1" applyFill="1" applyAlignment="1">
      <alignment vertical="center"/>
    </xf>
    <xf numFmtId="0" fontId="18" fillId="32" borderId="0" xfId="58" applyFont="1" applyFill="1"/>
    <xf numFmtId="0" fontId="123" fillId="32" borderId="0" xfId="0" applyFont="1" applyFill="1" applyAlignment="1">
      <alignment horizontal="center" vertical="center"/>
    </xf>
    <xf numFmtId="0" fontId="9" fillId="32" borderId="0" xfId="58" applyFont="1" applyFill="1" applyAlignment="1">
      <alignment vertical="top" shrinkToFit="1"/>
    </xf>
    <xf numFmtId="0" fontId="9" fillId="32" borderId="0" xfId="58" applyFont="1" applyFill="1" applyAlignment="1">
      <alignment horizontal="left" vertical="top" shrinkToFit="1"/>
    </xf>
    <xf numFmtId="0" fontId="93" fillId="32" borderId="0" xfId="0" applyFont="1" applyFill="1" applyAlignment="1">
      <alignment vertical="center"/>
    </xf>
    <xf numFmtId="0" fontId="121" fillId="32" borderId="0" xfId="0" applyFont="1" applyFill="1" applyAlignment="1">
      <alignment horizontal="center" vertical="top"/>
    </xf>
    <xf numFmtId="0" fontId="122" fillId="32" borderId="0" xfId="0" applyFont="1" applyFill="1" applyAlignment="1">
      <alignment horizontal="center" vertical="top"/>
    </xf>
    <xf numFmtId="180" fontId="14" fillId="29" borderId="0" xfId="58" applyNumberFormat="1" applyFont="1" applyFill="1" applyAlignment="1">
      <alignment horizontal="center"/>
    </xf>
    <xf numFmtId="0" fontId="98" fillId="0" borderId="32" xfId="0" applyFont="1" applyBorder="1" applyAlignment="1">
      <alignment horizontal="center" vertical="center"/>
    </xf>
    <xf numFmtId="0" fontId="126" fillId="0" borderId="0" xfId="0" applyFont="1"/>
    <xf numFmtId="0" fontId="126" fillId="0" borderId="0" xfId="0" applyFont="1" applyAlignment="1">
      <alignment horizontal="center"/>
    </xf>
    <xf numFmtId="0" fontId="5" fillId="29" borderId="0" xfId="0" applyFont="1" applyFill="1" applyAlignment="1">
      <alignment vertical="center"/>
    </xf>
    <xf numFmtId="0" fontId="37" fillId="29" borderId="0" xfId="0" applyFont="1" applyFill="1"/>
    <xf numFmtId="0" fontId="34" fillId="29" borderId="0" xfId="0" applyFont="1" applyFill="1" applyAlignment="1">
      <alignment vertical="center"/>
    </xf>
    <xf numFmtId="0" fontId="128" fillId="32" borderId="0" xfId="0" applyFont="1" applyFill="1" applyAlignment="1">
      <alignment vertical="center"/>
    </xf>
    <xf numFmtId="0" fontId="5" fillId="32" borderId="0" xfId="0" applyFont="1" applyFill="1" applyAlignment="1">
      <alignment vertical="center"/>
    </xf>
    <xf numFmtId="0" fontId="5" fillId="32" borderId="46" xfId="0" applyFont="1" applyFill="1" applyBorder="1" applyAlignment="1">
      <alignment vertical="center"/>
    </xf>
    <xf numFmtId="0" fontId="129" fillId="36" borderId="0" xfId="0" applyFont="1" applyFill="1" applyAlignment="1">
      <alignment horizontal="left" vertical="center"/>
    </xf>
    <xf numFmtId="0" fontId="34" fillId="32" borderId="0" xfId="0" applyFont="1" applyFill="1" applyAlignment="1">
      <alignment vertical="center"/>
    </xf>
    <xf numFmtId="0" fontId="14" fillId="32" borderId="0" xfId="0" applyFont="1" applyFill="1" applyAlignment="1">
      <alignment horizontal="distributed" vertical="center" indent="1"/>
    </xf>
    <xf numFmtId="0" fontId="131" fillId="36" borderId="0" xfId="0" applyFont="1" applyFill="1" applyAlignment="1">
      <alignment horizontal="center" vertical="center"/>
    </xf>
    <xf numFmtId="0" fontId="15" fillId="32" borderId="0" xfId="0" applyFont="1" applyFill="1" applyAlignment="1">
      <alignment horizontal="right" vertical="center"/>
    </xf>
    <xf numFmtId="0" fontId="7" fillId="32" borderId="0" xfId="0" applyFont="1" applyFill="1" applyAlignment="1">
      <alignment horizontal="right" vertical="center"/>
    </xf>
    <xf numFmtId="0" fontId="14" fillId="32" borderId="0" xfId="0" applyFont="1" applyFill="1" applyAlignment="1">
      <alignment vertical="center"/>
    </xf>
    <xf numFmtId="0" fontId="7" fillId="32" borderId="0" xfId="0" applyFont="1" applyFill="1" applyAlignment="1">
      <alignment vertical="center"/>
    </xf>
    <xf numFmtId="0" fontId="5" fillId="32" borderId="0" xfId="0" applyFont="1" applyFill="1" applyAlignment="1">
      <alignment horizontal="distributed" vertical="center" indent="2"/>
    </xf>
    <xf numFmtId="0" fontId="71" fillId="32" borderId="0" xfId="0" applyFont="1" applyFill="1" applyAlignment="1">
      <alignment vertical="center"/>
    </xf>
    <xf numFmtId="0" fontId="41" fillId="32" borderId="0" xfId="0" applyFont="1" applyFill="1" applyAlignment="1">
      <alignment vertical="center" wrapText="1"/>
    </xf>
    <xf numFmtId="0" fontId="71" fillId="32" borderId="0" xfId="0" applyFont="1" applyFill="1" applyAlignment="1">
      <alignment vertical="center" wrapText="1"/>
    </xf>
    <xf numFmtId="0" fontId="8" fillId="32" borderId="0" xfId="0" applyFont="1" applyFill="1" applyAlignment="1">
      <alignment vertical="center" wrapText="1"/>
    </xf>
    <xf numFmtId="0" fontId="7" fillId="32" borderId="0" xfId="0" applyFont="1" applyFill="1" applyAlignment="1">
      <alignment vertical="center" wrapText="1"/>
    </xf>
    <xf numFmtId="0" fontId="84" fillId="32" borderId="40" xfId="48" applyFont="1" applyFill="1" applyBorder="1">
      <alignment vertical="center"/>
    </xf>
    <xf numFmtId="0" fontId="83" fillId="32" borderId="18" xfId="48" applyFont="1" applyFill="1" applyBorder="1">
      <alignment vertical="center"/>
    </xf>
    <xf numFmtId="0" fontId="5" fillId="32" borderId="35" xfId="48" applyFont="1" applyFill="1" applyBorder="1">
      <alignment vertical="center"/>
    </xf>
    <xf numFmtId="0" fontId="5" fillId="32" borderId="45" xfId="48" applyFont="1" applyFill="1" applyBorder="1" applyAlignment="1">
      <alignment horizontal="center" vertical="center"/>
    </xf>
    <xf numFmtId="0" fontId="84" fillId="32" borderId="68" xfId="48" applyFont="1" applyFill="1" applyBorder="1">
      <alignment vertical="center"/>
    </xf>
    <xf numFmtId="0" fontId="103" fillId="32" borderId="63" xfId="48" applyFont="1" applyFill="1" applyBorder="1">
      <alignment vertical="center"/>
    </xf>
    <xf numFmtId="0" fontId="83" fillId="32" borderId="17" xfId="48" applyFont="1" applyFill="1" applyBorder="1">
      <alignment vertical="center"/>
    </xf>
    <xf numFmtId="0" fontId="5" fillId="32" borderId="60" xfId="48" applyFont="1" applyFill="1" applyBorder="1">
      <alignment vertical="center"/>
    </xf>
    <xf numFmtId="0" fontId="84" fillId="0" borderId="59" xfId="48" applyFont="1" applyBorder="1">
      <alignment vertical="center"/>
    </xf>
    <xf numFmtId="0" fontId="84" fillId="0" borderId="40" xfId="48" applyFont="1" applyBorder="1">
      <alignment vertical="center"/>
    </xf>
    <xf numFmtId="0" fontId="133" fillId="0" borderId="0" xfId="0" applyFont="1" applyAlignment="1">
      <alignment vertical="center"/>
    </xf>
    <xf numFmtId="0" fontId="117" fillId="0" borderId="65" xfId="0" applyFont="1" applyBorder="1" applyAlignment="1">
      <alignment horizontal="center"/>
    </xf>
    <xf numFmtId="0" fontId="117" fillId="0" borderId="65" xfId="0" applyFont="1" applyBorder="1"/>
    <xf numFmtId="0" fontId="117" fillId="0" borderId="66" xfId="0" applyFont="1" applyBorder="1"/>
    <xf numFmtId="0" fontId="136" fillId="0" borderId="22" xfId="0" applyFont="1" applyBorder="1" applyAlignment="1">
      <alignment horizontal="right"/>
    </xf>
    <xf numFmtId="0" fontId="134" fillId="0" borderId="18" xfId="0" applyFont="1" applyBorder="1"/>
    <xf numFmtId="0" fontId="117" fillId="0" borderId="18" xfId="0" applyFont="1" applyBorder="1" applyAlignment="1">
      <alignment horizontal="center"/>
    </xf>
    <xf numFmtId="0" fontId="117" fillId="0" borderId="18" xfId="0" applyFont="1" applyBorder="1"/>
    <xf numFmtId="0" fontId="117" fillId="0" borderId="35" xfId="0" applyFont="1" applyBorder="1"/>
    <xf numFmtId="0" fontId="139" fillId="24" borderId="112" xfId="0" applyFont="1" applyFill="1" applyBorder="1" applyAlignment="1">
      <alignment horizontal="left" vertical="center" shrinkToFit="1"/>
    </xf>
    <xf numFmtId="0" fontId="134" fillId="24" borderId="39" xfId="0" applyFont="1" applyFill="1" applyBorder="1" applyAlignment="1">
      <alignment vertical="center"/>
    </xf>
    <xf numFmtId="0" fontId="134" fillId="24" borderId="69" xfId="0" applyFont="1" applyFill="1" applyBorder="1" applyAlignment="1">
      <alignment horizontal="left" vertical="center" shrinkToFit="1"/>
    </xf>
    <xf numFmtId="0" fontId="134" fillId="24" borderId="44" xfId="0" applyFont="1" applyFill="1" applyBorder="1" applyAlignment="1">
      <alignment vertical="center"/>
    </xf>
    <xf numFmtId="0" fontId="134" fillId="24" borderId="67" xfId="0" applyFont="1" applyFill="1" applyBorder="1" applyAlignment="1">
      <alignment horizontal="left" vertical="center" shrinkToFit="1"/>
    </xf>
    <xf numFmtId="0" fontId="134" fillId="0" borderId="44" xfId="0" applyFont="1" applyBorder="1" applyAlignment="1">
      <alignment horizontal="left" vertical="center"/>
    </xf>
    <xf numFmtId="0" fontId="134" fillId="0" borderId="17" xfId="0" applyFont="1" applyBorder="1" applyAlignment="1">
      <alignment horizontal="left" vertical="center"/>
    </xf>
    <xf numFmtId="0" fontId="134" fillId="0" borderId="60" xfId="0" applyFont="1" applyBorder="1" applyAlignment="1">
      <alignment horizontal="left" vertical="center"/>
    </xf>
    <xf numFmtId="0" fontId="134" fillId="0" borderId="67" xfId="0" applyFont="1" applyBorder="1" applyAlignment="1">
      <alignment horizontal="center" vertical="center"/>
    </xf>
    <xf numFmtId="0" fontId="134" fillId="0" borderId="63" xfId="0" applyFont="1" applyBorder="1" applyAlignment="1">
      <alignment horizontal="center" vertical="center"/>
    </xf>
    <xf numFmtId="0" fontId="84" fillId="0" borderId="39" xfId="0" applyFont="1" applyBorder="1" applyAlignment="1">
      <alignment horizontal="left" vertical="center"/>
    </xf>
    <xf numFmtId="0" fontId="134" fillId="0" borderId="68" xfId="0" applyFont="1" applyBorder="1" applyAlignment="1">
      <alignment horizontal="center" vertical="center"/>
    </xf>
    <xf numFmtId="0" fontId="84" fillId="0" borderId="44" xfId="0" applyFont="1" applyBorder="1" applyAlignment="1">
      <alignment horizontal="left" vertical="center"/>
    </xf>
    <xf numFmtId="0" fontId="134" fillId="0" borderId="22" xfId="0" applyFont="1" applyBorder="1" applyAlignment="1">
      <alignment vertical="center"/>
    </xf>
    <xf numFmtId="0" fontId="117" fillId="0" borderId="18" xfId="0" applyFont="1" applyBorder="1" applyAlignment="1">
      <alignment vertical="center"/>
    </xf>
    <xf numFmtId="0" fontId="117" fillId="0" borderId="42" xfId="0" applyFont="1" applyBorder="1" applyAlignment="1">
      <alignment vertical="center"/>
    </xf>
    <xf numFmtId="0" fontId="84" fillId="0" borderId="39" xfId="0" applyFont="1" applyBorder="1" applyAlignment="1">
      <alignment horizontal="left" vertical="center" shrinkToFit="1"/>
    </xf>
    <xf numFmtId="0" fontId="134" fillId="0" borderId="70" xfId="0" applyFont="1" applyBorder="1" applyAlignment="1">
      <alignment horizontal="center" vertical="center"/>
    </xf>
    <xf numFmtId="0" fontId="134" fillId="0" borderId="69" xfId="0" applyFont="1" applyBorder="1" applyAlignment="1">
      <alignment horizontal="center" vertical="center"/>
    </xf>
    <xf numFmtId="0" fontId="84" fillId="0" borderId="74" xfId="0" applyFont="1" applyBorder="1" applyAlignment="1">
      <alignment horizontal="left" vertical="center"/>
    </xf>
    <xf numFmtId="0" fontId="134" fillId="0" borderId="71" xfId="0" applyFont="1" applyBorder="1" applyAlignment="1">
      <alignment horizontal="center" vertical="center"/>
    </xf>
    <xf numFmtId="0" fontId="134" fillId="0" borderId="0" xfId="0" applyFont="1" applyAlignment="1">
      <alignment vertical="center"/>
    </xf>
    <xf numFmtId="0" fontId="117" fillId="0" borderId="0" xfId="0" applyFont="1" applyAlignment="1">
      <alignment vertical="center"/>
    </xf>
    <xf numFmtId="0" fontId="134" fillId="0" borderId="30" xfId="0" applyFont="1" applyBorder="1" applyAlignment="1">
      <alignment vertical="center"/>
    </xf>
    <xf numFmtId="0" fontId="132" fillId="0" borderId="31" xfId="0" applyFont="1" applyBorder="1" applyAlignment="1">
      <alignment vertical="center"/>
    </xf>
    <xf numFmtId="0" fontId="132" fillId="0" borderId="32" xfId="0" applyFont="1" applyBorder="1" applyAlignment="1">
      <alignment vertical="center"/>
    </xf>
    <xf numFmtId="0" fontId="134" fillId="0" borderId="31" xfId="0" applyFont="1" applyBorder="1" applyAlignment="1">
      <alignment vertical="center"/>
    </xf>
    <xf numFmtId="0" fontId="134" fillId="24" borderId="30" xfId="0" applyFont="1" applyFill="1" applyBorder="1" applyAlignment="1">
      <alignment vertical="center"/>
    </xf>
    <xf numFmtId="0" fontId="134" fillId="24" borderId="31" xfId="0" applyFont="1" applyFill="1" applyBorder="1" applyAlignment="1">
      <alignment vertical="center"/>
    </xf>
    <xf numFmtId="0" fontId="134" fillId="24" borderId="32" xfId="0" applyFont="1" applyFill="1" applyBorder="1" applyAlignment="1">
      <alignment vertical="center"/>
    </xf>
    <xf numFmtId="0" fontId="134" fillId="0" borderId="30" xfId="0" applyFont="1" applyBorder="1"/>
    <xf numFmtId="0" fontId="133" fillId="0" borderId="72" xfId="0" applyFont="1" applyBorder="1" applyAlignment="1">
      <alignment vertical="center"/>
    </xf>
    <xf numFmtId="0" fontId="0" fillId="29" borderId="0" xfId="0" applyFill="1"/>
    <xf numFmtId="0" fontId="8" fillId="38" borderId="0" xfId="65" applyFont="1" applyFill="1"/>
    <xf numFmtId="0" fontId="17" fillId="0" borderId="0" xfId="67" applyFont="1" applyAlignment="1">
      <alignment vertical="center"/>
    </xf>
    <xf numFmtId="0" fontId="18" fillId="0" borderId="0" xfId="67" applyFont="1" applyAlignment="1">
      <alignment vertical="center"/>
    </xf>
    <xf numFmtId="0" fontId="12" fillId="0" borderId="0" xfId="67" applyFont="1" applyAlignment="1">
      <alignment vertical="center"/>
    </xf>
    <xf numFmtId="0" fontId="111" fillId="0" borderId="0" xfId="67" applyFont="1" applyAlignment="1">
      <alignment horizontal="left" vertical="center"/>
    </xf>
    <xf numFmtId="0" fontId="11" fillId="0" borderId="0" xfId="67" applyFont="1" applyAlignment="1">
      <alignment horizontal="center" vertical="center"/>
    </xf>
    <xf numFmtId="0" fontId="11" fillId="0" borderId="0" xfId="67" applyFont="1" applyAlignment="1">
      <alignment vertical="center"/>
    </xf>
    <xf numFmtId="0" fontId="12" fillId="29" borderId="0" xfId="67" applyFont="1" applyFill="1" applyAlignment="1">
      <alignment vertical="center"/>
    </xf>
    <xf numFmtId="0" fontId="11" fillId="29" borderId="0" xfId="67" applyFont="1" applyFill="1" applyAlignment="1">
      <alignment vertical="center"/>
    </xf>
    <xf numFmtId="0" fontId="140" fillId="29" borderId="0" xfId="67" applyFont="1" applyFill="1" applyAlignment="1">
      <alignment horizontal="left" vertical="center"/>
    </xf>
    <xf numFmtId="0" fontId="7" fillId="0" borderId="21" xfId="0" applyFont="1" applyBorder="1" applyAlignment="1">
      <alignment horizontal="left" vertical="center" indent="1" shrinkToFit="1"/>
    </xf>
    <xf numFmtId="0" fontId="7" fillId="0" borderId="24" xfId="0" applyFont="1" applyBorder="1" applyAlignment="1">
      <alignment horizontal="left" vertical="top" wrapText="1" indent="1" shrinkToFit="1"/>
    </xf>
    <xf numFmtId="0" fontId="7" fillId="0" borderId="17" xfId="0" applyFont="1" applyBorder="1" applyAlignment="1">
      <alignment horizontal="left" vertical="top" indent="1" shrinkToFit="1"/>
    </xf>
    <xf numFmtId="0" fontId="7" fillId="0" borderId="60" xfId="0" applyFont="1" applyBorder="1" applyAlignment="1">
      <alignment horizontal="left" vertical="top" indent="1" shrinkToFit="1"/>
    </xf>
    <xf numFmtId="0" fontId="7" fillId="0" borderId="24" xfId="0" applyFont="1" applyBorder="1" applyAlignment="1">
      <alignment horizontal="left" vertical="center" wrapText="1" indent="1" shrinkToFit="1"/>
    </xf>
    <xf numFmtId="0" fontId="9" fillId="0" borderId="0" xfId="0" applyFont="1" applyAlignment="1">
      <alignment vertical="center" wrapText="1"/>
    </xf>
    <xf numFmtId="0" fontId="9" fillId="0" borderId="0" xfId="0" applyFont="1" applyAlignment="1">
      <alignment horizontal="right" vertical="center"/>
    </xf>
    <xf numFmtId="0" fontId="141" fillId="0" borderId="67" xfId="48" applyFont="1" applyBorder="1" applyAlignment="1">
      <alignment horizontal="center" vertical="center"/>
    </xf>
    <xf numFmtId="0" fontId="142" fillId="27" borderId="0" xfId="58" applyFont="1" applyFill="1"/>
    <xf numFmtId="191" fontId="7" fillId="0" borderId="0" xfId="58" applyNumberFormat="1" applyAlignment="1">
      <alignment vertical="center"/>
    </xf>
    <xf numFmtId="0" fontId="15" fillId="0" borderId="74" xfId="0" applyFont="1" applyBorder="1" applyAlignment="1">
      <alignment vertical="center" wrapText="1"/>
    </xf>
    <xf numFmtId="0" fontId="15" fillId="0" borderId="58" xfId="0" applyFont="1" applyBorder="1" applyAlignment="1">
      <alignment vertical="center" wrapText="1"/>
    </xf>
    <xf numFmtId="180" fontId="143" fillId="27" borderId="0" xfId="0" applyNumberFormat="1" applyFont="1" applyFill="1" applyAlignment="1">
      <alignment horizontal="left" vertical="center" indent="1" shrinkToFit="1"/>
    </xf>
    <xf numFmtId="180" fontId="71" fillId="27" borderId="0" xfId="65" applyNumberFormat="1" applyFont="1" applyFill="1"/>
    <xf numFmtId="0" fontId="33" fillId="0" borderId="18" xfId="56" applyBorder="1" applyAlignment="1"/>
    <xf numFmtId="0" fontId="33" fillId="0" borderId="42" xfId="56" applyBorder="1" applyAlignment="1"/>
    <xf numFmtId="0" fontId="7" fillId="0" borderId="0" xfId="58" applyAlignment="1">
      <alignment horizontal="left" vertical="top" wrapText="1"/>
    </xf>
    <xf numFmtId="0" fontId="15" fillId="0" borderId="0" xfId="0" applyFont="1" applyAlignment="1">
      <alignment vertical="center" shrinkToFit="1"/>
    </xf>
    <xf numFmtId="0" fontId="15" fillId="0" borderId="0" xfId="46" applyFont="1" applyAlignment="1">
      <alignment vertical="center"/>
    </xf>
    <xf numFmtId="0" fontId="144" fillId="29" borderId="0" xfId="0" applyFont="1" applyFill="1"/>
    <xf numFmtId="0" fontId="145" fillId="27" borderId="0" xfId="0" applyFont="1" applyFill="1"/>
    <xf numFmtId="0" fontId="144" fillId="29" borderId="0" xfId="0" applyFont="1" applyFill="1" applyAlignment="1">
      <alignment horizontal="right"/>
    </xf>
    <xf numFmtId="0" fontId="147" fillId="0" borderId="0" xfId="0" applyFont="1" applyAlignment="1">
      <alignment horizontal="center" vertical="center"/>
    </xf>
    <xf numFmtId="0" fontId="83" fillId="0" borderId="0" xfId="48" applyFont="1" applyAlignment="1">
      <alignment horizontal="right" vertical="center"/>
    </xf>
    <xf numFmtId="0" fontId="84" fillId="0" borderId="22" xfId="48" applyFont="1" applyBorder="1" applyAlignment="1">
      <alignment vertical="center" shrinkToFit="1"/>
    </xf>
    <xf numFmtId="0" fontId="84" fillId="0" borderId="106" xfId="48" applyFont="1" applyBorder="1" applyAlignment="1">
      <alignment vertical="center" shrinkToFit="1"/>
    </xf>
    <xf numFmtId="0" fontId="14" fillId="0" borderId="0" xfId="58" applyFont="1" applyAlignment="1">
      <alignment horizontal="center" vertical="center"/>
    </xf>
    <xf numFmtId="0" fontId="15" fillId="32" borderId="36" xfId="0" applyFont="1" applyFill="1" applyBorder="1" applyAlignment="1">
      <alignment horizontal="center" vertical="center"/>
    </xf>
    <xf numFmtId="0" fontId="15" fillId="32" borderId="72" xfId="0" applyFont="1" applyFill="1" applyBorder="1" applyAlignment="1">
      <alignment vertical="center"/>
    </xf>
    <xf numFmtId="0" fontId="15" fillId="34" borderId="74" xfId="0" applyFont="1" applyFill="1" applyBorder="1" applyAlignment="1">
      <alignment vertical="center"/>
    </xf>
    <xf numFmtId="0" fontId="15" fillId="34" borderId="72" xfId="0" applyFont="1" applyFill="1" applyBorder="1" applyAlignment="1">
      <alignment vertical="center"/>
    </xf>
    <xf numFmtId="0" fontId="15" fillId="0" borderId="0" xfId="61" applyFont="1">
      <alignment vertical="center"/>
    </xf>
    <xf numFmtId="0" fontId="15" fillId="32" borderId="0" xfId="61" applyFont="1" applyFill="1">
      <alignment vertical="center"/>
    </xf>
    <xf numFmtId="180" fontId="114" fillId="27" borderId="0" xfId="0" applyNumberFormat="1" applyFont="1" applyFill="1" applyAlignment="1">
      <alignment horizontal="left" vertical="center" shrinkToFit="1"/>
    </xf>
    <xf numFmtId="0" fontId="148" fillId="0" borderId="0" xfId="0" applyFont="1"/>
    <xf numFmtId="0" fontId="11" fillId="0" borderId="0" xfId="0" applyFont="1" applyAlignment="1">
      <alignment horizontal="right"/>
    </xf>
    <xf numFmtId="0" fontId="11" fillId="0" borderId="0" xfId="0" quotePrefix="1" applyFont="1"/>
    <xf numFmtId="0" fontId="11" fillId="0" borderId="0" xfId="0" applyFont="1" applyAlignment="1">
      <alignment horizontal="distributed"/>
    </xf>
    <xf numFmtId="0" fontId="11" fillId="0" borderId="0" xfId="0" applyFont="1" applyAlignment="1">
      <alignment horizontal="left" indent="1"/>
    </xf>
    <xf numFmtId="0" fontId="39" fillId="27" borderId="0" xfId="0" applyFont="1" applyFill="1" applyAlignment="1">
      <alignment horizontal="right" vertical="center"/>
    </xf>
    <xf numFmtId="0" fontId="11" fillId="0" borderId="0" xfId="0" applyFont="1" applyAlignment="1">
      <alignment horizontal="right" vertical="center"/>
    </xf>
    <xf numFmtId="0" fontId="31" fillId="27" borderId="0" xfId="0" applyFont="1" applyFill="1" applyAlignment="1">
      <alignment horizontal="right" vertical="center"/>
    </xf>
    <xf numFmtId="0" fontId="11" fillId="0" borderId="0" xfId="0" applyFont="1" applyAlignment="1">
      <alignment horizontal="distributed" vertical="center"/>
    </xf>
    <xf numFmtId="0" fontId="7" fillId="0" borderId="0" xfId="58" applyAlignment="1">
      <alignment horizontal="center" vertical="center"/>
    </xf>
    <xf numFmtId="180" fontId="9" fillId="0" borderId="0" xfId="0" applyNumberFormat="1" applyFont="1" applyAlignment="1">
      <alignment vertical="center"/>
    </xf>
    <xf numFmtId="180" fontId="15" fillId="0" borderId="37" xfId="0" applyNumberFormat="1" applyFont="1" applyBorder="1" applyAlignment="1">
      <alignment vertical="center"/>
    </xf>
    <xf numFmtId="180" fontId="15" fillId="0" borderId="38" xfId="0" applyNumberFormat="1" applyFont="1" applyBorder="1" applyAlignment="1">
      <alignment vertical="center"/>
    </xf>
    <xf numFmtId="180" fontId="15" fillId="0" borderId="72" xfId="0" applyNumberFormat="1" applyFont="1" applyBorder="1" applyAlignment="1">
      <alignment vertical="center"/>
    </xf>
    <xf numFmtId="180" fontId="15" fillId="0" borderId="58" xfId="0" applyNumberFormat="1" applyFont="1" applyBorder="1" applyAlignment="1">
      <alignment vertical="center"/>
    </xf>
    <xf numFmtId="193" fontId="18" fillId="0" borderId="10" xfId="0" applyNumberFormat="1" applyFont="1" applyBorder="1" applyAlignment="1">
      <alignment horizontal="center" vertical="center"/>
    </xf>
    <xf numFmtId="0" fontId="11" fillId="0" borderId="10" xfId="0" applyFont="1" applyBorder="1" applyAlignment="1">
      <alignment shrinkToFit="1"/>
    </xf>
    <xf numFmtId="192" fontId="22" fillId="0" borderId="30" xfId="0" applyNumberFormat="1" applyFont="1" applyBorder="1" applyAlignment="1">
      <alignment horizontal="right" vertical="center"/>
    </xf>
    <xf numFmtId="194" fontId="22" fillId="0" borderId="32" xfId="0" applyNumberFormat="1" applyFont="1" applyBorder="1" applyAlignment="1">
      <alignment horizontal="right" vertical="center"/>
    </xf>
    <xf numFmtId="186" fontId="113" fillId="27" borderId="0" xfId="0" applyNumberFormat="1" applyFont="1" applyFill="1"/>
    <xf numFmtId="0" fontId="5" fillId="0" borderId="65" xfId="48" applyFont="1" applyBorder="1">
      <alignment vertical="center"/>
    </xf>
    <xf numFmtId="0" fontId="5" fillId="0" borderId="104" xfId="48" applyFont="1" applyBorder="1">
      <alignment vertical="center"/>
    </xf>
    <xf numFmtId="0" fontId="0" fillId="0" borderId="48" xfId="48" applyFont="1" applyBorder="1" applyAlignment="1">
      <alignment horizontal="left" vertical="center"/>
    </xf>
    <xf numFmtId="0" fontId="0" fillId="0" borderId="48" xfId="48" applyFont="1" applyBorder="1" applyAlignment="1">
      <alignment vertical="center" shrinkToFit="1"/>
    </xf>
    <xf numFmtId="0" fontId="5" fillId="0" borderId="31" xfId="48" applyFont="1" applyBorder="1">
      <alignment vertical="center"/>
    </xf>
    <xf numFmtId="0" fontId="5" fillId="0" borderId="32" xfId="48" applyFont="1" applyBorder="1">
      <alignment vertical="center"/>
    </xf>
    <xf numFmtId="0" fontId="34" fillId="0" borderId="38" xfId="48" applyFont="1" applyBorder="1">
      <alignment vertical="center"/>
    </xf>
    <xf numFmtId="0" fontId="34" fillId="0" borderId="45" xfId="48" applyFont="1" applyBorder="1">
      <alignment vertical="center"/>
    </xf>
    <xf numFmtId="0" fontId="85" fillId="27" borderId="112" xfId="48" applyFont="1" applyFill="1" applyBorder="1" applyAlignment="1">
      <alignment horizontal="left" vertical="center" shrinkToFit="1"/>
    </xf>
    <xf numFmtId="0" fontId="84" fillId="27" borderId="69" xfId="48" applyFont="1" applyFill="1" applyBorder="1" applyAlignment="1">
      <alignment horizontal="center" vertical="center" shrinkToFit="1"/>
    </xf>
    <xf numFmtId="0" fontId="84" fillId="27" borderId="67" xfId="48" applyFont="1" applyFill="1" applyBorder="1" applyAlignment="1">
      <alignment horizontal="center" vertical="center" shrinkToFit="1"/>
    </xf>
    <xf numFmtId="0" fontId="84" fillId="27" borderId="36" xfId="48" applyFont="1" applyFill="1" applyBorder="1" applyAlignment="1">
      <alignment horizontal="center" vertical="center" shrinkToFit="1"/>
    </xf>
    <xf numFmtId="0" fontId="84" fillId="27" borderId="37" xfId="48" applyFont="1" applyFill="1" applyBorder="1" applyAlignment="1">
      <alignment vertical="center" shrinkToFit="1"/>
    </xf>
    <xf numFmtId="0" fontId="84" fillId="27" borderId="39" xfId="48" applyFont="1" applyFill="1" applyBorder="1" applyAlignment="1">
      <alignment vertical="center" shrinkToFit="1"/>
    </xf>
    <xf numFmtId="0" fontId="84" fillId="27" borderId="44" xfId="48" applyFont="1" applyFill="1" applyBorder="1" applyAlignment="1">
      <alignment vertical="center" shrinkToFit="1"/>
    </xf>
    <xf numFmtId="0" fontId="84" fillId="27" borderId="109" xfId="48" applyFont="1" applyFill="1" applyBorder="1" applyAlignment="1">
      <alignment vertical="center" shrinkToFit="1"/>
    </xf>
    <xf numFmtId="0" fontId="84" fillId="27" borderId="110" xfId="48" applyFont="1" applyFill="1" applyBorder="1" applyAlignment="1">
      <alignment vertical="center" shrinkToFit="1"/>
    </xf>
    <xf numFmtId="0" fontId="84" fillId="27" borderId="105" xfId="48" applyFont="1" applyFill="1" applyBorder="1" applyAlignment="1">
      <alignment vertical="center" shrinkToFit="1"/>
    </xf>
    <xf numFmtId="0" fontId="84" fillId="27" borderId="40" xfId="48" applyFont="1" applyFill="1" applyBorder="1" applyAlignment="1">
      <alignment vertical="center" shrinkToFit="1"/>
    </xf>
    <xf numFmtId="0" fontId="84" fillId="27" borderId="74" xfId="48" applyFont="1" applyFill="1" applyBorder="1" applyAlignment="1">
      <alignment vertical="center" shrinkToFit="1"/>
    </xf>
    <xf numFmtId="0" fontId="84" fillId="27" borderId="43" xfId="48" applyFont="1" applyFill="1" applyBorder="1" applyAlignment="1">
      <alignment vertical="center" shrinkToFit="1"/>
    </xf>
    <xf numFmtId="0" fontId="84" fillId="27" borderId="68" xfId="48" applyFont="1" applyFill="1" applyBorder="1" applyAlignment="1">
      <alignment horizontal="center" vertical="center" shrinkToFit="1"/>
    </xf>
    <xf numFmtId="0" fontId="84" fillId="0" borderId="23" xfId="48" applyFont="1" applyBorder="1" applyAlignment="1">
      <alignment vertical="center" shrinkToFit="1"/>
    </xf>
    <xf numFmtId="0" fontId="84" fillId="0" borderId="41" xfId="48" applyFont="1" applyBorder="1" applyAlignment="1">
      <alignment vertical="center" shrinkToFit="1"/>
    </xf>
    <xf numFmtId="0" fontId="83" fillId="0" borderId="0" xfId="48" applyFont="1" applyAlignment="1">
      <alignment vertical="center" shrinkToFit="1"/>
    </xf>
    <xf numFmtId="0" fontId="84" fillId="0" borderId="17" xfId="48" applyFont="1" applyBorder="1" applyAlignment="1">
      <alignment vertical="center" shrinkToFit="1"/>
    </xf>
    <xf numFmtId="0" fontId="34" fillId="0" borderId="45" xfId="48" applyFont="1" applyBorder="1" applyAlignment="1">
      <alignment vertical="center" shrinkToFit="1"/>
    </xf>
    <xf numFmtId="0" fontId="84" fillId="0" borderId="13" xfId="48" applyFont="1" applyBorder="1" applyAlignment="1">
      <alignment vertical="center" shrinkToFit="1"/>
    </xf>
    <xf numFmtId="0" fontId="83" fillId="0" borderId="32" xfId="48" applyFont="1" applyBorder="1">
      <alignment vertical="center"/>
    </xf>
    <xf numFmtId="0" fontId="84" fillId="0" borderId="93" xfId="56" applyFont="1" applyBorder="1" applyAlignment="1">
      <alignment horizontal="left" indent="1"/>
    </xf>
    <xf numFmtId="0" fontId="33" fillId="0" borderId="23" xfId="56" applyBorder="1" applyAlignment="1">
      <alignment horizontal="left" indent="1"/>
    </xf>
    <xf numFmtId="0" fontId="33" fillId="0" borderId="41" xfId="56" applyBorder="1" applyAlignment="1">
      <alignment horizontal="left" indent="1"/>
    </xf>
    <xf numFmtId="0" fontId="68" fillId="0" borderId="85" xfId="61" applyFont="1" applyBorder="1" applyAlignment="1">
      <alignment vertical="center" shrinkToFit="1"/>
    </xf>
    <xf numFmtId="0" fontId="68" fillId="0" borderId="77" xfId="61" applyFont="1" applyBorder="1" applyAlignment="1">
      <alignment vertical="center" shrinkToFit="1"/>
    </xf>
    <xf numFmtId="0" fontId="68" fillId="0" borderId="91" xfId="61" applyFont="1" applyBorder="1" applyAlignment="1">
      <alignment vertical="center" shrinkToFit="1"/>
    </xf>
    <xf numFmtId="0" fontId="153" fillId="27" borderId="0" xfId="61" applyFont="1" applyFill="1">
      <alignment vertical="center"/>
    </xf>
    <xf numFmtId="0" fontId="11" fillId="0" borderId="10" xfId="0" applyFont="1" applyBorder="1" applyAlignment="1">
      <alignment horizontal="center" vertical="center" shrinkToFit="1"/>
    </xf>
    <xf numFmtId="0" fontId="31" fillId="0" borderId="10" xfId="0" applyFont="1" applyBorder="1" applyAlignment="1">
      <alignment horizontal="center" vertical="center" shrinkToFit="1"/>
    </xf>
    <xf numFmtId="0" fontId="11" fillId="0" borderId="10" xfId="0" applyFont="1" applyBorder="1" applyAlignment="1">
      <alignment horizontal="distributed" vertical="center" indent="2"/>
    </xf>
    <xf numFmtId="0" fontId="11" fillId="0" borderId="30" xfId="0" applyFont="1" applyBorder="1" applyAlignment="1">
      <alignment horizontal="distributed" vertical="center" indent="2"/>
    </xf>
    <xf numFmtId="49" fontId="11" fillId="0" borderId="10" xfId="0" applyNumberFormat="1" applyFont="1" applyBorder="1" applyAlignment="1">
      <alignment horizontal="center" shrinkToFit="1"/>
    </xf>
    <xf numFmtId="0" fontId="154" fillId="0" borderId="0" xfId="0" applyFont="1"/>
    <xf numFmtId="0" fontId="12" fillId="0" borderId="46" xfId="67" applyFont="1" applyBorder="1" applyAlignment="1">
      <alignment vertical="center"/>
    </xf>
    <xf numFmtId="0" fontId="12" fillId="0" borderId="107" xfId="67" applyFont="1" applyBorder="1" applyAlignment="1">
      <alignment vertical="center"/>
    </xf>
    <xf numFmtId="0" fontId="19" fillId="0" borderId="0" xfId="67" applyFont="1" applyAlignment="1">
      <alignment horizontal="right" vertical="center"/>
    </xf>
    <xf numFmtId="0" fontId="17" fillId="34" borderId="36" xfId="67" applyFont="1" applyFill="1" applyBorder="1" applyAlignment="1">
      <alignment horizontal="center" vertical="center" shrinkToFit="1"/>
    </xf>
    <xf numFmtId="0" fontId="17" fillId="34" borderId="74" xfId="67" applyFont="1" applyFill="1" applyBorder="1" applyAlignment="1">
      <alignment horizontal="center" vertical="center" shrinkToFit="1"/>
    </xf>
    <xf numFmtId="0" fontId="18" fillId="32" borderId="0" xfId="67" applyFont="1" applyFill="1" applyAlignment="1">
      <alignment horizontal="distributed" vertical="center"/>
    </xf>
    <xf numFmtId="0" fontId="19" fillId="0" borderId="0" xfId="67" applyFont="1" applyAlignment="1">
      <alignment horizontal="center" vertical="center"/>
    </xf>
    <xf numFmtId="0" fontId="11" fillId="32" borderId="0" xfId="67" applyFont="1" applyFill="1" applyAlignment="1">
      <alignment horizontal="center" vertical="center"/>
    </xf>
    <xf numFmtId="0" fontId="18" fillId="0" borderId="12" xfId="67" applyFont="1" applyBorder="1" applyAlignment="1">
      <alignment horizontal="distributed" vertical="center"/>
    </xf>
    <xf numFmtId="0" fontId="18" fillId="0" borderId="10" xfId="67" applyFont="1" applyBorder="1" applyAlignment="1">
      <alignment horizontal="distributed" vertical="center" wrapText="1" indent="1"/>
    </xf>
    <xf numFmtId="0" fontId="11" fillId="0" borderId="45" xfId="67" applyFont="1" applyBorder="1" applyAlignment="1">
      <alignment horizontal="center" vertical="center"/>
    </xf>
    <xf numFmtId="0" fontId="11" fillId="32" borderId="208" xfId="67" applyFont="1" applyFill="1" applyBorder="1" applyAlignment="1">
      <alignment horizontal="center" vertical="center"/>
    </xf>
    <xf numFmtId="0" fontId="11" fillId="32" borderId="45" xfId="67" applyFont="1" applyFill="1" applyBorder="1" applyAlignment="1">
      <alignment horizontal="center" vertical="center"/>
    </xf>
    <xf numFmtId="0" fontId="11" fillId="0" borderId="24" xfId="67" applyFont="1" applyBorder="1" applyAlignment="1">
      <alignment horizontal="center" vertical="center"/>
    </xf>
    <xf numFmtId="0" fontId="11" fillId="32" borderId="110" xfId="67" applyFont="1" applyFill="1" applyBorder="1" applyAlignment="1">
      <alignment horizontal="center" vertical="center"/>
    </xf>
    <xf numFmtId="0" fontId="11" fillId="32" borderId="46" xfId="67" applyFont="1" applyFill="1" applyBorder="1" applyAlignment="1">
      <alignment horizontal="center" vertical="center"/>
    </xf>
    <xf numFmtId="0" fontId="11" fillId="32" borderId="39" xfId="67" applyFont="1" applyFill="1" applyBorder="1" applyAlignment="1">
      <alignment horizontal="distributed" vertical="center"/>
    </xf>
    <xf numFmtId="0" fontId="18" fillId="0" borderId="0" xfId="67" applyFont="1" applyAlignment="1">
      <alignment horizontal="distributed" vertical="center"/>
    </xf>
    <xf numFmtId="0" fontId="11" fillId="0" borderId="12" xfId="67" applyFont="1" applyBorder="1" applyAlignment="1">
      <alignment horizontal="center" vertical="center"/>
    </xf>
    <xf numFmtId="0" fontId="18" fillId="0" borderId="17" xfId="67" applyFont="1" applyBorder="1" applyAlignment="1">
      <alignment vertical="center"/>
    </xf>
    <xf numFmtId="0" fontId="18" fillId="0" borderId="10" xfId="67" applyFont="1" applyBorder="1" applyAlignment="1">
      <alignment horizontal="distributed" vertical="center" indent="1"/>
    </xf>
    <xf numFmtId="0" fontId="18" fillId="0" borderId="31" xfId="67" applyFont="1" applyBorder="1" applyAlignment="1">
      <alignment horizontal="center" vertical="center" shrinkToFit="1"/>
    </xf>
    <xf numFmtId="0" fontId="11" fillId="32" borderId="46" xfId="67" applyFont="1" applyFill="1" applyBorder="1" applyAlignment="1">
      <alignment horizontal="distributed" vertical="center"/>
    </xf>
    <xf numFmtId="0" fontId="18" fillId="0" borderId="113" xfId="67" applyFont="1" applyBorder="1" applyAlignment="1">
      <alignment vertical="center"/>
    </xf>
    <xf numFmtId="0" fontId="12" fillId="0" borderId="17" xfId="67" applyFont="1" applyBorder="1" applyAlignment="1">
      <alignment vertical="center"/>
    </xf>
    <xf numFmtId="0" fontId="12" fillId="0" borderId="147" xfId="67" applyFont="1" applyBorder="1" applyAlignment="1">
      <alignment vertical="center"/>
    </xf>
    <xf numFmtId="0" fontId="17" fillId="0" borderId="10" xfId="67" applyFont="1" applyBorder="1" applyAlignment="1">
      <alignment horizontal="center" vertical="center"/>
    </xf>
    <xf numFmtId="0" fontId="11" fillId="0" borderId="46" xfId="67" applyFont="1" applyBorder="1" applyAlignment="1">
      <alignment horizontal="center" vertical="center"/>
    </xf>
    <xf numFmtId="0" fontId="18" fillId="0" borderId="46" xfId="67" applyFont="1" applyBorder="1" applyAlignment="1">
      <alignment vertical="center"/>
    </xf>
    <xf numFmtId="0" fontId="18" fillId="0" borderId="24" xfId="67" applyFont="1" applyBorder="1" applyAlignment="1">
      <alignment vertical="center"/>
    </xf>
    <xf numFmtId="0" fontId="12" fillId="0" borderId="24" xfId="67" applyFont="1" applyBorder="1" applyAlignment="1">
      <alignment vertical="center"/>
    </xf>
    <xf numFmtId="0" fontId="12" fillId="0" borderId="63" xfId="67" applyFont="1" applyBorder="1" applyAlignment="1">
      <alignment vertical="center"/>
    </xf>
    <xf numFmtId="0" fontId="11" fillId="0" borderId="83" xfId="67" applyFont="1" applyBorder="1" applyAlignment="1">
      <alignment horizontal="center" vertical="center"/>
    </xf>
    <xf numFmtId="0" fontId="11" fillId="32" borderId="213" xfId="67" applyFont="1" applyFill="1" applyBorder="1" applyAlignment="1">
      <alignment horizontal="center" vertical="center"/>
    </xf>
    <xf numFmtId="0" fontId="11" fillId="32" borderId="105" xfId="67" applyFont="1" applyFill="1" applyBorder="1" applyAlignment="1">
      <alignment horizontal="center" vertical="center"/>
    </xf>
    <xf numFmtId="0" fontId="11" fillId="32" borderId="13" xfId="67" applyFont="1" applyFill="1" applyBorder="1" applyAlignment="1">
      <alignment horizontal="center" vertical="center"/>
    </xf>
    <xf numFmtId="0" fontId="18" fillId="0" borderId="0" xfId="67" applyFont="1" applyAlignment="1">
      <alignment horizontal="center" vertical="center"/>
    </xf>
    <xf numFmtId="0" fontId="11" fillId="32" borderId="39" xfId="67" applyFont="1" applyFill="1" applyBorder="1" applyAlignment="1">
      <alignment horizontal="center" vertical="center"/>
    </xf>
    <xf numFmtId="0" fontId="11" fillId="32" borderId="0" xfId="67" applyFont="1" applyFill="1" applyAlignment="1">
      <alignment horizontal="distributed" vertical="center"/>
    </xf>
    <xf numFmtId="49" fontId="14" fillId="33" borderId="72" xfId="0" applyNumberFormat="1" applyFont="1" applyFill="1" applyBorder="1" applyAlignment="1">
      <alignment horizontal="center" vertical="center" shrinkToFit="1"/>
    </xf>
    <xf numFmtId="0" fontId="15" fillId="32" borderId="0" xfId="0" applyFont="1" applyFill="1" applyAlignment="1">
      <alignment horizontal="left" vertical="center"/>
    </xf>
    <xf numFmtId="0" fontId="15" fillId="32" borderId="0" xfId="0" applyFont="1" applyFill="1" applyAlignment="1">
      <alignment vertical="center" wrapText="1"/>
    </xf>
    <xf numFmtId="0" fontId="15" fillId="32" borderId="0" xfId="0" applyFont="1" applyFill="1" applyAlignment="1">
      <alignment horizontal="right" vertical="center" wrapText="1"/>
    </xf>
    <xf numFmtId="0" fontId="18" fillId="0" borderId="0" xfId="58" applyFont="1" applyAlignment="1">
      <alignment horizontal="center" vertical="center"/>
    </xf>
    <xf numFmtId="0" fontId="93" fillId="29" borderId="0" xfId="0" applyFont="1" applyFill="1" applyAlignment="1">
      <alignment vertical="center" shrinkToFit="1"/>
    </xf>
    <xf numFmtId="180" fontId="114" fillId="27" borderId="0" xfId="0" applyNumberFormat="1" applyFont="1" applyFill="1" applyAlignment="1">
      <alignment vertical="center" shrinkToFit="1"/>
    </xf>
    <xf numFmtId="0" fontId="7" fillId="32" borderId="36" xfId="0" applyFont="1" applyFill="1" applyBorder="1" applyAlignment="1">
      <alignment vertical="center"/>
    </xf>
    <xf numFmtId="0" fontId="7" fillId="32" borderId="38" xfId="0" applyFont="1" applyFill="1" applyBorder="1" applyAlignment="1">
      <alignment vertical="center"/>
    </xf>
    <xf numFmtId="0" fontId="7" fillId="32" borderId="39" xfId="0" applyFont="1" applyFill="1" applyBorder="1" applyAlignment="1">
      <alignment vertical="center"/>
    </xf>
    <xf numFmtId="0" fontId="7" fillId="32" borderId="13" xfId="0" applyFont="1" applyFill="1" applyBorder="1" applyAlignment="1">
      <alignment vertical="center"/>
    </xf>
    <xf numFmtId="0" fontId="7" fillId="32" borderId="74" xfId="0" applyFont="1" applyFill="1" applyBorder="1" applyAlignment="1">
      <alignment vertical="center"/>
    </xf>
    <xf numFmtId="0" fontId="7" fillId="32" borderId="58" xfId="0" applyFont="1" applyFill="1" applyBorder="1" applyAlignment="1">
      <alignment vertical="center"/>
    </xf>
    <xf numFmtId="0" fontId="93" fillId="34" borderId="0" xfId="0" applyFont="1" applyFill="1" applyAlignment="1">
      <alignment vertical="center"/>
    </xf>
    <xf numFmtId="0" fontId="14" fillId="34" borderId="36" xfId="0" applyFont="1" applyFill="1" applyBorder="1" applyAlignment="1">
      <alignment vertical="center" wrapText="1"/>
    </xf>
    <xf numFmtId="0" fontId="14" fillId="34" borderId="39" xfId="0" applyFont="1" applyFill="1" applyBorder="1" applyAlignment="1">
      <alignment vertical="center" wrapText="1"/>
    </xf>
    <xf numFmtId="0" fontId="14" fillId="34" borderId="39" xfId="0" applyFont="1" applyFill="1" applyBorder="1" applyAlignment="1">
      <alignment vertical="center"/>
    </xf>
    <xf numFmtId="0" fontId="14" fillId="34" borderId="74" xfId="0" applyFont="1" applyFill="1" applyBorder="1" applyAlignment="1">
      <alignment vertical="center"/>
    </xf>
    <xf numFmtId="0" fontId="68" fillId="0" borderId="36" xfId="60" applyFont="1" applyBorder="1" applyAlignment="1">
      <alignment vertical="center" wrapText="1"/>
    </xf>
    <xf numFmtId="0" fontId="68" fillId="0" borderId="37" xfId="60" applyFont="1" applyBorder="1" applyAlignment="1">
      <alignment vertical="center" wrapText="1"/>
    </xf>
    <xf numFmtId="0" fontId="9" fillId="32" borderId="0" xfId="62" applyFont="1" applyFill="1">
      <alignment vertical="center"/>
    </xf>
    <xf numFmtId="0" fontId="113" fillId="27" borderId="0" xfId="0" applyFont="1" applyFill="1" applyAlignment="1">
      <alignment vertical="center"/>
    </xf>
    <xf numFmtId="0" fontId="18" fillId="0" borderId="0" xfId="47" applyFont="1" applyAlignment="1">
      <alignment horizontal="right" vertical="center"/>
    </xf>
    <xf numFmtId="186" fontId="34" fillId="26" borderId="68" xfId="0" applyNumberFormat="1" applyFont="1" applyFill="1" applyBorder="1" applyAlignment="1">
      <alignment horizontal="center" shrinkToFit="1"/>
    </xf>
    <xf numFmtId="186" fontId="34" fillId="26" borderId="71" xfId="0" applyNumberFormat="1" applyFont="1" applyFill="1" applyBorder="1" applyAlignment="1">
      <alignment horizontal="center" shrinkToFit="1"/>
    </xf>
    <xf numFmtId="0" fontId="34" fillId="26" borderId="40" xfId="0" applyFont="1" applyFill="1" applyBorder="1" applyAlignment="1">
      <alignment horizontal="center" vertical="center" shrinkToFit="1"/>
    </xf>
    <xf numFmtId="0" fontId="34" fillId="26" borderId="35" xfId="0" applyFont="1" applyFill="1" applyBorder="1" applyAlignment="1">
      <alignment horizontal="center" vertical="center" shrinkToFit="1"/>
    </xf>
    <xf numFmtId="0" fontId="34" fillId="26" borderId="68" xfId="0" applyFont="1" applyFill="1" applyBorder="1" applyAlignment="1">
      <alignment horizontal="center" vertical="center" shrinkToFit="1"/>
    </xf>
    <xf numFmtId="0" fontId="11" fillId="32" borderId="0" xfId="63" applyFont="1" applyFill="1">
      <alignment vertical="center"/>
    </xf>
    <xf numFmtId="0" fontId="159" fillId="0" borderId="31" xfId="61" applyFont="1" applyBorder="1">
      <alignment vertical="center"/>
    </xf>
    <xf numFmtId="0" fontId="19" fillId="29" borderId="0" xfId="63" applyFont="1" applyFill="1">
      <alignment vertical="center"/>
    </xf>
    <xf numFmtId="0" fontId="14" fillId="29" borderId="0" xfId="59" applyFont="1" applyFill="1">
      <alignment vertical="center"/>
    </xf>
    <xf numFmtId="0" fontId="15" fillId="29" borderId="0" xfId="59" applyFont="1" applyFill="1">
      <alignment vertical="center"/>
    </xf>
    <xf numFmtId="0" fontId="120" fillId="32" borderId="39" xfId="0" applyFont="1" applyFill="1" applyBorder="1" applyAlignment="1">
      <alignment horizontal="right" vertical="center"/>
    </xf>
    <xf numFmtId="0" fontId="120" fillId="32" borderId="30" xfId="0" applyFont="1" applyFill="1" applyBorder="1" applyAlignment="1">
      <alignment horizontal="right" vertical="center"/>
    </xf>
    <xf numFmtId="0" fontId="120" fillId="32" borderId="170" xfId="0" applyFont="1" applyFill="1" applyBorder="1" applyAlignment="1">
      <alignment horizontal="right" vertical="center"/>
    </xf>
    <xf numFmtId="0" fontId="120" fillId="32" borderId="216" xfId="0" applyFont="1" applyFill="1" applyBorder="1" applyAlignment="1">
      <alignment horizontal="right" vertical="center"/>
    </xf>
    <xf numFmtId="191" fontId="15" fillId="0" borderId="0" xfId="0" applyNumberFormat="1" applyFont="1" applyAlignment="1">
      <alignment vertical="center" shrinkToFit="1"/>
    </xf>
    <xf numFmtId="200" fontId="15" fillId="0" borderId="0" xfId="0" applyNumberFormat="1" applyFont="1" applyAlignment="1">
      <alignment vertical="center"/>
    </xf>
    <xf numFmtId="0" fontId="162" fillId="0" borderId="0" xfId="0" applyFont="1" applyAlignment="1">
      <alignment vertical="center"/>
    </xf>
    <xf numFmtId="204" fontId="162" fillId="0" borderId="0" xfId="0" applyNumberFormat="1" applyFont="1" applyAlignment="1">
      <alignment vertical="center"/>
    </xf>
    <xf numFmtId="0" fontId="163" fillId="0" borderId="0" xfId="0" applyFont="1" applyAlignment="1">
      <alignment vertical="center"/>
    </xf>
    <xf numFmtId="0" fontId="0" fillId="27" borderId="10" xfId="0" applyFill="1" applyBorder="1" applyAlignment="1">
      <alignment horizontal="center" vertical="center"/>
    </xf>
    <xf numFmtId="0" fontId="31" fillId="27" borderId="10" xfId="65" applyFont="1" applyFill="1" applyBorder="1"/>
    <xf numFmtId="0" fontId="34" fillId="27" borderId="10" xfId="0" applyFont="1" applyFill="1" applyBorder="1" applyAlignment="1">
      <alignment horizontal="center" vertical="center"/>
    </xf>
    <xf numFmtId="0" fontId="0" fillId="27" borderId="10" xfId="0" applyFill="1" applyBorder="1" applyAlignment="1">
      <alignment horizontal="center" vertical="center" wrapText="1"/>
    </xf>
    <xf numFmtId="180" fontId="0" fillId="27" borderId="10" xfId="0" applyNumberFormat="1" applyFill="1" applyBorder="1" applyAlignment="1">
      <alignment horizontal="center" vertical="center"/>
    </xf>
    <xf numFmtId="191" fontId="31" fillId="27" borderId="0" xfId="65" applyNumberFormat="1" applyFont="1" applyFill="1" applyAlignment="1">
      <alignment vertical="center"/>
    </xf>
    <xf numFmtId="0" fontId="168" fillId="0" borderId="0" xfId="0" applyFont="1"/>
    <xf numFmtId="0" fontId="169" fillId="0" borderId="0" xfId="0" applyFont="1"/>
    <xf numFmtId="0" fontId="169" fillId="0" borderId="0" xfId="0" applyFont="1" applyAlignment="1">
      <alignment horizontal="center"/>
    </xf>
    <xf numFmtId="0" fontId="170" fillId="0" borderId="0" xfId="0" applyFont="1"/>
    <xf numFmtId="0" fontId="71" fillId="0" borderId="36" xfId="61" applyFont="1" applyBorder="1" applyAlignment="1">
      <alignment vertical="center" wrapText="1"/>
    </xf>
    <xf numFmtId="0" fontId="71" fillId="0" borderId="39" xfId="61" applyFont="1" applyBorder="1" applyAlignment="1">
      <alignment vertical="center" wrapText="1"/>
    </xf>
    <xf numFmtId="177" fontId="14" fillId="0" borderId="24" xfId="65" applyNumberFormat="1" applyFont="1" applyBorder="1" applyAlignment="1">
      <alignment horizontal="left" vertical="center"/>
    </xf>
    <xf numFmtId="0" fontId="14" fillId="0" borderId="0" xfId="65" applyFont="1" applyAlignment="1">
      <alignment horizontal="left" vertical="center"/>
    </xf>
    <xf numFmtId="0" fontId="14" fillId="0" borderId="23" xfId="65" applyFont="1" applyBorder="1"/>
    <xf numFmtId="195" fontId="14" fillId="0" borderId="0" xfId="65" applyNumberFormat="1" applyFont="1" applyAlignment="1">
      <alignment horizontal="right" vertical="center"/>
    </xf>
    <xf numFmtId="196" fontId="14" fillId="0" borderId="0" xfId="0" applyNumberFormat="1" applyFont="1" applyAlignment="1">
      <alignment horizontal="left" vertical="center"/>
    </xf>
    <xf numFmtId="0" fontId="165" fillId="27" borderId="0" xfId="65" applyFont="1" applyFill="1"/>
    <xf numFmtId="180" fontId="166" fillId="27" borderId="0" xfId="65" applyNumberFormat="1" applyFont="1" applyFill="1"/>
    <xf numFmtId="180" fontId="171" fillId="27" borderId="0" xfId="0" applyNumberFormat="1" applyFont="1" applyFill="1" applyAlignment="1">
      <alignment vertical="center"/>
    </xf>
    <xf numFmtId="0" fontId="171" fillId="27" borderId="0" xfId="0" applyFont="1" applyFill="1" applyAlignment="1">
      <alignment vertical="center"/>
    </xf>
    <xf numFmtId="0" fontId="160" fillId="27" borderId="0" xfId="0" applyFont="1" applyFill="1"/>
    <xf numFmtId="0" fontId="39" fillId="0" borderId="10" xfId="0" applyFont="1" applyBorder="1" applyAlignment="1">
      <alignment horizontal="left" vertical="center" wrapText="1"/>
    </xf>
    <xf numFmtId="0" fontId="40" fillId="29" borderId="30" xfId="0" applyFont="1" applyFill="1" applyBorder="1" applyAlignment="1">
      <alignment horizontal="center" vertical="center"/>
    </xf>
    <xf numFmtId="0" fontId="39" fillId="29" borderId="31" xfId="0" applyFont="1" applyFill="1" applyBorder="1" applyAlignment="1">
      <alignment horizontal="left" vertical="center"/>
    </xf>
    <xf numFmtId="0" fontId="39" fillId="29" borderId="32" xfId="0" applyFont="1" applyFill="1" applyBorder="1" applyAlignment="1">
      <alignment horizontal="left" vertical="center"/>
    </xf>
    <xf numFmtId="0" fontId="39" fillId="29" borderId="10" xfId="0" applyFont="1" applyFill="1" applyBorder="1" applyAlignment="1">
      <alignment horizontal="left" vertical="center" wrapText="1"/>
    </xf>
    <xf numFmtId="0" fontId="40" fillId="29" borderId="10" xfId="0" applyFont="1" applyFill="1" applyBorder="1" applyAlignment="1">
      <alignment horizontal="center" vertical="center" shrinkToFit="1"/>
    </xf>
    <xf numFmtId="0" fontId="173" fillId="29" borderId="31" xfId="28" applyFont="1" applyFill="1" applyBorder="1" applyAlignment="1" applyProtection="1">
      <alignment horizontal="left" vertical="center"/>
    </xf>
    <xf numFmtId="0" fontId="173" fillId="29" borderId="32" xfId="28" applyFont="1" applyFill="1" applyBorder="1" applyAlignment="1" applyProtection="1">
      <alignment horizontal="left" vertical="center"/>
    </xf>
    <xf numFmtId="0" fontId="39" fillId="0" borderId="10" xfId="0" applyFont="1" applyBorder="1" applyAlignment="1">
      <alignment horizontal="center" vertical="center" wrapText="1"/>
    </xf>
    <xf numFmtId="0" fontId="39" fillId="0" borderId="10" xfId="0" applyFont="1" applyBorder="1" applyAlignment="1">
      <alignment horizontal="center" vertical="center" textRotation="255" wrapText="1"/>
    </xf>
    <xf numFmtId="0" fontId="39" fillId="0" borderId="30" xfId="0" applyFont="1" applyBorder="1" applyAlignment="1">
      <alignment vertical="center"/>
    </xf>
    <xf numFmtId="0" fontId="38" fillId="0" borderId="74" xfId="0" applyFont="1" applyBorder="1" applyAlignment="1">
      <alignment horizontal="right" vertical="center"/>
    </xf>
    <xf numFmtId="0" fontId="38" fillId="0" borderId="72" xfId="0" applyFont="1" applyBorder="1" applyAlignment="1">
      <alignment horizontal="right" vertical="center"/>
    </xf>
    <xf numFmtId="0" fontId="40" fillId="30" borderId="30" xfId="0" applyFont="1" applyFill="1" applyBorder="1" applyAlignment="1">
      <alignment horizontal="center" vertical="center"/>
    </xf>
    <xf numFmtId="0" fontId="40" fillId="31" borderId="30" xfId="0" applyFont="1" applyFill="1" applyBorder="1" applyAlignment="1">
      <alignment horizontal="center" vertical="center"/>
    </xf>
    <xf numFmtId="0" fontId="39" fillId="30" borderId="10" xfId="0" applyFont="1" applyFill="1" applyBorder="1" applyAlignment="1">
      <alignment horizontal="center" vertical="center" textRotation="255"/>
    </xf>
    <xf numFmtId="0" fontId="40" fillId="31" borderId="36" xfId="0" applyFont="1" applyFill="1" applyBorder="1" applyAlignment="1">
      <alignment horizontal="center" vertical="center"/>
    </xf>
    <xf numFmtId="0" fontId="40" fillId="31" borderId="39" xfId="0" applyFont="1" applyFill="1" applyBorder="1" applyAlignment="1">
      <alignment horizontal="center" vertical="center"/>
    </xf>
    <xf numFmtId="0" fontId="174" fillId="29" borderId="31" xfId="28" applyFont="1" applyFill="1" applyBorder="1" applyAlignment="1" applyProtection="1">
      <alignment horizontal="left" vertical="center"/>
    </xf>
    <xf numFmtId="0" fontId="39" fillId="0" borderId="10" xfId="0" applyFont="1" applyBorder="1" applyAlignment="1">
      <alignment horizontal="left" vertical="center" wrapText="1" shrinkToFit="1"/>
    </xf>
    <xf numFmtId="0" fontId="39" fillId="0" borderId="10" xfId="0" applyFont="1" applyBorder="1" applyAlignment="1">
      <alignment horizontal="center" vertical="center" wrapText="1" shrinkToFit="1"/>
    </xf>
    <xf numFmtId="0" fontId="173" fillId="30" borderId="31" xfId="28" applyFont="1" applyFill="1" applyBorder="1" applyAlignment="1" applyProtection="1">
      <alignment horizontal="left" vertical="center"/>
    </xf>
    <xf numFmtId="0" fontId="173" fillId="30" borderId="32" xfId="28" applyFont="1" applyFill="1" applyBorder="1" applyAlignment="1" applyProtection="1">
      <alignment horizontal="left" vertical="center"/>
    </xf>
    <xf numFmtId="0" fontId="39" fillId="30" borderId="31" xfId="0" applyFont="1" applyFill="1" applyBorder="1" applyAlignment="1">
      <alignment horizontal="left" vertical="center"/>
    </xf>
    <xf numFmtId="0" fontId="39" fillId="30" borderId="32" xfId="0" applyFont="1" applyFill="1" applyBorder="1" applyAlignment="1">
      <alignment horizontal="left" vertical="center"/>
    </xf>
    <xf numFmtId="0" fontId="39" fillId="30" borderId="31" xfId="0" applyFont="1" applyFill="1" applyBorder="1" applyAlignment="1">
      <alignment horizontal="left" vertical="center" wrapText="1"/>
    </xf>
    <xf numFmtId="0" fontId="39" fillId="30" borderId="32" xfId="0" applyFont="1" applyFill="1" applyBorder="1" applyAlignment="1">
      <alignment horizontal="left" vertical="center" wrapText="1"/>
    </xf>
    <xf numFmtId="0" fontId="173" fillId="31" borderId="31" xfId="28" applyFont="1" applyFill="1" applyBorder="1" applyAlignment="1" applyProtection="1">
      <alignment horizontal="left" vertical="center"/>
    </xf>
    <xf numFmtId="0" fontId="173" fillId="31" borderId="32" xfId="28" applyFont="1" applyFill="1" applyBorder="1" applyAlignment="1" applyProtection="1">
      <alignment horizontal="left" vertical="center"/>
    </xf>
    <xf numFmtId="0" fontId="39" fillId="31" borderId="37" xfId="0" applyFont="1" applyFill="1" applyBorder="1" applyAlignment="1">
      <alignment horizontal="left" vertical="center"/>
    </xf>
    <xf numFmtId="0" fontId="39" fillId="31" borderId="38" xfId="0" applyFont="1" applyFill="1" applyBorder="1" applyAlignment="1">
      <alignment horizontal="left" vertical="center"/>
    </xf>
    <xf numFmtId="0" fontId="39" fillId="31" borderId="0" xfId="0" applyFont="1" applyFill="1" applyAlignment="1">
      <alignment horizontal="left" vertical="center"/>
    </xf>
    <xf numFmtId="0" fontId="39" fillId="31" borderId="13" xfId="0" applyFont="1" applyFill="1" applyBorder="1" applyAlignment="1">
      <alignment horizontal="left" vertical="center"/>
    </xf>
    <xf numFmtId="0" fontId="39" fillId="31" borderId="72" xfId="0" applyFont="1" applyFill="1" applyBorder="1" applyAlignment="1">
      <alignment horizontal="left" vertical="center"/>
    </xf>
    <xf numFmtId="0" fontId="39" fillId="31" borderId="58" xfId="0" applyFont="1" applyFill="1" applyBorder="1" applyAlignment="1">
      <alignment horizontal="left" vertical="center"/>
    </xf>
    <xf numFmtId="0" fontId="39" fillId="31" borderId="31" xfId="0" applyFont="1" applyFill="1" applyBorder="1" applyAlignment="1">
      <alignment horizontal="left" vertical="center"/>
    </xf>
    <xf numFmtId="0" fontId="39" fillId="31" borderId="32" xfId="0" applyFont="1" applyFill="1" applyBorder="1" applyAlignment="1">
      <alignment horizontal="left" vertical="center"/>
    </xf>
    <xf numFmtId="0" fontId="39" fillId="30" borderId="10" xfId="0" applyFont="1" applyFill="1" applyBorder="1" applyAlignment="1">
      <alignment horizontal="left" vertical="center" wrapText="1"/>
    </xf>
    <xf numFmtId="0" fontId="39" fillId="30" borderId="10" xfId="0" applyFont="1" applyFill="1" applyBorder="1" applyAlignment="1">
      <alignment vertical="center" wrapText="1"/>
    </xf>
    <xf numFmtId="0" fontId="39" fillId="30" borderId="12" xfId="0" applyFont="1" applyFill="1" applyBorder="1" applyAlignment="1">
      <alignment vertical="center" wrapText="1"/>
    </xf>
    <xf numFmtId="0" fontId="39" fillId="31" borderId="10" xfId="0" applyFont="1" applyFill="1" applyBorder="1" applyAlignment="1">
      <alignment horizontal="left" vertical="center" wrapText="1"/>
    </xf>
    <xf numFmtId="187" fontId="173" fillId="40" borderId="31" xfId="28" applyNumberFormat="1" applyFont="1" applyFill="1" applyBorder="1" applyAlignment="1" applyProtection="1">
      <alignment horizontal="left" vertical="center" wrapText="1"/>
    </xf>
    <xf numFmtId="0" fontId="39" fillId="0" borderId="0" xfId="0" applyFont="1" applyAlignment="1">
      <alignment horizontal="left" vertical="center"/>
    </xf>
    <xf numFmtId="0" fontId="39" fillId="0" borderId="10" xfId="0" applyFont="1" applyBorder="1" applyAlignment="1">
      <alignment horizontal="left" vertical="center"/>
    </xf>
    <xf numFmtId="180" fontId="176" fillId="27" borderId="0" xfId="65" applyNumberFormat="1" applyFont="1" applyFill="1" applyAlignment="1">
      <alignment horizontal="left" vertical="center"/>
    </xf>
    <xf numFmtId="0" fontId="39" fillId="39" borderId="31" xfId="0" applyFont="1" applyFill="1" applyBorder="1" applyAlignment="1">
      <alignment horizontal="left" vertical="center"/>
    </xf>
    <xf numFmtId="0" fontId="39" fillId="39" borderId="0" xfId="0" applyFont="1" applyFill="1" applyAlignment="1">
      <alignment horizontal="left" vertical="center"/>
    </xf>
    <xf numFmtId="0" fontId="25" fillId="0" borderId="0" xfId="68" applyFont="1">
      <alignment vertical="center"/>
    </xf>
    <xf numFmtId="0" fontId="5" fillId="0" borderId="0" xfId="67"/>
    <xf numFmtId="0" fontId="5" fillId="29" borderId="0" xfId="67" applyFill="1"/>
    <xf numFmtId="0" fontId="25" fillId="29" borderId="0" xfId="68" applyFont="1" applyFill="1">
      <alignment vertical="center"/>
    </xf>
    <xf numFmtId="0" fontId="5" fillId="29" borderId="30" xfId="68" applyFont="1" applyFill="1" applyBorder="1" applyAlignment="1">
      <alignment horizontal="center" vertical="center"/>
    </xf>
    <xf numFmtId="0" fontId="5" fillId="0" borderId="30" xfId="68" applyFont="1" applyBorder="1">
      <alignment vertical="center"/>
    </xf>
    <xf numFmtId="0" fontId="5" fillId="0" borderId="31" xfId="68" applyFont="1" applyBorder="1">
      <alignment vertical="center"/>
    </xf>
    <xf numFmtId="0" fontId="5" fillId="0" borderId="32" xfId="68" applyFont="1" applyBorder="1">
      <alignment vertical="center"/>
    </xf>
    <xf numFmtId="0" fontId="5" fillId="29" borderId="30" xfId="68" applyFont="1" applyFill="1" applyBorder="1">
      <alignment vertical="center"/>
    </xf>
    <xf numFmtId="0" fontId="5" fillId="29" borderId="31" xfId="68" applyFont="1" applyFill="1" applyBorder="1">
      <alignment vertical="center"/>
    </xf>
    <xf numFmtId="0" fontId="5" fillId="29" borderId="32" xfId="68" applyFont="1" applyFill="1" applyBorder="1">
      <alignment vertical="center"/>
    </xf>
    <xf numFmtId="0" fontId="5" fillId="0" borderId="10" xfId="68" applyFont="1" applyBorder="1" applyAlignment="1">
      <alignment horizontal="center" vertical="center"/>
    </xf>
    <xf numFmtId="0" fontId="5" fillId="0" borderId="10" xfId="68" applyFont="1" applyBorder="1" applyAlignment="1" applyProtection="1">
      <alignment horizontal="left" vertical="center"/>
      <protection locked="0"/>
    </xf>
    <xf numFmtId="0" fontId="5" fillId="29" borderId="10" xfId="67" applyFill="1" applyBorder="1" applyAlignment="1">
      <alignment horizontal="left" vertical="center"/>
    </xf>
    <xf numFmtId="0" fontId="157" fillId="0" borderId="0" xfId="68" applyFont="1">
      <alignment vertical="center"/>
    </xf>
    <xf numFmtId="0" fontId="157" fillId="29" borderId="0" xfId="68" applyFont="1" applyFill="1">
      <alignment vertical="center"/>
    </xf>
    <xf numFmtId="0" fontId="5" fillId="0" borderId="10" xfId="68" applyFont="1" applyBorder="1" applyAlignment="1">
      <alignment horizontal="center" vertical="center" wrapText="1"/>
    </xf>
    <xf numFmtId="0" fontId="5" fillId="29" borderId="10" xfId="68" applyFont="1" applyFill="1" applyBorder="1" applyAlignment="1">
      <alignment horizontal="center" vertical="center" wrapText="1"/>
    </xf>
    <xf numFmtId="0" fontId="5" fillId="0" borderId="10" xfId="67" applyBorder="1" applyAlignment="1">
      <alignment horizontal="center" vertical="center"/>
    </xf>
    <xf numFmtId="0" fontId="5" fillId="29" borderId="10" xfId="67" applyFill="1" applyBorder="1" applyAlignment="1">
      <alignment horizontal="center" vertical="center"/>
    </xf>
    <xf numFmtId="0" fontId="5" fillId="29" borderId="10" xfId="68" applyFont="1" applyFill="1" applyBorder="1" applyAlignment="1">
      <alignment horizontal="center" vertical="center"/>
    </xf>
    <xf numFmtId="0" fontId="5" fillId="0" borderId="10" xfId="67" applyBorder="1" applyAlignment="1">
      <alignment horizontal="left" vertical="center"/>
    </xf>
    <xf numFmtId="0" fontId="5" fillId="29" borderId="10" xfId="67" applyFill="1" applyBorder="1" applyAlignment="1">
      <alignment horizontal="left" vertical="center" wrapText="1"/>
    </xf>
    <xf numFmtId="0" fontId="5" fillId="29" borderId="10" xfId="67" applyFill="1" applyBorder="1"/>
    <xf numFmtId="191" fontId="5" fillId="29" borderId="30" xfId="67" applyNumberFormat="1" applyFill="1" applyBorder="1" applyAlignment="1">
      <alignment horizontal="center" vertical="center"/>
    </xf>
    <xf numFmtId="191" fontId="0" fillId="0" borderId="10" xfId="67" applyNumberFormat="1" applyFont="1" applyBorder="1" applyAlignment="1">
      <alignment horizontal="center" vertical="center"/>
    </xf>
    <xf numFmtId="0" fontId="178" fillId="0" borderId="0" xfId="69" applyFont="1"/>
    <xf numFmtId="0" fontId="178" fillId="0" borderId="0" xfId="69" applyFont="1" applyAlignment="1">
      <alignment horizontal="center"/>
    </xf>
    <xf numFmtId="0" fontId="178" fillId="29" borderId="0" xfId="69" applyFont="1" applyFill="1"/>
    <xf numFmtId="0" fontId="0" fillId="29" borderId="0" xfId="0" applyFill="1" applyAlignment="1">
      <alignment horizontal="center"/>
    </xf>
    <xf numFmtId="0" fontId="180" fillId="0" borderId="0" xfId="69" applyFont="1"/>
    <xf numFmtId="38" fontId="5" fillId="0" borderId="10" xfId="70" applyFont="1" applyFill="1" applyBorder="1" applyAlignment="1">
      <alignment horizontal="right"/>
    </xf>
    <xf numFmtId="38" fontId="0" fillId="29" borderId="10" xfId="70" applyFont="1" applyFill="1" applyBorder="1" applyAlignment="1">
      <alignment horizontal="right"/>
    </xf>
    <xf numFmtId="0" fontId="180" fillId="0" borderId="10" xfId="69" applyFont="1" applyBorder="1" applyAlignment="1">
      <alignment horizontal="center"/>
    </xf>
    <xf numFmtId="0" fontId="0" fillId="29" borderId="10" xfId="0" applyFill="1" applyBorder="1" applyAlignment="1">
      <alignment horizontal="center"/>
    </xf>
    <xf numFmtId="0" fontId="178" fillId="29" borderId="0" xfId="69" applyFont="1" applyFill="1" applyAlignment="1">
      <alignment horizontal="center"/>
    </xf>
    <xf numFmtId="0" fontId="181" fillId="0" borderId="0" xfId="69" applyFont="1"/>
    <xf numFmtId="0" fontId="173" fillId="41" borderId="31" xfId="28" applyFont="1" applyFill="1" applyBorder="1" applyAlignment="1" applyProtection="1">
      <alignment horizontal="left" vertical="center"/>
    </xf>
    <xf numFmtId="0" fontId="138" fillId="24" borderId="0" xfId="0" applyFont="1" applyFill="1"/>
    <xf numFmtId="0" fontId="153" fillId="24" borderId="0" xfId="0" applyFont="1" applyFill="1"/>
    <xf numFmtId="0" fontId="187" fillId="24" borderId="0" xfId="0" applyFont="1" applyFill="1" applyAlignment="1">
      <alignment horizontal="right" wrapText="1" shrinkToFit="1"/>
    </xf>
    <xf numFmtId="0" fontId="153" fillId="24" borderId="0" xfId="0" applyFont="1" applyFill="1" applyAlignment="1">
      <alignment horizontal="right"/>
    </xf>
    <xf numFmtId="0" fontId="96" fillId="32" borderId="0" xfId="0" applyFont="1" applyFill="1" applyAlignment="1">
      <alignment horizontal="left" vertical="center"/>
    </xf>
    <xf numFmtId="0" fontId="20" fillId="32" borderId="0" xfId="0" applyFont="1" applyFill="1" applyAlignment="1">
      <alignment vertical="center"/>
    </xf>
    <xf numFmtId="0" fontId="96" fillId="26" borderId="37" xfId="0" applyFont="1" applyFill="1" applyBorder="1" applyAlignment="1">
      <alignment horizontal="left" vertical="center"/>
    </xf>
    <xf numFmtId="0" fontId="93" fillId="0" borderId="37" xfId="0" applyFont="1" applyBorder="1" applyAlignment="1">
      <alignment vertical="center"/>
    </xf>
    <xf numFmtId="0" fontId="96" fillId="26" borderId="0" xfId="0" applyFont="1" applyFill="1" applyBorder="1" applyAlignment="1">
      <alignment horizontal="left" vertical="center"/>
    </xf>
    <xf numFmtId="0" fontId="96" fillId="26" borderId="39" xfId="0" applyFont="1" applyFill="1" applyBorder="1" applyAlignment="1">
      <alignment horizontal="left" vertical="center"/>
    </xf>
    <xf numFmtId="0" fontId="96" fillId="26" borderId="74" xfId="0" applyFont="1" applyFill="1" applyBorder="1" applyAlignment="1">
      <alignment horizontal="left" vertical="center"/>
    </xf>
    <xf numFmtId="0" fontId="96" fillId="26" borderId="72" xfId="0" applyFont="1" applyFill="1" applyBorder="1" applyAlignment="1">
      <alignment horizontal="left" vertical="center"/>
    </xf>
    <xf numFmtId="0" fontId="93" fillId="32" borderId="0" xfId="0" applyFont="1" applyFill="1" applyBorder="1" applyAlignment="1">
      <alignment vertical="center"/>
    </xf>
    <xf numFmtId="0" fontId="93" fillId="32" borderId="72" xfId="0" applyFont="1" applyFill="1" applyBorder="1" applyAlignment="1">
      <alignment vertical="center"/>
    </xf>
    <xf numFmtId="0" fontId="93" fillId="32" borderId="13" xfId="0" applyFont="1" applyFill="1" applyBorder="1" applyAlignment="1">
      <alignment vertical="center"/>
    </xf>
    <xf numFmtId="0" fontId="93" fillId="32" borderId="58" xfId="0" applyFont="1" applyFill="1" applyBorder="1" applyAlignment="1">
      <alignment vertical="center"/>
    </xf>
    <xf numFmtId="0" fontId="96" fillId="26" borderId="37" xfId="0" applyFont="1" applyFill="1" applyBorder="1" applyAlignment="1">
      <alignment vertical="center"/>
    </xf>
    <xf numFmtId="0" fontId="96" fillId="26" borderId="38" xfId="0" applyFont="1" applyFill="1" applyBorder="1" applyAlignment="1">
      <alignment vertical="center"/>
    </xf>
    <xf numFmtId="0" fontId="96" fillId="26" borderId="39" xfId="0" applyFont="1" applyFill="1" applyBorder="1" applyAlignment="1">
      <alignment vertical="center"/>
    </xf>
    <xf numFmtId="0" fontId="96" fillId="26" borderId="0" xfId="0" applyFont="1" applyFill="1" applyBorder="1" applyAlignment="1">
      <alignment vertical="center"/>
    </xf>
    <xf numFmtId="0" fontId="93" fillId="0" borderId="0" xfId="0" applyFont="1" applyBorder="1" applyAlignment="1">
      <alignment vertical="center"/>
    </xf>
    <xf numFmtId="0" fontId="96" fillId="26" borderId="74" xfId="0" applyFont="1" applyFill="1" applyBorder="1" applyAlignment="1">
      <alignment vertical="center"/>
    </xf>
    <xf numFmtId="0" fontId="96" fillId="26" borderId="72" xfId="0" applyFont="1" applyFill="1" applyBorder="1" applyAlignment="1">
      <alignment vertical="center"/>
    </xf>
    <xf numFmtId="0" fontId="93" fillId="0" borderId="72" xfId="0" applyFont="1" applyBorder="1" applyAlignment="1">
      <alignment vertical="center"/>
    </xf>
    <xf numFmtId="0" fontId="7" fillId="32" borderId="0" xfId="0" applyFont="1" applyFill="1" applyAlignment="1">
      <alignment vertical="top" wrapText="1"/>
    </xf>
    <xf numFmtId="0" fontId="34" fillId="0" borderId="10" xfId="0" applyFont="1" applyBorder="1" applyAlignment="1">
      <alignment horizontal="center" vertical="center" wrapText="1"/>
    </xf>
    <xf numFmtId="0" fontId="39" fillId="29" borderId="31" xfId="0" applyFont="1" applyFill="1" applyBorder="1" applyAlignment="1">
      <alignment horizontal="left" vertical="center" wrapText="1"/>
    </xf>
    <xf numFmtId="0" fontId="19" fillId="0" borderId="58" xfId="63" applyFont="1" applyBorder="1" applyAlignment="1">
      <alignment horizontal="center" vertical="center"/>
    </xf>
    <xf numFmtId="0" fontId="19" fillId="0" borderId="0" xfId="63" applyFont="1">
      <alignment vertical="center"/>
    </xf>
    <xf numFmtId="0" fontId="19" fillId="0" borderId="0" xfId="63" applyFont="1" applyAlignment="1">
      <alignment horizontal="center" vertical="center"/>
    </xf>
    <xf numFmtId="0" fontId="9" fillId="0" borderId="0" xfId="0" applyFont="1" applyAlignment="1">
      <alignment vertical="center"/>
    </xf>
    <xf numFmtId="0" fontId="9" fillId="0" borderId="0" xfId="0" applyFont="1" applyAlignment="1">
      <alignment vertical="center" shrinkToFit="1"/>
    </xf>
    <xf numFmtId="0" fontId="153" fillId="26" borderId="76" xfId="0" applyFont="1" applyFill="1" applyBorder="1" applyAlignment="1">
      <alignment horizontal="center" vertical="center"/>
    </xf>
    <xf numFmtId="0" fontId="19" fillId="0" borderId="0" xfId="63" applyFont="1" applyAlignment="1">
      <alignment vertical="center" shrinkToFit="1"/>
    </xf>
    <xf numFmtId="191" fontId="43" fillId="0" borderId="0" xfId="65" applyNumberFormat="1" applyFont="1" applyAlignment="1">
      <alignment vertical="center"/>
    </xf>
    <xf numFmtId="0" fontId="7" fillId="0" borderId="0" xfId="65"/>
    <xf numFmtId="0" fontId="0" fillId="27" borderId="0" xfId="0" applyFill="1" applyAlignment="1">
      <alignment horizontal="center" vertical="center"/>
    </xf>
    <xf numFmtId="0" fontId="0" fillId="0" borderId="0" xfId="0" applyAlignment="1">
      <alignment horizontal="center" vertical="center"/>
    </xf>
    <xf numFmtId="0" fontId="14" fillId="0" borderId="218" xfId="58" applyFont="1" applyBorder="1"/>
    <xf numFmtId="0" fontId="0" fillId="27" borderId="0" xfId="0" applyFill="1" applyAlignment="1">
      <alignment horizontal="center" vertical="center"/>
    </xf>
    <xf numFmtId="0" fontId="70" fillId="27" borderId="0" xfId="28" applyFill="1" applyAlignment="1" applyProtection="1">
      <alignment horizontal="center" vertical="center"/>
    </xf>
    <xf numFmtId="0" fontId="0" fillId="0" borderId="0" xfId="0" applyAlignment="1">
      <alignment horizontal="center" vertical="center"/>
    </xf>
    <xf numFmtId="180" fontId="31" fillId="27" borderId="0" xfId="65" applyNumberFormat="1" applyFont="1" applyFill="1" applyBorder="1" applyAlignment="1">
      <alignment horizontal="center" vertical="center"/>
    </xf>
    <xf numFmtId="180" fontId="31" fillId="27" borderId="0" xfId="65" applyNumberFormat="1" applyFont="1" applyFill="1" applyBorder="1" applyAlignment="1">
      <alignment vertical="center"/>
    </xf>
    <xf numFmtId="0" fontId="31" fillId="27" borderId="0" xfId="65" applyFont="1" applyFill="1" applyBorder="1" applyAlignment="1">
      <alignment horizontal="center" vertical="center"/>
    </xf>
    <xf numFmtId="0" fontId="77" fillId="27" borderId="0" xfId="65" applyFont="1" applyFill="1" applyBorder="1" applyAlignment="1">
      <alignment vertical="center"/>
    </xf>
    <xf numFmtId="0" fontId="175" fillId="31" borderId="31" xfId="0" applyFont="1" applyFill="1" applyBorder="1" applyAlignment="1">
      <alignment horizontal="left" vertical="center"/>
    </xf>
    <xf numFmtId="0" fontId="0" fillId="27" borderId="0" xfId="0" applyFill="1" applyAlignment="1">
      <alignment horizontal="center" vertical="center"/>
    </xf>
    <xf numFmtId="0" fontId="70" fillId="27" borderId="0" xfId="28" applyFill="1" applyAlignment="1" applyProtection="1">
      <alignment horizontal="center" vertical="center"/>
    </xf>
    <xf numFmtId="0" fontId="0" fillId="0" borderId="0" xfId="0" applyAlignment="1">
      <alignment horizontal="center" vertical="center"/>
    </xf>
    <xf numFmtId="0" fontId="188" fillId="29" borderId="31" xfId="28" applyFont="1" applyFill="1" applyBorder="1" applyAlignment="1" applyProtection="1">
      <alignment horizontal="left" vertical="center"/>
    </xf>
    <xf numFmtId="0" fontId="175" fillId="0" borderId="0" xfId="0" applyFont="1" applyAlignment="1">
      <alignment horizontal="left" vertical="center"/>
    </xf>
    <xf numFmtId="0" fontId="127" fillId="0" borderId="0" xfId="0" applyFont="1" applyAlignment="1">
      <alignment horizontal="left" vertical="center"/>
    </xf>
    <xf numFmtId="0" fontId="0" fillId="27" borderId="0" xfId="0" applyFill="1" applyAlignment="1">
      <alignment horizontal="center" vertical="center"/>
    </xf>
    <xf numFmtId="0" fontId="31" fillId="27" borderId="30" xfId="65" applyFont="1" applyFill="1" applyBorder="1" applyAlignment="1">
      <alignment horizontal="center" vertical="center"/>
    </xf>
    <xf numFmtId="0" fontId="0" fillId="0" borderId="0" xfId="0" applyAlignment="1">
      <alignment horizontal="center" vertical="center"/>
    </xf>
    <xf numFmtId="0" fontId="127" fillId="29" borderId="32" xfId="0" applyFont="1" applyFill="1" applyBorder="1" applyAlignment="1">
      <alignment horizontal="left" vertical="center"/>
    </xf>
    <xf numFmtId="0" fontId="9" fillId="0" borderId="0" xfId="0" applyFont="1" applyBorder="1"/>
    <xf numFmtId="0" fontId="173" fillId="29" borderId="0" xfId="28" applyFont="1" applyFill="1" applyAlignment="1" applyProtection="1">
      <alignment horizontal="left" vertical="center"/>
    </xf>
    <xf numFmtId="0" fontId="19" fillId="0" borderId="0" xfId="62" applyFont="1" applyAlignment="1"/>
    <xf numFmtId="0" fontId="192" fillId="0" borderId="0" xfId="62" applyFont="1" applyAlignment="1">
      <alignment vertical="top"/>
    </xf>
    <xf numFmtId="0" fontId="79" fillId="27" borderId="0" xfId="62" applyFont="1" applyFill="1" applyAlignment="1">
      <alignment vertical="center" wrapText="1"/>
    </xf>
    <xf numFmtId="0" fontId="0" fillId="27" borderId="0" xfId="0" applyFill="1" applyAlignment="1">
      <alignment horizontal="center" vertical="center"/>
    </xf>
    <xf numFmtId="0" fontId="0" fillId="0" borderId="0" xfId="0" applyAlignment="1">
      <alignment horizontal="center" vertical="center"/>
    </xf>
    <xf numFmtId="0" fontId="191" fillId="29" borderId="31" xfId="28" applyFont="1" applyFill="1" applyBorder="1" applyAlignment="1" applyProtection="1">
      <alignment horizontal="left" vertical="center"/>
    </xf>
    <xf numFmtId="0" fontId="0" fillId="27" borderId="0" xfId="0" applyFill="1" applyAlignment="1">
      <alignment horizontal="center" vertical="center"/>
    </xf>
    <xf numFmtId="0" fontId="0" fillId="0" borderId="0" xfId="0" applyAlignment="1">
      <alignment horizontal="center" vertical="center"/>
    </xf>
    <xf numFmtId="0" fontId="192" fillId="45" borderId="0" xfId="62" applyFont="1" applyFill="1" applyAlignment="1">
      <alignment vertical="top"/>
    </xf>
    <xf numFmtId="0" fontId="192" fillId="0" borderId="0" xfId="62" applyFont="1" applyAlignment="1">
      <alignment vertical="center"/>
    </xf>
    <xf numFmtId="0" fontId="113" fillId="27" borderId="0" xfId="62" applyFont="1" applyFill="1">
      <alignment vertical="center"/>
    </xf>
    <xf numFmtId="0" fontId="175" fillId="31" borderId="32" xfId="0" applyFont="1" applyFill="1" applyBorder="1" applyAlignment="1">
      <alignment horizontal="left" vertical="center"/>
    </xf>
    <xf numFmtId="0" fontId="175" fillId="30" borderId="32" xfId="0" applyFont="1" applyFill="1" applyBorder="1" applyAlignment="1">
      <alignment horizontal="left" vertical="center" wrapText="1"/>
    </xf>
    <xf numFmtId="0" fontId="0" fillId="27" borderId="0" xfId="0" applyFill="1" applyAlignment="1">
      <alignment horizontal="center" vertical="center"/>
    </xf>
    <xf numFmtId="0" fontId="31" fillId="27" borderId="30" xfId="65" applyFont="1" applyFill="1" applyBorder="1" applyAlignment="1">
      <alignment horizontal="center" vertical="center"/>
    </xf>
    <xf numFmtId="0" fontId="70" fillId="27" borderId="0" xfId="28" applyFill="1" applyAlignment="1" applyProtection="1">
      <alignment horizontal="center" vertical="center"/>
    </xf>
    <xf numFmtId="0" fontId="0" fillId="0" borderId="0" xfId="0" applyAlignment="1">
      <alignment horizontal="center" vertical="center"/>
    </xf>
    <xf numFmtId="0" fontId="9" fillId="0" borderId="0" xfId="0" applyFont="1" applyBorder="1" applyAlignment="1">
      <alignment vertical="distributed" textRotation="255" indent="4"/>
    </xf>
    <xf numFmtId="0" fontId="9" fillId="0" borderId="0" xfId="0" applyFont="1" applyBorder="1" applyAlignment="1"/>
    <xf numFmtId="0" fontId="9" fillId="0" borderId="0" xfId="0" applyFont="1" applyBorder="1" applyAlignment="1">
      <alignment vertical="distributed" textRotation="255" indent="2"/>
    </xf>
    <xf numFmtId="0" fontId="9" fillId="0" borderId="0" xfId="0" applyFont="1" applyBorder="1" applyAlignment="1">
      <alignment vertical="center"/>
    </xf>
    <xf numFmtId="0" fontId="0" fillId="27" borderId="0" xfId="0" applyFill="1" applyAlignment="1">
      <alignment horizontal="center" vertical="center"/>
    </xf>
    <xf numFmtId="0" fontId="0" fillId="0" borderId="0" xfId="0" applyAlignment="1">
      <alignment horizontal="center" vertical="center"/>
    </xf>
    <xf numFmtId="0" fontId="15" fillId="0" borderId="0" xfId="0" applyFont="1" applyAlignment="1">
      <alignment vertical="center"/>
    </xf>
    <xf numFmtId="0" fontId="93" fillId="32" borderId="0" xfId="0" applyFont="1" applyFill="1" applyAlignment="1">
      <alignment vertical="center" wrapText="1"/>
    </xf>
    <xf numFmtId="0" fontId="7" fillId="32" borderId="0" xfId="0" applyFont="1" applyFill="1" applyAlignment="1">
      <alignment horizontal="distributed" vertical="center" indent="2"/>
    </xf>
    <xf numFmtId="0" fontId="15" fillId="32" borderId="0" xfId="0" applyFont="1" applyFill="1" applyAlignment="1">
      <alignment horizontal="center" vertical="center" wrapText="1"/>
    </xf>
    <xf numFmtId="0" fontId="15" fillId="32" borderId="0" xfId="0" applyFont="1" applyFill="1" applyAlignment="1">
      <alignment horizontal="center" vertical="center"/>
    </xf>
    <xf numFmtId="0" fontId="71" fillId="32" borderId="0" xfId="0" applyFont="1" applyFill="1" applyAlignment="1">
      <alignment horizontal="left" vertical="center"/>
    </xf>
    <xf numFmtId="0" fontId="42" fillId="26" borderId="0" xfId="0" applyFont="1" applyFill="1" applyAlignment="1">
      <alignment horizontal="center" vertical="top"/>
    </xf>
    <xf numFmtId="0" fontId="15" fillId="26" borderId="0" xfId="0" applyFont="1" applyFill="1" applyAlignment="1">
      <alignment horizontal="right" vertical="center"/>
    </xf>
    <xf numFmtId="0" fontId="15" fillId="33" borderId="72" xfId="0" applyFont="1" applyFill="1" applyBorder="1" applyAlignment="1">
      <alignment vertical="center"/>
    </xf>
    <xf numFmtId="0" fontId="15" fillId="32" borderId="37" xfId="0" applyFont="1" applyFill="1" applyBorder="1" applyAlignment="1">
      <alignment horizontal="center" vertical="center"/>
    </xf>
    <xf numFmtId="0" fontId="15" fillId="32" borderId="38" xfId="0" applyFont="1" applyFill="1" applyBorder="1" applyAlignment="1">
      <alignment horizontal="center" vertical="center"/>
    </xf>
    <xf numFmtId="0" fontId="15" fillId="33" borderId="74" xfId="0" applyFont="1" applyFill="1" applyBorder="1" applyAlignment="1">
      <alignment vertical="center"/>
    </xf>
    <xf numFmtId="0" fontId="15" fillId="33" borderId="58" xfId="0" applyFont="1" applyFill="1" applyBorder="1" applyAlignment="1">
      <alignment vertical="center"/>
    </xf>
    <xf numFmtId="0" fontId="15" fillId="32" borderId="36" xfId="0" applyFont="1" applyFill="1" applyBorder="1" applyAlignment="1">
      <alignment horizontal="center" vertical="center" wrapText="1"/>
    </xf>
    <xf numFmtId="0" fontId="15" fillId="32" borderId="37" xfId="0" applyFont="1" applyFill="1" applyBorder="1" applyAlignment="1">
      <alignment vertical="center"/>
    </xf>
    <xf numFmtId="0" fontId="15" fillId="32" borderId="38" xfId="0" applyFont="1" applyFill="1" applyBorder="1" applyAlignment="1">
      <alignment vertical="center"/>
    </xf>
    <xf numFmtId="0" fontId="15" fillId="32" borderId="39" xfId="0" applyFont="1" applyFill="1" applyBorder="1" applyAlignment="1">
      <alignment vertical="center"/>
    </xf>
    <xf numFmtId="0" fontId="15" fillId="32" borderId="0" xfId="0" applyFont="1" applyFill="1" applyAlignment="1">
      <alignment vertical="center"/>
    </xf>
    <xf numFmtId="0" fontId="15" fillId="32" borderId="13" xfId="0" applyFont="1" applyFill="1" applyBorder="1" applyAlignment="1">
      <alignment vertical="center"/>
    </xf>
    <xf numFmtId="0" fontId="15" fillId="32" borderId="74" xfId="0" applyFont="1" applyFill="1" applyBorder="1" applyAlignment="1">
      <alignment vertical="center"/>
    </xf>
    <xf numFmtId="0" fontId="15" fillId="32" borderId="72" xfId="0" applyFont="1" applyFill="1" applyBorder="1" applyAlignment="1">
      <alignment vertical="center"/>
    </xf>
    <xf numFmtId="0" fontId="15" fillId="32" borderId="58" xfId="0" applyFont="1" applyFill="1" applyBorder="1" applyAlignment="1">
      <alignment vertical="center"/>
    </xf>
    <xf numFmtId="0" fontId="15" fillId="32" borderId="13" xfId="0" applyFont="1" applyFill="1" applyBorder="1" applyAlignment="1">
      <alignment horizontal="center" vertical="center"/>
    </xf>
    <xf numFmtId="0" fontId="15" fillId="32" borderId="39" xfId="0" applyFont="1" applyFill="1" applyBorder="1" applyAlignment="1">
      <alignment horizontal="center" vertical="center" wrapText="1"/>
    </xf>
    <xf numFmtId="0" fontId="15" fillId="0" borderId="72" xfId="0" applyFont="1" applyBorder="1" applyAlignment="1">
      <alignment horizontal="center" vertical="center" wrapText="1"/>
    </xf>
    <xf numFmtId="0" fontId="15" fillId="0" borderId="0" xfId="0" applyFont="1" applyAlignment="1">
      <alignment horizontal="center" vertical="center"/>
    </xf>
    <xf numFmtId="3" fontId="15" fillId="27" borderId="0" xfId="0" applyNumberFormat="1" applyFont="1" applyFill="1" applyAlignment="1">
      <alignment vertical="center" shrinkToFit="1"/>
    </xf>
    <xf numFmtId="180" fontId="15" fillId="27" borderId="0" xfId="0" applyNumberFormat="1" applyFont="1" applyFill="1" applyAlignment="1">
      <alignment vertical="center" shrinkToFit="1"/>
    </xf>
    <xf numFmtId="0" fontId="7" fillId="32" borderId="37" xfId="0" applyFont="1" applyFill="1" applyBorder="1" applyAlignment="1">
      <alignment vertical="center" wrapText="1"/>
    </xf>
    <xf numFmtId="0" fontId="7" fillId="32" borderId="72" xfId="0" applyFont="1" applyFill="1" applyBorder="1" applyAlignment="1">
      <alignment vertical="center" wrapText="1"/>
    </xf>
    <xf numFmtId="0" fontId="15" fillId="0" borderId="0" xfId="0" applyFont="1" applyAlignment="1">
      <alignment horizontal="right"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xf>
    <xf numFmtId="0" fontId="14" fillId="32" borderId="0" xfId="0" applyFont="1" applyFill="1" applyAlignment="1">
      <alignment horizontal="center" vertical="center" shrinkToFit="1"/>
    </xf>
    <xf numFmtId="0" fontId="15" fillId="0" borderId="39" xfId="0" applyFont="1" applyBorder="1" applyAlignment="1">
      <alignment horizontal="right" vertical="center" wrapText="1"/>
    </xf>
    <xf numFmtId="0" fontId="15" fillId="0" borderId="74" xfId="0" applyFont="1" applyBorder="1" applyAlignment="1">
      <alignment horizontal="right" vertical="center" wrapText="1"/>
    </xf>
    <xf numFmtId="0" fontId="15" fillId="0" borderId="72" xfId="0" applyFont="1" applyBorder="1" applyAlignment="1">
      <alignment horizontal="right" vertical="center" wrapText="1"/>
    </xf>
    <xf numFmtId="191" fontId="15" fillId="26" borderId="0" xfId="0" applyNumberFormat="1" applyFont="1" applyFill="1" applyAlignment="1">
      <alignment horizontal="left" vertical="center"/>
    </xf>
    <xf numFmtId="0" fontId="7" fillId="26" borderId="0" xfId="0" applyFont="1" applyFill="1" applyAlignment="1">
      <alignment horizontal="distributed" vertical="center" wrapText="1"/>
    </xf>
    <xf numFmtId="0" fontId="93" fillId="32" borderId="0" xfId="0" applyFont="1" applyFill="1" applyAlignment="1">
      <alignment horizontal="left" vertical="center"/>
    </xf>
    <xf numFmtId="0" fontId="5" fillId="32" borderId="0" xfId="0" applyFont="1" applyFill="1" applyAlignment="1">
      <alignment vertical="center" wrapText="1"/>
    </xf>
    <xf numFmtId="0" fontId="195" fillId="0" borderId="36" xfId="0" applyFont="1" applyBorder="1" applyAlignment="1">
      <alignment horizontal="left" vertical="center" readingOrder="1"/>
    </xf>
    <xf numFmtId="0" fontId="5" fillId="32" borderId="37" xfId="0" applyFont="1" applyFill="1" applyBorder="1" applyAlignment="1">
      <alignment vertical="center" wrapText="1"/>
    </xf>
    <xf numFmtId="0" fontId="5" fillId="32" borderId="38" xfId="0" applyFont="1" applyFill="1" applyBorder="1" applyAlignment="1">
      <alignment vertical="center" wrapText="1"/>
    </xf>
    <xf numFmtId="0" fontId="195" fillId="0" borderId="39" xfId="0" applyFont="1" applyBorder="1" applyAlignment="1">
      <alignment horizontal="left" vertical="center" readingOrder="1"/>
    </xf>
    <xf numFmtId="0" fontId="5" fillId="32" borderId="0" xfId="0" applyFont="1" applyFill="1" applyBorder="1" applyAlignment="1">
      <alignment vertical="center" wrapText="1"/>
    </xf>
    <xf numFmtId="0" fontId="5" fillId="32" borderId="13" xfId="0" applyFont="1" applyFill="1" applyBorder="1" applyAlignment="1">
      <alignment vertical="center" wrapText="1"/>
    </xf>
    <xf numFmtId="0" fontId="68" fillId="26" borderId="37" xfId="0" applyFont="1" applyFill="1" applyBorder="1" applyAlignment="1">
      <alignment horizontal="distributed" vertical="center" wrapText="1"/>
    </xf>
    <xf numFmtId="0" fontId="5" fillId="32" borderId="0" xfId="0" applyFont="1" applyFill="1" applyBorder="1" applyAlignment="1">
      <alignment vertical="center"/>
    </xf>
    <xf numFmtId="0" fontId="5" fillId="32" borderId="13" xfId="0" applyFont="1" applyFill="1" applyBorder="1" applyAlignment="1">
      <alignment vertical="center"/>
    </xf>
    <xf numFmtId="0" fontId="15" fillId="26" borderId="0" xfId="0" applyFont="1" applyFill="1" applyBorder="1" applyAlignment="1">
      <alignment horizontal="left" vertical="center"/>
    </xf>
    <xf numFmtId="0" fontId="5" fillId="0" borderId="0" xfId="0" applyFont="1" applyBorder="1" applyAlignment="1">
      <alignment vertical="top" wrapText="1" readingOrder="1"/>
    </xf>
    <xf numFmtId="0" fontId="5" fillId="29" borderId="0" xfId="0" applyFont="1" applyFill="1"/>
    <xf numFmtId="0" fontId="0" fillId="0" borderId="36" xfId="0" applyFont="1" applyBorder="1" applyAlignment="1">
      <alignment horizontal="left" vertical="center" readingOrder="1"/>
    </xf>
    <xf numFmtId="0" fontId="0" fillId="0" borderId="72" xfId="0" applyFont="1" applyBorder="1" applyAlignment="1">
      <alignment horizontal="left" vertical="center" readingOrder="1"/>
    </xf>
    <xf numFmtId="0" fontId="138" fillId="0" borderId="0" xfId="0" applyFont="1"/>
    <xf numFmtId="9" fontId="173" fillId="29" borderId="31" xfId="28" applyNumberFormat="1" applyFont="1" applyFill="1" applyBorder="1" applyAlignment="1" applyProtection="1">
      <alignment horizontal="left" vertical="center"/>
    </xf>
    <xf numFmtId="0" fontId="138" fillId="0" borderId="0" xfId="0" applyFont="1" applyFill="1"/>
    <xf numFmtId="0" fontId="31" fillId="27" borderId="30" xfId="65" applyFont="1" applyFill="1" applyBorder="1" applyAlignment="1">
      <alignment horizontal="center" vertical="center"/>
    </xf>
    <xf numFmtId="0" fontId="39" fillId="0" borderId="29" xfId="0" applyFont="1" applyBorder="1" applyAlignment="1">
      <alignment horizontal="left" vertical="center" wrapText="1"/>
    </xf>
    <xf numFmtId="0" fontId="39" fillId="0" borderId="0" xfId="0" applyFont="1" applyAlignment="1">
      <alignment horizontal="center" vertical="center"/>
    </xf>
    <xf numFmtId="0" fontId="39" fillId="29" borderId="29" xfId="0" applyFont="1" applyFill="1" applyBorder="1" applyAlignment="1">
      <alignment horizontal="left" vertical="center" wrapText="1"/>
    </xf>
    <xf numFmtId="0" fontId="39" fillId="29" borderId="11" xfId="0" applyFont="1" applyFill="1" applyBorder="1" applyAlignment="1">
      <alignment horizontal="center" vertical="center" textRotation="255" shrinkToFit="1"/>
    </xf>
    <xf numFmtId="0" fontId="39" fillId="0" borderId="10" xfId="0" applyFont="1" applyBorder="1" applyAlignment="1">
      <alignment horizontal="center" vertical="center"/>
    </xf>
    <xf numFmtId="0" fontId="7" fillId="0" borderId="0" xfId="0" applyFont="1" applyAlignment="1">
      <alignment vertical="center" shrinkToFit="1"/>
    </xf>
    <xf numFmtId="0" fontId="14" fillId="0" borderId="15" xfId="58" applyFont="1" applyBorder="1" applyAlignment="1">
      <alignment vertical="center"/>
    </xf>
    <xf numFmtId="0" fontId="15" fillId="0" borderId="0" xfId="58" applyFont="1" applyAlignment="1">
      <alignment vertical="center"/>
    </xf>
    <xf numFmtId="0" fontId="17" fillId="0" borderId="0" xfId="58" applyFont="1" applyAlignment="1">
      <alignment horizontal="right"/>
    </xf>
    <xf numFmtId="0" fontId="14" fillId="0" borderId="0" xfId="58" applyFont="1" applyAlignment="1">
      <alignment vertical="center"/>
    </xf>
    <xf numFmtId="0" fontId="15" fillId="32" borderId="0" xfId="59" applyFont="1" applyFill="1">
      <alignment vertical="center"/>
    </xf>
    <xf numFmtId="0" fontId="9" fillId="0" borderId="0" xfId="0" applyFont="1" applyAlignment="1">
      <alignment horizontal="center" vertical="center"/>
    </xf>
    <xf numFmtId="0" fontId="9" fillId="0" borderId="0" xfId="0" applyFont="1" applyAlignment="1">
      <alignment vertical="center"/>
    </xf>
    <xf numFmtId="0" fontId="9" fillId="0" borderId="0" xfId="0" applyFont="1"/>
    <xf numFmtId="0" fontId="15" fillId="0" borderId="0" xfId="58" applyFont="1"/>
    <xf numFmtId="0" fontId="14" fillId="0" borderId="0" xfId="58" applyFont="1"/>
    <xf numFmtId="0" fontId="41" fillId="0" borderId="30" xfId="0" applyFont="1" applyBorder="1" applyAlignment="1">
      <alignment horizontal="center" vertical="center" shrinkToFit="1"/>
    </xf>
    <xf numFmtId="0" fontId="15" fillId="0" borderId="30" xfId="0" applyFont="1" applyBorder="1" applyAlignment="1">
      <alignment horizontal="center" vertical="center"/>
    </xf>
    <xf numFmtId="180" fontId="8" fillId="27" borderId="75" xfId="65" applyNumberFormat="1" applyFont="1" applyFill="1" applyBorder="1" applyAlignment="1">
      <alignment horizontal="center" vertical="center"/>
    </xf>
    <xf numFmtId="180" fontId="8" fillId="27" borderId="75" xfId="65" applyNumberFormat="1" applyFont="1" applyFill="1" applyBorder="1" applyAlignment="1">
      <alignment vertical="center"/>
    </xf>
    <xf numFmtId="0" fontId="39" fillId="0" borderId="0" xfId="0" applyFont="1" applyBorder="1" applyAlignment="1">
      <alignment vertical="center" wrapText="1"/>
    </xf>
    <xf numFmtId="0" fontId="0" fillId="0" borderId="0" xfId="0" applyFont="1" applyAlignment="1">
      <alignment horizontal="center" vertical="center"/>
    </xf>
    <xf numFmtId="0" fontId="39" fillId="0" borderId="39" xfId="0" applyFont="1" applyBorder="1" applyAlignment="1">
      <alignment horizontal="left" vertical="center"/>
    </xf>
    <xf numFmtId="0" fontId="39" fillId="0" borderId="0" xfId="0" applyFont="1" applyAlignment="1">
      <alignment vertical="center" wrapText="1"/>
    </xf>
    <xf numFmtId="0" fontId="40" fillId="31" borderId="10" xfId="0" applyFont="1" applyFill="1" applyBorder="1" applyAlignment="1">
      <alignment horizontal="center" vertical="center"/>
    </xf>
    <xf numFmtId="0" fontId="0" fillId="0" borderId="0" xfId="0" applyFont="1" applyAlignment="1">
      <alignment horizontal="left" vertical="center"/>
    </xf>
    <xf numFmtId="56" fontId="40" fillId="29" borderId="10" xfId="0" quotePrefix="1" applyNumberFormat="1" applyFont="1" applyFill="1" applyBorder="1" applyAlignment="1">
      <alignment horizontal="center" vertical="center" shrinkToFit="1"/>
    </xf>
    <xf numFmtId="56" fontId="40" fillId="29" borderId="10" xfId="0" quotePrefix="1" applyNumberFormat="1" applyFont="1" applyFill="1" applyBorder="1" applyAlignment="1">
      <alignment horizontal="center" vertical="center" wrapText="1" shrinkToFit="1"/>
    </xf>
    <xf numFmtId="0" fontId="39" fillId="0" borderId="10" xfId="0" applyFont="1" applyBorder="1" applyAlignment="1">
      <alignment horizontal="left" vertical="center" shrinkToFit="1"/>
    </xf>
    <xf numFmtId="0" fontId="40" fillId="29" borderId="10" xfId="0" quotePrefix="1" applyFont="1" applyFill="1" applyBorder="1" applyAlignment="1">
      <alignment horizontal="center" vertical="center" wrapText="1" shrinkToFit="1"/>
    </xf>
    <xf numFmtId="0" fontId="39" fillId="0" borderId="10" xfId="0" applyFont="1" applyBorder="1" applyAlignment="1">
      <alignment vertical="center" wrapText="1"/>
    </xf>
    <xf numFmtId="49" fontId="39" fillId="0" borderId="10" xfId="0" applyNumberFormat="1" applyFont="1" applyBorder="1" applyAlignment="1">
      <alignment vertical="center" wrapText="1"/>
    </xf>
    <xf numFmtId="0" fontId="39" fillId="0" borderId="12" xfId="0" applyFont="1" applyBorder="1" applyAlignment="1">
      <alignment vertical="center" wrapText="1"/>
    </xf>
    <xf numFmtId="0" fontId="40" fillId="29" borderId="10" xfId="0" applyFont="1" applyFill="1" applyBorder="1" applyAlignment="1">
      <alignment horizontal="center" vertical="center" wrapText="1" shrinkToFit="1"/>
    </xf>
    <xf numFmtId="0" fontId="40" fillId="30" borderId="10" xfId="0" applyFont="1" applyFill="1" applyBorder="1" applyAlignment="1">
      <alignment horizontal="center" vertical="center" shrinkToFit="1"/>
    </xf>
    <xf numFmtId="0" fontId="40" fillId="31" borderId="10" xfId="0" applyFont="1" applyFill="1" applyBorder="1" applyAlignment="1">
      <alignment horizontal="center" vertical="center" shrinkToFit="1"/>
    </xf>
    <xf numFmtId="17" fontId="40" fillId="31" borderId="10" xfId="0" quotePrefix="1" applyNumberFormat="1" applyFont="1" applyFill="1" applyBorder="1" applyAlignment="1">
      <alignment horizontal="center" vertical="center" shrinkToFit="1"/>
    </xf>
    <xf numFmtId="0" fontId="36" fillId="31" borderId="10" xfId="0" applyFont="1" applyFill="1" applyBorder="1" applyAlignment="1">
      <alignment horizontal="center" vertical="center" shrinkToFit="1"/>
    </xf>
    <xf numFmtId="0" fontId="197" fillId="29" borderId="31" xfId="28" applyFont="1" applyFill="1" applyBorder="1" applyAlignment="1" applyProtection="1">
      <alignment horizontal="left" vertical="center"/>
    </xf>
    <xf numFmtId="0" fontId="197" fillId="29" borderId="32" xfId="28" applyFont="1" applyFill="1" applyBorder="1" applyAlignment="1" applyProtection="1">
      <alignment horizontal="left" vertical="center"/>
    </xf>
    <xf numFmtId="0" fontId="198" fillId="29" borderId="31" xfId="0" applyFont="1" applyFill="1" applyBorder="1" applyAlignment="1">
      <alignment horizontal="left" vertical="center"/>
    </xf>
    <xf numFmtId="0" fontId="198" fillId="29" borderId="32" xfId="0" applyFont="1" applyFill="1" applyBorder="1" applyAlignment="1">
      <alignment horizontal="left" vertical="center"/>
    </xf>
    <xf numFmtId="0" fontId="199" fillId="29" borderId="31" xfId="0" applyFont="1" applyFill="1" applyBorder="1" applyAlignment="1">
      <alignment horizontal="left" vertical="center"/>
    </xf>
    <xf numFmtId="0" fontId="174" fillId="31" borderId="31" xfId="28" applyFont="1" applyFill="1" applyBorder="1" applyAlignment="1" applyProtection="1">
      <alignment horizontal="left" vertical="center"/>
    </xf>
    <xf numFmtId="0" fontId="198" fillId="31" borderId="32" xfId="28" applyFont="1" applyFill="1" applyBorder="1" applyAlignment="1" applyProtection="1">
      <alignment horizontal="left" vertical="center"/>
    </xf>
    <xf numFmtId="0" fontId="200" fillId="0" borderId="0" xfId="71" applyFont="1">
      <alignment vertical="center"/>
    </xf>
    <xf numFmtId="0" fontId="200" fillId="0" borderId="0" xfId="71" applyFont="1" applyAlignment="1">
      <alignment vertical="center"/>
    </xf>
    <xf numFmtId="0" fontId="68" fillId="0" borderId="10" xfId="71" applyFont="1" applyFill="1" applyBorder="1" applyAlignment="1">
      <alignment horizontal="center" vertical="top" wrapText="1"/>
    </xf>
    <xf numFmtId="0" fontId="200" fillId="0" borderId="0" xfId="71" applyFont="1" applyAlignment="1">
      <alignment horizontal="left" vertical="center"/>
    </xf>
    <xf numFmtId="0" fontId="201" fillId="0" borderId="0" xfId="71" applyFont="1" applyFill="1" applyAlignment="1">
      <alignment horizontal="justify" vertical="center"/>
    </xf>
    <xf numFmtId="0" fontId="200" fillId="0" borderId="0" xfId="71" applyFont="1" applyFill="1">
      <alignment vertical="center"/>
    </xf>
    <xf numFmtId="0" fontId="202" fillId="0" borderId="0" xfId="71" applyFont="1" applyFill="1" applyAlignment="1">
      <alignment horizontal="justify" vertical="center"/>
    </xf>
    <xf numFmtId="0" fontId="15" fillId="0" borderId="10" xfId="71" applyFont="1" applyFill="1" applyBorder="1" applyAlignment="1">
      <alignment horizontal="center" vertical="top" wrapText="1"/>
    </xf>
    <xf numFmtId="0" fontId="15" fillId="0" borderId="10" xfId="71" applyFont="1" applyFill="1" applyBorder="1" applyAlignment="1">
      <alignment horizontal="center" vertical="top" shrinkToFit="1"/>
    </xf>
    <xf numFmtId="0" fontId="15" fillId="0" borderId="0" xfId="71" applyFont="1" applyFill="1" applyBorder="1" applyAlignment="1">
      <alignment horizontal="center" vertical="top" wrapText="1"/>
    </xf>
    <xf numFmtId="0" fontId="201" fillId="0" borderId="0" xfId="71" applyFont="1" applyFill="1" applyBorder="1" applyAlignment="1">
      <alignment horizontal="center" vertical="top" wrapText="1"/>
    </xf>
    <xf numFmtId="0" fontId="202" fillId="0" borderId="0" xfId="71" applyFont="1" applyAlignment="1">
      <alignment horizontal="justify" vertical="center"/>
    </xf>
    <xf numFmtId="0" fontId="68" fillId="0" borderId="0" xfId="71" applyFont="1" applyAlignment="1">
      <alignment horizontal="justify" vertical="center"/>
    </xf>
    <xf numFmtId="0" fontId="68" fillId="0" borderId="0" xfId="71" applyFont="1" applyAlignment="1">
      <alignment horizontal="justify" vertical="center" wrapText="1"/>
    </xf>
    <xf numFmtId="0" fontId="200" fillId="0" borderId="0" xfId="71" applyFont="1" applyAlignment="1">
      <alignment horizontal="justify" vertical="center"/>
    </xf>
    <xf numFmtId="0" fontId="201" fillId="0" borderId="0" xfId="71" applyFont="1" applyAlignment="1">
      <alignment horizontal="justify" vertical="center"/>
    </xf>
    <xf numFmtId="0" fontId="68" fillId="0" borderId="10" xfId="71" applyFont="1" applyBorder="1" applyAlignment="1">
      <alignment horizontal="center" vertical="top" wrapText="1"/>
    </xf>
    <xf numFmtId="0" fontId="15" fillId="0" borderId="10" xfId="71" applyFont="1" applyBorder="1" applyAlignment="1">
      <alignment horizontal="center" vertical="top" wrapText="1"/>
    </xf>
    <xf numFmtId="0" fontId="15" fillId="0" borderId="10" xfId="71" applyFont="1" applyBorder="1" applyAlignment="1">
      <alignment horizontal="center" vertical="top" shrinkToFit="1"/>
    </xf>
    <xf numFmtId="0" fontId="15" fillId="0" borderId="0" xfId="71" applyFont="1" applyBorder="1" applyAlignment="1">
      <alignment horizontal="center" vertical="top" wrapText="1"/>
    </xf>
    <xf numFmtId="0" fontId="205" fillId="0" borderId="0" xfId="71" applyFont="1" applyAlignment="1">
      <alignment horizontal="justify" vertical="center"/>
    </xf>
    <xf numFmtId="0" fontId="201" fillId="0" borderId="0" xfId="71" applyFont="1" applyAlignment="1">
      <alignment horizontal="right" vertical="center"/>
    </xf>
    <xf numFmtId="0" fontId="15" fillId="0" borderId="0" xfId="67" applyFont="1"/>
    <xf numFmtId="49" fontId="69" fillId="0" borderId="0" xfId="67" applyNumberFormat="1" applyFont="1" applyAlignment="1">
      <alignment horizontal="left" wrapText="1"/>
    </xf>
    <xf numFmtId="0" fontId="71" fillId="0" borderId="0" xfId="67" applyFont="1"/>
    <xf numFmtId="0" fontId="71" fillId="0" borderId="0" xfId="67" applyFont="1" applyAlignment="1">
      <alignment horizontal="right"/>
    </xf>
    <xf numFmtId="0" fontId="14" fillId="0" borderId="0" xfId="67" applyFont="1" applyAlignment="1">
      <alignment horizontal="center" vertical="center"/>
    </xf>
    <xf numFmtId="0" fontId="7" fillId="0" borderId="31" xfId="67" applyFont="1" applyBorder="1" applyAlignment="1">
      <alignment horizontal="left" vertical="center"/>
    </xf>
    <xf numFmtId="0" fontId="7" fillId="0" borderId="32" xfId="67" applyFont="1" applyBorder="1" applyAlignment="1">
      <alignment horizontal="left" vertical="center"/>
    </xf>
    <xf numFmtId="0" fontId="7" fillId="0" borderId="0" xfId="67" applyFont="1"/>
    <xf numFmtId="0" fontId="7" fillId="0" borderId="10" xfId="67" applyFont="1" applyBorder="1" applyAlignment="1">
      <alignment horizontal="center"/>
    </xf>
    <xf numFmtId="0" fontId="7" fillId="0" borderId="10" xfId="67" applyFont="1" applyBorder="1" applyAlignment="1"/>
    <xf numFmtId="0" fontId="41" fillId="0" borderId="0" xfId="67" applyFont="1"/>
    <xf numFmtId="0" fontId="7" fillId="0" borderId="0" xfId="67" applyFont="1" applyBorder="1" applyAlignment="1">
      <alignment horizontal="left" vertical="top"/>
    </xf>
    <xf numFmtId="0" fontId="7" fillId="0" borderId="0" xfId="67" applyFont="1" applyBorder="1" applyAlignment="1">
      <alignment horizontal="left" vertical="center"/>
    </xf>
    <xf numFmtId="0" fontId="7" fillId="0" borderId="0" xfId="67" applyFont="1" applyBorder="1" applyAlignment="1">
      <alignment horizontal="right"/>
    </xf>
    <xf numFmtId="0" fontId="7" fillId="0" borderId="0" xfId="67" applyFont="1" applyBorder="1" applyAlignment="1">
      <alignment horizontal="center"/>
    </xf>
    <xf numFmtId="0" fontId="7" fillId="0" borderId="37" xfId="67" applyFont="1" applyBorder="1" applyAlignment="1">
      <alignment horizontal="center"/>
    </xf>
    <xf numFmtId="0" fontId="200" fillId="0" borderId="0" xfId="73" applyFont="1">
      <alignment vertical="center"/>
    </xf>
    <xf numFmtId="0" fontId="200" fillId="0" borderId="0" xfId="73" applyFont="1" applyFill="1">
      <alignment vertical="center"/>
    </xf>
    <xf numFmtId="0" fontId="200" fillId="0" borderId="0" xfId="73" applyFont="1" applyFill="1" applyAlignment="1">
      <alignment vertical="center"/>
    </xf>
    <xf numFmtId="0" fontId="200" fillId="0" borderId="0" xfId="73" applyFont="1" applyFill="1" applyAlignment="1">
      <alignment horizontal="left" vertical="center"/>
    </xf>
    <xf numFmtId="0" fontId="68" fillId="0" borderId="10" xfId="73" applyFont="1" applyFill="1" applyBorder="1" applyAlignment="1">
      <alignment horizontal="center" vertical="center" wrapText="1"/>
    </xf>
    <xf numFmtId="0" fontId="68" fillId="0" borderId="36" xfId="71" applyFont="1" applyFill="1" applyBorder="1" applyAlignment="1">
      <alignment vertical="center" wrapText="1"/>
    </xf>
    <xf numFmtId="0" fontId="202" fillId="0" borderId="0" xfId="73" applyFont="1" applyFill="1" applyAlignment="1">
      <alignment horizontal="justify" vertical="center"/>
    </xf>
    <xf numFmtId="0" fontId="7" fillId="0" borderId="0" xfId="73" applyFont="1" applyFill="1" applyBorder="1" applyAlignment="1">
      <alignment horizontal="left" vertical="top" wrapText="1"/>
    </xf>
    <xf numFmtId="0" fontId="200" fillId="0" borderId="0" xfId="73" applyFont="1" applyBorder="1">
      <alignment vertical="center"/>
    </xf>
    <xf numFmtId="0" fontId="201" fillId="0" borderId="0" xfId="73" applyFont="1" applyFill="1" applyAlignment="1">
      <alignment horizontal="justify" vertical="center"/>
    </xf>
    <xf numFmtId="0" fontId="201" fillId="0" borderId="0" xfId="73" applyFont="1" applyAlignment="1">
      <alignment horizontal="justify" vertical="center"/>
    </xf>
    <xf numFmtId="0" fontId="68" fillId="0" borderId="10" xfId="73" applyFont="1" applyBorder="1" applyAlignment="1">
      <alignment horizontal="center" vertical="center" wrapText="1"/>
    </xf>
    <xf numFmtId="0" fontId="202" fillId="0" borderId="0" xfId="73" applyFont="1" applyAlignment="1">
      <alignment horizontal="justify" vertical="center"/>
    </xf>
    <xf numFmtId="0" fontId="15" fillId="0" borderId="0" xfId="73" applyFont="1" applyBorder="1" applyAlignment="1">
      <alignment horizontal="center" vertical="top" wrapText="1"/>
    </xf>
    <xf numFmtId="0" fontId="201" fillId="0" borderId="0" xfId="73" applyFont="1" applyFill="1" applyBorder="1" applyAlignment="1">
      <alignment horizontal="center" vertical="top" wrapText="1"/>
    </xf>
    <xf numFmtId="0" fontId="201" fillId="0" borderId="0" xfId="73" applyFont="1" applyAlignment="1">
      <alignment horizontal="right" vertical="center"/>
    </xf>
    <xf numFmtId="0" fontId="205" fillId="0" borderId="0" xfId="73" applyFont="1" applyAlignment="1">
      <alignment horizontal="justify" vertical="center"/>
    </xf>
    <xf numFmtId="0" fontId="7" fillId="0" borderId="0" xfId="58" applyFont="1"/>
    <xf numFmtId="0" fontId="7" fillId="27" borderId="0" xfId="58" applyFont="1" applyFill="1"/>
    <xf numFmtId="0" fontId="5" fillId="0" borderId="0" xfId="0" applyFont="1"/>
    <xf numFmtId="0" fontId="17" fillId="0" borderId="0" xfId="0" applyFont="1" applyAlignment="1">
      <alignment horizontal="left"/>
    </xf>
    <xf numFmtId="0" fontId="7" fillId="0" borderId="0" xfId="58" applyFont="1" applyAlignment="1">
      <alignment horizontal="left" indent="1"/>
    </xf>
    <xf numFmtId="0" fontId="7" fillId="0" borderId="0" xfId="58" applyFont="1" applyAlignment="1">
      <alignment horizontal="center"/>
    </xf>
    <xf numFmtId="0" fontId="5" fillId="0" borderId="15" xfId="0" applyFont="1" applyBorder="1" applyAlignment="1">
      <alignment horizontal="left"/>
    </xf>
    <xf numFmtId="0" fontId="7" fillId="0" borderId="15" xfId="58" applyFont="1" applyBorder="1"/>
    <xf numFmtId="0" fontId="5" fillId="0" borderId="14" xfId="0" applyFont="1" applyBorder="1"/>
    <xf numFmtId="0" fontId="7" fillId="0" borderId="14" xfId="58" applyFont="1" applyBorder="1"/>
    <xf numFmtId="0" fontId="5" fillId="0" borderId="218" xfId="0" applyFont="1" applyBorder="1"/>
    <xf numFmtId="0" fontId="7" fillId="0" borderId="218" xfId="58" applyFont="1" applyBorder="1"/>
    <xf numFmtId="0" fontId="5" fillId="0" borderId="15" xfId="0" applyFont="1" applyBorder="1"/>
    <xf numFmtId="0" fontId="7" fillId="0" borderId="0" xfId="58" quotePrefix="1" applyFont="1"/>
    <xf numFmtId="0" fontId="18" fillId="0" borderId="0" xfId="0" quotePrefix="1" applyFont="1" applyAlignment="1">
      <alignment vertical="center"/>
    </xf>
    <xf numFmtId="0" fontId="9" fillId="0" borderId="0" xfId="0" applyFont="1" applyBorder="1" applyAlignment="1">
      <alignment vertical="center" textRotation="255"/>
    </xf>
    <xf numFmtId="0" fontId="180" fillId="0" borderId="0" xfId="62" applyFont="1" applyAlignment="1">
      <alignment horizontal="right" vertical="center"/>
    </xf>
    <xf numFmtId="0" fontId="9" fillId="0" borderId="0" xfId="0" applyFont="1" applyFill="1"/>
    <xf numFmtId="0" fontId="9" fillId="0" borderId="0" xfId="0" applyFont="1" applyFill="1" applyBorder="1" applyAlignment="1">
      <alignment horizontal="left"/>
    </xf>
    <xf numFmtId="0" fontId="9" fillId="0" borderId="15" xfId="0" applyFont="1" applyFill="1" applyBorder="1" applyAlignment="1"/>
    <xf numFmtId="0" fontId="9" fillId="0" borderId="0" xfId="0" applyFont="1" applyFill="1" applyBorder="1" applyAlignment="1"/>
    <xf numFmtId="0" fontId="9" fillId="0" borderId="241" xfId="0" applyFont="1" applyFill="1" applyBorder="1" applyAlignment="1">
      <alignment horizontal="left"/>
    </xf>
    <xf numFmtId="0" fontId="9" fillId="0" borderId="0" xfId="0" applyFont="1" applyFill="1" applyAlignment="1"/>
    <xf numFmtId="0" fontId="9" fillId="0" borderId="241" xfId="0" applyFont="1" applyFill="1" applyBorder="1"/>
    <xf numFmtId="0" fontId="9" fillId="0" borderId="15" xfId="0" applyFont="1" applyFill="1" applyBorder="1" applyAlignment="1">
      <alignment horizontal="left"/>
    </xf>
    <xf numFmtId="0" fontId="9" fillId="0" borderId="0" xfId="0" applyFont="1" applyFill="1" applyAlignment="1">
      <alignment horizontal="left"/>
    </xf>
    <xf numFmtId="0" fontId="9" fillId="0" borderId="15" xfId="0" applyFont="1" applyFill="1" applyBorder="1"/>
    <xf numFmtId="0" fontId="9" fillId="0" borderId="0" xfId="0" applyFont="1" applyFill="1" applyBorder="1"/>
    <xf numFmtId="0" fontId="9" fillId="0" borderId="0" xfId="0" applyFont="1" applyFill="1" applyAlignment="1">
      <alignment horizontal="left" vertical="top" wrapText="1"/>
    </xf>
    <xf numFmtId="0" fontId="9" fillId="0" borderId="0" xfId="0" applyFont="1" applyFill="1" applyAlignment="1">
      <alignment vertical="top" wrapText="1"/>
    </xf>
    <xf numFmtId="0" fontId="17" fillId="0" borderId="0" xfId="0" applyFont="1" applyAlignment="1">
      <alignment horizontal="center" vertical="center"/>
    </xf>
    <xf numFmtId="0" fontId="41" fillId="0" borderId="10" xfId="0" applyFont="1" applyBorder="1" applyAlignment="1">
      <alignment horizontal="center" vertical="center" shrinkToFit="1"/>
    </xf>
    <xf numFmtId="0" fontId="210" fillId="0" borderId="0" xfId="0" applyFont="1" applyAlignment="1">
      <alignment horizontal="center" vertical="center" shrinkToFit="1"/>
    </xf>
    <xf numFmtId="0" fontId="210" fillId="0" borderId="219" xfId="0" applyNumberFormat="1" applyFont="1" applyBorder="1" applyAlignment="1">
      <alignment horizontal="center" vertical="center" shrinkToFit="1"/>
    </xf>
    <xf numFmtId="0" fontId="210" fillId="0" borderId="0" xfId="0" applyNumberFormat="1" applyFont="1" applyBorder="1" applyAlignment="1">
      <alignment horizontal="center" vertical="center" shrinkToFit="1"/>
    </xf>
    <xf numFmtId="0" fontId="15" fillId="0" borderId="12" xfId="0" applyFont="1" applyBorder="1" applyAlignment="1">
      <alignment horizontal="center"/>
    </xf>
    <xf numFmtId="0" fontId="15" fillId="0" borderId="74" xfId="0" applyFont="1" applyBorder="1"/>
    <xf numFmtId="0" fontId="15" fillId="0" borderId="72" xfId="0" applyFont="1" applyBorder="1"/>
    <xf numFmtId="0" fontId="15" fillId="0" borderId="10" xfId="0" applyFont="1" applyBorder="1"/>
    <xf numFmtId="0" fontId="9" fillId="0" borderId="0" xfId="0" applyFont="1" applyBorder="1" applyAlignment="1">
      <alignment horizontal="center" vertical="center"/>
    </xf>
    <xf numFmtId="0" fontId="9" fillId="0" borderId="219" xfId="0" applyFont="1" applyBorder="1" applyAlignment="1">
      <alignment horizontal="center" vertical="center"/>
    </xf>
    <xf numFmtId="0" fontId="211" fillId="0" borderId="0" xfId="0" applyFont="1" applyBorder="1"/>
    <xf numFmtId="0" fontId="211" fillId="0" borderId="37" xfId="0" applyFont="1" applyBorder="1"/>
    <xf numFmtId="0" fontId="9" fillId="0" borderId="219" xfId="0" applyFont="1" applyBorder="1" applyAlignment="1">
      <alignment vertical="center"/>
    </xf>
    <xf numFmtId="0" fontId="15" fillId="0" borderId="0" xfId="0" applyFont="1" applyAlignment="1">
      <alignment horizontal="center"/>
    </xf>
    <xf numFmtId="0" fontId="31" fillId="0" borderId="0" xfId="0" applyFont="1" applyAlignment="1">
      <alignment vertical="center"/>
    </xf>
    <xf numFmtId="0" fontId="9" fillId="0" borderId="46" xfId="0" applyFont="1" applyBorder="1" applyAlignment="1">
      <alignment vertical="center"/>
    </xf>
    <xf numFmtId="0" fontId="9" fillId="0" borderId="220" xfId="0" applyFont="1" applyBorder="1" applyAlignment="1">
      <alignment vertical="center"/>
    </xf>
    <xf numFmtId="0" fontId="9" fillId="0" borderId="220" xfId="0" applyFont="1" applyBorder="1" applyAlignment="1">
      <alignment horizontal="center" vertical="center"/>
    </xf>
    <xf numFmtId="0" fontId="193" fillId="0" borderId="16" xfId="0" applyFont="1" applyBorder="1"/>
    <xf numFmtId="0" fontId="193" fillId="0" borderId="17" xfId="0" applyFont="1" applyBorder="1"/>
    <xf numFmtId="0" fontId="193" fillId="0" borderId="25" xfId="0" applyFont="1" applyBorder="1"/>
    <xf numFmtId="0" fontId="193" fillId="0" borderId="16" xfId="0" applyFont="1" applyBorder="1" applyAlignment="1">
      <alignment horizontal="left" indent="2"/>
    </xf>
    <xf numFmtId="0" fontId="193" fillId="0" borderId="17" xfId="0" applyFont="1" applyBorder="1" applyAlignment="1"/>
    <xf numFmtId="0" fontId="31" fillId="0" borderId="0" xfId="0" applyFont="1" applyAlignment="1">
      <alignment vertical="center" wrapText="1"/>
    </xf>
    <xf numFmtId="0" fontId="31" fillId="0" borderId="46" xfId="0" applyFont="1" applyBorder="1" applyAlignment="1">
      <alignment vertical="center" wrapText="1"/>
    </xf>
    <xf numFmtId="0" fontId="193" fillId="0" borderId="25" xfId="0" applyFont="1" applyBorder="1" applyAlignment="1"/>
    <xf numFmtId="0" fontId="11" fillId="0" borderId="0" xfId="0" applyFont="1" applyAlignment="1">
      <alignment vertical="center"/>
    </xf>
    <xf numFmtId="0" fontId="193" fillId="0" borderId="18" xfId="0" applyFont="1" applyBorder="1"/>
    <xf numFmtId="0" fontId="193" fillId="0" borderId="126" xfId="0" applyFont="1" applyBorder="1"/>
    <xf numFmtId="0" fontId="215" fillId="0" borderId="17" xfId="0" applyFont="1" applyBorder="1"/>
    <xf numFmtId="0" fontId="211" fillId="0" borderId="20" xfId="0" applyFont="1" applyBorder="1"/>
    <xf numFmtId="0" fontId="211" fillId="0" borderId="21" xfId="0" applyFont="1" applyBorder="1"/>
    <xf numFmtId="0" fontId="193" fillId="0" borderId="141" xfId="0" applyFont="1" applyBorder="1"/>
    <xf numFmtId="0" fontId="193" fillId="0" borderId="31" xfId="0" applyFont="1" applyBorder="1"/>
    <xf numFmtId="0" fontId="193" fillId="0" borderId="89" xfId="0" applyFont="1" applyBorder="1"/>
    <xf numFmtId="0" fontId="15" fillId="0" borderId="141" xfId="0" applyFont="1" applyBorder="1"/>
    <xf numFmtId="0" fontId="210" fillId="0" borderId="220" xfId="0" applyFont="1" applyBorder="1" applyAlignment="1">
      <alignment horizontal="center" vertical="center" shrinkToFit="1"/>
    </xf>
    <xf numFmtId="0" fontId="210" fillId="0" borderId="0" xfId="0" applyFont="1" applyBorder="1" applyAlignment="1">
      <alignment horizontal="center" vertical="center" shrinkToFit="1"/>
    </xf>
    <xf numFmtId="0" fontId="193" fillId="0" borderId="127" xfId="0" applyFont="1" applyBorder="1"/>
    <xf numFmtId="0" fontId="31" fillId="0" borderId="0" xfId="0" applyFont="1" applyBorder="1" applyAlignment="1">
      <alignment vertical="center"/>
    </xf>
    <xf numFmtId="0" fontId="193" fillId="0" borderId="223" xfId="0" applyFont="1" applyBorder="1"/>
    <xf numFmtId="0" fontId="193" fillId="0" borderId="48" xfId="0" applyFont="1" applyBorder="1"/>
    <xf numFmtId="0" fontId="193" fillId="0" borderId="224" xfId="0" applyFont="1" applyBorder="1"/>
    <xf numFmtId="0" fontId="15" fillId="0" borderId="20" xfId="0" applyFont="1" applyBorder="1" applyAlignment="1">
      <alignment vertical="top"/>
    </xf>
    <xf numFmtId="0" fontId="193" fillId="0" borderId="0" xfId="0" applyFont="1" applyBorder="1"/>
    <xf numFmtId="0" fontId="193" fillId="0" borderId="21" xfId="0" applyFont="1" applyBorder="1"/>
    <xf numFmtId="0" fontId="193" fillId="0" borderId="20" xfId="0" applyFont="1" applyBorder="1"/>
    <xf numFmtId="0" fontId="212" fillId="0" borderId="0" xfId="0" applyFont="1" applyBorder="1"/>
    <xf numFmtId="0" fontId="193" fillId="0" borderId="0" xfId="0" applyFont="1" applyBorder="1" applyAlignment="1">
      <alignment horizontal="left" shrinkToFit="1"/>
    </xf>
    <xf numFmtId="0" fontId="193" fillId="0" borderId="96" xfId="0" applyFont="1" applyBorder="1"/>
    <xf numFmtId="0" fontId="193" fillId="0" borderId="55" xfId="0" applyFont="1" applyBorder="1"/>
    <xf numFmtId="0" fontId="193" fillId="0" borderId="57" xfId="0" applyFont="1" applyBorder="1"/>
    <xf numFmtId="0" fontId="26" fillId="0" borderId="0" xfId="0" applyFont="1"/>
    <xf numFmtId="0" fontId="211" fillId="0" borderId="0" xfId="0" applyFont="1"/>
    <xf numFmtId="0" fontId="5" fillId="0" borderId="0" xfId="0" applyFont="1" applyAlignment="1">
      <alignment vertical="center"/>
    </xf>
    <xf numFmtId="0" fontId="5" fillId="0" borderId="31" xfId="0" applyFont="1" applyBorder="1" applyAlignment="1">
      <alignment vertical="center"/>
    </xf>
    <xf numFmtId="0" fontId="217" fillId="0" borderId="0" xfId="0" applyFont="1" applyAlignment="1">
      <alignment vertical="center"/>
    </xf>
    <xf numFmtId="0" fontId="93" fillId="0" borderId="0" xfId="0" applyFont="1" applyFill="1" applyAlignment="1">
      <alignment vertical="center"/>
    </xf>
    <xf numFmtId="0" fontId="219" fillId="0" borderId="0" xfId="0" applyFont="1" applyFill="1" applyAlignment="1">
      <alignment vertical="center"/>
    </xf>
    <xf numFmtId="0" fontId="219" fillId="0" borderId="72" xfId="0" applyFont="1" applyFill="1" applyBorder="1" applyAlignment="1">
      <alignment vertical="center"/>
    </xf>
    <xf numFmtId="0" fontId="219" fillId="0" borderId="0" xfId="0" applyFont="1" applyFill="1" applyBorder="1" applyAlignment="1">
      <alignment vertical="center"/>
    </xf>
    <xf numFmtId="0" fontId="219" fillId="0" borderId="0" xfId="0" applyFont="1" applyFill="1" applyBorder="1" applyAlignment="1">
      <alignment horizontal="left" vertical="center" indent="1"/>
    </xf>
    <xf numFmtId="0" fontId="219" fillId="0" borderId="98" xfId="0" applyFont="1" applyFill="1" applyBorder="1" applyAlignment="1">
      <alignment vertical="center"/>
    </xf>
    <xf numFmtId="0" fontId="219" fillId="0" borderId="0" xfId="0" quotePrefix="1" applyFont="1" applyFill="1" applyAlignment="1">
      <alignment vertical="center"/>
    </xf>
    <xf numFmtId="0" fontId="229" fillId="29" borderId="0" xfId="69" applyFont="1" applyFill="1"/>
    <xf numFmtId="0" fontId="9" fillId="0" borderId="0" xfId="0" applyFont="1" applyAlignment="1">
      <alignment vertical="center"/>
    </xf>
    <xf numFmtId="0" fontId="162" fillId="0" borderId="0" xfId="79" applyFont="1" applyProtection="1">
      <alignment vertical="center"/>
    </xf>
    <xf numFmtId="0" fontId="162" fillId="0" borderId="0" xfId="79" applyFont="1" applyBorder="1" applyProtection="1">
      <alignment vertical="center"/>
    </xf>
    <xf numFmtId="0" fontId="162" fillId="0" borderId="0" xfId="79" applyFont="1" applyAlignment="1" applyProtection="1">
      <alignment horizontal="center" vertical="center"/>
    </xf>
    <xf numFmtId="0" fontId="162" fillId="0" borderId="0" xfId="79" applyFont="1" applyFill="1" applyAlignment="1" applyProtection="1">
      <alignment horizontal="center" vertical="center"/>
    </xf>
    <xf numFmtId="0" fontId="163" fillId="0" borderId="0" xfId="79" applyFont="1" applyFill="1" applyProtection="1">
      <alignment vertical="center"/>
    </xf>
    <xf numFmtId="0" fontId="162" fillId="0" borderId="0" xfId="80" applyNumberFormat="1" applyFont="1" applyBorder="1" applyAlignment="1">
      <alignment horizontal="center" vertical="center"/>
    </xf>
    <xf numFmtId="0" fontId="162" fillId="0" borderId="0" xfId="79" applyFont="1" applyAlignment="1" applyProtection="1">
      <alignment vertical="center" shrinkToFit="1"/>
    </xf>
    <xf numFmtId="0" fontId="221" fillId="0" borderId="0" xfId="79" applyFont="1" applyFill="1" applyBorder="1" applyAlignment="1" applyProtection="1">
      <alignment horizontal="center" vertical="center"/>
      <protection locked="0"/>
    </xf>
    <xf numFmtId="0" fontId="162" fillId="0" borderId="0" xfId="79" applyFont="1" applyBorder="1" applyAlignment="1" applyProtection="1">
      <alignment horizontal="center" vertical="center" shrinkToFit="1"/>
    </xf>
    <xf numFmtId="0" fontId="162" fillId="0" borderId="0" xfId="79" applyFont="1" applyBorder="1" applyAlignment="1">
      <alignment vertical="center" shrinkToFit="1"/>
    </xf>
    <xf numFmtId="0" fontId="221" fillId="0" borderId="0" xfId="79" applyFont="1" applyFill="1" applyBorder="1" applyAlignment="1" applyProtection="1">
      <alignment horizontal="center" vertical="center"/>
    </xf>
    <xf numFmtId="0" fontId="162" fillId="0" borderId="0" xfId="79" applyFont="1" applyFill="1" applyProtection="1">
      <alignment vertical="center"/>
    </xf>
    <xf numFmtId="207" fontId="162" fillId="0" borderId="0" xfId="80" applyNumberFormat="1" applyFont="1" applyBorder="1" applyAlignment="1" applyProtection="1">
      <alignment horizontal="center" vertical="center"/>
    </xf>
    <xf numFmtId="207" fontId="162" fillId="0" borderId="137" xfId="80" applyNumberFormat="1" applyFont="1" applyFill="1" applyBorder="1" applyAlignment="1" applyProtection="1">
      <alignment horizontal="center" vertical="center"/>
    </xf>
    <xf numFmtId="0" fontId="162" fillId="0" borderId="101" xfId="79" applyFont="1" applyFill="1" applyBorder="1" applyProtection="1">
      <alignment vertical="center"/>
    </xf>
    <xf numFmtId="0" fontId="162" fillId="0" borderId="0" xfId="79" applyFont="1" applyBorder="1" applyAlignment="1" applyProtection="1">
      <alignment horizontal="center" vertical="center"/>
    </xf>
    <xf numFmtId="207" fontId="162" fillId="0" borderId="232" xfId="80" applyNumberFormat="1" applyFont="1" applyFill="1" applyBorder="1" applyAlignment="1" applyProtection="1">
      <alignment horizontal="center" vertical="center"/>
    </xf>
    <xf numFmtId="0" fontId="162" fillId="0" borderId="244" xfId="79" applyFont="1" applyFill="1" applyBorder="1" applyProtection="1">
      <alignment vertical="center"/>
    </xf>
    <xf numFmtId="0" fontId="162" fillId="0" borderId="0" xfId="79" applyFont="1" applyFill="1" applyBorder="1" applyProtection="1">
      <alignment vertical="center"/>
    </xf>
    <xf numFmtId="188" fontId="162" fillId="0" borderId="99" xfId="79" applyNumberFormat="1" applyFont="1" applyFill="1" applyBorder="1" applyAlignment="1" applyProtection="1">
      <alignment horizontal="center" vertical="center"/>
    </xf>
    <xf numFmtId="0" fontId="162" fillId="0" borderId="100" xfId="79" applyFont="1" applyFill="1" applyBorder="1" applyProtection="1">
      <alignment vertical="center"/>
    </xf>
    <xf numFmtId="207" fontId="162" fillId="0" borderId="99" xfId="80" applyNumberFormat="1" applyFont="1" applyFill="1" applyBorder="1" applyAlignment="1" applyProtection="1">
      <alignment horizontal="center" vertical="center"/>
    </xf>
    <xf numFmtId="188" fontId="162" fillId="0" borderId="255" xfId="79" applyNumberFormat="1" applyFont="1" applyFill="1" applyBorder="1" applyAlignment="1" applyProtection="1">
      <alignment horizontal="center" vertical="center"/>
    </xf>
    <xf numFmtId="0" fontId="218" fillId="0" borderId="252" xfId="79" applyFont="1" applyFill="1" applyBorder="1" applyProtection="1">
      <alignment vertical="center"/>
    </xf>
    <xf numFmtId="0" fontId="162" fillId="0" borderId="35" xfId="79" applyFont="1" applyFill="1" applyBorder="1" applyAlignment="1" applyProtection="1">
      <alignment horizontal="center" vertical="center"/>
    </xf>
    <xf numFmtId="0" fontId="162" fillId="0" borderId="229" xfId="79" applyFont="1" applyFill="1" applyBorder="1" applyAlignment="1" applyProtection="1">
      <alignment horizontal="center" vertical="center"/>
    </xf>
    <xf numFmtId="0" fontId="162" fillId="0" borderId="253" xfId="79" applyFont="1" applyBorder="1" applyAlignment="1" applyProtection="1">
      <alignment horizontal="center" vertical="center"/>
    </xf>
    <xf numFmtId="0" fontId="162" fillId="0" borderId="109" xfId="79" applyFont="1" applyBorder="1" applyAlignment="1" applyProtection="1">
      <alignment horizontal="center" vertical="center"/>
    </xf>
    <xf numFmtId="0" fontId="162" fillId="0" borderId="0" xfId="80" applyNumberFormat="1" applyFont="1" applyFill="1" applyBorder="1" applyAlignment="1">
      <alignment horizontal="center" vertical="center"/>
    </xf>
    <xf numFmtId="0" fontId="162" fillId="0" borderId="0" xfId="79" applyFont="1" applyFill="1" applyAlignment="1" applyProtection="1">
      <alignment vertical="center" shrinkToFit="1"/>
    </xf>
    <xf numFmtId="0" fontId="162" fillId="0" borderId="0" xfId="79" applyFont="1" applyFill="1" applyBorder="1" applyAlignment="1">
      <alignment vertical="center" shrinkToFit="1"/>
    </xf>
    <xf numFmtId="0" fontId="221" fillId="0" borderId="0" xfId="79" applyFont="1" applyFill="1" applyAlignment="1" applyProtection="1">
      <alignment horizontal="left" vertical="center"/>
    </xf>
    <xf numFmtId="0" fontId="162" fillId="0" borderId="0" xfId="79" applyNumberFormat="1" applyFont="1" applyProtection="1">
      <alignment vertical="center"/>
    </xf>
    <xf numFmtId="0" fontId="222" fillId="0" borderId="0" xfId="79" applyFont="1" applyProtection="1">
      <alignment vertical="center"/>
    </xf>
    <xf numFmtId="0" fontId="162" fillId="0" borderId="229" xfId="79" applyFont="1" applyBorder="1" applyAlignment="1" applyProtection="1">
      <alignment horizontal="center" vertical="center"/>
    </xf>
    <xf numFmtId="209" fontId="162" fillId="0" borderId="251" xfId="79" applyNumberFormat="1" applyFont="1" applyFill="1" applyBorder="1" applyAlignment="1" applyProtection="1">
      <alignment horizontal="center" vertical="center"/>
    </xf>
    <xf numFmtId="209" fontId="162" fillId="0" borderId="245" xfId="79" applyNumberFormat="1" applyFont="1" applyFill="1" applyBorder="1" applyAlignment="1" applyProtection="1">
      <alignment horizontal="center" vertical="center" shrinkToFit="1"/>
    </xf>
    <xf numFmtId="0" fontId="162" fillId="0" borderId="228" xfId="79" applyFont="1" applyBorder="1" applyAlignment="1" applyProtection="1">
      <alignment horizontal="center" vertical="center"/>
    </xf>
    <xf numFmtId="1" fontId="162" fillId="0" borderId="0" xfId="79" applyNumberFormat="1" applyFont="1" applyFill="1" applyBorder="1" applyAlignment="1" applyProtection="1">
      <alignment horizontal="center" vertical="center"/>
    </xf>
    <xf numFmtId="207" fontId="223" fillId="0" borderId="0" xfId="79" applyNumberFormat="1" applyFont="1" applyFill="1" applyBorder="1" applyAlignment="1" applyProtection="1">
      <alignment horizontal="center" vertical="center"/>
    </xf>
    <xf numFmtId="207" fontId="162" fillId="0" borderId="0" xfId="79" applyNumberFormat="1" applyFont="1" applyAlignment="1" applyProtection="1">
      <alignment horizontal="center" vertical="center"/>
    </xf>
    <xf numFmtId="208" fontId="162" fillId="0" borderId="0" xfId="79" applyNumberFormat="1" applyFont="1" applyAlignment="1" applyProtection="1">
      <alignment horizontal="left" vertical="center"/>
    </xf>
    <xf numFmtId="0" fontId="162" fillId="0" borderId="0" xfId="79" applyFont="1" applyAlignment="1" applyProtection="1">
      <alignment horizontal="right" vertical="center"/>
    </xf>
    <xf numFmtId="0" fontId="163" fillId="0" borderId="0" xfId="79" applyFont="1" applyFill="1" applyAlignment="1" applyProtection="1">
      <alignment horizontal="center" vertical="center"/>
    </xf>
    <xf numFmtId="180" fontId="163" fillId="0" borderId="0" xfId="79" applyNumberFormat="1" applyFont="1" applyFill="1" applyAlignment="1" applyProtection="1">
      <alignment horizontal="center" vertical="center"/>
    </xf>
    <xf numFmtId="0" fontId="162" fillId="0" borderId="0" xfId="79" applyFont="1" applyAlignment="1" applyProtection="1">
      <alignment horizontal="left" vertical="center" shrinkToFit="1"/>
    </xf>
    <xf numFmtId="1" fontId="162" fillId="0" borderId="0" xfId="79" applyNumberFormat="1" applyFont="1" applyProtection="1">
      <alignment vertical="center"/>
    </xf>
    <xf numFmtId="0" fontId="224" fillId="0" borderId="27" xfId="79" applyFont="1" applyFill="1" applyBorder="1" applyAlignment="1">
      <alignment vertical="center"/>
    </xf>
    <xf numFmtId="0" fontId="230" fillId="0" borderId="27" xfId="79" applyFont="1" applyFill="1" applyBorder="1" applyAlignment="1">
      <alignment vertical="center"/>
    </xf>
    <xf numFmtId="210" fontId="162" fillId="0" borderId="0" xfId="79" applyNumberFormat="1" applyFont="1" applyAlignment="1" applyProtection="1">
      <alignment vertical="center"/>
    </xf>
    <xf numFmtId="0" fontId="162" fillId="0" borderId="0" xfId="79" applyFont="1" applyAlignment="1" applyProtection="1">
      <alignment vertical="center"/>
    </xf>
    <xf numFmtId="1" fontId="222" fillId="0" borderId="0" xfId="79" applyNumberFormat="1" applyFont="1" applyProtection="1">
      <alignment vertical="center"/>
    </xf>
    <xf numFmtId="0" fontId="224" fillId="46" borderId="267" xfId="79" applyFont="1" applyFill="1" applyBorder="1" applyAlignment="1" applyProtection="1">
      <alignment horizontal="center" vertical="center"/>
    </xf>
    <xf numFmtId="0" fontId="232" fillId="46" borderId="267" xfId="79" applyFont="1" applyFill="1" applyBorder="1" applyAlignment="1">
      <alignment horizontal="center" vertical="center"/>
    </xf>
    <xf numFmtId="0" fontId="224" fillId="46" borderId="247" xfId="79" applyFont="1" applyFill="1" applyBorder="1" applyAlignment="1" applyProtection="1">
      <alignment horizontal="center" vertical="center"/>
    </xf>
    <xf numFmtId="0" fontId="232" fillId="46" borderId="247" xfId="79" applyFont="1" applyFill="1" applyBorder="1" applyAlignment="1">
      <alignment horizontal="center" vertical="center"/>
    </xf>
    <xf numFmtId="0" fontId="162" fillId="46" borderId="0" xfId="79" applyFont="1" applyFill="1" applyAlignment="1" applyProtection="1">
      <alignment horizontal="left" vertical="center"/>
    </xf>
    <xf numFmtId="0" fontId="162" fillId="46" borderId="0" xfId="79" applyFont="1" applyFill="1" applyAlignment="1" applyProtection="1">
      <alignment horizontal="left" vertical="center"/>
      <protection locked="0"/>
    </xf>
    <xf numFmtId="0" fontId="225" fillId="0" borderId="0" xfId="79" applyFont="1" applyAlignment="1" applyProtection="1">
      <alignment horizontal="right" vertical="center"/>
    </xf>
    <xf numFmtId="0" fontId="226" fillId="0" borderId="0" xfId="79" applyFont="1" applyAlignment="1" applyProtection="1">
      <alignment horizontal="center" vertical="center"/>
    </xf>
    <xf numFmtId="0" fontId="226" fillId="0" borderId="0" xfId="79" applyFont="1" applyAlignment="1" applyProtection="1">
      <alignment horizontal="left" vertical="center"/>
    </xf>
    <xf numFmtId="0" fontId="39" fillId="0" borderId="0" xfId="0" applyFont="1" applyAlignment="1">
      <alignment horizontal="center" vertical="center"/>
    </xf>
    <xf numFmtId="0" fontId="39" fillId="31" borderId="31" xfId="28" applyFont="1" applyFill="1" applyBorder="1" applyAlignment="1" applyProtection="1">
      <alignment horizontal="left" vertical="center" wrapText="1"/>
    </xf>
    <xf numFmtId="0" fontId="39" fillId="31" borderId="32" xfId="28" applyFont="1" applyFill="1" applyBorder="1" applyAlignment="1" applyProtection="1">
      <alignment horizontal="left" vertical="center" wrapText="1"/>
    </xf>
    <xf numFmtId="0" fontId="39" fillId="31" borderId="29" xfId="0" applyFont="1" applyFill="1" applyBorder="1" applyAlignment="1">
      <alignment horizontal="left" vertical="center" wrapText="1"/>
    </xf>
    <xf numFmtId="0" fontId="39" fillId="31" borderId="11" xfId="0" applyFont="1" applyFill="1" applyBorder="1" applyAlignment="1">
      <alignment horizontal="left" vertical="center" wrapText="1"/>
    </xf>
    <xf numFmtId="0" fontId="39" fillId="31" borderId="12" xfId="0" applyFont="1" applyFill="1" applyBorder="1" applyAlignment="1">
      <alignment horizontal="left" vertical="center" wrapText="1"/>
    </xf>
    <xf numFmtId="0" fontId="39" fillId="0" borderId="37" xfId="0" applyFont="1" applyBorder="1" applyAlignment="1">
      <alignment horizontal="center" vertical="center"/>
    </xf>
    <xf numFmtId="0" fontId="39" fillId="31" borderId="29" xfId="0" applyFont="1" applyFill="1" applyBorder="1" applyAlignment="1">
      <alignment horizontal="center" vertical="center" textRotation="255"/>
    </xf>
    <xf numFmtId="0" fontId="39" fillId="31" borderId="11" xfId="0" applyFont="1" applyFill="1" applyBorder="1" applyAlignment="1">
      <alignment horizontal="center" vertical="center" textRotation="255"/>
    </xf>
    <xf numFmtId="0" fontId="40" fillId="31" borderId="11" xfId="0" applyFont="1" applyFill="1" applyBorder="1" applyAlignment="1">
      <alignment horizontal="center" vertical="center"/>
    </xf>
    <xf numFmtId="0" fontId="40" fillId="31" borderId="12" xfId="0" applyFont="1" applyFill="1" applyBorder="1" applyAlignment="1">
      <alignment horizontal="center" vertical="center"/>
    </xf>
    <xf numFmtId="0" fontId="39" fillId="0" borderId="29" xfId="0" applyFont="1" applyBorder="1" applyAlignment="1">
      <alignment horizontal="left" vertical="center" wrapText="1"/>
    </xf>
    <xf numFmtId="0" fontId="39" fillId="0" borderId="11" xfId="0" applyFont="1" applyBorder="1" applyAlignment="1">
      <alignment horizontal="left" vertical="center" wrapText="1"/>
    </xf>
    <xf numFmtId="0" fontId="0" fillId="27" borderId="0" xfId="0" applyFill="1" applyAlignment="1">
      <alignment horizontal="center" vertical="center"/>
    </xf>
    <xf numFmtId="0" fontId="40" fillId="0" borderId="72" xfId="0" applyFont="1" applyBorder="1" applyAlignment="1">
      <alignment horizontal="left" vertical="center" indent="1" shrinkToFit="1"/>
    </xf>
    <xf numFmtId="0" fontId="40" fillId="0" borderId="72" xfId="0" applyFont="1" applyBorder="1" applyAlignment="1">
      <alignment horizontal="center" vertical="center"/>
    </xf>
    <xf numFmtId="0" fontId="38" fillId="0" borderId="72" xfId="0" applyFont="1" applyBorder="1" applyAlignment="1">
      <alignment horizontal="left" vertical="center" shrinkToFit="1"/>
    </xf>
    <xf numFmtId="0" fontId="38" fillId="0" borderId="58" xfId="0" applyFont="1" applyBorder="1" applyAlignment="1">
      <alignment horizontal="left" vertical="center" shrinkToFit="1"/>
    </xf>
    <xf numFmtId="0" fontId="31" fillId="27" borderId="30" xfId="65" applyFont="1" applyFill="1" applyBorder="1" applyAlignment="1">
      <alignment horizontal="center" vertical="center"/>
    </xf>
    <xf numFmtId="0" fontId="31" fillId="27" borderId="32" xfId="65" applyFont="1" applyFill="1" applyBorder="1" applyAlignment="1">
      <alignment horizontal="center" vertical="center"/>
    </xf>
    <xf numFmtId="0" fontId="186" fillId="27" borderId="0" xfId="65" applyFont="1" applyFill="1" applyAlignment="1">
      <alignment horizontal="left" vertical="center" wrapText="1"/>
    </xf>
    <xf numFmtId="0" fontId="39" fillId="0" borderId="3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180" fontId="8" fillId="27" borderId="242" xfId="65" applyNumberFormat="1" applyFont="1" applyFill="1" applyBorder="1" applyAlignment="1">
      <alignment horizontal="center" vertical="center"/>
    </xf>
    <xf numFmtId="180" fontId="8" fillId="27" borderId="243" xfId="65" applyNumberFormat="1" applyFont="1" applyFill="1" applyBorder="1" applyAlignment="1">
      <alignment horizontal="center" vertical="center"/>
    </xf>
    <xf numFmtId="0" fontId="75" fillId="27" borderId="0" xfId="65" applyFont="1" applyFill="1" applyAlignment="1">
      <alignment horizontal="left" vertical="center"/>
    </xf>
    <xf numFmtId="0" fontId="39" fillId="31" borderId="37" xfId="0" applyFont="1" applyFill="1" applyBorder="1" applyAlignment="1">
      <alignment horizontal="left" vertical="center"/>
    </xf>
    <xf numFmtId="0" fontId="39" fillId="31" borderId="0" xfId="0" applyFont="1" applyFill="1" applyAlignment="1">
      <alignment horizontal="left" vertical="center"/>
    </xf>
    <xf numFmtId="0" fontId="39" fillId="30" borderId="31" xfId="0" applyFont="1" applyFill="1" applyBorder="1" applyAlignment="1">
      <alignment horizontal="left" vertical="center" wrapText="1"/>
    </xf>
    <xf numFmtId="0" fontId="39" fillId="30" borderId="32" xfId="0" applyFont="1" applyFill="1" applyBorder="1" applyAlignment="1">
      <alignment horizontal="left" vertical="center" wrapText="1"/>
    </xf>
    <xf numFmtId="0" fontId="173" fillId="30" borderId="31" xfId="28" applyFont="1" applyFill="1" applyBorder="1" applyAlignment="1" applyProtection="1">
      <alignment horizontal="left" vertical="center" wrapText="1" shrinkToFit="1"/>
    </xf>
    <xf numFmtId="0" fontId="173" fillId="30" borderId="32" xfId="28" applyFont="1" applyFill="1" applyBorder="1" applyAlignment="1" applyProtection="1">
      <alignment horizontal="left" vertical="center" wrapText="1" shrinkToFit="1"/>
    </xf>
    <xf numFmtId="0" fontId="39" fillId="30" borderId="29" xfId="0" applyFont="1" applyFill="1" applyBorder="1" applyAlignment="1">
      <alignment horizontal="center" vertical="center" textRotation="255"/>
    </xf>
    <xf numFmtId="0" fontId="39" fillId="30" borderId="11" xfId="0" applyFont="1" applyFill="1" applyBorder="1" applyAlignment="1">
      <alignment horizontal="center" vertical="center" textRotation="255"/>
    </xf>
    <xf numFmtId="0" fontId="39" fillId="30" borderId="12" xfId="0" applyFont="1" applyFill="1" applyBorder="1" applyAlignment="1">
      <alignment horizontal="center" vertical="center" textRotation="255"/>
    </xf>
    <xf numFmtId="0" fontId="39" fillId="29" borderId="36" xfId="0" applyFont="1" applyFill="1" applyBorder="1" applyAlignment="1">
      <alignment horizontal="center" vertical="center" wrapText="1"/>
    </xf>
    <xf numFmtId="0" fontId="39" fillId="29" borderId="38" xfId="0" applyFont="1" applyFill="1" applyBorder="1" applyAlignment="1">
      <alignment horizontal="center" vertical="center" wrapText="1"/>
    </xf>
    <xf numFmtId="0" fontId="39" fillId="29" borderId="29" xfId="0" applyFont="1" applyFill="1" applyBorder="1" applyAlignment="1">
      <alignment horizontal="center" vertical="center" wrapText="1" shrinkToFit="1"/>
    </xf>
    <xf numFmtId="0" fontId="39" fillId="29" borderId="11" xfId="0" applyFont="1" applyFill="1" applyBorder="1" applyAlignment="1">
      <alignment horizontal="center" vertical="center" wrapText="1" shrinkToFit="1"/>
    </xf>
    <xf numFmtId="0" fontId="39" fillId="29" borderId="12" xfId="0" applyFont="1" applyFill="1" applyBorder="1" applyAlignment="1">
      <alignment horizontal="center" vertical="center" wrapText="1" shrinkToFit="1"/>
    </xf>
    <xf numFmtId="0" fontId="39" fillId="29" borderId="36" xfId="0" applyFont="1" applyFill="1" applyBorder="1" applyAlignment="1">
      <alignment horizontal="center" vertical="center" textRotation="255"/>
    </xf>
    <xf numFmtId="0" fontId="39" fillId="29" borderId="38" xfId="0" applyFont="1" applyFill="1" applyBorder="1" applyAlignment="1">
      <alignment horizontal="center" vertical="center" textRotation="255"/>
    </xf>
    <xf numFmtId="0" fontId="39" fillId="29" borderId="39" xfId="0" applyFont="1" applyFill="1" applyBorder="1" applyAlignment="1">
      <alignment horizontal="center" vertical="center" textRotation="255"/>
    </xf>
    <xf numFmtId="0" fontId="39" fillId="29" borderId="13" xfId="0" applyFont="1" applyFill="1" applyBorder="1" applyAlignment="1">
      <alignment horizontal="center" vertical="center" textRotation="255"/>
    </xf>
    <xf numFmtId="0" fontId="39" fillId="29" borderId="74" xfId="0" applyFont="1" applyFill="1" applyBorder="1" applyAlignment="1">
      <alignment horizontal="center" vertical="center" textRotation="255"/>
    </xf>
    <xf numFmtId="0" fontId="39" fillId="29" borderId="58" xfId="0" applyFont="1" applyFill="1" applyBorder="1" applyAlignment="1">
      <alignment horizontal="center" vertical="center" textRotation="255"/>
    </xf>
    <xf numFmtId="0" fontId="39" fillId="29" borderId="29" xfId="0" applyFont="1" applyFill="1" applyBorder="1" applyAlignment="1">
      <alignment horizontal="left" vertical="center" wrapText="1"/>
    </xf>
    <xf numFmtId="0" fontId="39" fillId="29" borderId="11" xfId="0" applyFont="1" applyFill="1" applyBorder="1" applyAlignment="1">
      <alignment horizontal="left" vertical="center" wrapText="1"/>
    </xf>
    <xf numFmtId="0" fontId="39" fillId="29" borderId="12" xfId="0" applyFont="1" applyFill="1" applyBorder="1" applyAlignment="1">
      <alignment horizontal="left" vertical="center" wrapText="1"/>
    </xf>
    <xf numFmtId="0" fontId="39" fillId="29" borderId="29" xfId="0" applyFont="1" applyFill="1" applyBorder="1" applyAlignment="1">
      <alignment horizontal="center" vertical="center" textRotation="255"/>
    </xf>
    <xf numFmtId="0" fontId="39" fillId="29" borderId="11" xfId="0" applyFont="1" applyFill="1" applyBorder="1" applyAlignment="1">
      <alignment horizontal="center" vertical="center" textRotation="255"/>
    </xf>
    <xf numFmtId="0" fontId="39" fillId="29" borderId="12" xfId="0" applyFont="1" applyFill="1" applyBorder="1" applyAlignment="1">
      <alignment horizontal="center" vertical="center" textRotation="255"/>
    </xf>
    <xf numFmtId="0" fontId="39" fillId="29" borderId="29" xfId="0" applyFont="1" applyFill="1" applyBorder="1" applyAlignment="1">
      <alignment horizontal="center" vertical="center" textRotation="255" shrinkToFit="1"/>
    </xf>
    <xf numFmtId="0" fontId="39" fillId="29" borderId="11" xfId="0" applyFont="1" applyFill="1" applyBorder="1" applyAlignment="1">
      <alignment horizontal="center" vertical="center" textRotation="255" shrinkToFit="1"/>
    </xf>
    <xf numFmtId="0" fontId="39" fillId="29" borderId="39" xfId="0" applyFont="1" applyFill="1" applyBorder="1" applyAlignment="1">
      <alignment horizontal="center" vertical="center" wrapText="1"/>
    </xf>
    <xf numFmtId="0" fontId="39" fillId="29" borderId="13" xfId="0" applyFont="1" applyFill="1" applyBorder="1" applyAlignment="1">
      <alignment horizontal="center" vertical="center" wrapText="1"/>
    </xf>
    <xf numFmtId="0" fontId="39" fillId="29" borderId="74" xfId="0" applyFont="1" applyFill="1" applyBorder="1" applyAlignment="1">
      <alignment horizontal="center" vertical="center" wrapText="1"/>
    </xf>
    <xf numFmtId="0" fontId="39" fillId="29" borderId="58" xfId="0" applyFont="1" applyFill="1" applyBorder="1" applyAlignment="1">
      <alignment horizontal="center" vertical="center" wrapText="1"/>
    </xf>
    <xf numFmtId="0" fontId="98" fillId="0" borderId="30" xfId="0" applyFont="1" applyBorder="1" applyAlignment="1">
      <alignment horizontal="left" vertical="center"/>
    </xf>
    <xf numFmtId="0" fontId="98" fillId="0" borderId="31" xfId="0" applyFont="1" applyBorder="1" applyAlignment="1">
      <alignment horizontal="left" vertical="center"/>
    </xf>
    <xf numFmtId="0" fontId="40" fillId="0" borderId="72" xfId="0" applyFont="1" applyBorder="1" applyAlignment="1">
      <alignment horizontal="right" vertical="center"/>
    </xf>
    <xf numFmtId="0" fontId="39" fillId="0" borderId="10" xfId="0" applyFont="1" applyBorder="1" applyAlignment="1">
      <alignment horizontal="center" vertical="center"/>
    </xf>
    <xf numFmtId="0" fontId="39" fillId="29" borderId="10" xfId="0" applyFont="1" applyFill="1" applyBorder="1" applyAlignment="1">
      <alignment horizontal="center" vertical="center" textRotation="255"/>
    </xf>
    <xf numFmtId="0" fontId="190" fillId="0" borderId="37" xfId="0" applyFont="1" applyBorder="1" applyAlignment="1">
      <alignment horizontal="left" vertical="center" wrapText="1"/>
    </xf>
    <xf numFmtId="0" fontId="190" fillId="0" borderId="38" xfId="0" applyFont="1" applyBorder="1" applyAlignment="1">
      <alignment horizontal="left" vertical="center" wrapText="1"/>
    </xf>
    <xf numFmtId="0" fontId="39" fillId="29" borderId="31" xfId="0" applyFont="1" applyFill="1" applyBorder="1" applyAlignment="1">
      <alignment horizontal="left" vertical="center" shrinkToFit="1"/>
    </xf>
    <xf numFmtId="0" fontId="39" fillId="29" borderId="32" xfId="0" applyFont="1" applyFill="1" applyBorder="1" applyAlignment="1">
      <alignment horizontal="left" vertical="center" shrinkToFit="1"/>
    </xf>
    <xf numFmtId="0" fontId="39" fillId="29" borderId="29" xfId="0" applyFont="1" applyFill="1" applyBorder="1" applyAlignment="1">
      <alignment horizontal="center" vertical="center" wrapText="1"/>
    </xf>
    <xf numFmtId="0" fontId="39" fillId="29" borderId="11" xfId="0" applyFont="1" applyFill="1" applyBorder="1" applyAlignment="1">
      <alignment horizontal="center" vertical="center" wrapText="1"/>
    </xf>
    <xf numFmtId="0" fontId="39" fillId="29" borderId="12" xfId="0" applyFont="1" applyFill="1" applyBorder="1" applyAlignment="1">
      <alignment horizontal="center" vertical="center" wrapText="1"/>
    </xf>
    <xf numFmtId="49" fontId="39" fillId="0" borderId="11"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39" fillId="31" borderId="12" xfId="0" applyFont="1" applyFill="1" applyBorder="1" applyAlignment="1">
      <alignment horizontal="center" vertical="center" textRotation="255"/>
    </xf>
    <xf numFmtId="0" fontId="39" fillId="31" borderId="36" xfId="0" applyFont="1" applyFill="1" applyBorder="1" applyAlignment="1">
      <alignment horizontal="center" vertical="center" textRotation="255"/>
    </xf>
    <xf numFmtId="0" fontId="39" fillId="31" borderId="38" xfId="0" applyFont="1" applyFill="1" applyBorder="1" applyAlignment="1">
      <alignment horizontal="center" vertical="center" textRotation="255"/>
    </xf>
    <xf numFmtId="0" fontId="39" fillId="31" borderId="39" xfId="0" applyFont="1" applyFill="1" applyBorder="1" applyAlignment="1">
      <alignment horizontal="center" vertical="center" textRotation="255"/>
    </xf>
    <xf numFmtId="0" fontId="39" fillId="31" borderId="13" xfId="0" applyFont="1" applyFill="1" applyBorder="1" applyAlignment="1">
      <alignment horizontal="center" vertical="center" textRotation="255"/>
    </xf>
    <xf numFmtId="0" fontId="39" fillId="31" borderId="74" xfId="0" applyFont="1" applyFill="1" applyBorder="1" applyAlignment="1">
      <alignment horizontal="center" vertical="center" textRotation="255"/>
    </xf>
    <xf numFmtId="0" fontId="39" fillId="31" borderId="58" xfId="0" applyFont="1" applyFill="1" applyBorder="1" applyAlignment="1">
      <alignment horizontal="center" vertical="center" textRotation="255"/>
    </xf>
    <xf numFmtId="0" fontId="39" fillId="30" borderId="29" xfId="0" applyFont="1" applyFill="1" applyBorder="1" applyAlignment="1">
      <alignment horizontal="center" vertical="center" textRotation="255" shrinkToFit="1"/>
    </xf>
    <xf numFmtId="0" fontId="39" fillId="30" borderId="12" xfId="0" applyFont="1" applyFill="1" applyBorder="1" applyAlignment="1">
      <alignment horizontal="center" vertical="center" textRotation="255" shrinkToFit="1"/>
    </xf>
    <xf numFmtId="0" fontId="39" fillId="31" borderId="29" xfId="0" applyFont="1" applyFill="1" applyBorder="1" applyAlignment="1">
      <alignment horizontal="center" vertical="center" textRotation="255" shrinkToFit="1"/>
    </xf>
    <xf numFmtId="0" fontId="39" fillId="31" borderId="11" xfId="0" applyFont="1" applyFill="1" applyBorder="1" applyAlignment="1">
      <alignment horizontal="center" vertical="center" textRotation="255" shrinkToFit="1"/>
    </xf>
    <xf numFmtId="0" fontId="39" fillId="30" borderId="36" xfId="0" applyFont="1" applyFill="1" applyBorder="1" applyAlignment="1">
      <alignment horizontal="center" vertical="center" textRotation="255"/>
    </xf>
    <xf numFmtId="0" fontId="39" fillId="30" borderId="38" xfId="0" applyFont="1" applyFill="1" applyBorder="1" applyAlignment="1">
      <alignment horizontal="center" vertical="center" textRotation="255"/>
    </xf>
    <xf numFmtId="0" fontId="39" fillId="30" borderId="39" xfId="0" applyFont="1" applyFill="1" applyBorder="1" applyAlignment="1">
      <alignment horizontal="center" vertical="center" textRotation="255"/>
    </xf>
    <xf numFmtId="0" fontId="39" fillId="30" borderId="13" xfId="0" applyFont="1" applyFill="1" applyBorder="1" applyAlignment="1">
      <alignment horizontal="center" vertical="center" textRotation="255"/>
    </xf>
    <xf numFmtId="0" fontId="39" fillId="30" borderId="74" xfId="0" applyFont="1" applyFill="1" applyBorder="1" applyAlignment="1">
      <alignment horizontal="center" vertical="center" textRotation="255"/>
    </xf>
    <xf numFmtId="0" fontId="39" fillId="30" borderId="58" xfId="0" applyFont="1" applyFill="1" applyBorder="1" applyAlignment="1">
      <alignment horizontal="center" vertical="center" textRotation="255"/>
    </xf>
    <xf numFmtId="0" fontId="39" fillId="30" borderId="11" xfId="0" applyFont="1" applyFill="1" applyBorder="1" applyAlignment="1">
      <alignment horizontal="center" vertical="center" textRotation="255" shrinkToFit="1"/>
    </xf>
    <xf numFmtId="0" fontId="39" fillId="30" borderId="30" xfId="0" applyFont="1" applyFill="1" applyBorder="1" applyAlignment="1">
      <alignment horizontal="center" vertical="center" wrapText="1"/>
    </xf>
    <xf numFmtId="0" fontId="39" fillId="30" borderId="32" xfId="0" applyFont="1" applyFill="1" applyBorder="1" applyAlignment="1">
      <alignment horizontal="center" vertical="center"/>
    </xf>
    <xf numFmtId="0" fontId="40" fillId="30" borderId="29" xfId="0" applyFont="1" applyFill="1" applyBorder="1" applyAlignment="1">
      <alignment horizontal="center" vertical="center"/>
    </xf>
    <xf numFmtId="0" fontId="40" fillId="30" borderId="11" xfId="0" applyFont="1" applyFill="1" applyBorder="1" applyAlignment="1">
      <alignment horizontal="center" vertical="center"/>
    </xf>
    <xf numFmtId="0" fontId="40" fillId="30" borderId="36" xfId="0" applyFont="1" applyFill="1" applyBorder="1" applyAlignment="1">
      <alignment horizontal="center" vertical="center"/>
    </xf>
    <xf numFmtId="0" fontId="40" fillId="30" borderId="39" xfId="0" applyFont="1" applyFill="1" applyBorder="1" applyAlignment="1">
      <alignment horizontal="center" vertical="center"/>
    </xf>
    <xf numFmtId="187" fontId="228" fillId="47" borderId="31" xfId="28" applyNumberFormat="1" applyFont="1" applyFill="1" applyBorder="1" applyAlignment="1" applyProtection="1">
      <alignment horizontal="left" vertical="center" wrapText="1"/>
    </xf>
    <xf numFmtId="187" fontId="228" fillId="47" borderId="32" xfId="28" applyNumberFormat="1" applyFont="1" applyFill="1" applyBorder="1" applyAlignment="1" applyProtection="1">
      <alignment horizontal="left" vertical="center" wrapText="1"/>
    </xf>
    <xf numFmtId="0" fontId="75" fillId="27" borderId="0" xfId="65" applyFont="1" applyFill="1" applyAlignment="1">
      <alignment horizontal="center" vertical="center"/>
    </xf>
    <xf numFmtId="0" fontId="110" fillId="0" borderId="29" xfId="0" applyFont="1" applyBorder="1" applyAlignment="1">
      <alignment horizontal="center" vertical="center" wrapText="1" shrinkToFit="1"/>
    </xf>
    <xf numFmtId="0" fontId="110" fillId="0" borderId="11" xfId="0" applyFont="1" applyBorder="1" applyAlignment="1">
      <alignment horizontal="center" vertical="center" wrapText="1" shrinkToFit="1"/>
    </xf>
    <xf numFmtId="0" fontId="110" fillId="0" borderId="12" xfId="0" applyFont="1" applyBorder="1" applyAlignment="1">
      <alignment horizontal="center" vertical="center" wrapText="1" shrinkToFit="1"/>
    </xf>
    <xf numFmtId="0" fontId="40" fillId="31" borderId="29" xfId="0" applyFont="1" applyFill="1" applyBorder="1" applyAlignment="1">
      <alignment horizontal="center" vertical="center" shrinkToFit="1"/>
    </xf>
    <xf numFmtId="0" fontId="40" fillId="31" borderId="11" xfId="0" applyFont="1" applyFill="1" applyBorder="1" applyAlignment="1">
      <alignment horizontal="center" vertical="center" shrinkToFit="1"/>
    </xf>
    <xf numFmtId="0" fontId="174" fillId="30" borderId="37" xfId="28" applyFont="1" applyFill="1" applyBorder="1" applyAlignment="1" applyProtection="1">
      <alignment horizontal="left" vertical="center" wrapText="1" shrinkToFit="1"/>
    </xf>
    <xf numFmtId="0" fontId="174" fillId="30" borderId="0" xfId="28" applyFont="1" applyFill="1" applyBorder="1" applyAlignment="1" applyProtection="1">
      <alignment horizontal="left" vertical="center" wrapText="1" shrinkToFit="1"/>
    </xf>
    <xf numFmtId="0" fontId="110" fillId="0" borderId="29" xfId="0" applyFont="1" applyBorder="1" applyAlignment="1">
      <alignment horizontal="center" vertical="center" shrinkToFit="1"/>
    </xf>
    <xf numFmtId="0" fontId="110" fillId="0" borderId="11" xfId="0" applyFont="1" applyBorder="1" applyAlignment="1">
      <alignment horizontal="center" vertical="center" shrinkToFit="1"/>
    </xf>
    <xf numFmtId="0" fontId="39" fillId="30" borderId="29" xfId="0" applyFont="1" applyFill="1" applyBorder="1" applyAlignment="1">
      <alignment horizontal="center" vertical="center" wrapText="1" shrinkToFit="1"/>
    </xf>
    <xf numFmtId="0" fontId="39" fillId="30" borderId="11" xfId="0" applyFont="1" applyFill="1" applyBorder="1" applyAlignment="1">
      <alignment horizontal="center" vertical="center" wrapText="1" shrinkToFit="1"/>
    </xf>
    <xf numFmtId="0" fontId="39" fillId="30" borderId="29" xfId="0" applyFont="1" applyFill="1" applyBorder="1" applyAlignment="1">
      <alignment horizontal="left" vertical="center" wrapText="1"/>
    </xf>
    <xf numFmtId="0" fontId="39" fillId="30" borderId="11" xfId="0" applyFont="1" applyFill="1" applyBorder="1" applyAlignment="1">
      <alignment horizontal="left" vertical="center" wrapText="1"/>
    </xf>
    <xf numFmtId="0" fontId="39" fillId="26" borderId="115" xfId="0" applyFont="1" applyFill="1" applyBorder="1" applyAlignment="1">
      <alignment horizontal="center" vertical="center"/>
    </xf>
    <xf numFmtId="188" fontId="39" fillId="26" borderId="115" xfId="0" applyNumberFormat="1" applyFont="1" applyFill="1" applyBorder="1" applyAlignment="1">
      <alignment horizontal="center" vertical="center"/>
    </xf>
    <xf numFmtId="0" fontId="39" fillId="26" borderId="116" xfId="0" applyFont="1" applyFill="1" applyBorder="1" applyAlignment="1">
      <alignment horizontal="center" vertical="center"/>
    </xf>
    <xf numFmtId="0" fontId="32" fillId="25" borderId="37" xfId="0" applyFont="1" applyFill="1" applyBorder="1" applyAlignment="1">
      <alignment horizontal="left" vertical="center" wrapText="1" indent="1"/>
    </xf>
    <xf numFmtId="0" fontId="32" fillId="25" borderId="0" xfId="0" applyFont="1" applyFill="1" applyAlignment="1">
      <alignment horizontal="left" vertical="center" wrapText="1" indent="1"/>
    </xf>
    <xf numFmtId="0" fontId="28" fillId="26" borderId="117" xfId="0" applyFont="1" applyFill="1" applyBorder="1" applyAlignment="1">
      <alignment vertical="center"/>
    </xf>
    <xf numFmtId="0" fontId="28" fillId="26" borderId="118" xfId="0" applyFont="1" applyFill="1" applyBorder="1" applyAlignment="1">
      <alignment vertical="center"/>
    </xf>
    <xf numFmtId="0" fontId="28" fillId="26" borderId="119" xfId="0" applyFont="1" applyFill="1" applyBorder="1" applyAlignment="1">
      <alignment vertical="center"/>
    </xf>
    <xf numFmtId="0" fontId="0" fillId="26" borderId="114" xfId="0" applyFill="1" applyBorder="1" applyAlignment="1">
      <alignment horizontal="distributed" vertical="center" indent="4"/>
    </xf>
    <xf numFmtId="0" fontId="0" fillId="26" borderId="115" xfId="0" applyFill="1" applyBorder="1" applyAlignment="1">
      <alignment horizontal="distributed" vertical="center" indent="4"/>
    </xf>
    <xf numFmtId="0" fontId="0" fillId="26" borderId="116"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74" xfId="0" applyFill="1" applyBorder="1" applyAlignment="1">
      <alignment horizontal="distributed" justifyLastLine="1"/>
    </xf>
    <xf numFmtId="58" fontId="28" fillId="0" borderId="114" xfId="0" applyNumberFormat="1" applyFont="1" applyBorder="1" applyAlignment="1">
      <alignment vertical="center"/>
    </xf>
    <xf numFmtId="58" fontId="28" fillId="0" borderId="115" xfId="0" applyNumberFormat="1" applyFont="1" applyBorder="1" applyAlignment="1">
      <alignment vertical="center"/>
    </xf>
    <xf numFmtId="58" fontId="28" fillId="0" borderId="116" xfId="0" applyNumberFormat="1" applyFont="1" applyBorder="1" applyAlignment="1">
      <alignment vertical="center"/>
    </xf>
    <xf numFmtId="0" fontId="0" fillId="25" borderId="37" xfId="0" applyFill="1" applyBorder="1" applyAlignment="1">
      <alignment vertical="center"/>
    </xf>
    <xf numFmtId="0" fontId="0" fillId="25" borderId="38" xfId="0" applyFill="1" applyBorder="1" applyAlignment="1">
      <alignment vertical="center"/>
    </xf>
    <xf numFmtId="0" fontId="0" fillId="25" borderId="72" xfId="0" applyFill="1" applyBorder="1" applyAlignment="1">
      <alignment vertical="center"/>
    </xf>
    <xf numFmtId="0" fontId="0" fillId="25" borderId="58" xfId="0" applyFill="1" applyBorder="1" applyAlignment="1">
      <alignment vertical="center"/>
    </xf>
    <xf numFmtId="0" fontId="28" fillId="26" borderId="98" xfId="0" applyFont="1" applyFill="1" applyBorder="1" applyAlignment="1">
      <alignment horizontal="center" vertical="center"/>
    </xf>
    <xf numFmtId="0" fontId="0" fillId="0" borderId="120" xfId="0" applyBorder="1" applyAlignment="1">
      <alignment horizontal="center" vertical="center"/>
    </xf>
    <xf numFmtId="0" fontId="28" fillId="0" borderId="114" xfId="0" applyFont="1" applyBorder="1" applyAlignment="1">
      <alignment horizontal="center" vertical="center"/>
    </xf>
    <xf numFmtId="0" fontId="28" fillId="0" borderId="115" xfId="0" applyFont="1" applyBorder="1" applyAlignment="1">
      <alignment horizontal="center" vertical="center"/>
    </xf>
    <xf numFmtId="0" fontId="28" fillId="0" borderId="116" xfId="0" applyFont="1" applyBorder="1" applyAlignment="1">
      <alignment horizontal="center" vertical="center"/>
    </xf>
    <xf numFmtId="0" fontId="28" fillId="26" borderId="114" xfId="0" applyFont="1" applyFill="1" applyBorder="1" applyAlignment="1">
      <alignment horizontal="left" vertical="center"/>
    </xf>
    <xf numFmtId="0" fontId="28" fillId="26" borderId="115" xfId="0" applyFont="1" applyFill="1" applyBorder="1" applyAlignment="1">
      <alignment horizontal="left" vertical="center"/>
    </xf>
    <xf numFmtId="0" fontId="28" fillId="26" borderId="116" xfId="0" applyFont="1" applyFill="1" applyBorder="1" applyAlignment="1">
      <alignment horizontal="left" vertical="center"/>
    </xf>
    <xf numFmtId="184" fontId="28" fillId="25" borderId="37" xfId="0" applyNumberFormat="1" applyFont="1" applyFill="1" applyBorder="1" applyAlignment="1">
      <alignment horizontal="center" vertical="center"/>
    </xf>
    <xf numFmtId="0" fontId="33" fillId="25" borderId="37" xfId="0" applyFont="1" applyFill="1" applyBorder="1"/>
    <xf numFmtId="0" fontId="33" fillId="25" borderId="72" xfId="0" applyFont="1" applyFill="1" applyBorder="1"/>
    <xf numFmtId="0" fontId="29" fillId="25" borderId="0" xfId="0" applyFont="1" applyFill="1" applyAlignment="1">
      <alignment horizontal="left" vertical="center"/>
    </xf>
    <xf numFmtId="0" fontId="0" fillId="25" borderId="37" xfId="0" applyFill="1" applyBorder="1" applyAlignment="1">
      <alignment horizontal="left"/>
    </xf>
    <xf numFmtId="0" fontId="0" fillId="25" borderId="72" xfId="0" applyFill="1" applyBorder="1" applyAlignment="1">
      <alignment horizontal="left" vertical="center"/>
    </xf>
    <xf numFmtId="0" fontId="0" fillId="25" borderId="72" xfId="0" applyFill="1" applyBorder="1" applyAlignment="1">
      <alignment horizontal="left"/>
    </xf>
    <xf numFmtId="180" fontId="29" fillId="26" borderId="121" xfId="0" applyNumberFormat="1" applyFont="1" applyFill="1" applyBorder="1" applyAlignment="1">
      <alignment horizontal="center" vertical="center"/>
    </xf>
    <xf numFmtId="180" fontId="0" fillId="26" borderId="97" xfId="0" applyNumberFormat="1" applyFill="1" applyBorder="1" applyAlignment="1">
      <alignment vertical="center"/>
    </xf>
    <xf numFmtId="180" fontId="0" fillId="26" borderId="122" xfId="0" applyNumberFormat="1" applyFill="1" applyBorder="1" applyAlignment="1">
      <alignment vertical="center"/>
    </xf>
    <xf numFmtId="180" fontId="29" fillId="26" borderId="114" xfId="0" applyNumberFormat="1" applyFont="1" applyFill="1" applyBorder="1" applyAlignment="1">
      <alignment horizontal="center" vertical="center"/>
    </xf>
    <xf numFmtId="180" fontId="0" fillId="26" borderId="115" xfId="0" applyNumberFormat="1" applyFill="1" applyBorder="1" applyAlignment="1">
      <alignment vertical="center"/>
    </xf>
    <xf numFmtId="180" fontId="0" fillId="26" borderId="116" xfId="0" applyNumberFormat="1" applyFill="1" applyBorder="1" applyAlignment="1">
      <alignment vertical="center"/>
    </xf>
    <xf numFmtId="180" fontId="29" fillId="25" borderId="0" xfId="0" applyNumberFormat="1" applyFont="1" applyFill="1" applyAlignment="1">
      <alignment horizontal="left" vertical="center" indent="2"/>
    </xf>
    <xf numFmtId="180" fontId="0" fillId="25" borderId="0" xfId="0" applyNumberFormat="1" applyFill="1" applyAlignment="1">
      <alignment horizontal="left" vertical="center" indent="2"/>
    </xf>
    <xf numFmtId="0" fontId="0" fillId="0" borderId="115" xfId="0" applyBorder="1" applyAlignment="1">
      <alignment horizontal="distributed" vertical="center" indent="4"/>
    </xf>
    <xf numFmtId="0" fontId="0" fillId="0" borderId="116" xfId="0" applyBorder="1" applyAlignment="1">
      <alignment horizontal="distributed" vertical="center" indent="4"/>
    </xf>
    <xf numFmtId="0" fontId="29" fillId="25" borderId="37" xfId="0" applyFont="1" applyFill="1" applyBorder="1" applyAlignment="1">
      <alignment horizontal="left" vertical="center"/>
    </xf>
    <xf numFmtId="0" fontId="33" fillId="25" borderId="0" xfId="0" applyFont="1" applyFill="1"/>
    <xf numFmtId="0" fontId="0" fillId="25" borderId="0" xfId="0" applyFill="1" applyAlignment="1">
      <alignment vertical="center"/>
    </xf>
    <xf numFmtId="0" fontId="0" fillId="25" borderId="13" xfId="0" applyFill="1" applyBorder="1" applyAlignment="1">
      <alignment vertical="center"/>
    </xf>
    <xf numFmtId="0" fontId="0" fillId="25" borderId="0" xfId="0" applyFill="1" applyAlignment="1">
      <alignment horizontal="left" vertical="center"/>
    </xf>
    <xf numFmtId="0" fontId="0" fillId="25" borderId="0" xfId="0" applyFill="1" applyAlignment="1">
      <alignment horizontal="left"/>
    </xf>
    <xf numFmtId="0" fontId="0" fillId="25" borderId="0" xfId="0" applyFill="1" applyAlignment="1">
      <alignment horizontal="left" vertical="center" indent="2"/>
    </xf>
    <xf numFmtId="180" fontId="29" fillId="26" borderId="121" xfId="0" applyNumberFormat="1" applyFont="1" applyFill="1" applyBorder="1" applyAlignment="1">
      <alignment horizontal="left" vertical="center" indent="2"/>
    </xf>
    <xf numFmtId="0" fontId="0" fillId="0" borderId="97" xfId="0" applyBorder="1" applyAlignment="1">
      <alignment horizontal="left" vertical="center" indent="2"/>
    </xf>
    <xf numFmtId="0" fontId="0" fillId="0" borderId="122" xfId="0" applyBorder="1" applyAlignment="1">
      <alignment horizontal="left" vertical="center" indent="2"/>
    </xf>
    <xf numFmtId="0" fontId="70" fillId="25" borderId="0" xfId="28" applyFill="1" applyBorder="1" applyAlignment="1" applyProtection="1">
      <alignment horizontal="center" vertical="center"/>
    </xf>
    <xf numFmtId="0" fontId="28" fillId="25" borderId="123" xfId="0" applyFont="1" applyFill="1" applyBorder="1" applyAlignment="1">
      <alignment horizontal="center" vertical="center"/>
    </xf>
    <xf numFmtId="0" fontId="28" fillId="25" borderId="72" xfId="0" applyFont="1" applyFill="1" applyBorder="1" applyAlignment="1">
      <alignment horizontal="center" vertical="center"/>
    </xf>
    <xf numFmtId="0" fontId="28" fillId="25" borderId="58" xfId="0" applyFont="1" applyFill="1" applyBorder="1" applyAlignment="1">
      <alignment horizontal="center" vertical="center"/>
    </xf>
    <xf numFmtId="180" fontId="29" fillId="26" borderId="114" xfId="0" applyNumberFormat="1" applyFont="1" applyFill="1" applyBorder="1" applyAlignment="1">
      <alignment horizontal="left" vertical="center" indent="2"/>
    </xf>
    <xf numFmtId="180" fontId="0" fillId="26" borderId="115" xfId="0" applyNumberFormat="1" applyFill="1" applyBorder="1" applyAlignment="1">
      <alignment horizontal="left" vertical="center" indent="2"/>
    </xf>
    <xf numFmtId="180" fontId="0" fillId="26" borderId="116" xfId="0" applyNumberFormat="1" applyFill="1" applyBorder="1" applyAlignment="1">
      <alignment horizontal="left" vertical="center" indent="2"/>
    </xf>
    <xf numFmtId="180" fontId="29" fillId="26" borderId="115" xfId="0" applyNumberFormat="1" applyFont="1" applyFill="1" applyBorder="1" applyAlignment="1">
      <alignment horizontal="left" vertical="center" indent="2"/>
    </xf>
    <xf numFmtId="180" fontId="29" fillId="26" borderId="116" xfId="0" applyNumberFormat="1" applyFont="1" applyFill="1" applyBorder="1" applyAlignment="1">
      <alignment horizontal="left" vertical="center" indent="2"/>
    </xf>
    <xf numFmtId="38" fontId="0" fillId="0" borderId="114" xfId="0" applyNumberFormat="1" applyBorder="1" applyAlignment="1">
      <alignment vertical="center"/>
    </xf>
    <xf numFmtId="0" fontId="0" fillId="0" borderId="116" xfId="0" applyBorder="1" applyAlignment="1">
      <alignment vertical="center"/>
    </xf>
    <xf numFmtId="184" fontId="28" fillId="26" borderId="114" xfId="34" applyNumberFormat="1" applyFont="1" applyFill="1" applyBorder="1" applyAlignment="1">
      <alignment horizontal="right" vertical="center"/>
    </xf>
    <xf numFmtId="184" fontId="28" fillId="26" borderId="115" xfId="34" applyNumberFormat="1" applyFont="1" applyFill="1" applyBorder="1" applyAlignment="1">
      <alignment horizontal="right" vertical="center"/>
    </xf>
    <xf numFmtId="184" fontId="28" fillId="26" borderId="116" xfId="34" applyNumberFormat="1" applyFont="1" applyFill="1" applyBorder="1" applyAlignment="1">
      <alignment horizontal="right" vertical="center"/>
    </xf>
    <xf numFmtId="0" fontId="0" fillId="0" borderId="115" xfId="0" applyBorder="1" applyAlignment="1">
      <alignment horizontal="right" vertical="center"/>
    </xf>
    <xf numFmtId="0" fontId="0" fillId="0" borderId="116" xfId="0" applyBorder="1" applyAlignment="1">
      <alignment horizontal="right" vertical="center"/>
    </xf>
    <xf numFmtId="0" fontId="15" fillId="0" borderId="0" xfId="71" applyFont="1" applyAlignment="1">
      <alignment horizontal="center" vertical="center" wrapText="1"/>
    </xf>
    <xf numFmtId="0" fontId="15" fillId="0" borderId="0" xfId="71" applyFont="1" applyFill="1" applyAlignment="1">
      <alignment horizontal="left" vertical="center" wrapText="1"/>
    </xf>
    <xf numFmtId="0" fontId="200" fillId="0" borderId="0" xfId="71" applyFont="1" applyFill="1" applyAlignment="1">
      <alignment horizontal="left" vertical="center"/>
    </xf>
    <xf numFmtId="0" fontId="15" fillId="0" borderId="0" xfId="71" applyFont="1" applyAlignment="1">
      <alignment horizontal="justify" vertical="center" wrapText="1"/>
    </xf>
    <xf numFmtId="0" fontId="200" fillId="0" borderId="0" xfId="71" applyFont="1">
      <alignment vertical="center"/>
    </xf>
    <xf numFmtId="0" fontId="68" fillId="43" borderId="10" xfId="71" applyFont="1" applyFill="1" applyBorder="1" applyAlignment="1">
      <alignment horizontal="center" vertical="top" wrapText="1"/>
    </xf>
    <xf numFmtId="0" fontId="15" fillId="0" borderId="0" xfId="71" applyFont="1" applyAlignment="1">
      <alignment horizontal="left" vertical="top" wrapText="1"/>
    </xf>
    <xf numFmtId="0" fontId="15" fillId="0" borderId="0" xfId="71" applyFont="1" applyAlignment="1">
      <alignment horizontal="left" wrapText="1"/>
    </xf>
    <xf numFmtId="0" fontId="68" fillId="0" borderId="10" xfId="71" applyFont="1" applyBorder="1" applyAlignment="1">
      <alignment horizontal="center" vertical="top" wrapText="1"/>
    </xf>
    <xf numFmtId="0" fontId="68" fillId="43" borderId="10" xfId="71" applyFont="1" applyFill="1" applyBorder="1" applyAlignment="1">
      <alignment horizontal="center" vertical="center" wrapText="1"/>
    </xf>
    <xf numFmtId="6" fontId="202" fillId="43" borderId="10" xfId="34" applyNumberFormat="1" applyFont="1" applyFill="1" applyBorder="1" applyAlignment="1">
      <alignment horizontal="center" vertical="top" wrapText="1"/>
    </xf>
    <xf numFmtId="0" fontId="68" fillId="0" borderId="0" xfId="71" applyFont="1" applyAlignment="1">
      <alignment horizontal="justify" vertical="center" wrapText="1"/>
    </xf>
    <xf numFmtId="0" fontId="7" fillId="0" borderId="0" xfId="0" applyFont="1" applyAlignment="1">
      <alignment horizontal="left" vertical="center" indent="1" shrinkToFit="1"/>
    </xf>
    <xf numFmtId="0" fontId="15" fillId="0" borderId="0" xfId="71" applyFont="1" applyAlignment="1">
      <alignment horizontal="right" vertical="center" wrapText="1"/>
    </xf>
    <xf numFmtId="0" fontId="200" fillId="0" borderId="0" xfId="71" applyFont="1" applyAlignment="1">
      <alignment horizontal="right" vertical="center"/>
    </xf>
    <xf numFmtId="0" fontId="43" fillId="0" borderId="0" xfId="71" applyFont="1" applyAlignment="1">
      <alignment horizontal="center" vertical="center" wrapText="1"/>
    </xf>
    <xf numFmtId="0" fontId="200" fillId="0" borderId="0" xfId="71" applyFont="1" applyAlignment="1">
      <alignment horizontal="left" vertical="center" indent="1"/>
    </xf>
    <xf numFmtId="180" fontId="15" fillId="0" borderId="0" xfId="72" applyNumberFormat="1" applyFont="1" applyFill="1" applyBorder="1" applyAlignment="1">
      <alignment horizontal="center" vertical="center" shrinkToFit="1"/>
    </xf>
    <xf numFmtId="0" fontId="68" fillId="0" borderId="0" xfId="71" applyFont="1" applyAlignment="1">
      <alignment horizontal="left" vertical="top" wrapText="1"/>
    </xf>
    <xf numFmtId="0" fontId="9" fillId="0" borderId="72" xfId="71" applyFont="1" applyBorder="1" applyAlignment="1">
      <alignment horizontal="left" vertical="center"/>
    </xf>
    <xf numFmtId="0" fontId="201" fillId="0" borderId="72" xfId="71" applyFont="1" applyBorder="1" applyAlignment="1">
      <alignment horizontal="left" vertical="center"/>
    </xf>
    <xf numFmtId="0" fontId="201" fillId="0" borderId="10" xfId="71" applyFont="1" applyFill="1" applyBorder="1" applyAlignment="1">
      <alignment horizontal="center" vertical="top" wrapText="1"/>
    </xf>
    <xf numFmtId="0" fontId="68" fillId="0" borderId="0" xfId="71" applyFont="1" applyAlignment="1">
      <alignment horizontal="left" wrapText="1"/>
    </xf>
    <xf numFmtId="0" fontId="68" fillId="0" borderId="36" xfId="71" applyFont="1" applyFill="1" applyBorder="1" applyAlignment="1">
      <alignment vertical="center" wrapText="1"/>
    </xf>
    <xf numFmtId="0" fontId="68" fillId="0" borderId="74" xfId="71" applyFont="1" applyFill="1" applyBorder="1" applyAlignment="1">
      <alignment vertical="center" wrapText="1"/>
    </xf>
    <xf numFmtId="0" fontId="68" fillId="0" borderId="37" xfId="71" applyFont="1" applyFill="1" applyBorder="1" applyAlignment="1">
      <alignment horizontal="center" vertical="center" wrapText="1"/>
    </xf>
    <xf numFmtId="0" fontId="68" fillId="0" borderId="38" xfId="71" applyFont="1" applyFill="1" applyBorder="1" applyAlignment="1">
      <alignment horizontal="center" vertical="center" wrapText="1"/>
    </xf>
    <xf numFmtId="0" fontId="68" fillId="0" borderId="72" xfId="71" applyFont="1" applyFill="1" applyBorder="1" applyAlignment="1">
      <alignment horizontal="center" vertical="center" wrapText="1"/>
    </xf>
    <xf numFmtId="0" fontId="68" fillId="0" borderId="58" xfId="71" applyFont="1" applyFill="1" applyBorder="1" applyAlignment="1">
      <alignment horizontal="center" vertical="center" wrapText="1"/>
    </xf>
    <xf numFmtId="0" fontId="15" fillId="43" borderId="0" xfId="71" applyFont="1" applyFill="1" applyAlignment="1">
      <alignment vertical="center" wrapText="1"/>
    </xf>
    <xf numFmtId="0" fontId="200" fillId="0" borderId="0" xfId="71" applyFont="1" applyFill="1" applyAlignment="1">
      <alignment horizontal="center" vertical="center" wrapText="1"/>
    </xf>
    <xf numFmtId="0" fontId="201" fillId="43" borderId="10" xfId="71" applyFont="1" applyFill="1" applyBorder="1" applyAlignment="1">
      <alignment horizontal="center" vertical="top" wrapText="1"/>
    </xf>
    <xf numFmtId="0" fontId="14" fillId="0" borderId="0" xfId="71" applyFont="1" applyAlignment="1">
      <alignment horizontal="center" vertical="center" wrapText="1"/>
    </xf>
    <xf numFmtId="0" fontId="194" fillId="28" borderId="0" xfId="28" applyFont="1" applyFill="1" applyBorder="1" applyAlignment="1" applyProtection="1">
      <alignment horizontal="center" vertical="center" wrapText="1"/>
    </xf>
    <xf numFmtId="0" fontId="71" fillId="0" borderId="0" xfId="71" applyFont="1" applyAlignment="1">
      <alignment horizontal="left" vertical="top" wrapText="1"/>
    </xf>
    <xf numFmtId="0" fontId="202" fillId="0" borderId="36" xfId="71" applyFont="1" applyFill="1" applyBorder="1" applyAlignment="1">
      <alignment horizontal="center" vertical="top" wrapText="1"/>
    </xf>
    <xf numFmtId="0" fontId="202" fillId="0" borderId="37" xfId="71" applyFont="1" applyFill="1" applyBorder="1" applyAlignment="1">
      <alignment horizontal="center" vertical="top" wrapText="1"/>
    </xf>
    <xf numFmtId="0" fontId="202" fillId="0" borderId="38" xfId="71" applyFont="1" applyFill="1" applyBorder="1" applyAlignment="1">
      <alignment horizontal="center" vertical="top" wrapText="1"/>
    </xf>
    <xf numFmtId="0" fontId="202" fillId="0" borderId="39" xfId="71" applyFont="1" applyFill="1" applyBorder="1" applyAlignment="1">
      <alignment horizontal="center" vertical="top" wrapText="1"/>
    </xf>
    <xf numFmtId="0" fontId="202" fillId="0" borderId="0" xfId="71" applyFont="1" applyFill="1" applyBorder="1" applyAlignment="1">
      <alignment horizontal="center" vertical="top" wrapText="1"/>
    </xf>
    <xf numFmtId="0" fontId="202" fillId="0" borderId="13" xfId="71" applyFont="1" applyFill="1" applyBorder="1" applyAlignment="1">
      <alignment horizontal="center" vertical="top" wrapText="1"/>
    </xf>
    <xf numFmtId="0" fontId="202" fillId="0" borderId="74" xfId="71" applyFont="1" applyFill="1" applyBorder="1" applyAlignment="1">
      <alignment horizontal="center" vertical="top" wrapText="1"/>
    </xf>
    <xf numFmtId="0" fontId="202" fillId="0" borderId="72" xfId="71" applyFont="1" applyFill="1" applyBorder="1" applyAlignment="1">
      <alignment horizontal="center" vertical="top" wrapText="1"/>
    </xf>
    <xf numFmtId="0" fontId="202" fillId="0" borderId="58" xfId="71" applyFont="1" applyFill="1" applyBorder="1" applyAlignment="1">
      <alignment horizontal="center" vertical="top" wrapText="1"/>
    </xf>
    <xf numFmtId="0" fontId="15" fillId="0" borderId="10" xfId="71" applyFont="1" applyFill="1" applyBorder="1" applyAlignment="1">
      <alignment horizontal="center" vertical="center" wrapText="1"/>
    </xf>
    <xf numFmtId="0" fontId="203" fillId="0" borderId="0" xfId="71" applyFont="1" applyAlignment="1">
      <alignment horizontal="justify" vertical="center" wrapText="1"/>
    </xf>
    <xf numFmtId="0" fontId="68" fillId="0" borderId="0" xfId="71" applyFont="1" applyAlignment="1">
      <alignment horizontal="left" vertical="center" wrapText="1"/>
    </xf>
    <xf numFmtId="0" fontId="68" fillId="0" borderId="0" xfId="71" applyFont="1" applyAlignment="1">
      <alignment horizontal="center" vertical="center" wrapText="1"/>
    </xf>
    <xf numFmtId="0" fontId="15" fillId="0" borderId="0" xfId="71" applyFont="1" applyFill="1" applyAlignment="1">
      <alignment horizontal="justify" vertical="center" wrapText="1"/>
    </xf>
    <xf numFmtId="0" fontId="200" fillId="0" borderId="0" xfId="71" applyFont="1" applyFill="1">
      <alignment vertical="center"/>
    </xf>
    <xf numFmtId="0" fontId="68" fillId="0" borderId="10" xfId="71" applyFont="1" applyFill="1" applyBorder="1" applyAlignment="1">
      <alignment horizontal="left" vertical="top" wrapText="1"/>
    </xf>
    <xf numFmtId="0" fontId="202" fillId="0" borderId="10" xfId="71" applyFont="1" applyFill="1" applyBorder="1" applyAlignment="1">
      <alignment horizontal="left" vertical="top" wrapText="1"/>
    </xf>
    <xf numFmtId="6" fontId="202" fillId="0" borderId="30" xfId="34" applyNumberFormat="1" applyFont="1" applyFill="1" applyBorder="1" applyAlignment="1">
      <alignment horizontal="left" vertical="top" wrapText="1" indent="1"/>
    </xf>
    <xf numFmtId="6" fontId="202" fillId="0" borderId="31" xfId="34" applyNumberFormat="1" applyFont="1" applyFill="1" applyBorder="1" applyAlignment="1">
      <alignment horizontal="left" vertical="top" wrapText="1" indent="1"/>
    </xf>
    <xf numFmtId="6" fontId="202" fillId="0" borderId="32" xfId="34" applyNumberFormat="1" applyFont="1" applyFill="1" applyBorder="1" applyAlignment="1">
      <alignment horizontal="left" vertical="top" wrapText="1" indent="1"/>
    </xf>
    <xf numFmtId="0" fontId="202" fillId="0" borderId="10" xfId="71" applyFont="1" applyFill="1" applyBorder="1" applyAlignment="1">
      <alignment horizontal="center" vertical="top" wrapText="1"/>
    </xf>
    <xf numFmtId="0" fontId="68" fillId="0" borderId="10" xfId="71" applyFont="1" applyFill="1" applyBorder="1" applyAlignment="1">
      <alignment horizontal="center" vertical="center" wrapText="1"/>
    </xf>
    <xf numFmtId="0" fontId="68" fillId="0" borderId="0" xfId="71" applyFont="1" applyFill="1" applyAlignment="1">
      <alignment horizontal="left" vertical="center" wrapText="1"/>
    </xf>
    <xf numFmtId="0" fontId="7" fillId="0" borderId="31" xfId="67" applyFont="1" applyBorder="1" applyAlignment="1">
      <alignment horizontal="center" vertical="center"/>
    </xf>
    <xf numFmtId="0" fontId="7" fillId="0" borderId="0" xfId="74" applyFont="1" applyAlignment="1">
      <alignment horizontal="left" vertical="center"/>
    </xf>
    <xf numFmtId="0" fontId="7" fillId="0" borderId="0" xfId="67" applyFont="1" applyAlignment="1">
      <alignment horizontal="left"/>
    </xf>
    <xf numFmtId="0" fontId="7" fillId="0" borderId="36" xfId="67" applyFont="1" applyBorder="1" applyAlignment="1">
      <alignment horizontal="left" vertical="top"/>
    </xf>
    <xf numFmtId="0" fontId="7" fillId="0" borderId="37" xfId="67" applyFont="1" applyBorder="1" applyAlignment="1">
      <alignment horizontal="left" vertical="top"/>
    </xf>
    <xf numFmtId="0" fontId="7" fillId="0" borderId="38" xfId="67" applyFont="1" applyBorder="1" applyAlignment="1">
      <alignment horizontal="left" vertical="top"/>
    </xf>
    <xf numFmtId="0" fontId="7" fillId="0" borderId="74" xfId="67" applyFont="1" applyBorder="1" applyAlignment="1">
      <alignment horizontal="left" vertical="top"/>
    </xf>
    <xf numFmtId="0" fontId="7" fillId="0" borderId="72" xfId="67" applyFont="1" applyBorder="1" applyAlignment="1">
      <alignment horizontal="left" vertical="top"/>
    </xf>
    <xf numFmtId="0" fontId="7" fillId="0" borderId="58" xfId="67" applyFont="1" applyBorder="1" applyAlignment="1">
      <alignment horizontal="left" vertical="top"/>
    </xf>
    <xf numFmtId="0" fontId="7" fillId="0" borderId="30" xfId="67" applyFont="1" applyBorder="1" applyAlignment="1">
      <alignment horizontal="left" vertical="center"/>
    </xf>
    <xf numFmtId="0" fontId="7" fillId="0" borderId="31" xfId="67" applyFont="1" applyBorder="1" applyAlignment="1">
      <alignment horizontal="left" vertical="center"/>
    </xf>
    <xf numFmtId="0" fontId="7" fillId="0" borderId="32" xfId="67" applyFont="1" applyBorder="1" applyAlignment="1">
      <alignment horizontal="left" vertical="center"/>
    </xf>
    <xf numFmtId="58" fontId="7" fillId="0" borderId="31" xfId="67" applyNumberFormat="1" applyFont="1" applyBorder="1" applyAlignment="1">
      <alignment horizontal="left"/>
    </xf>
    <xf numFmtId="0" fontId="7" fillId="0" borderId="31" xfId="67" applyFont="1" applyBorder="1" applyAlignment="1">
      <alignment horizontal="left"/>
    </xf>
    <xf numFmtId="0" fontId="7" fillId="0" borderId="32" xfId="67" applyFont="1" applyBorder="1" applyAlignment="1">
      <alignment horizontal="left"/>
    </xf>
    <xf numFmtId="0" fontId="42" fillId="0" borderId="0" xfId="67" applyFont="1" applyAlignment="1">
      <alignment horizontal="center" vertical="center"/>
    </xf>
    <xf numFmtId="0" fontId="7" fillId="0" borderId="30" xfId="67" applyFont="1" applyBorder="1" applyAlignment="1">
      <alignment horizontal="center" vertical="center"/>
    </xf>
    <xf numFmtId="0" fontId="7" fillId="0" borderId="10" xfId="67" applyFont="1" applyBorder="1" applyAlignment="1">
      <alignment horizontal="left" vertical="center"/>
    </xf>
    <xf numFmtId="0" fontId="69" fillId="0" borderId="30" xfId="67" applyFont="1" applyBorder="1" applyAlignment="1">
      <alignment horizontal="left" vertical="center" wrapText="1"/>
    </xf>
    <xf numFmtId="0" fontId="69" fillId="0" borderId="31" xfId="67" applyFont="1" applyBorder="1" applyAlignment="1">
      <alignment horizontal="left" vertical="center"/>
    </xf>
    <xf numFmtId="0" fontId="69" fillId="0" borderId="32" xfId="67" applyFont="1" applyBorder="1" applyAlignment="1">
      <alignment horizontal="left" vertical="center"/>
    </xf>
    <xf numFmtId="0" fontId="7" fillId="0" borderId="32" xfId="67" applyFont="1" applyBorder="1" applyAlignment="1">
      <alignment horizontal="center" vertical="center"/>
    </xf>
    <xf numFmtId="0" fontId="7" fillId="0" borderId="10" xfId="67" applyFont="1" applyBorder="1" applyAlignment="1">
      <alignment horizontal="left" vertical="top" wrapText="1"/>
    </xf>
    <xf numFmtId="0" fontId="7" fillId="0" borderId="10" xfId="67" applyFont="1" applyBorder="1" applyAlignment="1">
      <alignment horizontal="left" vertical="center" wrapText="1"/>
    </xf>
    <xf numFmtId="0" fontId="7" fillId="0" borderId="10" xfId="67" applyFont="1" applyBorder="1" applyAlignment="1">
      <alignment horizontal="left"/>
    </xf>
    <xf numFmtId="0" fontId="7" fillId="0" borderId="30" xfId="67" applyFont="1" applyBorder="1" applyAlignment="1">
      <alignment horizontal="left"/>
    </xf>
    <xf numFmtId="0" fontId="41" fillId="0" borderId="30" xfId="67" applyFont="1" applyBorder="1" applyAlignment="1">
      <alignment horizontal="left" vertical="center"/>
    </xf>
    <xf numFmtId="0" fontId="41" fillId="0" borderId="31" xfId="67" applyFont="1" applyBorder="1" applyAlignment="1">
      <alignment horizontal="left" vertical="center"/>
    </xf>
    <xf numFmtId="0" fontId="41" fillId="0" borderId="32" xfId="67" applyFont="1" applyBorder="1" applyAlignment="1">
      <alignment horizontal="left" vertical="center"/>
    </xf>
    <xf numFmtId="0" fontId="7" fillId="0" borderId="10" xfId="67" applyFont="1" applyBorder="1" applyAlignment="1">
      <alignment vertical="center"/>
    </xf>
    <xf numFmtId="0" fontId="7" fillId="0" borderId="10" xfId="67" applyFont="1" applyBorder="1" applyAlignment="1">
      <alignment horizontal="center" vertical="center"/>
    </xf>
    <xf numFmtId="0" fontId="7" fillId="0" borderId="10" xfId="67" applyFont="1" applyBorder="1" applyAlignment="1">
      <alignment horizontal="center"/>
    </xf>
    <xf numFmtId="0" fontId="7" fillId="0" borderId="10" xfId="67" applyFont="1" applyBorder="1" applyAlignment="1">
      <alignment horizontal="left" vertical="top"/>
    </xf>
    <xf numFmtId="0" fontId="7" fillId="0" borderId="36" xfId="67" applyFont="1" applyBorder="1" applyAlignment="1">
      <alignment horizontal="left" vertical="center" wrapText="1"/>
    </xf>
    <xf numFmtId="0" fontId="7" fillId="0" borderId="37" xfId="67" applyFont="1" applyBorder="1" applyAlignment="1">
      <alignment horizontal="left" vertical="center"/>
    </xf>
    <xf numFmtId="0" fontId="7" fillId="0" borderId="38" xfId="67" applyFont="1" applyBorder="1" applyAlignment="1">
      <alignment horizontal="left" vertical="center"/>
    </xf>
    <xf numFmtId="0" fontId="7" fillId="0" borderId="74" xfId="67" applyFont="1" applyBorder="1" applyAlignment="1">
      <alignment horizontal="left" vertical="center"/>
    </xf>
    <xf numFmtId="0" fontId="7" fillId="0" borderId="72" xfId="67" applyFont="1" applyBorder="1" applyAlignment="1">
      <alignment horizontal="left" vertical="center"/>
    </xf>
    <xf numFmtId="0" fontId="7" fillId="0" borderId="58" xfId="67" applyFont="1" applyBorder="1" applyAlignment="1">
      <alignment horizontal="left" vertical="center"/>
    </xf>
    <xf numFmtId="0" fontId="41" fillId="0" borderId="36" xfId="67" applyFont="1" applyBorder="1" applyAlignment="1">
      <alignment horizontal="left" vertical="center" wrapText="1"/>
    </xf>
    <xf numFmtId="0" fontId="41" fillId="0" borderId="37" xfId="67" applyFont="1" applyBorder="1" applyAlignment="1">
      <alignment horizontal="left" vertical="center"/>
    </xf>
    <xf numFmtId="0" fontId="41" fillId="0" borderId="38" xfId="67" applyFont="1" applyBorder="1" applyAlignment="1">
      <alignment horizontal="left" vertical="center"/>
    </xf>
    <xf numFmtId="0" fontId="41" fillId="0" borderId="74" xfId="67" applyFont="1" applyBorder="1" applyAlignment="1">
      <alignment horizontal="left" vertical="center"/>
    </xf>
    <xf numFmtId="0" fontId="41" fillId="0" borderId="72" xfId="67" applyFont="1" applyBorder="1" applyAlignment="1">
      <alignment horizontal="left" vertical="center"/>
    </xf>
    <xf numFmtId="0" fontId="41" fillId="0" borderId="58" xfId="67" applyFont="1" applyBorder="1" applyAlignment="1">
      <alignment horizontal="left" vertical="center"/>
    </xf>
    <xf numFmtId="0" fontId="7" fillId="0" borderId="30" xfId="67" applyFont="1" applyBorder="1" applyAlignment="1">
      <alignment horizontal="right"/>
    </xf>
    <xf numFmtId="0" fontId="7" fillId="0" borderId="31" xfId="67" applyFont="1" applyBorder="1" applyAlignment="1">
      <alignment horizontal="right"/>
    </xf>
    <xf numFmtId="0" fontId="7" fillId="0" borderId="32" xfId="67" applyFont="1" applyBorder="1" applyAlignment="1">
      <alignment horizontal="right"/>
    </xf>
    <xf numFmtId="0" fontId="7" fillId="0" borderId="30" xfId="67" applyFont="1" applyBorder="1" applyAlignment="1">
      <alignment horizontal="center"/>
    </xf>
    <xf numFmtId="0" fontId="7" fillId="0" borderId="32" xfId="67" applyFont="1" applyBorder="1" applyAlignment="1">
      <alignment horizontal="center"/>
    </xf>
    <xf numFmtId="0" fontId="41" fillId="0" borderId="10" xfId="67" applyFont="1" applyBorder="1" applyAlignment="1">
      <alignment horizontal="left" vertical="top" wrapText="1"/>
    </xf>
    <xf numFmtId="0" fontId="41" fillId="0" borderId="10" xfId="67" applyFont="1" applyBorder="1" applyAlignment="1">
      <alignment horizontal="left" vertical="top"/>
    </xf>
    <xf numFmtId="0" fontId="7" fillId="0" borderId="31" xfId="67" applyFont="1" applyBorder="1" applyAlignment="1">
      <alignment horizontal="center"/>
    </xf>
    <xf numFmtId="0" fontId="7" fillId="0" borderId="0" xfId="67" applyFont="1" applyBorder="1" applyAlignment="1">
      <alignment horizontal="right"/>
    </xf>
    <xf numFmtId="0" fontId="15" fillId="0" borderId="0" xfId="73" applyFont="1" applyAlignment="1">
      <alignment horizontal="left" vertical="top" wrapText="1"/>
    </xf>
    <xf numFmtId="0" fontId="15" fillId="0" borderId="0" xfId="73" applyFont="1" applyAlignment="1">
      <alignment horizontal="center" vertical="center" wrapText="1"/>
    </xf>
    <xf numFmtId="0" fontId="15" fillId="0" borderId="0" xfId="73" applyFont="1" applyFill="1" applyAlignment="1">
      <alignment horizontal="center" vertical="center" wrapText="1"/>
    </xf>
    <xf numFmtId="6" fontId="202" fillId="44" borderId="10" xfId="34" applyNumberFormat="1" applyFont="1" applyFill="1" applyBorder="1" applyAlignment="1">
      <alignment horizontal="center" vertical="center" wrapText="1"/>
    </xf>
    <xf numFmtId="0" fontId="202" fillId="44" borderId="10" xfId="73" applyFont="1" applyFill="1" applyBorder="1" applyAlignment="1">
      <alignment horizontal="center" vertical="center" wrapText="1"/>
    </xf>
    <xf numFmtId="0" fontId="15" fillId="0" borderId="0" xfId="73" applyFont="1" applyAlignment="1">
      <alignment horizontal="left" wrapText="1"/>
    </xf>
    <xf numFmtId="0" fontId="15" fillId="0" borderId="0" xfId="73" applyFont="1" applyAlignment="1">
      <alignment horizontal="justify" vertical="center" wrapText="1"/>
    </xf>
    <xf numFmtId="0" fontId="200" fillId="0" borderId="0" xfId="73" applyFont="1">
      <alignment vertical="center"/>
    </xf>
    <xf numFmtId="0" fontId="15" fillId="44" borderId="0" xfId="73" applyFont="1" applyFill="1" applyAlignment="1">
      <alignment horizontal="right" vertical="center" wrapText="1"/>
    </xf>
    <xf numFmtId="0" fontId="68" fillId="44" borderId="30" xfId="73" applyFont="1" applyFill="1" applyBorder="1" applyAlignment="1">
      <alignment horizontal="center" vertical="center" wrapText="1"/>
    </xf>
    <xf numFmtId="0" fontId="68" fillId="44" borderId="31" xfId="73" applyFont="1" applyFill="1" applyBorder="1" applyAlignment="1">
      <alignment horizontal="center" vertical="center" wrapText="1"/>
    </xf>
    <xf numFmtId="0" fontId="68" fillId="44" borderId="32" xfId="73" applyFont="1" applyFill="1" applyBorder="1" applyAlignment="1">
      <alignment horizontal="center" vertical="center" wrapText="1"/>
    </xf>
    <xf numFmtId="0" fontId="68" fillId="44" borderId="10" xfId="73" applyFont="1" applyFill="1" applyBorder="1" applyAlignment="1">
      <alignment horizontal="center" vertical="center" wrapText="1"/>
    </xf>
    <xf numFmtId="0" fontId="15" fillId="44" borderId="0" xfId="73" applyFont="1" applyFill="1" applyAlignment="1">
      <alignment horizontal="center" vertical="center" wrapText="1"/>
    </xf>
    <xf numFmtId="0" fontId="9" fillId="0" borderId="0" xfId="73" applyFont="1" applyAlignment="1">
      <alignment horizontal="left" vertical="center"/>
    </xf>
    <xf numFmtId="0" fontId="68" fillId="0" borderId="0" xfId="73" applyFont="1" applyAlignment="1">
      <alignment horizontal="left" wrapText="1"/>
    </xf>
    <xf numFmtId="0" fontId="68" fillId="0" borderId="0" xfId="73" applyFont="1" applyAlignment="1">
      <alignment horizontal="justify" vertical="center" wrapText="1"/>
    </xf>
    <xf numFmtId="0" fontId="14" fillId="0" borderId="0" xfId="73" applyFont="1" applyAlignment="1">
      <alignment horizontal="center" vertical="center" wrapText="1"/>
    </xf>
    <xf numFmtId="0" fontId="15" fillId="0" borderId="0" xfId="73" applyFont="1" applyFill="1" applyAlignment="1">
      <alignment horizontal="left" vertical="center" wrapText="1"/>
    </xf>
    <xf numFmtId="0" fontId="200" fillId="0" borderId="0" xfId="73" applyFont="1" applyFill="1" applyAlignment="1">
      <alignment horizontal="left" vertical="center"/>
    </xf>
    <xf numFmtId="0" fontId="7" fillId="0" borderId="0" xfId="73" applyFont="1" applyFill="1" applyAlignment="1">
      <alignment horizontal="left" vertical="center"/>
    </xf>
    <xf numFmtId="0" fontId="68" fillId="0" borderId="0" xfId="73" applyFont="1" applyFill="1" applyAlignment="1">
      <alignment horizontal="justify" vertical="center" wrapText="1"/>
    </xf>
    <xf numFmtId="0" fontId="200" fillId="0" borderId="0" xfId="73" applyFont="1" applyFill="1">
      <alignment vertical="center"/>
    </xf>
    <xf numFmtId="0" fontId="43" fillId="0" borderId="0" xfId="73" applyFont="1" applyFill="1" applyAlignment="1">
      <alignment horizontal="center" vertical="center" wrapText="1"/>
    </xf>
    <xf numFmtId="0" fontId="209" fillId="0" borderId="0" xfId="73" applyFont="1" applyFill="1" applyBorder="1" applyAlignment="1">
      <alignment horizontal="left" vertical="center" wrapText="1"/>
    </xf>
    <xf numFmtId="0" fontId="202" fillId="0" borderId="10" xfId="73" applyFont="1" applyFill="1" applyBorder="1" applyAlignment="1">
      <alignment horizontal="center" vertical="center" wrapText="1"/>
    </xf>
    <xf numFmtId="0" fontId="68" fillId="0" borderId="10" xfId="73" applyFont="1" applyFill="1" applyBorder="1" applyAlignment="1">
      <alignment horizontal="center" vertical="center" wrapText="1"/>
    </xf>
    <xf numFmtId="6" fontId="202" fillId="0" borderId="10" xfId="34" applyNumberFormat="1" applyFont="1" applyFill="1" applyBorder="1" applyAlignment="1">
      <alignment horizontal="center" vertical="center" wrapText="1"/>
    </xf>
    <xf numFmtId="0" fontId="202" fillId="0" borderId="30" xfId="73" applyFont="1" applyFill="1" applyBorder="1" applyAlignment="1">
      <alignment horizontal="center" vertical="center" wrapText="1"/>
    </xf>
    <xf numFmtId="0" fontId="202" fillId="0" borderId="31" xfId="73" applyFont="1" applyFill="1" applyBorder="1" applyAlignment="1">
      <alignment horizontal="center" vertical="center" wrapText="1"/>
    </xf>
    <xf numFmtId="0" fontId="202" fillId="0" borderId="32" xfId="73" applyFont="1" applyFill="1" applyBorder="1" applyAlignment="1">
      <alignment horizontal="center" vertical="center" wrapText="1"/>
    </xf>
    <xf numFmtId="0" fontId="68" fillId="0" borderId="37" xfId="73" applyFont="1" applyFill="1" applyBorder="1" applyAlignment="1">
      <alignment horizontal="left" vertical="center" wrapText="1"/>
    </xf>
    <xf numFmtId="0" fontId="7" fillId="0" borderId="0" xfId="73" applyFont="1" applyFill="1" applyBorder="1" applyAlignment="1">
      <alignment horizontal="left" vertical="center" wrapText="1"/>
    </xf>
    <xf numFmtId="0" fontId="15" fillId="0" borderId="0" xfId="73" applyFont="1" applyFill="1" applyAlignment="1">
      <alignment horizontal="justify" vertical="center" wrapText="1"/>
    </xf>
    <xf numFmtId="0" fontId="202" fillId="0" borderId="30" xfId="73" applyFont="1" applyFill="1" applyBorder="1" applyAlignment="1">
      <alignment horizontal="left" vertical="center" wrapText="1"/>
    </xf>
    <xf numFmtId="0" fontId="202" fillId="0" borderId="31" xfId="73" applyFont="1" applyFill="1" applyBorder="1" applyAlignment="1">
      <alignment horizontal="left" vertical="center" wrapText="1"/>
    </xf>
    <xf numFmtId="0" fontId="202" fillId="0" borderId="32" xfId="73" applyFont="1" applyFill="1" applyBorder="1" applyAlignment="1">
      <alignment horizontal="left" vertical="center" wrapText="1"/>
    </xf>
    <xf numFmtId="0" fontId="11" fillId="0" borderId="37" xfId="73" applyFont="1" applyFill="1" applyBorder="1" applyAlignment="1">
      <alignment horizontal="left" vertical="center"/>
    </xf>
    <xf numFmtId="0" fontId="9" fillId="0" borderId="72" xfId="73" applyFont="1" applyFill="1" applyBorder="1" applyAlignment="1">
      <alignment horizontal="left" vertical="center"/>
    </xf>
    <xf numFmtId="0" fontId="201" fillId="0" borderId="72" xfId="73" applyFont="1" applyFill="1" applyBorder="1" applyAlignment="1">
      <alignment horizontal="left" vertical="center"/>
    </xf>
    <xf numFmtId="0" fontId="68" fillId="0" borderId="30" xfId="73" applyFont="1" applyFill="1" applyBorder="1" applyAlignment="1">
      <alignment horizontal="left" vertical="center" wrapText="1"/>
    </xf>
    <xf numFmtId="0" fontId="68" fillId="0" borderId="31" xfId="73" applyFont="1" applyFill="1" applyBorder="1" applyAlignment="1">
      <alignment horizontal="left" vertical="center" wrapText="1"/>
    </xf>
    <xf numFmtId="0" fontId="68" fillId="0" borderId="32" xfId="73" applyFont="1" applyFill="1" applyBorder="1" applyAlignment="1">
      <alignment horizontal="left" vertical="center" wrapText="1"/>
    </xf>
    <xf numFmtId="0" fontId="202" fillId="0" borderId="10" xfId="71" applyFont="1" applyFill="1" applyBorder="1" applyAlignment="1">
      <alignment horizontal="left" vertical="center" wrapText="1"/>
    </xf>
    <xf numFmtId="6" fontId="202" fillId="0" borderId="30" xfId="34" applyNumberFormat="1" applyFont="1" applyFill="1" applyBorder="1" applyAlignment="1">
      <alignment horizontal="left" vertical="center" wrapText="1" indent="1"/>
    </xf>
    <xf numFmtId="6" fontId="202" fillId="0" borderId="31" xfId="34" applyNumberFormat="1" applyFont="1" applyFill="1" applyBorder="1" applyAlignment="1">
      <alignment horizontal="left" vertical="center" wrapText="1" indent="1"/>
    </xf>
    <xf numFmtId="6" fontId="202" fillId="0" borderId="32" xfId="34" applyNumberFormat="1" applyFont="1" applyFill="1" applyBorder="1" applyAlignment="1">
      <alignment horizontal="left" vertical="center" wrapText="1" indent="1"/>
    </xf>
    <xf numFmtId="0" fontId="68" fillId="0" borderId="31" xfId="73" applyFont="1" applyFill="1" applyBorder="1" applyAlignment="1">
      <alignment horizontal="center" vertical="center" wrapText="1"/>
    </xf>
    <xf numFmtId="0" fontId="68" fillId="0" borderId="32" xfId="73" applyFont="1" applyFill="1" applyBorder="1" applyAlignment="1">
      <alignment horizontal="center" vertical="center" wrapText="1"/>
    </xf>
    <xf numFmtId="0" fontId="15" fillId="0" borderId="0" xfId="73" applyFont="1" applyFill="1" applyAlignment="1">
      <alignment horizontal="right" vertical="center" wrapText="1"/>
    </xf>
    <xf numFmtId="0" fontId="200" fillId="0" borderId="0" xfId="73" applyFont="1" applyFill="1" applyAlignment="1">
      <alignment horizontal="right" vertical="center"/>
    </xf>
    <xf numFmtId="0" fontId="7" fillId="0" borderId="0" xfId="73" applyFont="1" applyFill="1" applyAlignment="1">
      <alignment horizontal="left" vertical="center" wrapText="1"/>
    </xf>
    <xf numFmtId="0" fontId="30" fillId="0" borderId="55" xfId="0" applyFont="1" applyBorder="1" applyAlignment="1">
      <alignment horizontal="left" vertical="center" wrapText="1"/>
    </xf>
    <xf numFmtId="0" fontId="46" fillId="0" borderId="55" xfId="0" applyFont="1" applyBorder="1" applyAlignment="1">
      <alignment horizontal="center" vertical="center"/>
    </xf>
    <xf numFmtId="0" fontId="15" fillId="0" borderId="17" xfId="0" applyFont="1" applyBorder="1" applyAlignment="1">
      <alignment horizontal="left" indent="1" shrinkToFit="1"/>
    </xf>
    <xf numFmtId="0" fontId="15" fillId="0" borderId="0" xfId="0" applyFont="1" applyAlignment="1">
      <alignment vertical="center"/>
    </xf>
    <xf numFmtId="0" fontId="41" fillId="0" borderId="86" xfId="0" applyFont="1" applyBorder="1" applyAlignment="1">
      <alignment horizontal="center" vertical="center" shrinkToFit="1"/>
    </xf>
    <xf numFmtId="0" fontId="41" fillId="0" borderId="124" xfId="0" applyFont="1" applyBorder="1" applyAlignment="1">
      <alignment horizontal="center" vertical="center" shrinkToFit="1"/>
    </xf>
    <xf numFmtId="0" fontId="41" fillId="0" borderId="85" xfId="0" applyFont="1" applyBorder="1" applyAlignment="1">
      <alignment horizontal="center" vertical="center" shrinkToFit="1"/>
    </xf>
    <xf numFmtId="0" fontId="41" fillId="0" borderId="103" xfId="0" applyFont="1" applyBorder="1" applyAlignment="1">
      <alignment horizontal="center" vertical="center" shrinkToFit="1"/>
    </xf>
    <xf numFmtId="0" fontId="15" fillId="0" borderId="77" xfId="0" applyFont="1" applyBorder="1" applyAlignment="1">
      <alignment vertical="center"/>
    </xf>
    <xf numFmtId="0" fontId="15" fillId="0" borderId="10" xfId="0" applyFont="1" applyBorder="1" applyAlignment="1">
      <alignment vertical="center"/>
    </xf>
    <xf numFmtId="0" fontId="7" fillId="0" borderId="21" xfId="0" applyFont="1" applyBorder="1" applyAlignment="1">
      <alignment horizontal="left" vertical="center" indent="1" shrinkToFit="1"/>
    </xf>
    <xf numFmtId="0" fontId="15" fillId="0" borderId="30" xfId="0" applyFont="1" applyBorder="1" applyAlignment="1">
      <alignment vertical="center"/>
    </xf>
    <xf numFmtId="0" fontId="15" fillId="0" borderId="32" xfId="0" applyFont="1" applyBorder="1" applyAlignment="1">
      <alignment vertical="center"/>
    </xf>
    <xf numFmtId="0" fontId="7" fillId="0" borderId="125" xfId="0" applyFont="1" applyBorder="1" applyAlignment="1">
      <alignment horizontal="center" vertical="center" shrinkToFit="1"/>
    </xf>
    <xf numFmtId="0" fontId="7" fillId="0" borderId="68" xfId="0" applyFont="1" applyBorder="1" applyAlignment="1">
      <alignment horizontal="center" vertical="center" shrinkToFit="1"/>
    </xf>
    <xf numFmtId="0" fontId="41" fillId="0" borderId="88" xfId="0" applyFont="1" applyBorder="1" applyAlignment="1">
      <alignment horizontal="center" vertical="center" shrinkToFit="1"/>
    </xf>
    <xf numFmtId="0" fontId="15" fillId="0" borderId="89" xfId="0" applyFont="1" applyBorder="1" applyAlignment="1">
      <alignment vertical="center"/>
    </xf>
    <xf numFmtId="0" fontId="7" fillId="0" borderId="0" xfId="0" applyFont="1" applyAlignment="1">
      <alignment vertical="center" shrinkToFit="1"/>
    </xf>
    <xf numFmtId="0" fontId="14" fillId="0" borderId="0" xfId="0" applyFont="1" applyAlignment="1">
      <alignment vertical="center"/>
    </xf>
    <xf numFmtId="0" fontId="7" fillId="0" borderId="22" xfId="0" applyFont="1" applyBorder="1" applyAlignment="1">
      <alignment vertical="center" shrinkToFit="1"/>
    </xf>
    <xf numFmtId="0" fontId="7" fillId="0" borderId="18" xfId="0" applyFont="1" applyBorder="1" applyAlignment="1">
      <alignment vertical="center" shrinkToFit="1"/>
    </xf>
    <xf numFmtId="0" fontId="7" fillId="0" borderId="126" xfId="0" applyFont="1" applyBorder="1" applyAlignment="1">
      <alignment vertical="center" shrinkToFit="1"/>
    </xf>
    <xf numFmtId="191" fontId="123" fillId="32" borderId="0" xfId="0" applyNumberFormat="1" applyFont="1" applyFill="1" applyAlignment="1">
      <alignment horizontal="distributed" vertical="center" indent="1"/>
    </xf>
    <xf numFmtId="0" fontId="7" fillId="0" borderId="68" xfId="0" applyFont="1" applyBorder="1" applyAlignment="1">
      <alignment horizontal="left" vertical="center" shrinkToFit="1"/>
    </xf>
    <xf numFmtId="0" fontId="7" fillId="0" borderId="128" xfId="0" applyFont="1" applyBorder="1" applyAlignment="1">
      <alignment horizontal="left" vertical="center" shrinkToFit="1"/>
    </xf>
    <xf numFmtId="0" fontId="7" fillId="0" borderId="129" xfId="0" applyFont="1" applyBorder="1" applyAlignment="1">
      <alignment horizontal="left" vertical="top" wrapText="1" indent="1" shrinkToFit="1"/>
    </xf>
    <xf numFmtId="0" fontId="7" fillId="0" borderId="130" xfId="0" applyFont="1" applyBorder="1" applyAlignment="1">
      <alignment horizontal="left" vertical="top" indent="1" shrinkToFit="1"/>
    </xf>
    <xf numFmtId="0" fontId="7" fillId="0" borderId="131" xfId="0" applyFont="1" applyBorder="1" applyAlignment="1">
      <alignment horizontal="left" vertical="top" indent="1" shrinkToFit="1"/>
    </xf>
    <xf numFmtId="0" fontId="7" fillId="0" borderId="22" xfId="0" applyFont="1" applyBorder="1" applyAlignment="1">
      <alignment horizontal="left" vertical="center" indent="2" shrinkToFit="1"/>
    </xf>
    <xf numFmtId="0" fontId="7" fillId="0" borderId="18" xfId="0" applyFont="1" applyBorder="1" applyAlignment="1">
      <alignment horizontal="left" vertical="center" indent="2" shrinkToFit="1"/>
    </xf>
    <xf numFmtId="0" fontId="7" fillId="0" borderId="127" xfId="0" applyFont="1" applyBorder="1" applyAlignment="1">
      <alignment horizontal="center" vertical="center" wrapText="1" shrinkToFit="1"/>
    </xf>
    <xf numFmtId="0" fontId="7" fillId="0" borderId="18"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127" xfId="0" applyFont="1" applyBorder="1" applyAlignment="1">
      <alignment horizontal="center" vertical="center" shrinkToFit="1"/>
    </xf>
    <xf numFmtId="180" fontId="15" fillId="0" borderId="63" xfId="0" applyNumberFormat="1" applyFont="1" applyBorder="1" applyAlignment="1">
      <alignment horizontal="distributed" vertical="top" indent="1" shrinkToFit="1"/>
    </xf>
    <xf numFmtId="180" fontId="0" fillId="0" borderId="17" xfId="0" applyNumberFormat="1" applyBorder="1" applyAlignment="1">
      <alignment horizontal="distributed" vertical="top" indent="1" shrinkToFit="1"/>
    </xf>
    <xf numFmtId="180" fontId="15" fillId="0" borderId="93" xfId="0" applyNumberFormat="1" applyFont="1" applyBorder="1" applyAlignment="1">
      <alignment horizontal="distributed" indent="1" shrinkToFit="1"/>
    </xf>
    <xf numFmtId="0" fontId="0" fillId="0" borderId="23" xfId="0" applyBorder="1" applyAlignment="1">
      <alignment horizontal="distributed" indent="1" shrinkToFit="1"/>
    </xf>
    <xf numFmtId="180" fontId="15" fillId="0" borderId="22" xfId="0" applyNumberFormat="1" applyFont="1" applyBorder="1" applyAlignment="1">
      <alignment horizontal="distributed" vertical="center" indent="3" shrinkToFit="1"/>
    </xf>
    <xf numFmtId="180" fontId="15" fillId="0" borderId="18" xfId="0" applyNumberFormat="1" applyFont="1" applyBorder="1" applyAlignment="1">
      <alignment horizontal="distributed" vertical="center" indent="3" shrinkToFit="1"/>
    </xf>
    <xf numFmtId="180" fontId="15" fillId="0" borderId="35" xfId="0" applyNumberFormat="1" applyFont="1" applyBorder="1" applyAlignment="1">
      <alignment horizontal="distributed" vertical="center" indent="3" shrinkToFit="1"/>
    </xf>
    <xf numFmtId="0" fontId="7" fillId="0" borderId="22" xfId="0" applyFont="1" applyBorder="1" applyAlignment="1">
      <alignment horizontal="center" vertical="center" shrinkToFit="1"/>
    </xf>
    <xf numFmtId="180" fontId="15" fillId="0" borderId="22" xfId="0" applyNumberFormat="1" applyFont="1" applyBorder="1" applyAlignment="1">
      <alignment horizontal="distributed" vertical="center" wrapText="1" indent="3" shrinkToFit="1"/>
    </xf>
    <xf numFmtId="0" fontId="15" fillId="0" borderId="18" xfId="0" applyFont="1" applyBorder="1" applyAlignment="1">
      <alignment horizontal="distributed" vertical="center" wrapText="1" indent="3" shrinkToFit="1"/>
    </xf>
    <xf numFmtId="0" fontId="15" fillId="0" borderId="126" xfId="0" applyFont="1" applyBorder="1" applyAlignment="1">
      <alignment horizontal="distributed" vertical="center" wrapText="1" indent="3" shrinkToFit="1"/>
    </xf>
    <xf numFmtId="0" fontId="7" fillId="0" borderId="18" xfId="0" applyFont="1" applyBorder="1" applyAlignment="1">
      <alignment horizontal="left" vertical="center" shrinkToFit="1"/>
    </xf>
    <xf numFmtId="0" fontId="7" fillId="0" borderId="126" xfId="0" applyFont="1" applyBorder="1" applyAlignment="1">
      <alignment horizontal="left" vertical="center" shrinkToFit="1"/>
    </xf>
    <xf numFmtId="180" fontId="15" fillId="0" borderId="23" xfId="0" applyNumberFormat="1" applyFont="1" applyBorder="1" applyAlignment="1">
      <alignment horizontal="left" indent="1" shrinkToFit="1"/>
    </xf>
    <xf numFmtId="0" fontId="15" fillId="0" borderId="23" xfId="0" applyFont="1" applyBorder="1" applyAlignment="1">
      <alignment horizontal="left" indent="1" shrinkToFit="1"/>
    </xf>
    <xf numFmtId="0" fontId="15" fillId="0" borderId="0" xfId="0" applyFont="1" applyAlignment="1">
      <alignment horizontal="distributed" vertical="center"/>
    </xf>
    <xf numFmtId="0" fontId="70" fillId="28" borderId="0" xfId="28" applyFill="1" applyBorder="1" applyAlignment="1" applyProtection="1">
      <alignment horizontal="center" vertical="center" wrapText="1"/>
    </xf>
    <xf numFmtId="0" fontId="7" fillId="0" borderId="132"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59"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0" xfId="0" applyFont="1" applyAlignment="1">
      <alignment horizontal="center" vertical="center" shrinkToFit="1"/>
    </xf>
    <xf numFmtId="0" fontId="7" fillId="0" borderId="46"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60" xfId="0" applyFont="1" applyBorder="1" applyAlignment="1">
      <alignment horizontal="center" vertical="center" shrinkToFit="1"/>
    </xf>
    <xf numFmtId="0" fontId="11" fillId="0" borderId="23" xfId="0" applyFont="1" applyBorder="1" applyAlignment="1">
      <alignment horizontal="center" vertical="center" shrinkToFit="1"/>
    </xf>
    <xf numFmtId="0" fontId="11" fillId="0" borderId="133" xfId="0" applyFont="1" applyBorder="1" applyAlignment="1">
      <alignment horizontal="center" vertical="center" shrinkToFit="1"/>
    </xf>
    <xf numFmtId="0" fontId="11" fillId="0" borderId="0" xfId="0" applyFont="1" applyAlignment="1">
      <alignment horizontal="center" vertical="center" shrinkToFit="1"/>
    </xf>
    <xf numFmtId="0" fontId="11" fillId="0" borderId="21" xfId="0" applyFont="1" applyBorder="1" applyAlignment="1">
      <alignment horizontal="center" vertical="center" shrinkToFit="1"/>
    </xf>
    <xf numFmtId="0" fontId="11" fillId="0" borderId="17" xfId="0" applyFont="1" applyBorder="1" applyAlignment="1">
      <alignment horizontal="center" vertical="center" shrinkToFit="1"/>
    </xf>
    <xf numFmtId="0" fontId="11" fillId="0" borderId="25" xfId="0" applyFont="1" applyBorder="1" applyAlignment="1">
      <alignment horizontal="center" vertical="center" shrinkToFit="1"/>
    </xf>
    <xf numFmtId="0" fontId="7" fillId="0" borderId="0" xfId="0" applyFont="1" applyAlignment="1">
      <alignment horizontal="distributed" vertical="center"/>
    </xf>
    <xf numFmtId="3" fontId="80" fillId="0" borderId="22" xfId="0" applyNumberFormat="1" applyFont="1" applyBorder="1" applyAlignment="1">
      <alignment horizontal="center" vertical="center" shrinkToFit="1"/>
    </xf>
    <xf numFmtId="3" fontId="80" fillId="0" borderId="18" xfId="0" applyNumberFormat="1" applyFont="1" applyBorder="1" applyAlignment="1">
      <alignment horizontal="center" vertical="center" shrinkToFit="1"/>
    </xf>
    <xf numFmtId="0" fontId="15" fillId="0" borderId="22" xfId="0" applyFont="1" applyBorder="1" applyAlignment="1">
      <alignment horizontal="left" vertical="center" shrinkToFit="1"/>
    </xf>
    <xf numFmtId="0" fontId="15" fillId="0" borderId="18" xfId="0" applyFont="1" applyBorder="1" applyAlignment="1">
      <alignment horizontal="left" vertical="center" shrinkToFit="1"/>
    </xf>
    <xf numFmtId="0" fontId="15" fillId="0" borderId="35" xfId="0" applyFont="1" applyBorder="1" applyAlignment="1">
      <alignment horizontal="left" vertical="center" shrinkToFit="1"/>
    </xf>
    <xf numFmtId="0" fontId="7" fillId="0" borderId="22" xfId="0" applyFont="1" applyBorder="1" applyAlignment="1">
      <alignment horizontal="left" vertical="center" shrinkToFit="1"/>
    </xf>
    <xf numFmtId="0" fontId="7" fillId="0" borderId="35" xfId="0" applyFont="1" applyBorder="1" applyAlignment="1">
      <alignment horizontal="left" vertical="center" shrinkToFit="1"/>
    </xf>
    <xf numFmtId="0" fontId="9" fillId="0" borderId="0" xfId="58" applyFont="1" applyAlignment="1">
      <alignment horizontal="center" vertical="center"/>
    </xf>
    <xf numFmtId="0" fontId="7" fillId="0" borderId="0" xfId="58" applyFont="1" applyAlignment="1">
      <alignment vertical="top" wrapText="1"/>
    </xf>
    <xf numFmtId="0" fontId="19" fillId="0" borderId="15" xfId="0" applyFont="1" applyBorder="1" applyAlignment="1">
      <alignment horizontal="left" vertical="center"/>
    </xf>
    <xf numFmtId="0" fontId="19" fillId="0" borderId="14" xfId="0" applyFont="1" applyBorder="1" applyAlignment="1">
      <alignment vertical="center"/>
    </xf>
    <xf numFmtId="0" fontId="19" fillId="0" borderId="15" xfId="0" applyFont="1" applyBorder="1"/>
    <xf numFmtId="0" fontId="14" fillId="0" borderId="15" xfId="58" applyFont="1" applyBorder="1" applyAlignment="1">
      <alignment vertical="center"/>
    </xf>
    <xf numFmtId="0" fontId="5" fillId="0" borderId="15" xfId="0" applyFont="1" applyBorder="1"/>
    <xf numFmtId="0" fontId="14" fillId="0" borderId="14" xfId="58" applyFont="1" applyBorder="1" applyAlignment="1">
      <alignment vertical="center"/>
    </xf>
    <xf numFmtId="0" fontId="5" fillId="0" borderId="14" xfId="0" applyFont="1" applyBorder="1"/>
    <xf numFmtId="0" fontId="14" fillId="0" borderId="218" xfId="58" applyFont="1" applyBorder="1" applyAlignment="1">
      <alignment vertical="center"/>
    </xf>
    <xf numFmtId="0" fontId="5" fillId="0" borderId="218" xfId="0" applyFont="1" applyBorder="1"/>
    <xf numFmtId="0" fontId="19" fillId="0" borderId="218" xfId="0" applyFont="1" applyBorder="1"/>
    <xf numFmtId="0" fontId="14" fillId="0" borderId="0" xfId="58" applyFont="1" applyAlignment="1">
      <alignment vertical="top" wrapText="1"/>
    </xf>
    <xf numFmtId="0" fontId="5" fillId="0" borderId="0" xfId="0" applyFont="1"/>
    <xf numFmtId="0" fontId="18" fillId="0" borderId="0" xfId="58" applyFont="1" applyAlignment="1">
      <alignment horizontal="center"/>
    </xf>
    <xf numFmtId="0" fontId="14" fillId="0" borderId="0" xfId="58" applyFont="1" applyAlignment="1">
      <alignment horizontal="left" shrinkToFit="1"/>
    </xf>
    <xf numFmtId="0" fontId="5" fillId="0" borderId="0" xfId="0" applyFont="1" applyAlignment="1">
      <alignment horizontal="left" shrinkToFit="1"/>
    </xf>
    <xf numFmtId="0" fontId="14" fillId="0" borderId="0" xfId="58" applyFont="1" applyAlignment="1">
      <alignment horizontal="left"/>
    </xf>
    <xf numFmtId="0" fontId="15" fillId="0" borderId="0" xfId="58" applyFont="1" applyAlignment="1">
      <alignment horizontal="left" vertical="center" wrapText="1"/>
    </xf>
    <xf numFmtId="0" fontId="7" fillId="0" borderId="0" xfId="58" applyFont="1" applyAlignment="1">
      <alignment horizontal="left" wrapText="1"/>
    </xf>
    <xf numFmtId="0" fontId="15" fillId="0" borderId="0" xfId="58" applyFont="1" applyAlignment="1">
      <alignment vertical="center"/>
    </xf>
    <xf numFmtId="0" fontId="30" fillId="0" borderId="0" xfId="58" applyFont="1"/>
    <xf numFmtId="191" fontId="9" fillId="0" borderId="0" xfId="0" applyNumberFormat="1" applyFont="1" applyAlignment="1">
      <alignment horizontal="center" vertical="center"/>
    </xf>
    <xf numFmtId="181" fontId="14" fillId="0" borderId="15" xfId="58" applyNumberFormat="1" applyFont="1" applyBorder="1" applyAlignment="1">
      <alignment horizontal="left" shrinkToFit="1"/>
    </xf>
    <xf numFmtId="0" fontId="14" fillId="0" borderId="15" xfId="58" applyFont="1" applyBorder="1" applyAlignment="1">
      <alignment horizontal="left" shrinkToFit="1"/>
    </xf>
    <xf numFmtId="0" fontId="17" fillId="0" borderId="0" xfId="0" applyFont="1" applyAlignment="1">
      <alignment horizontal="left"/>
    </xf>
    <xf numFmtId="0" fontId="17" fillId="0" borderId="0" xfId="58" applyFont="1" applyAlignment="1">
      <alignment horizontal="right"/>
    </xf>
    <xf numFmtId="0" fontId="9" fillId="0" borderId="0" xfId="58" applyFont="1" applyAlignment="1">
      <alignment horizontal="center"/>
    </xf>
    <xf numFmtId="203" fontId="18" fillId="0" borderId="0" xfId="63" applyNumberFormat="1" applyFont="1" applyAlignment="1">
      <alignment horizontal="right" vertical="center" shrinkToFit="1"/>
    </xf>
    <xf numFmtId="0" fontId="14" fillId="0" borderId="0" xfId="58" applyFont="1" applyAlignment="1">
      <alignment horizontal="center" vertical="center"/>
    </xf>
    <xf numFmtId="0" fontId="14" fillId="0" borderId="15" xfId="58" applyFont="1" applyBorder="1" applyAlignment="1">
      <alignment horizontal="left" vertical="center" indent="1" shrinkToFit="1"/>
    </xf>
    <xf numFmtId="191" fontId="161" fillId="27" borderId="0" xfId="58" applyNumberFormat="1" applyFont="1" applyFill="1" applyAlignment="1">
      <alignment horizontal="left"/>
    </xf>
    <xf numFmtId="191" fontId="43" fillId="0" borderId="0" xfId="0" applyNumberFormat="1" applyFont="1" applyAlignment="1">
      <alignment horizontal="center" vertical="center" shrinkToFit="1"/>
    </xf>
    <xf numFmtId="202" fontId="43" fillId="0" borderId="0" xfId="0" applyNumberFormat="1" applyFont="1" applyAlignment="1">
      <alignment horizontal="left" vertical="center"/>
    </xf>
    <xf numFmtId="0" fontId="14" fillId="0" borderId="0" xfId="58" applyFont="1" applyAlignment="1">
      <alignment vertical="center"/>
    </xf>
    <xf numFmtId="0" fontId="43" fillId="0" borderId="0" xfId="58" applyFont="1" applyAlignment="1">
      <alignment horizontal="left" vertical="center"/>
    </xf>
    <xf numFmtId="0" fontId="7" fillId="0" borderId="91" xfId="65" applyBorder="1" applyAlignment="1">
      <alignment horizontal="left" vertical="center"/>
    </xf>
    <xf numFmtId="0" fontId="7" fillId="0" borderId="134" xfId="65" applyBorder="1" applyAlignment="1">
      <alignment horizontal="left" vertical="center"/>
    </xf>
    <xf numFmtId="0" fontId="7" fillId="0" borderId="29" xfId="65" applyBorder="1" applyAlignment="1">
      <alignment horizontal="right" vertical="center"/>
    </xf>
    <xf numFmtId="0" fontId="7" fillId="0" borderId="12" xfId="65" applyBorder="1" applyAlignment="1">
      <alignment horizontal="right" vertical="center"/>
    </xf>
    <xf numFmtId="0" fontId="7" fillId="0" borderId="29" xfId="65" applyBorder="1" applyAlignment="1">
      <alignment horizontal="center" vertical="center"/>
    </xf>
    <xf numFmtId="0" fontId="7" fillId="0" borderId="12" xfId="65" applyBorder="1" applyAlignment="1">
      <alignment horizontal="center" vertical="center"/>
    </xf>
    <xf numFmtId="178" fontId="7" fillId="0" borderId="29" xfId="65" applyNumberFormat="1" applyBorder="1" applyAlignment="1">
      <alignment horizontal="right" vertical="center"/>
    </xf>
    <xf numFmtId="178" fontId="7" fillId="0" borderId="12" xfId="65" applyNumberFormat="1" applyBorder="1" applyAlignment="1">
      <alignment horizontal="right" vertical="center"/>
    </xf>
    <xf numFmtId="179" fontId="7" fillId="0" borderId="29" xfId="65" applyNumberFormat="1" applyBorder="1" applyAlignment="1">
      <alignment horizontal="right" vertical="center"/>
    </xf>
    <xf numFmtId="179" fontId="7" fillId="0" borderId="12" xfId="65" applyNumberFormat="1" applyBorder="1" applyAlignment="1">
      <alignment horizontal="right" vertical="center"/>
    </xf>
    <xf numFmtId="0" fontId="7" fillId="0" borderId="72" xfId="65" applyBorder="1" applyAlignment="1">
      <alignment horizontal="left" vertical="center" shrinkToFit="1"/>
    </xf>
    <xf numFmtId="0" fontId="7" fillId="0" borderId="90" xfId="65" applyBorder="1" applyAlignment="1">
      <alignment horizontal="left" vertical="center" shrinkToFit="1"/>
    </xf>
    <xf numFmtId="0" fontId="7" fillId="0" borderId="27" xfId="65" applyBorder="1" applyAlignment="1">
      <alignment horizontal="left" vertical="center" shrinkToFit="1"/>
    </xf>
    <xf numFmtId="0" fontId="7" fillId="0" borderId="28" xfId="65" applyBorder="1" applyAlignment="1">
      <alignment horizontal="left" vertical="center" shrinkToFit="1"/>
    </xf>
    <xf numFmtId="0" fontId="7" fillId="0" borderId="0" xfId="65" quotePrefix="1" applyAlignment="1">
      <alignment horizontal="left" vertical="center" shrinkToFit="1"/>
    </xf>
    <xf numFmtId="0" fontId="70" fillId="28" borderId="21" xfId="28" applyFill="1" applyBorder="1" applyAlignment="1" applyProtection="1">
      <alignment horizontal="center" vertical="center" wrapText="1"/>
    </xf>
    <xf numFmtId="0" fontId="7" fillId="0" borderId="91" xfId="65" applyBorder="1" applyAlignment="1">
      <alignment horizontal="center" vertical="center"/>
    </xf>
    <xf numFmtId="0" fontId="0" fillId="0" borderId="134" xfId="0" applyBorder="1" applyAlignment="1">
      <alignment vertical="center"/>
    </xf>
    <xf numFmtId="0" fontId="0" fillId="0" borderId="12" xfId="0" applyBorder="1" applyAlignment="1">
      <alignment vertical="center"/>
    </xf>
    <xf numFmtId="0" fontId="7" fillId="0" borderId="0" xfId="65" applyAlignment="1">
      <alignment vertical="center"/>
    </xf>
    <xf numFmtId="58" fontId="7" fillId="0" borderId="27" xfId="65" applyNumberFormat="1" applyBorder="1" applyAlignment="1">
      <alignment horizontal="center" vertical="center"/>
    </xf>
    <xf numFmtId="58" fontId="7" fillId="0" borderId="72" xfId="65" applyNumberFormat="1" applyBorder="1" applyAlignment="1">
      <alignment horizontal="center" vertical="center"/>
    </xf>
    <xf numFmtId="0" fontId="120" fillId="32" borderId="31" xfId="0" applyFont="1" applyFill="1" applyBorder="1" applyAlignment="1">
      <alignment horizontal="left" vertical="center"/>
    </xf>
    <xf numFmtId="0" fontId="120" fillId="32" borderId="32" xfId="0" applyFont="1" applyFill="1" applyBorder="1" applyAlignment="1">
      <alignment horizontal="left" vertical="center"/>
    </xf>
    <xf numFmtId="0" fontId="120" fillId="32" borderId="74" xfId="0" applyFont="1" applyFill="1" applyBorder="1" applyAlignment="1">
      <alignment horizontal="left" vertical="top" wrapText="1" indent="2"/>
    </xf>
    <xf numFmtId="0" fontId="120" fillId="32" borderId="72" xfId="0" applyFont="1" applyFill="1" applyBorder="1" applyAlignment="1">
      <alignment horizontal="left" vertical="top" wrapText="1" indent="2"/>
    </xf>
    <xf numFmtId="0" fontId="120" fillId="32" borderId="58" xfId="0" applyFont="1" applyFill="1" applyBorder="1" applyAlignment="1">
      <alignment horizontal="left" vertical="top" wrapText="1" indent="2"/>
    </xf>
    <xf numFmtId="0" fontId="120" fillId="32" borderId="31" xfId="0" applyFont="1" applyFill="1" applyBorder="1" applyAlignment="1">
      <alignment horizontal="left" vertical="center" shrinkToFit="1"/>
    </xf>
    <xf numFmtId="0" fontId="120" fillId="32" borderId="32" xfId="0" applyFont="1" applyFill="1" applyBorder="1" applyAlignment="1">
      <alignment horizontal="left" vertical="center" shrinkToFit="1"/>
    </xf>
    <xf numFmtId="0" fontId="120" fillId="32" borderId="171" xfId="0" applyFont="1" applyFill="1" applyBorder="1" applyAlignment="1">
      <alignment horizontal="left" vertical="center" shrinkToFit="1"/>
    </xf>
    <xf numFmtId="0" fontId="120" fillId="32" borderId="172" xfId="0" applyFont="1" applyFill="1" applyBorder="1" applyAlignment="1">
      <alignment horizontal="left" vertical="center" shrinkToFit="1"/>
    </xf>
    <xf numFmtId="179" fontId="125" fillId="32" borderId="30" xfId="0" applyNumberFormat="1" applyFont="1" applyFill="1" applyBorder="1" applyAlignment="1">
      <alignment horizontal="right" vertical="center"/>
    </xf>
    <xf numFmtId="179" fontId="125" fillId="32" borderId="31" xfId="0" applyNumberFormat="1" applyFont="1" applyFill="1" applyBorder="1" applyAlignment="1">
      <alignment horizontal="right" vertical="center"/>
    </xf>
    <xf numFmtId="179" fontId="125" fillId="32" borderId="170" xfId="0" applyNumberFormat="1" applyFont="1" applyFill="1" applyBorder="1" applyAlignment="1">
      <alignment horizontal="right" vertical="center"/>
    </xf>
    <xf numFmtId="179" fontId="125" fillId="32" borderId="171" xfId="0" applyNumberFormat="1" applyFont="1" applyFill="1" applyBorder="1" applyAlignment="1">
      <alignment horizontal="right" vertical="center"/>
    </xf>
    <xf numFmtId="0" fontId="120" fillId="32" borderId="171" xfId="0" applyFont="1" applyFill="1" applyBorder="1" applyAlignment="1">
      <alignment horizontal="left" vertical="center"/>
    </xf>
    <xf numFmtId="0" fontId="120" fillId="32" borderId="172" xfId="0" applyFont="1" applyFill="1" applyBorder="1" applyAlignment="1">
      <alignment horizontal="left" vertical="center"/>
    </xf>
    <xf numFmtId="0" fontId="120" fillId="32" borderId="97" xfId="0" applyFont="1" applyFill="1" applyBorder="1" applyAlignment="1">
      <alignment horizontal="left" vertical="center" shrinkToFit="1"/>
    </xf>
    <xf numFmtId="0" fontId="120" fillId="32" borderId="217" xfId="0" applyFont="1" applyFill="1" applyBorder="1" applyAlignment="1">
      <alignment horizontal="left" vertical="center" shrinkToFit="1"/>
    </xf>
    <xf numFmtId="0" fontId="120" fillId="32" borderId="97" xfId="0" applyFont="1" applyFill="1" applyBorder="1" applyAlignment="1">
      <alignment horizontal="left" vertical="center"/>
    </xf>
    <xf numFmtId="0" fontId="120" fillId="32" borderId="217" xfId="0" applyFont="1" applyFill="1" applyBorder="1" applyAlignment="1">
      <alignment horizontal="left" vertical="center"/>
    </xf>
    <xf numFmtId="0" fontId="120" fillId="32" borderId="72" xfId="0" applyFont="1" applyFill="1" applyBorder="1" applyAlignment="1">
      <alignment horizontal="left" vertical="center"/>
    </xf>
    <xf numFmtId="0" fontId="120" fillId="32" borderId="58" xfId="0" applyFont="1" applyFill="1" applyBorder="1" applyAlignment="1">
      <alignment horizontal="left" vertical="center"/>
    </xf>
    <xf numFmtId="179" fontId="125" fillId="32" borderId="216" xfId="0" applyNumberFormat="1" applyFont="1" applyFill="1" applyBorder="1" applyAlignment="1">
      <alignment horizontal="right" vertical="center"/>
    </xf>
    <xf numFmtId="179" fontId="125" fillId="32" borderId="97" xfId="0" applyNumberFormat="1" applyFont="1" applyFill="1" applyBorder="1" applyAlignment="1">
      <alignment horizontal="right" vertical="center"/>
    </xf>
    <xf numFmtId="179" fontId="125" fillId="32" borderId="74" xfId="0" applyNumberFormat="1" applyFont="1" applyFill="1" applyBorder="1" applyAlignment="1">
      <alignment horizontal="right" vertical="center"/>
    </xf>
    <xf numFmtId="179" fontId="125" fillId="32" borderId="72" xfId="0" applyNumberFormat="1" applyFont="1" applyFill="1" applyBorder="1" applyAlignment="1">
      <alignment horizontal="right" vertical="center"/>
    </xf>
    <xf numFmtId="0" fontId="70" fillId="35" borderId="0" xfId="28" applyFill="1" applyBorder="1" applyAlignment="1" applyProtection="1">
      <alignment horizontal="center" vertical="center" wrapText="1"/>
    </xf>
    <xf numFmtId="0" fontId="123" fillId="32" borderId="0" xfId="0" applyFont="1" applyFill="1" applyAlignment="1">
      <alignment horizontal="distributed" vertical="distributed"/>
    </xf>
    <xf numFmtId="0" fontId="121" fillId="32" borderId="0" xfId="0" applyFont="1" applyFill="1" applyAlignment="1">
      <alignment horizontal="center" vertical="top"/>
    </xf>
    <xf numFmtId="0" fontId="122" fillId="32" borderId="0" xfId="0" applyFont="1" applyFill="1" applyAlignment="1">
      <alignment horizontal="center" vertical="top"/>
    </xf>
    <xf numFmtId="0" fontId="123" fillId="32" borderId="0" xfId="0" applyFont="1" applyFill="1" applyAlignment="1">
      <alignment horizontal="left" vertical="top"/>
    </xf>
    <xf numFmtId="0" fontId="123" fillId="32" borderId="0" xfId="0" applyFont="1" applyFill="1" applyAlignment="1">
      <alignment horizontal="left" vertical="center"/>
    </xf>
    <xf numFmtId="0" fontId="123" fillId="32" borderId="0" xfId="0" applyFont="1" applyFill="1" applyAlignment="1">
      <alignment horizontal="left" vertical="center" indent="1" shrinkToFit="1"/>
    </xf>
    <xf numFmtId="180" fontId="123" fillId="32" borderId="0" xfId="0" applyNumberFormat="1" applyFont="1" applyFill="1" applyAlignment="1">
      <alignment horizontal="left" vertical="center" indent="1" shrinkToFit="1"/>
    </xf>
    <xf numFmtId="0" fontId="9" fillId="32" borderId="0" xfId="58" applyFont="1" applyFill="1" applyAlignment="1">
      <alignment horizontal="left" vertical="center" indent="1" shrinkToFit="1"/>
    </xf>
    <xf numFmtId="191" fontId="123" fillId="32" borderId="0" xfId="0" applyNumberFormat="1" applyFont="1" applyFill="1" applyAlignment="1">
      <alignment horizontal="distributed" vertical="center" indent="2"/>
    </xf>
    <xf numFmtId="0" fontId="120" fillId="32" borderId="0" xfId="0" applyFont="1" applyFill="1" applyAlignment="1">
      <alignment horizontal="right" vertical="center"/>
    </xf>
    <xf numFmtId="0" fontId="120" fillId="32" borderId="30" xfId="0" applyFont="1" applyFill="1" applyBorder="1" applyAlignment="1">
      <alignment horizontal="center" vertical="center"/>
    </xf>
    <xf numFmtId="0" fontId="120" fillId="32" borderId="31" xfId="0" applyFont="1" applyFill="1" applyBorder="1" applyAlignment="1">
      <alignment horizontal="center" vertical="center"/>
    </xf>
    <xf numFmtId="0" fontId="120" fillId="32" borderId="32" xfId="0" applyFont="1" applyFill="1" applyBorder="1" applyAlignment="1">
      <alignment horizontal="center" vertical="center"/>
    </xf>
    <xf numFmtId="0" fontId="228" fillId="28" borderId="0" xfId="28" applyFont="1" applyFill="1" applyBorder="1" applyAlignment="1" applyProtection="1">
      <alignment horizontal="center" vertical="center" wrapText="1"/>
    </xf>
    <xf numFmtId="0" fontId="18" fillId="0" borderId="36" xfId="63" applyFont="1" applyBorder="1" applyAlignment="1">
      <alignment horizontal="center" vertical="center"/>
    </xf>
    <xf numFmtId="0" fontId="18" fillId="0" borderId="37" xfId="63" applyFont="1" applyBorder="1" applyAlignment="1">
      <alignment horizontal="center" vertical="center"/>
    </xf>
    <xf numFmtId="0" fontId="18" fillId="0" borderId="74" xfId="63" applyFont="1" applyBorder="1" applyAlignment="1">
      <alignment horizontal="center" vertical="center"/>
    </xf>
    <xf numFmtId="0" fontId="18" fillId="0" borderId="72" xfId="63" applyFont="1" applyBorder="1" applyAlignment="1">
      <alignment horizontal="center" vertical="center"/>
    </xf>
    <xf numFmtId="0" fontId="18" fillId="0" borderId="38" xfId="63" applyFont="1" applyBorder="1" applyAlignment="1">
      <alignment horizontal="center" vertical="center"/>
    </xf>
    <xf numFmtId="0" fontId="18" fillId="0" borderId="58" xfId="63" applyFont="1" applyBorder="1" applyAlignment="1">
      <alignment horizontal="center" vertical="center"/>
    </xf>
    <xf numFmtId="0" fontId="19" fillId="0" borderId="10" xfId="63" applyFont="1" applyBorder="1" applyAlignment="1">
      <alignment horizontal="center" vertical="center"/>
    </xf>
    <xf numFmtId="0" fontId="19" fillId="0" borderId="36" xfId="63" applyFont="1" applyBorder="1" applyAlignment="1">
      <alignment horizontal="center" vertical="center"/>
    </xf>
    <xf numFmtId="0" fontId="19" fillId="0" borderId="37" xfId="63" applyFont="1" applyBorder="1" applyAlignment="1">
      <alignment horizontal="center" vertical="center"/>
    </xf>
    <xf numFmtId="0" fontId="19" fillId="0" borderId="74" xfId="63" applyFont="1" applyBorder="1" applyAlignment="1">
      <alignment horizontal="center" vertical="center"/>
    </xf>
    <xf numFmtId="0" fontId="19" fillId="0" borderId="72" xfId="63" applyFont="1" applyBorder="1" applyAlignment="1">
      <alignment horizontal="center" vertical="center"/>
    </xf>
    <xf numFmtId="0" fontId="18" fillId="0" borderId="36" xfId="63" applyFont="1" applyBorder="1" applyAlignment="1">
      <alignment horizontal="center" vertical="center" wrapText="1"/>
    </xf>
    <xf numFmtId="0" fontId="11" fillId="0" borderId="36" xfId="63" applyFont="1" applyBorder="1" applyAlignment="1">
      <alignment horizontal="left" vertical="center" indent="1" shrinkToFit="1"/>
    </xf>
    <xf numFmtId="0" fontId="11" fillId="0" borderId="37" xfId="63" applyFont="1" applyBorder="1" applyAlignment="1">
      <alignment horizontal="left" vertical="center" indent="1" shrinkToFit="1"/>
    </xf>
    <xf numFmtId="0" fontId="11" fillId="0" borderId="38" xfId="63" applyFont="1" applyBorder="1" applyAlignment="1">
      <alignment horizontal="left" vertical="center" indent="1" shrinkToFit="1"/>
    </xf>
    <xf numFmtId="0" fontId="11" fillId="0" borderId="74" xfId="63" applyFont="1" applyBorder="1" applyAlignment="1">
      <alignment horizontal="left" vertical="center" indent="1" shrinkToFit="1"/>
    </xf>
    <xf numFmtId="0" fontId="11" fillId="0" borderId="72" xfId="63" applyFont="1" applyBorder="1" applyAlignment="1">
      <alignment horizontal="left" vertical="center" indent="1" shrinkToFit="1"/>
    </xf>
    <xf numFmtId="0" fontId="11" fillId="0" borderId="58" xfId="63" applyFont="1" applyBorder="1" applyAlignment="1">
      <alignment horizontal="left" vertical="center" indent="1" shrinkToFit="1"/>
    </xf>
    <xf numFmtId="201" fontId="19" fillId="0" borderId="10" xfId="63" applyNumberFormat="1" applyFont="1" applyBorder="1" applyAlignment="1">
      <alignment horizontal="distributed" vertical="center" indent="1"/>
    </xf>
    <xf numFmtId="0" fontId="9" fillId="0" borderId="10" xfId="63" applyFont="1" applyBorder="1" applyAlignment="1">
      <alignment horizontal="center" vertical="center" wrapText="1"/>
    </xf>
    <xf numFmtId="0" fontId="9" fillId="0" borderId="10" xfId="63" applyFont="1" applyBorder="1" applyAlignment="1">
      <alignment horizontal="center" vertical="center"/>
    </xf>
    <xf numFmtId="0" fontId="26" fillId="0" borderId="36" xfId="63" applyFont="1" applyBorder="1" applyAlignment="1">
      <alignment horizontal="center" vertical="center" wrapText="1"/>
    </xf>
    <xf numFmtId="0" fontId="26" fillId="0" borderId="37" xfId="63" applyFont="1" applyBorder="1" applyAlignment="1">
      <alignment horizontal="center" vertical="center" wrapText="1"/>
    </xf>
    <xf numFmtId="0" fontId="26" fillId="0" borderId="38" xfId="63" applyFont="1" applyBorder="1" applyAlignment="1">
      <alignment horizontal="center" vertical="center" wrapText="1"/>
    </xf>
    <xf numFmtId="0" fontId="26" fillId="0" borderId="74" xfId="63" applyFont="1" applyBorder="1" applyAlignment="1">
      <alignment horizontal="center" vertical="center"/>
    </xf>
    <xf numFmtId="0" fontId="26" fillId="0" borderId="72" xfId="63" applyFont="1" applyBorder="1" applyAlignment="1">
      <alignment horizontal="center" vertical="center"/>
    </xf>
    <xf numFmtId="0" fontId="26" fillId="0" borderId="58" xfId="63" applyFont="1" applyBorder="1" applyAlignment="1">
      <alignment horizontal="center" vertical="center"/>
    </xf>
    <xf numFmtId="0" fontId="19" fillId="0" borderId="38" xfId="63" applyFont="1" applyBorder="1" applyAlignment="1">
      <alignment horizontal="center" vertical="center"/>
    </xf>
    <xf numFmtId="0" fontId="19" fillId="0" borderId="58" xfId="63" applyFont="1" applyBorder="1" applyAlignment="1">
      <alignment horizontal="center" vertical="center"/>
    </xf>
    <xf numFmtId="0" fontId="19" fillId="0" borderId="36" xfId="63" applyFont="1" applyBorder="1" applyAlignment="1">
      <alignment horizontal="center" vertical="center" shrinkToFit="1"/>
    </xf>
    <xf numFmtId="0" fontId="19" fillId="0" borderId="37" xfId="63" applyFont="1" applyBorder="1" applyAlignment="1">
      <alignment horizontal="center" vertical="center" shrinkToFit="1"/>
    </xf>
    <xf numFmtId="0" fontId="19" fillId="0" borderId="38" xfId="63" applyFont="1" applyBorder="1" applyAlignment="1">
      <alignment horizontal="center" vertical="center" shrinkToFit="1"/>
    </xf>
    <xf numFmtId="0" fontId="19" fillId="0" borderId="74" xfId="63" applyFont="1" applyBorder="1" applyAlignment="1">
      <alignment horizontal="center" vertical="center" shrinkToFit="1"/>
    </xf>
    <xf numFmtId="0" fontId="19" fillId="0" borderId="72" xfId="63" applyFont="1" applyBorder="1" applyAlignment="1">
      <alignment horizontal="center" vertical="center" shrinkToFit="1"/>
    </xf>
    <xf numFmtId="0" fontId="19" fillId="0" borderId="58" xfId="63" applyFont="1" applyBorder="1" applyAlignment="1">
      <alignment horizontal="center" vertical="center" shrinkToFit="1"/>
    </xf>
    <xf numFmtId="0" fontId="18" fillId="0" borderId="10" xfId="63" applyFont="1" applyBorder="1" applyAlignment="1">
      <alignment horizontal="center" vertical="center"/>
    </xf>
    <xf numFmtId="0" fontId="19" fillId="0" borderId="0" xfId="63" applyFont="1">
      <alignment vertical="center"/>
    </xf>
    <xf numFmtId="0" fontId="17" fillId="0" borderId="72" xfId="63" applyFont="1" applyBorder="1" applyAlignment="1">
      <alignment horizontal="center" vertical="center"/>
    </xf>
    <xf numFmtId="0" fontId="19" fillId="0" borderId="0" xfId="63" applyFont="1" applyAlignment="1">
      <alignment horizontal="left" vertical="center"/>
    </xf>
    <xf numFmtId="0" fontId="19" fillId="0" borderId="30" xfId="63" applyFont="1" applyBorder="1" applyAlignment="1">
      <alignment horizontal="center" vertical="center"/>
    </xf>
    <xf numFmtId="0" fontId="19" fillId="0" borderId="32" xfId="63" applyFont="1" applyBorder="1" applyAlignment="1">
      <alignment horizontal="center" vertical="center"/>
    </xf>
    <xf numFmtId="0" fontId="19" fillId="0" borderId="31" xfId="63" applyFont="1" applyBorder="1" applyAlignment="1">
      <alignment horizontal="center" vertical="center"/>
    </xf>
    <xf numFmtId="0" fontId="19" fillId="0" borderId="0" xfId="63" applyFont="1" applyAlignment="1">
      <alignment horizontal="left" vertical="center" shrinkToFit="1"/>
    </xf>
    <xf numFmtId="0" fontId="19" fillId="0" borderId="0" xfId="0" applyFont="1" applyAlignment="1">
      <alignment horizontal="left" vertical="center" shrinkToFit="1"/>
    </xf>
    <xf numFmtId="0" fontId="19" fillId="0" borderId="0" xfId="63" applyFont="1" applyAlignment="1">
      <alignment horizontal="center" vertical="center"/>
    </xf>
    <xf numFmtId="0" fontId="19" fillId="0" borderId="37" xfId="63" applyFont="1" applyBorder="1" applyAlignment="1">
      <alignment horizontal="left" vertical="center"/>
    </xf>
    <xf numFmtId="191" fontId="43" fillId="0" borderId="0" xfId="65" applyNumberFormat="1" applyFont="1" applyAlignment="1">
      <alignment horizontal="center" vertical="center"/>
    </xf>
    <xf numFmtId="0" fontId="19" fillId="0" borderId="39" xfId="63" applyFont="1" applyBorder="1" applyAlignment="1">
      <alignment horizontal="center" vertical="center"/>
    </xf>
    <xf numFmtId="191" fontId="43" fillId="0" borderId="0" xfId="65" applyNumberFormat="1" applyFont="1" applyAlignment="1">
      <alignment horizontal="distributed" vertical="center" indent="1"/>
    </xf>
    <xf numFmtId="201" fontId="19" fillId="0" borderId="36" xfId="63" applyNumberFormat="1" applyFont="1" applyBorder="1" applyAlignment="1">
      <alignment horizontal="distributed" vertical="center" indent="1"/>
    </xf>
    <xf numFmtId="201" fontId="19" fillId="0" borderId="37" xfId="63" applyNumberFormat="1" applyFont="1" applyBorder="1" applyAlignment="1">
      <alignment horizontal="distributed" vertical="center" indent="1"/>
    </xf>
    <xf numFmtId="201" fontId="19" fillId="0" borderId="38" xfId="63" applyNumberFormat="1" applyFont="1" applyBorder="1" applyAlignment="1">
      <alignment horizontal="distributed" vertical="center" indent="1"/>
    </xf>
    <xf numFmtId="201" fontId="19" fillId="0" borderId="74" xfId="63" applyNumberFormat="1" applyFont="1" applyBorder="1" applyAlignment="1">
      <alignment horizontal="distributed" vertical="center" indent="1"/>
    </xf>
    <xf numFmtId="201" fontId="19" fillId="0" borderId="72" xfId="63" applyNumberFormat="1" applyFont="1" applyBorder="1" applyAlignment="1">
      <alignment horizontal="distributed" vertical="center" indent="1"/>
    </xf>
    <xf numFmtId="201" fontId="19" fillId="0" borderId="58" xfId="63" applyNumberFormat="1" applyFont="1" applyBorder="1" applyAlignment="1">
      <alignment horizontal="distributed" vertical="center" indent="1"/>
    </xf>
    <xf numFmtId="58" fontId="19" fillId="0" borderId="0" xfId="63" applyNumberFormat="1" applyFont="1">
      <alignment vertical="center"/>
    </xf>
    <xf numFmtId="0" fontId="9" fillId="0" borderId="36" xfId="63" applyFont="1" applyBorder="1" applyAlignment="1">
      <alignment horizontal="center" vertical="center" wrapText="1"/>
    </xf>
    <xf numFmtId="0" fontId="9" fillId="0" borderId="37" xfId="63" applyFont="1" applyBorder="1" applyAlignment="1">
      <alignment horizontal="center" vertical="center"/>
    </xf>
    <xf numFmtId="0" fontId="9" fillId="0" borderId="38" xfId="63" applyFont="1" applyBorder="1" applyAlignment="1">
      <alignment horizontal="center" vertical="center"/>
    </xf>
    <xf numFmtId="0" fontId="9" fillId="0" borderId="74" xfId="63" applyFont="1" applyBorder="1" applyAlignment="1">
      <alignment horizontal="center" vertical="center"/>
    </xf>
    <xf numFmtId="0" fontId="9" fillId="0" borderId="72" xfId="63" applyFont="1" applyBorder="1" applyAlignment="1">
      <alignment horizontal="center" vertical="center"/>
    </xf>
    <xf numFmtId="0" fontId="9" fillId="0" borderId="58" xfId="63" applyFont="1" applyBorder="1" applyAlignment="1">
      <alignment horizontal="center" vertical="center"/>
    </xf>
    <xf numFmtId="0" fontId="9" fillId="0" borderId="36" xfId="63" applyFont="1" applyBorder="1" applyAlignment="1">
      <alignment horizontal="center" vertical="center"/>
    </xf>
    <xf numFmtId="0" fontId="18" fillId="0" borderId="37" xfId="63" applyFont="1" applyBorder="1" applyAlignment="1">
      <alignment horizontal="center" vertical="center" wrapText="1"/>
    </xf>
    <xf numFmtId="0" fontId="18" fillId="0" borderId="38" xfId="63" applyFont="1" applyBorder="1" applyAlignment="1">
      <alignment horizontal="center" vertical="center" wrapText="1"/>
    </xf>
    <xf numFmtId="0" fontId="18" fillId="0" borderId="74" xfId="63" applyFont="1" applyBorder="1" applyAlignment="1">
      <alignment horizontal="center" vertical="center" wrapText="1"/>
    </xf>
    <xf numFmtId="0" fontId="18" fillId="0" borderId="72" xfId="63" applyFont="1" applyBorder="1" applyAlignment="1">
      <alignment horizontal="center" vertical="center" wrapText="1"/>
    </xf>
    <xf numFmtId="0" fontId="18" fillId="0" borderId="58" xfId="63" applyFont="1" applyBorder="1" applyAlignment="1">
      <alignment horizontal="center" vertical="center" wrapText="1"/>
    </xf>
    <xf numFmtId="0" fontId="9" fillId="0" borderId="36" xfId="63" applyFont="1" applyBorder="1" applyAlignment="1">
      <alignment horizontal="left" vertical="center" indent="1" shrinkToFit="1"/>
    </xf>
    <xf numFmtId="0" fontId="9" fillId="0" borderId="37" xfId="63" applyFont="1" applyBorder="1" applyAlignment="1">
      <alignment horizontal="left" vertical="center" indent="1" shrinkToFit="1"/>
    </xf>
    <xf numFmtId="0" fontId="9" fillId="0" borderId="38" xfId="63" applyFont="1" applyBorder="1" applyAlignment="1">
      <alignment horizontal="left" vertical="center" indent="1" shrinkToFit="1"/>
    </xf>
    <xf numFmtId="0" fontId="9" fillId="0" borderId="74" xfId="63" applyFont="1" applyBorder="1" applyAlignment="1">
      <alignment horizontal="left" vertical="center" indent="1" shrinkToFit="1"/>
    </xf>
    <xf numFmtId="0" fontId="9" fillId="0" borderId="72" xfId="63" applyFont="1" applyBorder="1" applyAlignment="1">
      <alignment horizontal="left" vertical="center" indent="1" shrinkToFit="1"/>
    </xf>
    <xf numFmtId="0" fontId="9" fillId="0" borderId="58" xfId="63" applyFont="1" applyBorder="1" applyAlignment="1">
      <alignment horizontal="left" vertical="center" indent="1" shrinkToFit="1"/>
    </xf>
    <xf numFmtId="0" fontId="9" fillId="0" borderId="37" xfId="63" applyFont="1" applyBorder="1" applyAlignment="1">
      <alignment horizontal="center" vertical="center" wrapText="1"/>
    </xf>
    <xf numFmtId="0" fontId="9" fillId="0" borderId="38" xfId="63" applyFont="1" applyBorder="1" applyAlignment="1">
      <alignment horizontal="center" vertical="center" wrapText="1"/>
    </xf>
    <xf numFmtId="0" fontId="19" fillId="0" borderId="0" xfId="63" applyFont="1" applyAlignment="1">
      <alignment horizontal="distributed" vertical="center" indent="1"/>
    </xf>
    <xf numFmtId="0" fontId="19" fillId="0" borderId="0" xfId="63" applyFont="1" applyAlignment="1">
      <alignment horizontal="left" vertical="center" indent="1" shrinkToFit="1"/>
    </xf>
    <xf numFmtId="0" fontId="19" fillId="0" borderId="0" xfId="63" applyFont="1" applyAlignment="1">
      <alignment horizontal="center" vertical="center" shrinkToFit="1"/>
    </xf>
    <xf numFmtId="0" fontId="9" fillId="0" borderId="36" xfId="63" applyFont="1" applyBorder="1" applyAlignment="1">
      <alignment horizontal="center" vertical="center" shrinkToFit="1"/>
    </xf>
    <xf numFmtId="0" fontId="9" fillId="0" borderId="37" xfId="63" applyFont="1" applyBorder="1" applyAlignment="1">
      <alignment horizontal="center" vertical="center" shrinkToFit="1"/>
    </xf>
    <xf numFmtId="0" fontId="9" fillId="0" borderId="38" xfId="63" applyFont="1" applyBorder="1" applyAlignment="1">
      <alignment horizontal="center" vertical="center" shrinkToFit="1"/>
    </xf>
    <xf numFmtId="0" fontId="9" fillId="0" borderId="74" xfId="63" applyFont="1" applyBorder="1" applyAlignment="1">
      <alignment horizontal="center" vertical="center" shrinkToFit="1"/>
    </xf>
    <xf numFmtId="0" fontId="9" fillId="0" borderId="72" xfId="63" applyFont="1" applyBorder="1" applyAlignment="1">
      <alignment horizontal="center" vertical="center" shrinkToFit="1"/>
    </xf>
    <xf numFmtId="0" fontId="9" fillId="0" borderId="58" xfId="63" applyFont="1" applyBorder="1" applyAlignment="1">
      <alignment horizontal="center" vertical="center" shrinkToFit="1"/>
    </xf>
    <xf numFmtId="0" fontId="19" fillId="0" borderId="0" xfId="63" applyFont="1" applyAlignment="1">
      <alignment horizontal="right" vertical="center"/>
    </xf>
    <xf numFmtId="0" fontId="19" fillId="0" borderId="37" xfId="63" applyFont="1" applyBorder="1" applyAlignment="1">
      <alignment horizontal="left" vertical="center" shrinkToFit="1"/>
    </xf>
    <xf numFmtId="0" fontId="19" fillId="0" borderId="0" xfId="58" quotePrefix="1" applyFont="1" applyAlignment="1">
      <alignment horizontal="distributed"/>
    </xf>
    <xf numFmtId="0" fontId="19" fillId="0" borderId="0" xfId="0" applyFont="1" applyAlignment="1">
      <alignment horizontal="left" vertical="center" indent="1" shrinkToFit="1"/>
    </xf>
    <xf numFmtId="0" fontId="52" fillId="0" borderId="0" xfId="0" applyFont="1" applyAlignment="1">
      <alignment horizontal="center" vertical="top"/>
    </xf>
    <xf numFmtId="0" fontId="9" fillId="0" borderId="10" xfId="0" applyFont="1" applyBorder="1" applyAlignment="1">
      <alignment horizontal="center"/>
    </xf>
    <xf numFmtId="0" fontId="9" fillId="0" borderId="10" xfId="0" applyFont="1" applyBorder="1" applyAlignment="1">
      <alignment horizontal="left" vertical="center"/>
    </xf>
    <xf numFmtId="0" fontId="9" fillId="0" borderId="10" xfId="0" applyFont="1" applyBorder="1" applyAlignment="1">
      <alignment horizontal="left" vertical="center" wrapText="1"/>
    </xf>
    <xf numFmtId="0" fontId="9" fillId="0" borderId="0" xfId="0" applyFont="1" applyAlignment="1">
      <alignment horizontal="center"/>
    </xf>
    <xf numFmtId="0" fontId="9" fillId="0" borderId="13" xfId="0" applyFont="1" applyBorder="1" applyAlignment="1">
      <alignment horizontal="center"/>
    </xf>
    <xf numFmtId="0" fontId="9" fillId="0" borderId="72" xfId="0" applyFont="1" applyBorder="1" applyAlignment="1">
      <alignment horizontal="center"/>
    </xf>
    <xf numFmtId="0" fontId="9" fillId="0" borderId="0" xfId="0" applyFont="1" applyBorder="1" applyAlignment="1">
      <alignment horizontal="left" vertical="center"/>
    </xf>
    <xf numFmtId="0" fontId="34" fillId="26" borderId="112" xfId="0" applyFont="1" applyFill="1" applyBorder="1" applyAlignment="1">
      <alignment horizontal="center" vertical="center"/>
    </xf>
    <xf numFmtId="0" fontId="34" fillId="26" borderId="135" xfId="0" applyFont="1" applyFill="1" applyBorder="1" applyAlignment="1">
      <alignment horizontal="center" vertical="center"/>
    </xf>
    <xf numFmtId="0" fontId="34" fillId="26" borderId="68" xfId="0" applyFont="1" applyFill="1" applyBorder="1" applyAlignment="1">
      <alignment horizontal="center" vertical="center"/>
    </xf>
    <xf numFmtId="0" fontId="8" fillId="26" borderId="136" xfId="0" applyFont="1" applyFill="1" applyBorder="1" applyAlignment="1">
      <alignment horizontal="distributed" vertical="center"/>
    </xf>
    <xf numFmtId="0" fontId="8" fillId="26" borderId="112" xfId="0" applyFont="1" applyFill="1" applyBorder="1" applyAlignment="1">
      <alignment horizontal="distributed" vertical="center"/>
    </xf>
    <xf numFmtId="0" fontId="34" fillId="26" borderId="64" xfId="0" applyFont="1" applyFill="1" applyBorder="1" applyAlignment="1">
      <alignment horizontal="left" vertical="center" indent="1" shrinkToFit="1"/>
    </xf>
    <xf numFmtId="0" fontId="34" fillId="26" borderId="104" xfId="0" applyFont="1" applyFill="1" applyBorder="1" applyAlignment="1">
      <alignment horizontal="left" vertical="center" indent="1" shrinkToFit="1"/>
    </xf>
    <xf numFmtId="0" fontId="34" fillId="26" borderId="109" xfId="0" applyFont="1" applyFill="1" applyBorder="1" applyAlignment="1">
      <alignment horizontal="distributed" vertical="center" shrinkToFit="1"/>
    </xf>
    <xf numFmtId="0" fontId="0" fillId="26" borderId="66" xfId="0" applyFill="1" applyBorder="1" applyAlignment="1">
      <alignment horizontal="distributed" vertical="center" shrinkToFit="1"/>
    </xf>
    <xf numFmtId="0" fontId="34" fillId="26" borderId="64" xfId="0" applyFont="1" applyFill="1" applyBorder="1" applyAlignment="1">
      <alignment horizontal="left" vertical="center"/>
    </xf>
    <xf numFmtId="0" fontId="34" fillId="26" borderId="65" xfId="0" applyFont="1" applyFill="1" applyBorder="1" applyAlignment="1">
      <alignment horizontal="left" vertical="center"/>
    </xf>
    <xf numFmtId="0" fontId="34" fillId="26" borderId="104" xfId="0" applyFont="1" applyFill="1" applyBorder="1" applyAlignment="1">
      <alignment horizontal="left" vertical="center"/>
    </xf>
    <xf numFmtId="0" fontId="34" fillId="26" borderId="100" xfId="0" applyFont="1" applyFill="1" applyBorder="1" applyAlignment="1">
      <alignment horizontal="center" vertical="center" wrapText="1"/>
    </xf>
    <xf numFmtId="0" fontId="34" fillId="26" borderId="100" xfId="0" applyFont="1" applyFill="1" applyBorder="1" applyAlignment="1">
      <alignment horizontal="center" vertical="center"/>
    </xf>
    <xf numFmtId="0" fontId="34" fillId="26" borderId="136" xfId="0" applyFont="1" applyFill="1" applyBorder="1" applyAlignment="1">
      <alignment horizontal="center" vertical="center"/>
    </xf>
    <xf numFmtId="0" fontId="34" fillId="26" borderId="99" xfId="0" applyFont="1" applyFill="1" applyBorder="1" applyAlignment="1">
      <alignment horizontal="center" vertical="center"/>
    </xf>
    <xf numFmtId="0" fontId="8" fillId="26" borderId="100" xfId="0" applyFont="1" applyFill="1" applyBorder="1" applyAlignment="1">
      <alignment horizontal="distributed" vertical="center"/>
    </xf>
    <xf numFmtId="0" fontId="8" fillId="26" borderId="68" xfId="0" applyFont="1" applyFill="1" applyBorder="1" applyAlignment="1">
      <alignment horizontal="distributed" vertical="center"/>
    </xf>
    <xf numFmtId="0" fontId="34" fillId="26" borderId="68" xfId="0" applyFont="1" applyFill="1" applyBorder="1" applyAlignment="1">
      <alignment horizontal="left" vertical="center" indent="1" shrinkToFit="1"/>
    </xf>
    <xf numFmtId="0" fontId="34" fillId="26" borderId="22" xfId="0" applyFont="1" applyFill="1" applyBorder="1" applyAlignment="1">
      <alignment horizontal="left" vertical="center" indent="1" shrinkToFit="1"/>
    </xf>
    <xf numFmtId="0" fontId="34"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4" fillId="26" borderId="18" xfId="0" applyFont="1" applyFill="1" applyBorder="1" applyAlignment="1">
      <alignment horizontal="left" vertical="center" indent="1" shrinkToFit="1"/>
    </xf>
    <xf numFmtId="0" fontId="34" fillId="26" borderId="42" xfId="0" applyFont="1" applyFill="1" applyBorder="1" applyAlignment="1">
      <alignment horizontal="left" vertical="center" indent="1" shrinkToFit="1"/>
    </xf>
    <xf numFmtId="0" fontId="34" fillId="26" borderId="71" xfId="0" applyFont="1" applyFill="1" applyBorder="1" applyAlignment="1">
      <alignment horizontal="center" vertical="center"/>
    </xf>
    <xf numFmtId="0" fontId="34" fillId="26" borderId="137" xfId="0" applyFont="1" applyFill="1" applyBorder="1" applyAlignment="1">
      <alignment horizontal="center" vertical="center"/>
    </xf>
    <xf numFmtId="0" fontId="8" fillId="26" borderId="101" xfId="0" applyFont="1" applyFill="1" applyBorder="1" applyAlignment="1">
      <alignment horizontal="distributed" vertical="center"/>
    </xf>
    <xf numFmtId="0" fontId="8" fillId="26" borderId="71" xfId="0" applyFont="1" applyFill="1" applyBorder="1" applyAlignment="1">
      <alignment horizontal="distributed" vertical="center"/>
    </xf>
    <xf numFmtId="0" fontId="34"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180" fontId="34" fillId="26" borderId="94" xfId="0" applyNumberFormat="1" applyFont="1" applyFill="1" applyBorder="1" applyAlignment="1">
      <alignment horizontal="left" vertical="center" shrinkToFit="1"/>
    </xf>
    <xf numFmtId="180" fontId="34" fillId="26" borderId="48" xfId="0" applyNumberFormat="1" applyFont="1" applyFill="1" applyBorder="1" applyAlignment="1">
      <alignment horizontal="left" vertical="center" shrinkToFit="1"/>
    </xf>
    <xf numFmtId="0" fontId="34" fillId="26" borderId="50" xfId="0" applyFont="1" applyFill="1" applyBorder="1" applyAlignment="1">
      <alignment horizontal="left" vertical="center" shrinkToFit="1"/>
    </xf>
    <xf numFmtId="0" fontId="34"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4" fillId="26" borderId="101" xfId="0" applyFont="1" applyFill="1" applyBorder="1" applyAlignment="1">
      <alignment horizontal="center" vertical="center"/>
    </xf>
    <xf numFmtId="0" fontId="34" fillId="26" borderId="138" xfId="0" applyFont="1" applyFill="1" applyBorder="1" applyAlignment="1">
      <alignment horizontal="center" vertical="center" shrinkToFit="1"/>
    </xf>
    <xf numFmtId="0" fontId="34" fillId="26" borderId="139" xfId="0" applyFont="1" applyFill="1" applyBorder="1" applyAlignment="1">
      <alignment horizontal="center" vertical="center" shrinkToFit="1"/>
    </xf>
    <xf numFmtId="0" fontId="34" fillId="26" borderId="140" xfId="0" applyFont="1" applyFill="1" applyBorder="1" applyAlignment="1">
      <alignment horizontal="left" vertical="center" indent="1"/>
    </xf>
    <xf numFmtId="0" fontId="0" fillId="26" borderId="31" xfId="0" applyFill="1" applyBorder="1" applyAlignment="1">
      <alignment horizontal="left" vertical="center" indent="1"/>
    </xf>
    <xf numFmtId="0" fontId="0" fillId="26" borderId="32" xfId="0" applyFill="1" applyBorder="1" applyAlignment="1">
      <alignment horizontal="left" vertical="center" indent="1"/>
    </xf>
    <xf numFmtId="0" fontId="34" fillId="26" borderId="36" xfId="0" applyFont="1" applyFill="1" applyBorder="1" applyAlignment="1">
      <alignment horizontal="center" vertical="center"/>
    </xf>
    <xf numFmtId="0" fontId="34" fillId="26" borderId="37" xfId="0" applyFont="1" applyFill="1" applyBorder="1" applyAlignment="1">
      <alignment horizontal="center" vertical="center"/>
    </xf>
    <xf numFmtId="0" fontId="0" fillId="26" borderId="38" xfId="0" applyFill="1" applyBorder="1" applyAlignment="1">
      <alignment horizontal="center" vertical="center"/>
    </xf>
    <xf numFmtId="0" fontId="34" fillId="26" borderId="44" xfId="0" applyFont="1" applyFill="1" applyBorder="1" applyAlignment="1">
      <alignment horizontal="center" vertical="center"/>
    </xf>
    <xf numFmtId="0" fontId="34" fillId="26" borderId="17" xfId="0" applyFont="1" applyFill="1" applyBorder="1" applyAlignment="1">
      <alignment horizontal="center" vertical="center"/>
    </xf>
    <xf numFmtId="0" fontId="0" fillId="26" borderId="45" xfId="0" applyFill="1" applyBorder="1" applyAlignment="1">
      <alignment horizontal="center" vertical="center"/>
    </xf>
    <xf numFmtId="0" fontId="34" fillId="26" borderId="136" xfId="0" applyFont="1" applyFill="1" applyBorder="1" applyAlignment="1">
      <alignment horizontal="center" vertical="center" shrinkToFit="1"/>
    </xf>
    <xf numFmtId="0" fontId="34" fillId="26" borderId="65" xfId="0" applyFont="1" applyFill="1" applyBorder="1" applyAlignment="1">
      <alignment horizontal="center" vertical="center" shrinkToFit="1"/>
    </xf>
    <xf numFmtId="0" fontId="34" fillId="26" borderId="135" xfId="0" applyFont="1" applyFill="1" applyBorder="1" applyAlignment="1">
      <alignment horizontal="center" vertical="center" shrinkToFit="1"/>
    </xf>
    <xf numFmtId="0" fontId="34" fillId="26" borderId="60" xfId="0" applyFont="1" applyFill="1" applyBorder="1" applyAlignment="1">
      <alignment horizontal="center" vertical="center"/>
    </xf>
    <xf numFmtId="0" fontId="34" fillId="26" borderId="67" xfId="0" applyFont="1" applyFill="1" applyBorder="1" applyAlignment="1">
      <alignment horizontal="center" vertical="center"/>
    </xf>
    <xf numFmtId="0" fontId="34" fillId="26" borderId="83" xfId="0" applyFont="1" applyFill="1" applyBorder="1" applyAlignment="1">
      <alignment horizontal="center" vertical="center"/>
    </xf>
    <xf numFmtId="0" fontId="34" fillId="26" borderId="22" xfId="0" applyFont="1" applyFill="1" applyBorder="1" applyAlignment="1">
      <alignment horizontal="center" vertical="center" shrinkToFit="1"/>
    </xf>
    <xf numFmtId="0" fontId="0" fillId="26" borderId="42" xfId="0" applyFill="1" applyBorder="1" applyAlignment="1">
      <alignment horizontal="center" vertical="center" shrinkToFit="1"/>
    </xf>
    <xf numFmtId="0" fontId="34" fillId="26" borderId="68" xfId="0" applyFont="1" applyFill="1" applyBorder="1" applyAlignment="1">
      <alignment horizontal="center" vertical="center" shrinkToFit="1"/>
    </xf>
    <xf numFmtId="0" fontId="34" fillId="26" borderId="99" xfId="0" applyFont="1" applyFill="1" applyBorder="1" applyAlignment="1">
      <alignment horizontal="center" vertical="center" shrinkToFit="1"/>
    </xf>
    <xf numFmtId="0" fontId="34" fillId="26" borderId="18" xfId="0" applyFont="1" applyFill="1" applyBorder="1" applyAlignment="1">
      <alignment horizontal="center" vertical="center" shrinkToFit="1"/>
    </xf>
    <xf numFmtId="0" fontId="34" fillId="26" borderId="35" xfId="0" applyFont="1" applyFill="1" applyBorder="1" applyAlignment="1">
      <alignment horizontal="center" vertical="center" shrinkToFit="1"/>
    </xf>
    <xf numFmtId="0" fontId="34" fillId="26" borderId="22" xfId="0" applyFont="1" applyFill="1" applyBorder="1" applyAlignment="1">
      <alignment horizontal="left" vertical="center"/>
    </xf>
    <xf numFmtId="0" fontId="34" fillId="26" borderId="18" xfId="0" applyFont="1" applyFill="1" applyBorder="1" applyAlignment="1">
      <alignment horizontal="left" vertical="center"/>
    </xf>
    <xf numFmtId="0" fontId="0" fillId="26" borderId="42" xfId="0" applyFill="1" applyBorder="1" applyAlignment="1">
      <alignment vertical="center"/>
    </xf>
    <xf numFmtId="0" fontId="34" fillId="26" borderId="22" xfId="0" applyFont="1" applyFill="1" applyBorder="1" applyAlignment="1">
      <alignment horizontal="left" vertical="center" shrinkToFit="1"/>
    </xf>
    <xf numFmtId="0" fontId="0" fillId="26" borderId="42" xfId="0" applyFill="1" applyBorder="1" applyAlignment="1">
      <alignment horizontal="left" vertical="center" shrinkToFit="1"/>
    </xf>
    <xf numFmtId="0" fontId="34" fillId="26" borderId="68" xfId="0" applyFont="1" applyFill="1" applyBorder="1" applyAlignment="1">
      <alignment horizontal="left" vertical="center" shrinkToFit="1"/>
    </xf>
    <xf numFmtId="0" fontId="34" fillId="26" borderId="99" xfId="0" applyFont="1" applyFill="1" applyBorder="1" applyAlignment="1">
      <alignment horizontal="left" vertical="center" shrinkToFit="1"/>
    </xf>
    <xf numFmtId="0" fontId="34" fillId="26" borderId="22" xfId="0" applyFont="1" applyFill="1" applyBorder="1" applyAlignment="1">
      <alignment horizontal="left" shrinkToFit="1"/>
    </xf>
    <xf numFmtId="0" fontId="34" fillId="26" borderId="18" xfId="0" applyFont="1" applyFill="1" applyBorder="1" applyAlignment="1">
      <alignment horizontal="left" shrinkToFit="1"/>
    </xf>
    <xf numFmtId="0" fontId="34" fillId="26" borderId="35" xfId="0" applyFont="1" applyFill="1" applyBorder="1" applyAlignment="1">
      <alignment horizontal="left" shrinkToFit="1"/>
    </xf>
    <xf numFmtId="0" fontId="34" fillId="26" borderId="94" xfId="0" applyFont="1" applyFill="1" applyBorder="1" applyAlignment="1">
      <alignment horizontal="left" vertical="center"/>
    </xf>
    <xf numFmtId="0" fontId="34" fillId="26" borderId="48" xfId="0" applyFont="1" applyFill="1" applyBorder="1" applyAlignment="1">
      <alignment horizontal="left" vertical="center"/>
    </xf>
    <xf numFmtId="0" fontId="0" fillId="26" borderId="50" xfId="0" applyFill="1" applyBorder="1" applyAlignment="1">
      <alignment vertical="center"/>
    </xf>
    <xf numFmtId="0" fontId="34" fillId="26" borderId="94" xfId="0" applyFont="1" applyFill="1" applyBorder="1" applyAlignment="1">
      <alignment horizontal="left" vertical="center" shrinkToFit="1"/>
    </xf>
    <xf numFmtId="0" fontId="0" fillId="26" borderId="50" xfId="0" applyFill="1" applyBorder="1" applyAlignment="1">
      <alignment horizontal="left" vertical="center" shrinkToFit="1"/>
    </xf>
    <xf numFmtId="0" fontId="34" fillId="26" borderId="71" xfId="0" applyFont="1" applyFill="1" applyBorder="1" applyAlignment="1">
      <alignment horizontal="left" vertical="center" shrinkToFit="1"/>
    </xf>
    <xf numFmtId="0" fontId="34" fillId="26" borderId="137" xfId="0" applyFont="1" applyFill="1" applyBorder="1" applyAlignment="1">
      <alignment horizontal="left" vertical="center" shrinkToFit="1"/>
    </xf>
    <xf numFmtId="0" fontId="34" fillId="26" borderId="94" xfId="0" applyFont="1" applyFill="1" applyBorder="1" applyAlignment="1">
      <alignment horizontal="left" shrinkToFit="1"/>
    </xf>
    <xf numFmtId="0" fontId="34" fillId="26" borderId="48" xfId="0" applyFont="1" applyFill="1" applyBorder="1" applyAlignment="1">
      <alignment horizontal="left" shrinkToFit="1"/>
    </xf>
    <xf numFmtId="0" fontId="34" fillId="26" borderId="49" xfId="0" applyFont="1" applyFill="1" applyBorder="1" applyAlignment="1">
      <alignment horizontal="left" shrinkToFit="1"/>
    </xf>
    <xf numFmtId="0" fontId="101" fillId="0" borderId="0" xfId="47" applyFont="1" applyAlignment="1">
      <alignment horizontal="left" vertical="top"/>
    </xf>
    <xf numFmtId="0" fontId="101" fillId="0" borderId="72" xfId="47" applyFont="1" applyBorder="1" applyAlignment="1">
      <alignment horizontal="left" vertical="top"/>
    </xf>
    <xf numFmtId="0" fontId="18" fillId="0" borderId="141" xfId="47" applyFont="1" applyBorder="1" applyAlignment="1">
      <alignment horizontal="center" vertical="center"/>
    </xf>
    <xf numFmtId="0" fontId="39" fillId="0" borderId="31" xfId="47" applyFont="1" applyBorder="1" applyAlignment="1">
      <alignment horizontal="center" vertical="center"/>
    </xf>
    <xf numFmtId="0" fontId="39" fillId="0" borderId="89" xfId="47" applyFont="1" applyBorder="1" applyAlignment="1">
      <alignment horizontal="center" vertical="center"/>
    </xf>
    <xf numFmtId="0" fontId="18" fillId="0" borderId="36" xfId="47" applyFont="1" applyBorder="1" applyAlignment="1">
      <alignment horizontal="distributed" vertical="center" indent="1" shrinkToFit="1"/>
    </xf>
    <xf numFmtId="0" fontId="18" fillId="0" borderId="37" xfId="47" applyFont="1" applyBorder="1" applyAlignment="1">
      <alignment horizontal="distributed" vertical="center" indent="1" shrinkToFit="1"/>
    </xf>
    <xf numFmtId="0" fontId="18" fillId="0" borderId="39" xfId="47" applyFont="1" applyBorder="1" applyAlignment="1">
      <alignment horizontal="distributed" vertical="center" indent="1" shrinkToFit="1"/>
    </xf>
    <xf numFmtId="0" fontId="18" fillId="0" borderId="0" xfId="47" applyFont="1" applyAlignment="1">
      <alignment horizontal="distributed" vertical="center" indent="1" shrinkToFit="1"/>
    </xf>
    <xf numFmtId="0" fontId="18" fillId="0" borderId="74" xfId="47" applyFont="1" applyBorder="1" applyAlignment="1">
      <alignment horizontal="distributed" vertical="center" indent="1" shrinkToFit="1"/>
    </xf>
    <xf numFmtId="0" fontId="18" fillId="0" borderId="72" xfId="47" applyFont="1" applyBorder="1" applyAlignment="1">
      <alignment horizontal="distributed" vertical="center" indent="1" shrinkToFit="1"/>
    </xf>
    <xf numFmtId="0" fontId="18" fillId="0" borderId="37" xfId="47" applyFont="1" applyBorder="1" applyAlignment="1">
      <alignment horizontal="left" vertical="center" indent="1" shrinkToFit="1"/>
    </xf>
    <xf numFmtId="0" fontId="18" fillId="0" borderId="73" xfId="47" applyFont="1" applyBorder="1" applyAlignment="1">
      <alignment horizontal="left" vertical="center" indent="1" shrinkToFit="1"/>
    </xf>
    <xf numFmtId="0" fontId="18" fillId="0" borderId="0" xfId="47" applyFont="1" applyAlignment="1">
      <alignment horizontal="left" vertical="center" indent="1" shrinkToFit="1"/>
    </xf>
    <xf numFmtId="0" fontId="18" fillId="0" borderId="21" xfId="47" applyFont="1" applyBorder="1" applyAlignment="1">
      <alignment horizontal="left" vertical="center" indent="1" shrinkToFit="1"/>
    </xf>
    <xf numFmtId="0" fontId="18" fillId="0" borderId="72" xfId="47" applyFont="1" applyBorder="1" applyAlignment="1">
      <alignment horizontal="left" vertical="center" indent="1" shrinkToFit="1"/>
    </xf>
    <xf numFmtId="0" fontId="18" fillId="0" borderId="90" xfId="47" applyFont="1" applyBorder="1" applyAlignment="1">
      <alignment horizontal="left" vertical="center" indent="1" shrinkToFit="1"/>
    </xf>
    <xf numFmtId="0" fontId="18" fillId="0" borderId="77" xfId="47" applyFont="1" applyBorder="1" applyAlignment="1">
      <alignment horizontal="center" vertical="center"/>
    </xf>
    <xf numFmtId="0" fontId="18" fillId="0" borderId="10" xfId="47" applyFont="1" applyBorder="1" applyAlignment="1">
      <alignment horizontal="center" vertical="center"/>
    </xf>
    <xf numFmtId="0" fontId="18" fillId="0" borderId="36" xfId="47" applyFont="1" applyBorder="1" applyAlignment="1">
      <alignment horizontal="left" vertical="center" indent="1" shrinkToFit="1"/>
    </xf>
    <xf numFmtId="0" fontId="18" fillId="0" borderId="38" xfId="47" applyFont="1" applyBorder="1" applyAlignment="1">
      <alignment horizontal="left" vertical="center" indent="1" shrinkToFit="1"/>
    </xf>
    <xf numFmtId="0" fontId="18" fillId="0" borderId="39" xfId="47" applyFont="1" applyBorder="1" applyAlignment="1">
      <alignment horizontal="left" vertical="center" indent="1" shrinkToFit="1"/>
    </xf>
    <xf numFmtId="0" fontId="18" fillId="0" borderId="13" xfId="47" applyFont="1" applyBorder="1" applyAlignment="1">
      <alignment horizontal="left" vertical="center" indent="1" shrinkToFit="1"/>
    </xf>
    <xf numFmtId="0" fontId="18" fillId="0" borderId="74" xfId="47" applyFont="1" applyBorder="1" applyAlignment="1">
      <alignment horizontal="left" vertical="center" indent="1" shrinkToFit="1"/>
    </xf>
    <xf numFmtId="0" fontId="18" fillId="0" borderId="58" xfId="47" applyFont="1" applyBorder="1" applyAlignment="1">
      <alignment horizontal="left" vertical="center" indent="1" shrinkToFit="1"/>
    </xf>
    <xf numFmtId="0" fontId="18" fillId="0" borderId="36" xfId="47" applyFont="1" applyBorder="1" applyAlignment="1">
      <alignment horizontal="center" vertical="center" shrinkToFit="1"/>
    </xf>
    <xf numFmtId="0" fontId="18" fillId="0" borderId="37" xfId="47" applyFont="1" applyBorder="1" applyAlignment="1">
      <alignment horizontal="center" vertical="center" shrinkToFit="1"/>
    </xf>
    <xf numFmtId="0" fontId="18" fillId="0" borderId="73" xfId="47" applyFont="1" applyBorder="1" applyAlignment="1">
      <alignment horizontal="center" vertical="center" shrinkToFit="1"/>
    </xf>
    <xf numFmtId="0" fontId="18" fillId="0" borderId="39" xfId="47" applyFont="1" applyBorder="1" applyAlignment="1">
      <alignment horizontal="center" vertical="center" shrinkToFit="1"/>
    </xf>
    <xf numFmtId="0" fontId="18" fillId="0" borderId="0" xfId="47" applyFont="1" applyAlignment="1">
      <alignment horizontal="center" vertical="center" shrinkToFit="1"/>
    </xf>
    <xf numFmtId="0" fontId="18" fillId="0" borderId="21" xfId="47" applyFont="1" applyBorder="1" applyAlignment="1">
      <alignment horizontal="center" vertical="center" shrinkToFit="1"/>
    </xf>
    <xf numFmtId="0" fontId="18" fillId="0" borderId="74" xfId="47" applyFont="1" applyBorder="1" applyAlignment="1">
      <alignment horizontal="center" vertical="center" shrinkToFit="1"/>
    </xf>
    <xf numFmtId="0" fontId="18" fillId="0" borderId="72" xfId="47" applyFont="1" applyBorder="1" applyAlignment="1">
      <alignment horizontal="center" vertical="center" shrinkToFit="1"/>
    </xf>
    <xf numFmtId="0" fontId="18" fillId="0" borderId="90" xfId="47" applyFont="1" applyBorder="1" applyAlignment="1">
      <alignment horizontal="center" vertical="center" shrinkToFit="1"/>
    </xf>
    <xf numFmtId="0" fontId="18" fillId="0" borderId="91" xfId="47" applyFont="1" applyBorder="1" applyAlignment="1">
      <alignment horizontal="center" vertical="center"/>
    </xf>
    <xf numFmtId="0" fontId="18" fillId="0" borderId="29" xfId="47" applyFont="1" applyBorder="1" applyAlignment="1">
      <alignment horizontal="center" vertical="center"/>
    </xf>
    <xf numFmtId="0" fontId="17" fillId="0" borderId="0" xfId="47" applyFont="1" applyAlignment="1">
      <alignment horizontal="center" vertical="center"/>
    </xf>
    <xf numFmtId="0" fontId="11" fillId="0" borderId="86" xfId="47" applyFont="1" applyBorder="1" applyAlignment="1">
      <alignment horizontal="center" vertical="center"/>
    </xf>
    <xf numFmtId="0" fontId="34" fillId="0" borderId="124" xfId="47" applyFont="1" applyBorder="1" applyAlignment="1">
      <alignment horizontal="center" vertical="center"/>
    </xf>
    <xf numFmtId="0" fontId="9" fillId="0" borderId="30" xfId="47" applyFont="1" applyBorder="1">
      <alignment vertical="center"/>
    </xf>
    <xf numFmtId="0" fontId="9" fillId="0" borderId="32" xfId="47" applyFont="1" applyBorder="1">
      <alignment vertical="center"/>
    </xf>
    <xf numFmtId="180" fontId="9" fillId="0" borderId="0" xfId="47" applyNumberFormat="1" applyFont="1" applyAlignment="1">
      <alignment horizontal="distributed" vertical="center" indent="2"/>
    </xf>
    <xf numFmtId="0" fontId="18" fillId="0" borderId="20" xfId="47" applyFont="1" applyBorder="1" applyAlignment="1">
      <alignment horizontal="right" vertical="center" shrinkToFit="1"/>
    </xf>
    <xf numFmtId="0" fontId="18" fillId="0" borderId="0" xfId="47" applyFont="1" applyAlignment="1">
      <alignment horizontal="right" vertical="center" shrinkToFit="1"/>
    </xf>
    <xf numFmtId="58" fontId="18" fillId="0" borderId="0" xfId="47" applyNumberFormat="1" applyFont="1" applyAlignment="1">
      <alignment horizontal="left" vertical="center" indent="1" shrinkToFit="1"/>
    </xf>
    <xf numFmtId="0" fontId="18" fillId="0" borderId="0" xfId="47" applyFont="1" applyAlignment="1">
      <alignment horizontal="left" vertical="center" indent="1"/>
    </xf>
    <xf numFmtId="0" fontId="18" fillId="0" borderId="0" xfId="47" applyFont="1" applyAlignment="1">
      <alignment horizontal="center" vertical="center"/>
    </xf>
    <xf numFmtId="0" fontId="18" fillId="0" borderId="10" xfId="47" applyFont="1" applyBorder="1" applyAlignment="1">
      <alignment horizontal="left" vertical="center" indent="1" shrinkToFit="1"/>
    </xf>
    <xf numFmtId="0" fontId="18" fillId="0" borderId="95" xfId="47" applyFont="1" applyBorder="1" applyAlignment="1">
      <alignment horizontal="center" vertical="center"/>
    </xf>
    <xf numFmtId="0" fontId="39" fillId="0" borderId="37" xfId="47" applyFont="1" applyBorder="1" applyAlignment="1">
      <alignment horizontal="center" vertical="center"/>
    </xf>
    <xf numFmtId="0" fontId="39" fillId="0" borderId="38" xfId="47" applyFont="1" applyBorder="1" applyAlignment="1">
      <alignment horizontal="center" vertical="center"/>
    </xf>
    <xf numFmtId="0" fontId="39" fillId="0" borderId="20" xfId="47" applyFont="1" applyBorder="1" applyAlignment="1">
      <alignment horizontal="center" vertical="center"/>
    </xf>
    <xf numFmtId="0" fontId="39" fillId="0" borderId="0" xfId="47" applyFont="1" applyAlignment="1">
      <alignment horizontal="center" vertical="center"/>
    </xf>
    <xf numFmtId="0" fontId="39" fillId="0" borderId="13" xfId="47" applyFont="1" applyBorder="1" applyAlignment="1">
      <alignment horizontal="center" vertical="center"/>
    </xf>
    <xf numFmtId="0" fontId="39" fillId="0" borderId="92" xfId="47" applyFont="1" applyBorder="1" applyAlignment="1">
      <alignment horizontal="center" vertical="center"/>
    </xf>
    <xf numFmtId="0" fontId="39" fillId="0" borderId="72" xfId="47" applyFont="1" applyBorder="1" applyAlignment="1">
      <alignment horizontal="center" vertical="center"/>
    </xf>
    <xf numFmtId="0" fontId="39" fillId="0" borderId="58" xfId="47" applyFont="1" applyBorder="1" applyAlignment="1">
      <alignment horizontal="center" vertical="center"/>
    </xf>
    <xf numFmtId="0" fontId="39" fillId="0" borderId="37" xfId="47" applyFont="1" applyBorder="1" applyAlignment="1">
      <alignment horizontal="left" vertical="center" indent="1" shrinkToFit="1"/>
    </xf>
    <xf numFmtId="0" fontId="39" fillId="0" borderId="73" xfId="47" applyFont="1" applyBorder="1" applyAlignment="1">
      <alignment horizontal="left" vertical="center" indent="1" shrinkToFit="1"/>
    </xf>
    <xf numFmtId="0" fontId="39" fillId="0" borderId="39" xfId="47" applyFont="1" applyBorder="1" applyAlignment="1">
      <alignment horizontal="left" vertical="center" indent="1" shrinkToFit="1"/>
    </xf>
    <xf numFmtId="0" fontId="39" fillId="0" borderId="0" xfId="47" applyFont="1" applyAlignment="1">
      <alignment horizontal="left" vertical="center" indent="1" shrinkToFit="1"/>
    </xf>
    <xf numFmtId="0" fontId="39" fillId="0" borderId="21" xfId="47" applyFont="1" applyBorder="1" applyAlignment="1">
      <alignment horizontal="left" vertical="center" indent="1" shrinkToFit="1"/>
    </xf>
    <xf numFmtId="0" fontId="39" fillId="0" borderId="74" xfId="47" applyFont="1" applyBorder="1" applyAlignment="1">
      <alignment horizontal="left" vertical="center" indent="1" shrinkToFit="1"/>
    </xf>
    <xf numFmtId="0" fontId="39" fillId="0" borderId="72" xfId="47" applyFont="1" applyBorder="1" applyAlignment="1">
      <alignment horizontal="left" vertical="center" indent="1" shrinkToFit="1"/>
    </xf>
    <xf numFmtId="0" fontId="39" fillId="0" borderId="90" xfId="47" applyFont="1" applyBorder="1" applyAlignment="1">
      <alignment horizontal="left" vertical="center" indent="1" shrinkToFit="1"/>
    </xf>
    <xf numFmtId="49" fontId="9" fillId="0" borderId="142" xfId="0" applyNumberFormat="1" applyFont="1" applyBorder="1" applyAlignment="1">
      <alignment vertical="center" textRotation="255"/>
    </xf>
    <xf numFmtId="0" fontId="9" fillId="0" borderId="143" xfId="0" applyFont="1" applyBorder="1" applyAlignment="1">
      <alignment vertical="center" textRotation="255"/>
    </xf>
    <xf numFmtId="0" fontId="9" fillId="0" borderId="144" xfId="0" applyFont="1" applyBorder="1" applyAlignment="1">
      <alignment vertical="center" textRotation="255"/>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9" xfId="0" applyFont="1" applyBorder="1" applyAlignment="1">
      <alignment horizontal="center" vertical="center"/>
    </xf>
    <xf numFmtId="0" fontId="9" fillId="0" borderId="0" xfId="0" applyFont="1" applyAlignment="1">
      <alignment horizontal="center" vertical="center"/>
    </xf>
    <xf numFmtId="0" fontId="9" fillId="0" borderId="0" xfId="0" quotePrefix="1" applyFont="1" applyAlignment="1">
      <alignment horizontal="right" vertical="center" shrinkToFit="1"/>
    </xf>
    <xf numFmtId="0" fontId="0" fillId="0" borderId="0" xfId="0" applyAlignment="1">
      <alignment horizontal="right" vertical="center" shrinkToFit="1"/>
    </xf>
    <xf numFmtId="0" fontId="9" fillId="0" borderId="36" xfId="0" quotePrefix="1" applyFont="1" applyBorder="1" applyAlignment="1">
      <alignment horizontal="center" vertical="center"/>
    </xf>
    <xf numFmtId="0" fontId="9" fillId="0" borderId="37" xfId="0" quotePrefix="1" applyFont="1" applyBorder="1" applyAlignment="1">
      <alignment horizontal="center" vertical="center"/>
    </xf>
    <xf numFmtId="0" fontId="0" fillId="0" borderId="37" xfId="0" applyBorder="1" applyAlignment="1">
      <alignment horizontal="center" vertical="center"/>
    </xf>
    <xf numFmtId="180" fontId="9" fillId="0" borderId="36" xfId="0" applyNumberFormat="1" applyFont="1" applyBorder="1" applyAlignment="1">
      <alignment horizontal="distributed" vertical="center" indent="2"/>
    </xf>
    <xf numFmtId="180" fontId="0" fillId="0" borderId="37" xfId="0" applyNumberFormat="1" applyBorder="1" applyAlignment="1">
      <alignment horizontal="distributed" vertical="center" indent="2"/>
    </xf>
    <xf numFmtId="180" fontId="0" fillId="0" borderId="73" xfId="0" applyNumberFormat="1" applyBorder="1" applyAlignment="1">
      <alignment horizontal="distributed" vertical="center" indent="2"/>
    </xf>
    <xf numFmtId="180" fontId="0" fillId="0" borderId="62" xfId="0" applyNumberFormat="1" applyBorder="1" applyAlignment="1">
      <alignment horizontal="distributed" vertical="center" indent="2"/>
    </xf>
    <xf numFmtId="180" fontId="0" fillId="0" borderId="55" xfId="0" applyNumberFormat="1" applyBorder="1" applyAlignment="1">
      <alignment horizontal="distributed" vertical="center" indent="2"/>
    </xf>
    <xf numFmtId="180" fontId="0" fillId="0" borderId="57" xfId="0" applyNumberFormat="1" applyBorder="1" applyAlignment="1">
      <alignment horizontal="distributed" vertical="center" indent="2"/>
    </xf>
    <xf numFmtId="0" fontId="9" fillId="0" borderId="62" xfId="0" applyFont="1" applyBorder="1" applyAlignment="1">
      <alignment horizontal="center" vertical="center"/>
    </xf>
    <xf numFmtId="0" fontId="9" fillId="0" borderId="55" xfId="0" applyFont="1" applyBorder="1" applyAlignment="1">
      <alignment horizontal="center" vertical="center"/>
    </xf>
    <xf numFmtId="0" fontId="0" fillId="0" borderId="55" xfId="0" applyBorder="1" applyAlignment="1">
      <alignment horizontal="center" vertical="center"/>
    </xf>
    <xf numFmtId="0" fontId="9" fillId="0" borderId="20" xfId="0" quotePrefix="1" applyFont="1" applyBorder="1" applyAlignment="1">
      <alignment horizontal="center" vertical="center"/>
    </xf>
    <xf numFmtId="0" fontId="0" fillId="0" borderId="0" xfId="0" applyAlignment="1">
      <alignment vertical="center"/>
    </xf>
    <xf numFmtId="0" fontId="0" fillId="0" borderId="13" xfId="0" applyBorder="1" applyAlignment="1">
      <alignment vertical="center"/>
    </xf>
    <xf numFmtId="0" fontId="0" fillId="0" borderId="96"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7" fillId="0" borderId="37" xfId="65" applyBorder="1" applyAlignment="1">
      <alignment horizontal="center" vertical="center"/>
    </xf>
    <xf numFmtId="0" fontId="7" fillId="0" borderId="55" xfId="65" applyBorder="1" applyAlignment="1">
      <alignment horizontal="center" vertical="center"/>
    </xf>
    <xf numFmtId="0" fontId="9" fillId="0" borderId="37" xfId="0" applyFont="1" applyBorder="1" applyAlignment="1">
      <alignment horizontal="left" vertical="center"/>
    </xf>
    <xf numFmtId="0" fontId="0" fillId="0" borderId="38" xfId="0" applyBorder="1" applyAlignment="1">
      <alignment horizontal="left" vertical="center"/>
    </xf>
    <xf numFmtId="0" fontId="9" fillId="0" borderId="55" xfId="0" applyFont="1" applyBorder="1" applyAlignment="1">
      <alignment horizontal="left" vertical="center"/>
    </xf>
    <xf numFmtId="0" fontId="0" fillId="0" borderId="56" xfId="0" applyBorder="1" applyAlignment="1">
      <alignment horizontal="left" vertical="center"/>
    </xf>
    <xf numFmtId="0" fontId="9" fillId="0" borderId="37" xfId="0" applyFont="1" applyBorder="1" applyAlignment="1">
      <alignment horizontal="center" vertical="center"/>
    </xf>
    <xf numFmtId="180" fontId="9" fillId="0" borderId="37" xfId="0" applyNumberFormat="1" applyFont="1" applyBorder="1" applyAlignment="1">
      <alignment horizontal="distributed" vertical="center"/>
    </xf>
    <xf numFmtId="180" fontId="9" fillId="0" borderId="55" xfId="0" applyNumberFormat="1" applyFont="1" applyBorder="1" applyAlignment="1">
      <alignment horizontal="distributed" vertical="center"/>
    </xf>
    <xf numFmtId="0" fontId="9" fillId="0" borderId="95" xfId="0" applyFont="1" applyBorder="1" applyAlignment="1">
      <alignment horizontal="center" vertical="center"/>
    </xf>
    <xf numFmtId="0" fontId="0" fillId="0" borderId="37" xfId="0" applyBorder="1" applyAlignment="1">
      <alignment vertical="center"/>
    </xf>
    <xf numFmtId="0" fontId="0" fillId="0" borderId="38" xfId="0" applyBorder="1" applyAlignment="1">
      <alignment vertical="center"/>
    </xf>
    <xf numFmtId="0" fontId="0" fillId="0" borderId="92" xfId="0" applyBorder="1" applyAlignment="1">
      <alignment vertical="center"/>
    </xf>
    <xf numFmtId="0" fontId="0" fillId="0" borderId="72" xfId="0" applyBorder="1" applyAlignment="1">
      <alignment vertical="center"/>
    </xf>
    <xf numFmtId="0" fontId="0" fillId="0" borderId="58" xfId="0" applyBorder="1" applyAlignment="1">
      <alignment vertical="center"/>
    </xf>
    <xf numFmtId="0" fontId="9" fillId="0" borderId="36" xfId="0" applyFont="1" applyBorder="1" applyAlignment="1">
      <alignment horizontal="right" vertical="center"/>
    </xf>
    <xf numFmtId="0" fontId="9" fillId="0" borderId="74" xfId="0" applyFont="1" applyBorder="1" applyAlignment="1">
      <alignment horizontal="right" vertical="center"/>
    </xf>
    <xf numFmtId="0" fontId="9" fillId="0" borderId="37" xfId="0" quotePrefix="1" applyFont="1" applyBorder="1" applyAlignment="1">
      <alignment horizontal="center" vertical="center" shrinkToFit="1"/>
    </xf>
    <xf numFmtId="0" fontId="0" fillId="0" borderId="37" xfId="0" applyBorder="1" applyAlignment="1">
      <alignment horizontal="center" vertical="center" shrinkToFit="1"/>
    </xf>
    <xf numFmtId="0" fontId="0" fillId="0" borderId="72" xfId="0" applyBorder="1" applyAlignment="1">
      <alignment horizontal="center" vertical="center" shrinkToFit="1"/>
    </xf>
    <xf numFmtId="0" fontId="9" fillId="0" borderId="37" xfId="0" applyFont="1" applyBorder="1" applyAlignment="1">
      <alignment vertical="center"/>
    </xf>
    <xf numFmtId="0" fontId="9" fillId="0" borderId="37" xfId="0" applyFont="1" applyBorder="1" applyAlignment="1">
      <alignment horizontal="left" vertical="center" indent="1" shrinkToFit="1"/>
    </xf>
    <xf numFmtId="0" fontId="9" fillId="0" borderId="73" xfId="0" applyFont="1" applyBorder="1" applyAlignment="1">
      <alignment horizontal="left" vertical="center" indent="1" shrinkToFit="1"/>
    </xf>
    <xf numFmtId="0" fontId="9" fillId="0" borderId="72" xfId="0" applyFont="1" applyBorder="1" applyAlignment="1">
      <alignment horizontal="left" vertical="center" indent="1" shrinkToFit="1"/>
    </xf>
    <xf numFmtId="0" fontId="9" fillId="0" borderId="90" xfId="0" applyFont="1" applyBorder="1" applyAlignment="1">
      <alignment horizontal="left" vertical="center" indent="1" shrinkToFit="1"/>
    </xf>
    <xf numFmtId="0" fontId="9" fillId="0" borderId="20" xfId="0" applyFont="1" applyBorder="1" applyAlignment="1">
      <alignment vertical="center"/>
    </xf>
    <xf numFmtId="0" fontId="9" fillId="0" borderId="36" xfId="0" applyFont="1" applyBorder="1" applyAlignment="1">
      <alignment horizontal="center" vertical="center"/>
    </xf>
    <xf numFmtId="0" fontId="0" fillId="0" borderId="39"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vertical="center"/>
    </xf>
    <xf numFmtId="0" fontId="9" fillId="0" borderId="20" xfId="0" applyFont="1" applyBorder="1" applyAlignment="1">
      <alignment horizontal="center" vertical="center"/>
    </xf>
    <xf numFmtId="38" fontId="9" fillId="0" borderId="14" xfId="34" applyFont="1" applyBorder="1" applyAlignment="1">
      <alignment horizontal="distributed" vertical="center"/>
    </xf>
    <xf numFmtId="0" fontId="27" fillId="0" borderId="0" xfId="0" applyFont="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9" fillId="0" borderId="72" xfId="0" quotePrefix="1" applyFont="1" applyBorder="1" applyAlignment="1">
      <alignment horizontal="left" vertical="center"/>
    </xf>
    <xf numFmtId="0" fontId="0" fillId="0" borderId="72" xfId="0" applyBorder="1" applyAlignment="1">
      <alignment horizontal="left" vertical="center"/>
    </xf>
    <xf numFmtId="0" fontId="0" fillId="0" borderId="90" xfId="0" applyBorder="1" applyAlignment="1">
      <alignment horizontal="left" vertical="center"/>
    </xf>
    <xf numFmtId="0" fontId="9" fillId="0" borderId="0" xfId="0" quotePrefix="1" applyFont="1" applyAlignment="1">
      <alignment horizontal="left" vertical="center"/>
    </xf>
    <xf numFmtId="0" fontId="9" fillId="0" borderId="0" xfId="0" quotePrefix="1" applyFont="1" applyAlignment="1">
      <alignment horizontal="center" vertical="center"/>
    </xf>
    <xf numFmtId="0" fontId="9" fillId="0" borderId="145" xfId="0" applyFont="1" applyBorder="1" applyAlignment="1">
      <alignment horizontal="center" vertical="center"/>
    </xf>
    <xf numFmtId="0" fontId="0" fillId="0" borderId="87" xfId="0" applyBorder="1" applyAlignment="1">
      <alignment vertical="center"/>
    </xf>
    <xf numFmtId="0" fontId="0" fillId="0" borderId="124" xfId="0" applyBorder="1" applyAlignment="1">
      <alignment vertical="center"/>
    </xf>
    <xf numFmtId="0" fontId="9" fillId="0" borderId="86" xfId="0" applyFont="1" applyBorder="1" applyAlignment="1">
      <alignment horizontal="left" vertical="center" indent="1" shrinkToFit="1"/>
    </xf>
    <xf numFmtId="0" fontId="0" fillId="0" borderId="87" xfId="0" applyBorder="1" applyAlignment="1">
      <alignment horizontal="left" vertical="center" indent="1" shrinkToFit="1"/>
    </xf>
    <xf numFmtId="0" fontId="0" fillId="0" borderId="124" xfId="0" applyBorder="1" applyAlignment="1">
      <alignment horizontal="left" vertical="center" indent="1" shrinkToFit="1"/>
    </xf>
    <xf numFmtId="0" fontId="9" fillId="0" borderId="19" xfId="0" quotePrefix="1" applyFont="1" applyBorder="1" applyAlignment="1">
      <alignment horizontal="center" vertical="center"/>
    </xf>
    <xf numFmtId="0" fontId="0" fillId="0" borderId="27" xfId="0" applyBorder="1" applyAlignment="1">
      <alignment horizontal="center" vertical="center"/>
    </xf>
    <xf numFmtId="0" fontId="0" fillId="0" borderId="102" xfId="0" applyBorder="1" applyAlignment="1">
      <alignment horizontal="center" vertical="center"/>
    </xf>
    <xf numFmtId="0" fontId="0" fillId="0" borderId="39" xfId="0" applyBorder="1" applyAlignment="1">
      <alignment vertical="center"/>
    </xf>
    <xf numFmtId="0" fontId="0" fillId="0" borderId="74" xfId="0" applyBorder="1" applyAlignment="1">
      <alignment vertical="center"/>
    </xf>
    <xf numFmtId="0" fontId="9" fillId="0" borderId="19" xfId="0" applyFont="1" applyBorder="1" applyAlignment="1">
      <alignment horizontal="left" vertical="center" indent="1" shrinkToFit="1"/>
    </xf>
    <xf numFmtId="0" fontId="0" fillId="0" borderId="27" xfId="0" applyBorder="1" applyAlignment="1">
      <alignment horizontal="left" vertical="center" indent="1" shrinkToFit="1"/>
    </xf>
    <xf numFmtId="0" fontId="0" fillId="0" borderId="28" xfId="0" applyBorder="1" applyAlignment="1">
      <alignment horizontal="left" vertical="center" indent="1" shrinkToFit="1"/>
    </xf>
    <xf numFmtId="0" fontId="0" fillId="0" borderId="39" xfId="0" applyBorder="1" applyAlignment="1">
      <alignment horizontal="left" vertical="center" indent="1" shrinkToFit="1"/>
    </xf>
    <xf numFmtId="0" fontId="0" fillId="0" borderId="0" xfId="0" applyAlignment="1">
      <alignment horizontal="left" vertical="center" indent="1" shrinkToFit="1"/>
    </xf>
    <xf numFmtId="0" fontId="0" fillId="0" borderId="21" xfId="0" applyBorder="1" applyAlignment="1">
      <alignment horizontal="left" vertical="center" indent="1" shrinkToFit="1"/>
    </xf>
    <xf numFmtId="0" fontId="0" fillId="0" borderId="74" xfId="0" applyBorder="1" applyAlignment="1">
      <alignment horizontal="left" vertical="center" indent="1" shrinkToFit="1"/>
    </xf>
    <xf numFmtId="0" fontId="0" fillId="0" borderId="72" xfId="0" applyBorder="1" applyAlignment="1">
      <alignment horizontal="left" vertical="center" indent="1" shrinkToFit="1"/>
    </xf>
    <xf numFmtId="0" fontId="0" fillId="0" borderId="90" xfId="0" applyBorder="1" applyAlignment="1">
      <alignment horizontal="left" vertical="center" indent="1" shrinkToFit="1"/>
    </xf>
    <xf numFmtId="0" fontId="9" fillId="0" borderId="95" xfId="0" quotePrefix="1" applyFont="1" applyBorder="1" applyAlignment="1">
      <alignment horizontal="center" vertical="center"/>
    </xf>
    <xf numFmtId="0" fontId="9" fillId="0" borderId="36" xfId="0" applyFont="1" applyBorder="1" applyAlignment="1">
      <alignment horizontal="left" vertical="center" indent="1" shrinkToFit="1"/>
    </xf>
    <xf numFmtId="0" fontId="0" fillId="0" borderId="37" xfId="0" applyBorder="1" applyAlignment="1">
      <alignment horizontal="left" vertical="center" indent="1" shrinkToFit="1"/>
    </xf>
    <xf numFmtId="0" fontId="0" fillId="0" borderId="38" xfId="0" applyBorder="1" applyAlignment="1">
      <alignment horizontal="left" vertical="center" indent="1" shrinkToFit="1"/>
    </xf>
    <xf numFmtId="0" fontId="0" fillId="0" borderId="58" xfId="0" applyBorder="1" applyAlignment="1">
      <alignment horizontal="left" vertical="center" indent="1" shrinkToFit="1"/>
    </xf>
    <xf numFmtId="0" fontId="0" fillId="0" borderId="31" xfId="0" applyBorder="1" applyAlignment="1">
      <alignment vertical="center"/>
    </xf>
    <xf numFmtId="0" fontId="0" fillId="0" borderId="32" xfId="0" applyBorder="1" applyAlignment="1">
      <alignment vertical="center"/>
    </xf>
    <xf numFmtId="0" fontId="0" fillId="0" borderId="30" xfId="0" applyBorder="1"/>
    <xf numFmtId="0" fontId="0" fillId="0" borderId="31" xfId="0" applyBorder="1"/>
    <xf numFmtId="0" fontId="0" fillId="0" borderId="32" xfId="0" applyBorder="1"/>
    <xf numFmtId="0" fontId="24" fillId="0" borderId="0" xfId="0" quotePrefix="1" applyFont="1" applyAlignment="1">
      <alignment horizontal="center" vertical="center"/>
    </xf>
    <xf numFmtId="0" fontId="25" fillId="0" borderId="0" xfId="0" applyFont="1" applyAlignment="1">
      <alignment vertical="center"/>
    </xf>
    <xf numFmtId="0" fontId="9" fillId="0" borderId="0" xfId="0" applyFont="1" applyAlignment="1">
      <alignment vertical="center"/>
    </xf>
    <xf numFmtId="191" fontId="15" fillId="0" borderId="0" xfId="65" applyNumberFormat="1" applyFont="1" applyAlignment="1">
      <alignment horizontal="center" vertical="center"/>
    </xf>
    <xf numFmtId="0" fontId="19" fillId="0" borderId="0" xfId="0" applyFont="1" applyAlignment="1">
      <alignment horizontal="distributed" vertical="center"/>
    </xf>
    <xf numFmtId="0" fontId="9" fillId="0" borderId="0" xfId="0" applyFont="1"/>
    <xf numFmtId="0" fontId="0" fillId="0" borderId="0" xfId="0"/>
    <xf numFmtId="0" fontId="9" fillId="0" borderId="30" xfId="0" applyFont="1" applyBorder="1"/>
    <xf numFmtId="0" fontId="9" fillId="0" borderId="30" xfId="0" quotePrefix="1" applyFont="1" applyBorder="1" applyAlignment="1">
      <alignment horizontal="center" vertical="center"/>
    </xf>
    <xf numFmtId="0" fontId="19" fillId="0" borderId="0" xfId="0" quotePrefix="1" applyFont="1" applyAlignment="1">
      <alignment horizontal="center" vertical="center" shrinkToFit="1"/>
    </xf>
    <xf numFmtId="0" fontId="40" fillId="0" borderId="0" xfId="0" applyFont="1" applyAlignment="1">
      <alignment horizontal="center" vertical="center" shrinkToFit="1"/>
    </xf>
    <xf numFmtId="0" fontId="118" fillId="0" borderId="0" xfId="0" applyFont="1" applyAlignment="1">
      <alignment horizontal="right" vertical="center"/>
    </xf>
    <xf numFmtId="0" fontId="9" fillId="0" borderId="0" xfId="0" applyFont="1" applyAlignment="1">
      <alignment horizontal="distributed" vertical="center" indent="1"/>
    </xf>
    <xf numFmtId="0" fontId="9" fillId="0" borderId="87" xfId="0" applyFont="1" applyBorder="1" applyAlignment="1">
      <alignment horizontal="center" vertical="center"/>
    </xf>
    <xf numFmtId="0" fontId="9" fillId="0" borderId="124" xfId="0" applyFont="1" applyBorder="1" applyAlignment="1">
      <alignment horizontal="center" vertical="center"/>
    </xf>
    <xf numFmtId="0" fontId="9" fillId="0" borderId="86" xfId="0" applyFont="1" applyBorder="1" applyAlignment="1">
      <alignment horizontal="left" vertical="center" wrapText="1" indent="1"/>
    </xf>
    <xf numFmtId="0" fontId="9" fillId="0" borderId="87" xfId="0" applyFont="1" applyBorder="1" applyAlignment="1">
      <alignment horizontal="left" vertical="center" wrapText="1" indent="1"/>
    </xf>
    <xf numFmtId="0" fontId="9" fillId="0" borderId="124" xfId="0" applyFont="1" applyBorder="1" applyAlignment="1">
      <alignment horizontal="left" vertical="center" wrapText="1" indent="1"/>
    </xf>
    <xf numFmtId="0" fontId="9" fillId="0" borderId="27" xfId="0" quotePrefix="1" applyFont="1" applyBorder="1" applyAlignment="1">
      <alignment horizontal="center" vertical="center"/>
    </xf>
    <xf numFmtId="0" fontId="9" fillId="0" borderId="102" xfId="0" quotePrefix="1" applyFont="1" applyBorder="1" applyAlignment="1">
      <alignment horizontal="center" vertical="center"/>
    </xf>
    <xf numFmtId="0" fontId="9" fillId="0" borderId="74" xfId="0" quotePrefix="1" applyFont="1" applyBorder="1" applyAlignment="1">
      <alignment horizontal="center" vertical="center"/>
    </xf>
    <xf numFmtId="0" fontId="9" fillId="0" borderId="72" xfId="0" quotePrefix="1" applyFont="1" applyBorder="1" applyAlignment="1">
      <alignment horizontal="center" vertical="center"/>
    </xf>
    <xf numFmtId="0" fontId="9" fillId="0" borderId="58" xfId="0" quotePrefix="1" applyFont="1" applyBorder="1" applyAlignment="1">
      <alignment horizontal="center" vertical="center"/>
    </xf>
    <xf numFmtId="0" fontId="9" fillId="0" borderId="27" xfId="0" applyFont="1" applyBorder="1" applyAlignment="1">
      <alignment horizontal="left" vertical="center" indent="1" shrinkToFit="1"/>
    </xf>
    <xf numFmtId="0" fontId="9" fillId="0" borderId="28" xfId="0" applyFont="1" applyBorder="1" applyAlignment="1">
      <alignment horizontal="left" vertical="center" indent="1" shrinkToFit="1"/>
    </xf>
    <xf numFmtId="0" fontId="9" fillId="0" borderId="74" xfId="0" applyFont="1" applyBorder="1" applyAlignment="1">
      <alignment horizontal="left" vertical="center" indent="1" shrinkToFit="1"/>
    </xf>
    <xf numFmtId="0" fontId="9" fillId="0" borderId="141" xfId="0" quotePrefix="1" applyFont="1" applyBorder="1" applyAlignment="1">
      <alignment horizontal="center" vertical="center"/>
    </xf>
    <xf numFmtId="0" fontId="9" fillId="0" borderId="31" xfId="0" quotePrefix="1" applyFont="1" applyBorder="1" applyAlignment="1">
      <alignment horizontal="center" vertical="center"/>
    </xf>
    <xf numFmtId="0" fontId="9" fillId="0" borderId="32" xfId="0" quotePrefix="1" applyFont="1" applyBorder="1" applyAlignment="1">
      <alignment horizontal="center" vertical="center"/>
    </xf>
    <xf numFmtId="0" fontId="9" fillId="0" borderId="30" xfId="0" quotePrefix="1" applyFont="1" applyBorder="1" applyAlignment="1">
      <alignment horizontal="left" vertical="center" wrapText="1" indent="1"/>
    </xf>
    <xf numFmtId="0" fontId="0" fillId="0" borderId="31" xfId="0" applyBorder="1" applyAlignment="1">
      <alignment horizontal="left" vertical="center" wrapText="1" indent="1"/>
    </xf>
    <xf numFmtId="0" fontId="0" fillId="0" borderId="32" xfId="0" applyBorder="1" applyAlignment="1">
      <alignment horizontal="left" vertical="center" wrapText="1" indent="1"/>
    </xf>
    <xf numFmtId="191" fontId="9" fillId="0" borderId="0" xfId="0" applyNumberFormat="1" applyFont="1" applyAlignment="1">
      <alignment horizontal="distributed" vertical="center"/>
    </xf>
    <xf numFmtId="182" fontId="9" fillId="0" borderId="14" xfId="0" applyNumberFormat="1" applyFont="1" applyBorder="1" applyAlignment="1">
      <alignment horizontal="distributed" vertical="center"/>
    </xf>
    <xf numFmtId="0" fontId="0" fillId="0" borderId="14" xfId="0" applyBorder="1" applyAlignment="1">
      <alignment horizontal="distributed" vertical="center"/>
    </xf>
    <xf numFmtId="0" fontId="9" fillId="0" borderId="164" xfId="0" quotePrefix="1" applyFont="1" applyBorder="1" applyAlignment="1">
      <alignment horizontal="center" vertical="center"/>
    </xf>
    <xf numFmtId="0" fontId="9" fillId="0" borderId="161" xfId="0" quotePrefix="1" applyFont="1" applyBorder="1" applyAlignment="1">
      <alignment horizontal="center" vertical="center"/>
    </xf>
    <xf numFmtId="0" fontId="9" fillId="0" borderId="162" xfId="0" quotePrefix="1" applyFont="1" applyBorder="1" applyAlignment="1">
      <alignment horizontal="center" vertical="center"/>
    </xf>
    <xf numFmtId="0" fontId="9" fillId="0" borderId="37" xfId="0" applyFont="1" applyBorder="1" applyAlignment="1">
      <alignment horizontal="right" vertical="center"/>
    </xf>
    <xf numFmtId="0" fontId="9" fillId="0" borderId="55" xfId="0" applyFont="1" applyBorder="1" applyAlignment="1">
      <alignment horizontal="right" vertical="center"/>
    </xf>
    <xf numFmtId="0" fontId="9" fillId="0" borderId="36" xfId="0" applyFont="1" applyBorder="1" applyAlignment="1">
      <alignment horizontal="distributed" vertical="center"/>
    </xf>
    <xf numFmtId="0" fontId="9" fillId="0" borderId="37" xfId="0" applyFont="1" applyBorder="1" applyAlignment="1">
      <alignment horizontal="distributed" vertical="center"/>
    </xf>
    <xf numFmtId="0" fontId="9" fillId="0" borderId="38" xfId="0" applyFont="1" applyBorder="1" applyAlignment="1">
      <alignment horizontal="distributed" vertical="center"/>
    </xf>
    <xf numFmtId="180" fontId="9" fillId="0" borderId="36" xfId="0" applyNumberFormat="1" applyFont="1" applyBorder="1" applyAlignment="1">
      <alignment horizontal="distributed" vertical="center" indent="1"/>
    </xf>
    <xf numFmtId="0" fontId="9" fillId="0" borderId="37" xfId="0" applyFont="1" applyBorder="1" applyAlignment="1">
      <alignment horizontal="distributed" vertical="center" indent="1"/>
    </xf>
    <xf numFmtId="0" fontId="9" fillId="0" borderId="73" xfId="0" applyFont="1" applyBorder="1" applyAlignment="1">
      <alignment horizontal="distributed" vertical="center" indent="1"/>
    </xf>
    <xf numFmtId="0" fontId="9" fillId="0" borderId="62" xfId="0" applyFont="1" applyBorder="1" applyAlignment="1">
      <alignment horizontal="distributed" vertical="center" indent="1"/>
    </xf>
    <xf numFmtId="0" fontId="9" fillId="0" borderId="55" xfId="0" applyFont="1" applyBorder="1" applyAlignment="1">
      <alignment horizontal="distributed" vertical="center" indent="1"/>
    </xf>
    <xf numFmtId="0" fontId="9" fillId="0" borderId="57" xfId="0" applyFont="1" applyBorder="1" applyAlignment="1">
      <alignment horizontal="distributed" vertical="center" indent="1"/>
    </xf>
    <xf numFmtId="0" fontId="9" fillId="0" borderId="62" xfId="0" applyFont="1" applyBorder="1" applyAlignment="1">
      <alignment horizontal="distributed" vertical="center"/>
    </xf>
    <xf numFmtId="0" fontId="9" fillId="0" borderId="55" xfId="0" applyFont="1" applyBorder="1" applyAlignment="1">
      <alignment horizontal="distributed" vertical="center"/>
    </xf>
    <xf numFmtId="0" fontId="9" fillId="0" borderId="56" xfId="0" applyFont="1" applyBorder="1" applyAlignment="1">
      <alignment horizontal="distributed" vertical="center"/>
    </xf>
    <xf numFmtId="0" fontId="9" fillId="0" borderId="141" xfId="0" applyFont="1" applyBorder="1" applyAlignment="1">
      <alignment horizontal="center" vertical="center"/>
    </xf>
    <xf numFmtId="0" fontId="9" fillId="0" borderId="74" xfId="0" applyFont="1" applyBorder="1" applyAlignment="1">
      <alignment horizontal="center" vertical="center"/>
    </xf>
    <xf numFmtId="0" fontId="9" fillId="0" borderId="72" xfId="0" applyFont="1" applyBorder="1" applyAlignment="1">
      <alignment horizontal="center" vertical="center"/>
    </xf>
    <xf numFmtId="0" fontId="9" fillId="0" borderId="37" xfId="0" applyFont="1" applyBorder="1" applyAlignment="1">
      <alignment horizontal="center" vertical="center" shrinkToFit="1"/>
    </xf>
    <xf numFmtId="0" fontId="9" fillId="0" borderId="72" xfId="0" applyFont="1" applyBorder="1" applyAlignment="1">
      <alignment horizontal="center" vertical="center" shrinkToFit="1"/>
    </xf>
    <xf numFmtId="0" fontId="9" fillId="0" borderId="59" xfId="62" applyFont="1" applyBorder="1" applyAlignment="1">
      <alignment horizontal="center" vertical="center"/>
    </xf>
    <xf numFmtId="0" fontId="9" fillId="0" borderId="60" xfId="62" applyFont="1" applyBorder="1" applyAlignment="1">
      <alignment horizontal="center" vertical="center"/>
    </xf>
    <xf numFmtId="178" fontId="9" fillId="0" borderId="146" xfId="62" applyNumberFormat="1" applyFont="1" applyBorder="1" applyAlignment="1">
      <alignment horizontal="right" vertical="center"/>
    </xf>
    <xf numFmtId="178" fontId="9" fillId="0" borderId="219" xfId="62" applyNumberFormat="1" applyFont="1" applyBorder="1" applyAlignment="1">
      <alignment horizontal="right" vertical="center"/>
    </xf>
    <xf numFmtId="0" fontId="9" fillId="0" borderId="113" xfId="62" applyFont="1" applyBorder="1" applyAlignment="1">
      <alignment horizontal="center" vertical="center"/>
    </xf>
    <xf numFmtId="0" fontId="9" fillId="0" borderId="46" xfId="62" applyFont="1" applyBorder="1" applyAlignment="1">
      <alignment horizontal="center" vertical="center"/>
    </xf>
    <xf numFmtId="178" fontId="9" fillId="0" borderId="22" xfId="62" applyNumberFormat="1" applyFont="1" applyBorder="1" applyAlignment="1">
      <alignment horizontal="right" vertical="center"/>
    </xf>
    <xf numFmtId="0" fontId="9" fillId="0" borderId="146" xfId="62" applyFont="1" applyBorder="1" applyAlignment="1">
      <alignment horizontal="center" vertical="center"/>
    </xf>
    <xf numFmtId="0" fontId="9" fillId="0" borderId="37" xfId="62" applyFont="1" applyBorder="1" applyAlignment="1">
      <alignment horizontal="center" vertical="center"/>
    </xf>
    <xf numFmtId="0" fontId="9" fillId="0" borderId="24" xfId="62" applyFont="1" applyBorder="1" applyAlignment="1">
      <alignment horizontal="center" vertical="center"/>
    </xf>
    <xf numFmtId="0" fontId="9" fillId="0" borderId="0" xfId="62" applyFont="1" applyBorder="1" applyAlignment="1">
      <alignment horizontal="center" vertical="center"/>
    </xf>
    <xf numFmtId="0" fontId="9" fillId="0" borderId="106" xfId="62" applyFont="1" applyBorder="1" applyAlignment="1">
      <alignment horizontal="center" vertical="center"/>
    </xf>
    <xf numFmtId="0" fontId="9" fillId="0" borderId="72" xfId="62" applyFont="1" applyBorder="1" applyAlignment="1">
      <alignment horizontal="center" vertical="center"/>
    </xf>
    <xf numFmtId="0" fontId="11" fillId="0" borderId="136" xfId="62" applyFont="1" applyBorder="1" applyAlignment="1">
      <alignment horizontal="center" vertical="center"/>
    </xf>
    <xf numFmtId="0" fontId="11" fillId="0" borderId="110" xfId="62" applyFont="1" applyBorder="1" applyAlignment="1">
      <alignment horizontal="center" vertical="center"/>
    </xf>
    <xf numFmtId="0" fontId="9" fillId="0" borderId="112" xfId="62" applyFont="1" applyBorder="1" applyAlignment="1">
      <alignment horizontal="center" vertical="center"/>
    </xf>
    <xf numFmtId="0" fontId="9" fillId="0" borderId="68" xfId="62" applyFont="1" applyBorder="1" applyAlignment="1">
      <alignment horizontal="center" vertical="center"/>
    </xf>
    <xf numFmtId="0" fontId="9" fillId="0" borderId="71" xfId="62" applyFont="1" applyBorder="1" applyAlignment="1">
      <alignment horizontal="center" vertical="center"/>
    </xf>
    <xf numFmtId="0" fontId="11" fillId="0" borderId="108" xfId="62" applyFont="1" applyBorder="1" applyAlignment="1">
      <alignment horizontal="center" vertical="center"/>
    </xf>
    <xf numFmtId="0" fontId="11" fillId="0" borderId="101" xfId="62" applyFont="1" applyBorder="1" applyAlignment="1">
      <alignment horizontal="center" vertical="center"/>
    </xf>
    <xf numFmtId="0" fontId="9" fillId="0" borderId="146" xfId="62" applyFont="1" applyBorder="1" applyAlignment="1">
      <alignment horizontal="center"/>
    </xf>
    <xf numFmtId="0" fontId="9" fillId="0" borderId="24" xfId="62" applyFont="1" applyBorder="1" applyAlignment="1">
      <alignment horizontal="center"/>
    </xf>
    <xf numFmtId="0" fontId="9" fillId="0" borderId="24" xfId="62" applyFont="1" applyBorder="1" applyAlignment="1">
      <alignment horizontal="center" vertical="top"/>
    </xf>
    <xf numFmtId="0" fontId="9" fillId="0" borderId="106" xfId="62" applyFont="1" applyBorder="1" applyAlignment="1">
      <alignment horizontal="center" vertical="top"/>
    </xf>
    <xf numFmtId="0" fontId="9" fillId="0" borderId="150" xfId="62" applyFont="1" applyBorder="1" applyAlignment="1">
      <alignment horizontal="center" vertical="center"/>
    </xf>
    <xf numFmtId="0" fontId="9" fillId="0" borderId="69" xfId="62" applyFont="1" applyBorder="1" applyAlignment="1">
      <alignment horizontal="center" vertical="center"/>
    </xf>
    <xf numFmtId="0" fontId="9" fillId="0" borderId="84" xfId="62" applyFont="1" applyBorder="1" applyAlignment="1">
      <alignment horizontal="center" vertical="center"/>
    </xf>
    <xf numFmtId="0" fontId="11" fillId="0" borderId="150" xfId="62" applyFont="1" applyBorder="1" applyAlignment="1">
      <alignment horizontal="left" vertical="center" wrapText="1"/>
    </xf>
    <xf numFmtId="0" fontId="11" fillId="0" borderId="69" xfId="62" applyFont="1" applyBorder="1" applyAlignment="1">
      <alignment horizontal="left" vertical="center" wrapText="1"/>
    </xf>
    <xf numFmtId="0" fontId="9" fillId="0" borderId="100" xfId="62" applyFont="1" applyBorder="1" applyAlignment="1">
      <alignment horizontal="center" vertical="center"/>
    </xf>
    <xf numFmtId="0" fontId="11" fillId="0" borderId="68" xfId="62" applyFont="1" applyBorder="1" applyAlignment="1">
      <alignment horizontal="left" vertical="center" wrapText="1"/>
    </xf>
    <xf numFmtId="178" fontId="9" fillId="0" borderId="106" xfId="62" applyNumberFormat="1" applyFont="1" applyBorder="1" applyAlignment="1">
      <alignment horizontal="right" vertical="center"/>
    </xf>
    <xf numFmtId="0" fontId="9" fillId="0" borderId="107" xfId="62" applyFont="1" applyBorder="1" applyAlignment="1">
      <alignment horizontal="center" vertical="center"/>
    </xf>
    <xf numFmtId="0" fontId="9" fillId="0" borderId="136" xfId="62" applyFont="1" applyBorder="1" applyAlignment="1">
      <alignment horizontal="center" vertical="center"/>
    </xf>
    <xf numFmtId="0" fontId="11" fillId="0" borderId="112" xfId="62" applyFont="1" applyBorder="1" applyAlignment="1">
      <alignment horizontal="left" vertical="center" wrapText="1"/>
    </xf>
    <xf numFmtId="178" fontId="9" fillId="0" borderId="64" xfId="62" applyNumberFormat="1" applyFont="1" applyBorder="1" applyAlignment="1">
      <alignment horizontal="right" vertical="center"/>
    </xf>
    <xf numFmtId="0" fontId="9" fillId="0" borderId="105" xfId="62" applyFont="1" applyBorder="1" applyAlignment="1">
      <alignment horizontal="center" vertical="center"/>
    </xf>
    <xf numFmtId="0" fontId="9" fillId="0" borderId="152" xfId="62" applyFont="1" applyBorder="1" applyAlignment="1">
      <alignment horizontal="center" vertical="center"/>
    </xf>
    <xf numFmtId="0" fontId="11" fillId="0" borderId="84" xfId="62" applyFont="1" applyBorder="1" applyAlignment="1">
      <alignment horizontal="left" vertical="center" wrapText="1"/>
    </xf>
    <xf numFmtId="0" fontId="11" fillId="0" borderId="70" xfId="62" applyFont="1" applyBorder="1" applyAlignment="1">
      <alignment horizontal="left" vertical="center" wrapText="1"/>
    </xf>
    <xf numFmtId="0" fontId="31" fillId="0" borderId="68" xfId="62" applyFont="1" applyBorder="1" applyAlignment="1">
      <alignment horizontal="center" vertical="center" wrapText="1"/>
    </xf>
    <xf numFmtId="0" fontId="31" fillId="0" borderId="99" xfId="62" applyFont="1" applyBorder="1" applyAlignment="1">
      <alignment horizontal="center" vertical="center" wrapText="1"/>
    </xf>
    <xf numFmtId="0" fontId="11" fillId="0" borderId="67" xfId="62" applyFont="1" applyBorder="1" applyAlignment="1">
      <alignment horizontal="left" vertical="center" wrapText="1"/>
    </xf>
    <xf numFmtId="0" fontId="9" fillId="0" borderId="67" xfId="62" applyFont="1" applyBorder="1" applyAlignment="1">
      <alignment horizontal="center" vertical="center"/>
    </xf>
    <xf numFmtId="178" fontId="9" fillId="0" borderId="63" xfId="62" applyNumberFormat="1" applyFont="1" applyBorder="1" applyAlignment="1">
      <alignment horizontal="right" vertical="center"/>
    </xf>
    <xf numFmtId="0" fontId="9" fillId="0" borderId="149" xfId="62" applyFont="1" applyBorder="1" applyAlignment="1">
      <alignment horizontal="center" vertical="center"/>
    </xf>
    <xf numFmtId="0" fontId="11" fillId="0" borderId="36" xfId="62" applyFont="1" applyBorder="1" applyAlignment="1">
      <alignment horizontal="center" vertical="center" wrapText="1"/>
    </xf>
    <xf numFmtId="0" fontId="11" fillId="0" borderId="38" xfId="62" applyFont="1" applyBorder="1" applyAlignment="1">
      <alignment horizontal="center" vertical="center" wrapText="1"/>
    </xf>
    <xf numFmtId="0" fontId="11" fillId="0" borderId="39" xfId="62" applyFont="1" applyBorder="1" applyAlignment="1">
      <alignment horizontal="center" vertical="center" wrapText="1"/>
    </xf>
    <xf numFmtId="0" fontId="11" fillId="0" borderId="13" xfId="62" applyFont="1" applyBorder="1" applyAlignment="1">
      <alignment horizontal="center" vertical="center" wrapText="1"/>
    </xf>
    <xf numFmtId="0" fontId="31" fillId="0" borderId="39" xfId="62" applyFont="1" applyBorder="1" applyAlignment="1">
      <alignment horizontal="center" vertical="center"/>
    </xf>
    <xf numFmtId="0" fontId="31" fillId="0" borderId="13" xfId="62" applyFont="1" applyBorder="1" applyAlignment="1">
      <alignment horizontal="center" vertical="center"/>
    </xf>
    <xf numFmtId="0" fontId="31" fillId="0" borderId="112" xfId="62" applyFont="1" applyBorder="1" applyAlignment="1">
      <alignment horizontal="center" vertical="center" wrapText="1"/>
    </xf>
    <xf numFmtId="0" fontId="31" fillId="0" borderId="135" xfId="62" applyFont="1" applyBorder="1" applyAlignment="1">
      <alignment horizontal="center" vertical="center" wrapText="1"/>
    </xf>
    <xf numFmtId="0" fontId="31" fillId="0" borderId="68" xfId="62" applyFont="1" applyBorder="1" applyAlignment="1">
      <alignment horizontal="left" vertical="center" wrapText="1"/>
    </xf>
    <xf numFmtId="0" fontId="31" fillId="0" borderId="99" xfId="62" applyFont="1" applyBorder="1" applyAlignment="1">
      <alignment horizontal="left" vertical="center" wrapText="1"/>
    </xf>
    <xf numFmtId="0" fontId="31" fillId="0" borderId="71" xfId="62" applyFont="1" applyBorder="1" applyAlignment="1">
      <alignment horizontal="center" vertical="center" wrapText="1"/>
    </xf>
    <xf numFmtId="0" fontId="31" fillId="0" borderId="137" xfId="62" applyFont="1" applyBorder="1" applyAlignment="1">
      <alignment horizontal="center" vertical="center" wrapText="1"/>
    </xf>
    <xf numFmtId="0" fontId="9" fillId="0" borderId="15" xfId="0" applyFont="1" applyFill="1" applyBorder="1" applyAlignment="1"/>
    <xf numFmtId="0" fontId="9" fillId="0" borderId="0" xfId="0" applyFont="1" applyFill="1" applyAlignment="1">
      <alignment horizontal="left" shrinkToFit="1"/>
    </xf>
    <xf numFmtId="0" fontId="19" fillId="0" borderId="0" xfId="0" applyFont="1" applyAlignment="1">
      <alignment horizontal="center"/>
    </xf>
    <xf numFmtId="0" fontId="9" fillId="0" borderId="15" xfId="0" applyFont="1" applyFill="1" applyBorder="1" applyAlignment="1">
      <alignment horizontal="left"/>
    </xf>
    <xf numFmtId="0" fontId="9" fillId="0" borderId="0" xfId="0" applyFont="1" applyFill="1" applyAlignment="1">
      <alignment horizontal="left"/>
    </xf>
    <xf numFmtId="0" fontId="68" fillId="0" borderId="30" xfId="60" applyFont="1" applyBorder="1" applyAlignment="1">
      <alignment horizontal="justify" vertical="center" wrapText="1"/>
    </xf>
    <xf numFmtId="0" fontId="68" fillId="0" borderId="31" xfId="60" applyFont="1" applyBorder="1" applyAlignment="1">
      <alignment horizontal="justify" vertical="center" wrapText="1"/>
    </xf>
    <xf numFmtId="0" fontId="68" fillId="0" borderId="32" xfId="60" applyFont="1" applyBorder="1" applyAlignment="1">
      <alignment horizontal="justify" vertical="center" wrapText="1"/>
    </xf>
    <xf numFmtId="0" fontId="68" fillId="0" borderId="30" xfId="60" applyFont="1" applyBorder="1" applyAlignment="1">
      <alignment horizontal="center" vertical="center" wrapText="1"/>
    </xf>
    <xf numFmtId="0" fontId="68" fillId="0" borderId="32" xfId="60" applyFont="1" applyBorder="1" applyAlignment="1">
      <alignment horizontal="center" vertical="center" wrapText="1"/>
    </xf>
    <xf numFmtId="0" fontId="68" fillId="0" borderId="30" xfId="60" applyFont="1" applyBorder="1" applyAlignment="1">
      <alignment horizontal="left" vertical="center" shrinkToFit="1"/>
    </xf>
    <xf numFmtId="0" fontId="68" fillId="0" borderId="31" xfId="60" applyFont="1" applyBorder="1" applyAlignment="1">
      <alignment horizontal="left" vertical="center" shrinkToFit="1"/>
    </xf>
    <xf numFmtId="0" fontId="68" fillId="0" borderId="32" xfId="60" applyFont="1" applyBorder="1" applyAlignment="1">
      <alignment horizontal="left" vertical="center" shrinkToFit="1"/>
    </xf>
    <xf numFmtId="0" fontId="68" fillId="0" borderId="30" xfId="60" applyFont="1" applyBorder="1" applyAlignment="1">
      <alignment horizontal="left" vertical="center" wrapText="1" indent="2"/>
    </xf>
    <xf numFmtId="0" fontId="68" fillId="0" borderId="31" xfId="60" applyFont="1" applyBorder="1" applyAlignment="1">
      <alignment horizontal="left" vertical="center" wrapText="1" indent="2"/>
    </xf>
    <xf numFmtId="0" fontId="68" fillId="0" borderId="32" xfId="60" applyFont="1" applyBorder="1" applyAlignment="1">
      <alignment horizontal="left" vertical="center" wrapText="1" indent="2"/>
    </xf>
    <xf numFmtId="0" fontId="92" fillId="0" borderId="0" xfId="60" applyFont="1" applyAlignment="1">
      <alignment horizontal="center" vertical="center"/>
    </xf>
    <xf numFmtId="0" fontId="68" fillId="0" borderId="31" xfId="60" applyFont="1" applyBorder="1" applyAlignment="1">
      <alignment horizontal="center" vertical="center" wrapText="1"/>
    </xf>
    <xf numFmtId="0" fontId="15" fillId="0" borderId="39" xfId="60" applyFont="1" applyBorder="1" applyAlignment="1">
      <alignment horizontal="left" vertical="center" indent="3" shrinkToFit="1"/>
    </xf>
    <xf numFmtId="0" fontId="15" fillId="0" borderId="0" xfId="60" applyFont="1" applyAlignment="1">
      <alignment horizontal="left" vertical="center" indent="3" shrinkToFit="1"/>
    </xf>
    <xf numFmtId="0" fontId="15" fillId="0" borderId="0" xfId="0" applyFont="1" applyAlignment="1">
      <alignment horizontal="left" vertical="center" indent="1" shrinkToFit="1"/>
    </xf>
    <xf numFmtId="0" fontId="15" fillId="0" borderId="13" xfId="0" applyFont="1" applyBorder="1" applyAlignment="1">
      <alignment horizontal="left" vertical="center" indent="1" shrinkToFit="1"/>
    </xf>
    <xf numFmtId="0" fontId="15" fillId="0" borderId="0" xfId="60" applyFont="1" applyAlignment="1">
      <alignment horizontal="left" vertical="center" indent="2" shrinkToFit="1"/>
    </xf>
    <xf numFmtId="0" fontId="15" fillId="0" borderId="13" xfId="60" applyFont="1" applyBorder="1" applyAlignment="1">
      <alignment horizontal="left" vertical="center" indent="2" shrinkToFit="1"/>
    </xf>
    <xf numFmtId="191" fontId="68" fillId="0" borderId="37" xfId="60" applyNumberFormat="1" applyFont="1" applyBorder="1" applyAlignment="1">
      <alignment horizontal="distributed" vertical="center" wrapText="1" indent="1"/>
    </xf>
    <xf numFmtId="191" fontId="68" fillId="0" borderId="38" xfId="60" applyNumberFormat="1" applyFont="1" applyBorder="1" applyAlignment="1">
      <alignment horizontal="distributed" vertical="center" wrapText="1" indent="1"/>
    </xf>
    <xf numFmtId="0" fontId="68" fillId="0" borderId="0" xfId="60" applyFont="1" applyAlignment="1">
      <alignment horizontal="left" vertical="center"/>
    </xf>
    <xf numFmtId="0" fontId="93" fillId="32" borderId="0" xfId="0" applyFont="1" applyFill="1" applyAlignment="1">
      <alignment vertical="center" wrapText="1"/>
    </xf>
    <xf numFmtId="0" fontId="5" fillId="32" borderId="0" xfId="0" applyFont="1" applyFill="1" applyAlignment="1">
      <alignment vertical="center" wrapText="1"/>
    </xf>
    <xf numFmtId="0" fontId="5" fillId="0" borderId="0" xfId="0" applyFont="1" applyBorder="1" applyAlignment="1">
      <alignment horizontal="left" vertical="top" readingOrder="1"/>
    </xf>
    <xf numFmtId="0" fontId="5" fillId="0" borderId="0" xfId="0" applyFont="1" applyBorder="1" applyAlignment="1">
      <alignment horizontal="left" vertical="top" wrapText="1" readingOrder="1"/>
    </xf>
    <xf numFmtId="0" fontId="5" fillId="0" borderId="13" xfId="0" applyFont="1" applyBorder="1" applyAlignment="1">
      <alignment horizontal="left" vertical="top" wrapText="1" readingOrder="1"/>
    </xf>
    <xf numFmtId="0" fontId="5" fillId="0" borderId="72" xfId="0" applyFont="1" applyBorder="1" applyAlignment="1">
      <alignment horizontal="left" vertical="top" wrapText="1" readingOrder="1"/>
    </xf>
    <xf numFmtId="0" fontId="5" fillId="0" borderId="58" xfId="0" applyFont="1" applyBorder="1" applyAlignment="1">
      <alignment horizontal="left" vertical="top" wrapText="1" readingOrder="1"/>
    </xf>
    <xf numFmtId="0" fontId="15" fillId="32" borderId="36" xfId="0" applyFont="1" applyFill="1" applyBorder="1" applyAlignment="1">
      <alignment horizontal="center" vertical="center"/>
    </xf>
    <xf numFmtId="0" fontId="15" fillId="32" borderId="37" xfId="0" applyFont="1" applyFill="1" applyBorder="1" applyAlignment="1">
      <alignment horizontal="center" vertical="center"/>
    </xf>
    <xf numFmtId="0" fontId="15" fillId="32" borderId="38" xfId="0" applyFont="1" applyFill="1" applyBorder="1" applyAlignment="1">
      <alignment horizontal="center" vertical="center"/>
    </xf>
    <xf numFmtId="0" fontId="15" fillId="32" borderId="39" xfId="0" applyFont="1" applyFill="1" applyBorder="1" applyAlignment="1">
      <alignment horizontal="center" vertical="center"/>
    </xf>
    <xf numFmtId="0" fontId="15" fillId="32" borderId="0" xfId="0" applyFont="1" applyFill="1" applyAlignment="1">
      <alignment horizontal="center" vertical="center"/>
    </xf>
    <xf numFmtId="0" fontId="15" fillId="32" borderId="13" xfId="0" applyFont="1" applyFill="1" applyBorder="1" applyAlignment="1">
      <alignment horizontal="center" vertical="center"/>
    </xf>
    <xf numFmtId="0" fontId="15" fillId="26" borderId="36" xfId="0" applyFont="1" applyFill="1" applyBorder="1" applyAlignment="1">
      <alignment horizontal="center" vertical="center" justifyLastLine="1"/>
    </xf>
    <xf numFmtId="0" fontId="15" fillId="26" borderId="37" xfId="0" applyFont="1" applyFill="1" applyBorder="1" applyAlignment="1">
      <alignment horizontal="center" vertical="center" justifyLastLine="1"/>
    </xf>
    <xf numFmtId="0" fontId="15" fillId="26" borderId="38" xfId="0" applyFont="1" applyFill="1" applyBorder="1" applyAlignment="1">
      <alignment horizontal="center" vertical="center" justifyLastLine="1"/>
    </xf>
    <xf numFmtId="0" fontId="15" fillId="26" borderId="39" xfId="0" applyFont="1" applyFill="1" applyBorder="1" applyAlignment="1">
      <alignment horizontal="center" vertical="center" justifyLastLine="1"/>
    </xf>
    <xf numFmtId="0" fontId="15" fillId="26" borderId="0" xfId="0" applyFont="1" applyFill="1" applyAlignment="1">
      <alignment horizontal="center" vertical="center" justifyLastLine="1"/>
    </xf>
    <xf numFmtId="0" fontId="15" fillId="26" borderId="13" xfId="0" applyFont="1" applyFill="1" applyBorder="1" applyAlignment="1">
      <alignment horizontal="center" vertical="center" justifyLastLine="1"/>
    </xf>
    <xf numFmtId="0" fontId="68" fillId="32" borderId="37" xfId="0" applyFont="1" applyFill="1" applyBorder="1" applyAlignment="1">
      <alignment horizontal="distributed" vertical="center" wrapText="1"/>
    </xf>
    <xf numFmtId="0" fontId="68" fillId="32" borderId="72" xfId="0" applyFont="1" applyFill="1" applyBorder="1" applyAlignment="1">
      <alignment horizontal="distributed" vertical="center" wrapText="1"/>
    </xf>
    <xf numFmtId="0" fontId="7" fillId="32" borderId="10" xfId="0" applyFont="1" applyFill="1" applyBorder="1" applyAlignment="1">
      <alignment horizontal="center" vertical="center" wrapText="1"/>
    </xf>
    <xf numFmtId="0" fontId="71" fillId="32" borderId="37" xfId="0" applyFont="1" applyFill="1" applyBorder="1" applyAlignment="1">
      <alignment horizontal="distributed" vertical="center" wrapText="1"/>
    </xf>
    <xf numFmtId="0" fontId="71" fillId="32" borderId="72" xfId="0" applyFont="1" applyFill="1" applyBorder="1" applyAlignment="1">
      <alignment horizontal="distributed" vertical="center" wrapText="1"/>
    </xf>
    <xf numFmtId="0" fontId="68" fillId="32" borderId="37" xfId="0" applyFont="1" applyFill="1" applyBorder="1" applyAlignment="1">
      <alignment horizontal="left" vertical="center" wrapText="1"/>
    </xf>
    <xf numFmtId="0" fontId="68" fillId="32" borderId="72" xfId="0" applyFont="1" applyFill="1" applyBorder="1" applyAlignment="1">
      <alignment horizontal="left" vertical="center" wrapText="1"/>
    </xf>
    <xf numFmtId="0" fontId="15" fillId="32" borderId="37" xfId="0" applyFont="1" applyFill="1" applyBorder="1" applyAlignment="1">
      <alignment horizontal="distributed" vertical="center"/>
    </xf>
    <xf numFmtId="0" fontId="15" fillId="32" borderId="72" xfId="0" applyFont="1" applyFill="1" applyBorder="1" applyAlignment="1">
      <alignment horizontal="distributed" vertical="center"/>
    </xf>
    <xf numFmtId="0" fontId="7" fillId="32" borderId="36" xfId="0" applyFont="1" applyFill="1" applyBorder="1" applyAlignment="1">
      <alignment horizontal="center" vertical="center" wrapText="1"/>
    </xf>
    <xf numFmtId="0" fontId="7" fillId="32" borderId="37" xfId="0" applyFont="1" applyFill="1" applyBorder="1" applyAlignment="1">
      <alignment horizontal="center" vertical="center" wrapText="1"/>
    </xf>
    <xf numFmtId="0" fontId="7" fillId="32" borderId="38" xfId="0" applyFont="1" applyFill="1" applyBorder="1" applyAlignment="1">
      <alignment horizontal="center" vertical="center" wrapText="1"/>
    </xf>
    <xf numFmtId="0" fontId="7" fillId="32" borderId="39" xfId="0" applyFont="1" applyFill="1" applyBorder="1" applyAlignment="1">
      <alignment horizontal="center" vertical="center" wrapText="1"/>
    </xf>
    <xf numFmtId="0" fontId="7" fillId="32" borderId="0" xfId="0" applyFont="1" applyFill="1" applyAlignment="1">
      <alignment horizontal="center" vertical="center" wrapText="1"/>
    </xf>
    <xf numFmtId="0" fontId="7" fillId="32" borderId="13" xfId="0" applyFont="1" applyFill="1" applyBorder="1" applyAlignment="1">
      <alignment horizontal="center" vertical="center" wrapText="1"/>
    </xf>
    <xf numFmtId="0" fontId="7" fillId="32" borderId="74" xfId="0" applyFont="1" applyFill="1" applyBorder="1" applyAlignment="1">
      <alignment horizontal="center" vertical="center" wrapText="1"/>
    </xf>
    <xf numFmtId="0" fontId="7" fillId="32" borderId="72" xfId="0" applyFont="1" applyFill="1" applyBorder="1" applyAlignment="1">
      <alignment horizontal="center" vertical="center" wrapText="1"/>
    </xf>
    <xf numFmtId="0" fontId="7" fillId="32" borderId="58" xfId="0" applyFont="1" applyFill="1" applyBorder="1" applyAlignment="1">
      <alignment horizontal="center" vertical="center" wrapText="1"/>
    </xf>
    <xf numFmtId="0" fontId="44" fillId="34" borderId="10" xfId="0" applyFont="1" applyFill="1" applyBorder="1" applyAlignment="1">
      <alignment horizontal="center" vertical="center" wrapText="1"/>
    </xf>
    <xf numFmtId="0" fontId="44" fillId="34" borderId="10" xfId="0" applyFont="1" applyFill="1" applyBorder="1" applyAlignment="1">
      <alignment horizontal="center" vertical="center"/>
    </xf>
    <xf numFmtId="0" fontId="68" fillId="26" borderId="0" xfId="0" applyFont="1" applyFill="1" applyAlignment="1">
      <alignment horizontal="distributed" vertical="center" wrapText="1"/>
    </xf>
    <xf numFmtId="0" fontId="68" fillId="26" borderId="36" xfId="0" applyFont="1" applyFill="1" applyBorder="1" applyAlignment="1">
      <alignment horizontal="distributed" vertical="center"/>
    </xf>
    <xf numFmtId="0" fontId="68" fillId="26" borderId="37" xfId="0" applyFont="1" applyFill="1" applyBorder="1" applyAlignment="1">
      <alignment horizontal="distributed" vertical="center"/>
    </xf>
    <xf numFmtId="0" fontId="68" fillId="26" borderId="38" xfId="0" applyFont="1" applyFill="1" applyBorder="1" applyAlignment="1">
      <alignment horizontal="distributed" vertical="center"/>
    </xf>
    <xf numFmtId="0" fontId="68" fillId="26" borderId="74" xfId="0" applyFont="1" applyFill="1" applyBorder="1" applyAlignment="1">
      <alignment horizontal="distributed" vertical="center"/>
    </xf>
    <xf numFmtId="0" fontId="68" fillId="26" borderId="72" xfId="0" applyFont="1" applyFill="1" applyBorder="1" applyAlignment="1">
      <alignment horizontal="distributed" vertical="center"/>
    </xf>
    <xf numFmtId="0" fontId="68" fillId="26" borderId="58" xfId="0" applyFont="1" applyFill="1" applyBorder="1" applyAlignment="1">
      <alignment horizontal="distributed" vertical="center"/>
    </xf>
    <xf numFmtId="0" fontId="68" fillId="26" borderId="36" xfId="0" applyFont="1" applyFill="1" applyBorder="1" applyAlignment="1">
      <alignment horizontal="distributed" vertical="center" wrapText="1"/>
    </xf>
    <xf numFmtId="0" fontId="68" fillId="26" borderId="37" xfId="0" applyFont="1" applyFill="1" applyBorder="1" applyAlignment="1">
      <alignment horizontal="distributed" vertical="center" wrapText="1"/>
    </xf>
    <xf numFmtId="0" fontId="68" fillId="26" borderId="38" xfId="0" applyFont="1" applyFill="1" applyBorder="1" applyAlignment="1">
      <alignment horizontal="distributed" vertical="center" wrapText="1"/>
    </xf>
    <xf numFmtId="0" fontId="68" fillId="26" borderId="74" xfId="0" applyFont="1" applyFill="1" applyBorder="1" applyAlignment="1">
      <alignment horizontal="distributed" vertical="center" wrapText="1"/>
    </xf>
    <xf numFmtId="0" fontId="68" fillId="26" borderId="72" xfId="0" applyFont="1" applyFill="1" applyBorder="1" applyAlignment="1">
      <alignment horizontal="distributed" vertical="center" wrapText="1"/>
    </xf>
    <xf numFmtId="0" fontId="68" fillId="26" borderId="58" xfId="0" applyFont="1" applyFill="1" applyBorder="1" applyAlignment="1">
      <alignment horizontal="distributed" vertical="center" wrapText="1"/>
    </xf>
    <xf numFmtId="0" fontId="14" fillId="33" borderId="0" xfId="0" applyFont="1" applyFill="1" applyAlignment="1">
      <alignment horizontal="right" vertical="center" shrinkToFit="1"/>
    </xf>
    <xf numFmtId="0" fontId="15" fillId="33" borderId="0" xfId="0" applyFont="1" applyFill="1" applyAlignment="1">
      <alignment horizontal="right" vertical="center"/>
    </xf>
    <xf numFmtId="0" fontId="15" fillId="0" borderId="0" xfId="0" applyFont="1" applyAlignment="1">
      <alignment horizontal="left" vertical="center"/>
    </xf>
    <xf numFmtId="0" fontId="15" fillId="0" borderId="13" xfId="0" applyFont="1" applyBorder="1" applyAlignment="1">
      <alignment horizontal="left" vertical="center"/>
    </xf>
    <xf numFmtId="0" fontId="15" fillId="32" borderId="36" xfId="0" applyFont="1" applyFill="1" applyBorder="1" applyAlignment="1">
      <alignment horizontal="right" vertical="center"/>
    </xf>
    <xf numFmtId="0" fontId="15" fillId="32" borderId="37" xfId="0" applyFont="1" applyFill="1" applyBorder="1" applyAlignment="1">
      <alignment horizontal="right" vertical="center"/>
    </xf>
    <xf numFmtId="0" fontId="15" fillId="32" borderId="38" xfId="0" applyFont="1" applyFill="1" applyBorder="1" applyAlignment="1">
      <alignment horizontal="right" vertical="center"/>
    </xf>
    <xf numFmtId="0" fontId="15" fillId="32" borderId="74" xfId="0" applyFont="1" applyFill="1" applyBorder="1" applyAlignment="1">
      <alignment horizontal="right" vertical="center"/>
    </xf>
    <xf numFmtId="0" fontId="15" fillId="32" borderId="72" xfId="0" applyFont="1" applyFill="1" applyBorder="1" applyAlignment="1">
      <alignment horizontal="right" vertical="center"/>
    </xf>
    <xf numFmtId="0" fontId="15" fillId="32" borderId="58" xfId="0" applyFont="1" applyFill="1" applyBorder="1" applyAlignment="1">
      <alignment horizontal="right" vertical="center"/>
    </xf>
    <xf numFmtId="180" fontId="15" fillId="32" borderId="36" xfId="0" applyNumberFormat="1" applyFont="1" applyFill="1" applyBorder="1" applyAlignment="1">
      <alignment horizontal="distributed" vertical="center" wrapText="1" indent="1"/>
    </xf>
    <xf numFmtId="180" fontId="15" fillId="32" borderId="37" xfId="0" applyNumberFormat="1" applyFont="1" applyFill="1" applyBorder="1" applyAlignment="1">
      <alignment horizontal="distributed" vertical="center" wrapText="1" indent="1"/>
    </xf>
    <xf numFmtId="180" fontId="15" fillId="32" borderId="38" xfId="0" applyNumberFormat="1" applyFont="1" applyFill="1" applyBorder="1" applyAlignment="1">
      <alignment horizontal="distributed" vertical="center" wrapText="1" indent="1"/>
    </xf>
    <xf numFmtId="180" fontId="15" fillId="32" borderId="74" xfId="0" applyNumberFormat="1" applyFont="1" applyFill="1" applyBorder="1" applyAlignment="1">
      <alignment horizontal="distributed" vertical="center" wrapText="1" indent="1"/>
    </xf>
    <xf numFmtId="180" fontId="15" fillId="32" borderId="72" xfId="0" applyNumberFormat="1" applyFont="1" applyFill="1" applyBorder="1" applyAlignment="1">
      <alignment horizontal="distributed" vertical="center" wrapText="1" indent="1"/>
    </xf>
    <xf numFmtId="180" fontId="15" fillId="32" borderId="58" xfId="0" applyNumberFormat="1" applyFont="1" applyFill="1" applyBorder="1" applyAlignment="1">
      <alignment horizontal="distributed" vertical="center" wrapText="1" indent="1"/>
    </xf>
    <xf numFmtId="0" fontId="44" fillId="33" borderId="0" xfId="0" applyFont="1" applyFill="1" applyAlignment="1">
      <alignment horizontal="left" vertical="center" shrinkToFit="1"/>
    </xf>
    <xf numFmtId="0" fontId="71" fillId="32" borderId="36" xfId="0" applyFont="1" applyFill="1" applyBorder="1" applyAlignment="1">
      <alignment horizontal="center" vertical="center" wrapText="1" shrinkToFit="1"/>
    </xf>
    <xf numFmtId="0" fontId="71" fillId="32" borderId="37" xfId="0" applyFont="1" applyFill="1" applyBorder="1" applyAlignment="1">
      <alignment horizontal="center" vertical="center" wrapText="1" shrinkToFit="1"/>
    </xf>
    <xf numFmtId="0" fontId="71" fillId="32" borderId="74" xfId="0" applyFont="1" applyFill="1" applyBorder="1" applyAlignment="1">
      <alignment horizontal="center" vertical="center" wrapText="1" shrinkToFit="1"/>
    </xf>
    <xf numFmtId="0" fontId="71" fillId="32" borderId="72" xfId="0" applyFont="1" applyFill="1" applyBorder="1" applyAlignment="1">
      <alignment horizontal="center" vertical="center" wrapText="1" shrinkToFit="1"/>
    </xf>
    <xf numFmtId="0" fontId="95" fillId="32" borderId="37" xfId="0" applyFont="1" applyFill="1" applyBorder="1" applyAlignment="1">
      <alignment horizontal="center" vertical="center"/>
    </xf>
    <xf numFmtId="0" fontId="95" fillId="32" borderId="72" xfId="0" applyFont="1" applyFill="1" applyBorder="1" applyAlignment="1">
      <alignment horizontal="center" vertical="center"/>
    </xf>
    <xf numFmtId="0" fontId="15" fillId="32" borderId="72" xfId="0" applyFont="1" applyFill="1" applyBorder="1" applyAlignment="1">
      <alignment horizontal="center" vertical="center"/>
    </xf>
    <xf numFmtId="0" fontId="15" fillId="32" borderId="58" xfId="0" applyFont="1" applyFill="1" applyBorder="1" applyAlignment="1">
      <alignment horizontal="center" vertical="center"/>
    </xf>
    <xf numFmtId="0" fontId="15" fillId="33" borderId="0" xfId="0" applyFont="1" applyFill="1" applyAlignment="1">
      <alignment horizontal="center" vertical="center" shrinkToFit="1"/>
    </xf>
    <xf numFmtId="0" fontId="15" fillId="33" borderId="72" xfId="0" applyFont="1" applyFill="1" applyBorder="1" applyAlignment="1">
      <alignment horizontal="center" vertical="center" shrinkToFit="1"/>
    </xf>
    <xf numFmtId="0" fontId="44" fillId="33" borderId="0" xfId="0" applyFont="1" applyFill="1" applyAlignment="1">
      <alignment horizontal="left" vertical="center"/>
    </xf>
    <xf numFmtId="0" fontId="14" fillId="32" borderId="0" xfId="0" applyFont="1" applyFill="1" applyAlignment="1">
      <alignment horizontal="center" vertical="center" shrinkToFit="1"/>
    </xf>
    <xf numFmtId="0" fontId="15" fillId="32" borderId="74" xfId="0" applyFont="1" applyFill="1" applyBorder="1" applyAlignment="1">
      <alignment horizontal="center" vertical="center"/>
    </xf>
    <xf numFmtId="0" fontId="71" fillId="34" borderId="36" xfId="0" applyFont="1" applyFill="1" applyBorder="1" applyAlignment="1">
      <alignment horizontal="center" vertical="center" wrapText="1" shrinkToFit="1"/>
    </xf>
    <xf numFmtId="0" fontId="71" fillId="34" borderId="37" xfId="0" applyFont="1" applyFill="1" applyBorder="1" applyAlignment="1">
      <alignment horizontal="center" vertical="center" wrapText="1" shrinkToFit="1"/>
    </xf>
    <xf numFmtId="0" fontId="71" fillId="34" borderId="74" xfId="0" applyFont="1" applyFill="1" applyBorder="1" applyAlignment="1">
      <alignment horizontal="center" vertical="center" wrapText="1" shrinkToFit="1"/>
    </xf>
    <xf numFmtId="0" fontId="71" fillId="34" borderId="72" xfId="0" applyFont="1" applyFill="1" applyBorder="1" applyAlignment="1">
      <alignment horizontal="center" vertical="center" wrapText="1" shrinkToFit="1"/>
    </xf>
    <xf numFmtId="0" fontId="15" fillId="33" borderId="36" xfId="0" applyFont="1" applyFill="1" applyBorder="1" applyAlignment="1">
      <alignment horizontal="center" vertical="center" wrapText="1"/>
    </xf>
    <xf numFmtId="0" fontId="15" fillId="33" borderId="37" xfId="0" applyFont="1" applyFill="1" applyBorder="1" applyAlignment="1">
      <alignment horizontal="center" vertical="center" wrapText="1"/>
    </xf>
    <xf numFmtId="0" fontId="15" fillId="33" borderId="39" xfId="0" applyFont="1" applyFill="1" applyBorder="1" applyAlignment="1">
      <alignment horizontal="center" vertical="center" wrapText="1"/>
    </xf>
    <xf numFmtId="0" fontId="15" fillId="33" borderId="0" xfId="0" applyFont="1" applyFill="1" applyAlignment="1">
      <alignment horizontal="center" vertical="center" wrapText="1"/>
    </xf>
    <xf numFmtId="0" fontId="15" fillId="33" borderId="74" xfId="0" applyFont="1" applyFill="1" applyBorder="1" applyAlignment="1">
      <alignment horizontal="center" vertical="center" wrapText="1"/>
    </xf>
    <xf numFmtId="0" fontId="15" fillId="33" borderId="72" xfId="0" applyFont="1" applyFill="1" applyBorder="1" applyAlignment="1">
      <alignment horizontal="center" vertical="center" wrapText="1"/>
    </xf>
    <xf numFmtId="0" fontId="15" fillId="33" borderId="36" xfId="0" applyFont="1" applyFill="1" applyBorder="1" applyAlignment="1">
      <alignment horizontal="right" vertical="center"/>
    </xf>
    <xf numFmtId="0" fontId="15" fillId="33" borderId="37" xfId="0" applyFont="1" applyFill="1" applyBorder="1" applyAlignment="1">
      <alignment horizontal="right" vertical="center"/>
    </xf>
    <xf numFmtId="0" fontId="15" fillId="33" borderId="38" xfId="0" applyFont="1" applyFill="1" applyBorder="1" applyAlignment="1">
      <alignment horizontal="right" vertical="center"/>
    </xf>
    <xf numFmtId="0" fontId="15" fillId="33" borderId="74" xfId="0" applyFont="1" applyFill="1" applyBorder="1" applyAlignment="1">
      <alignment horizontal="right" vertical="center"/>
    </xf>
    <xf numFmtId="0" fontId="15" fillId="33" borderId="72" xfId="0" applyFont="1" applyFill="1" applyBorder="1" applyAlignment="1">
      <alignment horizontal="right" vertical="center"/>
    </xf>
    <xf numFmtId="0" fontId="15" fillId="33" borderId="58" xfId="0" applyFont="1" applyFill="1" applyBorder="1" applyAlignment="1">
      <alignment horizontal="right" vertical="center"/>
    </xf>
    <xf numFmtId="179" fontId="43" fillId="33" borderId="36" xfId="0" applyNumberFormat="1" applyFont="1" applyFill="1" applyBorder="1" applyAlignment="1">
      <alignment vertical="center" wrapText="1"/>
    </xf>
    <xf numFmtId="179" fontId="43" fillId="33" borderId="37" xfId="0" applyNumberFormat="1" applyFont="1" applyFill="1" applyBorder="1" applyAlignment="1">
      <alignment vertical="center" wrapText="1"/>
    </xf>
    <xf numFmtId="179" fontId="43" fillId="33" borderId="74" xfId="0" applyNumberFormat="1" applyFont="1" applyFill="1" applyBorder="1" applyAlignment="1">
      <alignment vertical="center" wrapText="1"/>
    </xf>
    <xf numFmtId="179" fontId="43" fillId="33" borderId="72" xfId="0" applyNumberFormat="1" applyFont="1" applyFill="1" applyBorder="1" applyAlignment="1">
      <alignment vertical="center" wrapText="1"/>
    </xf>
    <xf numFmtId="0" fontId="15" fillId="33" borderId="38" xfId="0" applyFont="1" applyFill="1" applyBorder="1" applyAlignment="1">
      <alignment horizontal="center" vertical="center" wrapText="1"/>
    </xf>
    <xf numFmtId="0" fontId="15" fillId="33" borderId="58" xfId="0" applyFont="1" applyFill="1" applyBorder="1" applyAlignment="1">
      <alignment horizontal="center" vertical="center" wrapText="1"/>
    </xf>
    <xf numFmtId="0" fontId="15" fillId="33" borderId="36" xfId="0" applyFont="1" applyFill="1" applyBorder="1" applyAlignment="1">
      <alignment horizontal="left" vertical="center"/>
    </xf>
    <xf numFmtId="0" fontId="15" fillId="33" borderId="37" xfId="0" applyFont="1" applyFill="1" applyBorder="1" applyAlignment="1">
      <alignment horizontal="left" vertical="center"/>
    </xf>
    <xf numFmtId="0" fontId="15" fillId="33" borderId="38" xfId="0" applyFont="1" applyFill="1" applyBorder="1" applyAlignment="1">
      <alignment horizontal="left" vertical="center"/>
    </xf>
    <xf numFmtId="0" fontId="15" fillId="33" borderId="39" xfId="0" applyFont="1" applyFill="1" applyBorder="1" applyAlignment="1">
      <alignment horizontal="left" vertical="center"/>
    </xf>
    <xf numFmtId="0" fontId="15" fillId="33" borderId="0" xfId="0" applyFont="1" applyFill="1" applyAlignment="1">
      <alignment horizontal="left" vertical="center"/>
    </xf>
    <xf numFmtId="0" fontId="15" fillId="33" borderId="13" xfId="0" applyFont="1" applyFill="1" applyBorder="1" applyAlignment="1">
      <alignment horizontal="left" vertical="center"/>
    </xf>
    <xf numFmtId="0" fontId="15" fillId="33" borderId="39" xfId="0" applyFont="1" applyFill="1" applyBorder="1" applyAlignment="1">
      <alignment vertical="center"/>
    </xf>
    <xf numFmtId="0" fontId="15" fillId="33" borderId="0" xfId="0" applyFont="1" applyFill="1" applyAlignment="1">
      <alignment vertical="center"/>
    </xf>
    <xf numFmtId="0" fontId="15" fillId="33" borderId="13" xfId="0" applyFont="1" applyFill="1" applyBorder="1" applyAlignment="1">
      <alignment vertical="center"/>
    </xf>
    <xf numFmtId="0" fontId="15" fillId="33" borderId="74" xfId="0" applyFont="1" applyFill="1" applyBorder="1" applyAlignment="1">
      <alignment vertical="center"/>
    </xf>
    <xf numFmtId="0" fontId="15" fillId="33" borderId="72" xfId="0" applyFont="1" applyFill="1" applyBorder="1" applyAlignment="1">
      <alignment vertical="center"/>
    </xf>
    <xf numFmtId="0" fontId="15" fillId="33" borderId="58" xfId="0" applyFont="1" applyFill="1" applyBorder="1" applyAlignment="1">
      <alignment vertical="center"/>
    </xf>
    <xf numFmtId="0" fontId="15" fillId="32" borderId="0" xfId="0" applyFont="1" applyFill="1" applyAlignment="1">
      <alignment horizontal="distributed" vertical="center"/>
    </xf>
    <xf numFmtId="180" fontId="14" fillId="33" borderId="36" xfId="0" applyNumberFormat="1" applyFont="1" applyFill="1" applyBorder="1" applyAlignment="1">
      <alignment horizontal="distributed" vertical="center" wrapText="1" indent="1"/>
    </xf>
    <xf numFmtId="180" fontId="14" fillId="33" borderId="37" xfId="0" applyNumberFormat="1" applyFont="1" applyFill="1" applyBorder="1" applyAlignment="1">
      <alignment horizontal="distributed" vertical="center" wrapText="1" indent="1"/>
    </xf>
    <xf numFmtId="180" fontId="14" fillId="33" borderId="38" xfId="0" applyNumberFormat="1" applyFont="1" applyFill="1" applyBorder="1" applyAlignment="1">
      <alignment horizontal="distributed" vertical="center" wrapText="1" indent="1"/>
    </xf>
    <xf numFmtId="180" fontId="14" fillId="33" borderId="74" xfId="0" applyNumberFormat="1" applyFont="1" applyFill="1" applyBorder="1" applyAlignment="1">
      <alignment horizontal="distributed" vertical="center" wrapText="1" indent="1"/>
    </xf>
    <xf numFmtId="180" fontId="14" fillId="33" borderId="72" xfId="0" applyNumberFormat="1" applyFont="1" applyFill="1" applyBorder="1" applyAlignment="1">
      <alignment horizontal="distributed" vertical="center" wrapText="1" indent="1"/>
    </xf>
    <xf numFmtId="180" fontId="14" fillId="33" borderId="58" xfId="0" applyNumberFormat="1" applyFont="1" applyFill="1" applyBorder="1" applyAlignment="1">
      <alignment horizontal="distributed" vertical="center" wrapText="1" indent="1"/>
    </xf>
    <xf numFmtId="0" fontId="14" fillId="32" borderId="37" xfId="0" applyFont="1" applyFill="1" applyBorder="1" applyAlignment="1">
      <alignment horizontal="distributed" vertical="center"/>
    </xf>
    <xf numFmtId="0" fontId="14" fillId="32" borderId="0" xfId="0" applyFont="1" applyFill="1" applyAlignment="1">
      <alignment horizontal="distributed" vertical="center"/>
    </xf>
    <xf numFmtId="0" fontId="14" fillId="32" borderId="72" xfId="0" applyFont="1" applyFill="1" applyBorder="1" applyAlignment="1">
      <alignment horizontal="distributed" vertical="center"/>
    </xf>
    <xf numFmtId="180" fontId="14" fillId="33" borderId="0" xfId="0" applyNumberFormat="1" applyFont="1" applyFill="1" applyAlignment="1">
      <alignment horizontal="distributed" vertical="center" wrapText="1" indent="1"/>
    </xf>
    <xf numFmtId="180" fontId="14" fillId="33" borderId="13" xfId="0" applyNumberFormat="1" applyFont="1" applyFill="1" applyBorder="1" applyAlignment="1">
      <alignment horizontal="distributed" vertical="center" wrapText="1" indent="1"/>
    </xf>
    <xf numFmtId="0" fontId="15" fillId="33" borderId="39" xfId="0" applyFont="1" applyFill="1" applyBorder="1" applyAlignment="1">
      <alignment horizontal="left" vertical="center" indent="1"/>
    </xf>
    <xf numFmtId="0" fontId="15" fillId="33" borderId="0" xfId="0" applyFont="1" applyFill="1" applyAlignment="1">
      <alignment horizontal="left" vertical="center" indent="1"/>
    </xf>
    <xf numFmtId="0" fontId="15" fillId="33" borderId="13" xfId="0" applyFont="1" applyFill="1" applyBorder="1" applyAlignment="1">
      <alignment horizontal="left" vertical="center" indent="1"/>
    </xf>
    <xf numFmtId="0" fontId="15" fillId="33" borderId="74" xfId="0" applyFont="1" applyFill="1" applyBorder="1" applyAlignment="1">
      <alignment horizontal="left" vertical="center" indent="1"/>
    </xf>
    <xf numFmtId="0" fontId="15" fillId="33" borderId="72" xfId="0" applyFont="1" applyFill="1" applyBorder="1" applyAlignment="1">
      <alignment horizontal="left" vertical="center" indent="1"/>
    </xf>
    <xf numFmtId="0" fontId="15" fillId="33" borderId="58" xfId="0" applyFont="1" applyFill="1" applyBorder="1" applyAlignment="1">
      <alignment horizontal="left" vertical="center" indent="1"/>
    </xf>
    <xf numFmtId="0" fontId="95" fillId="32" borderId="38" xfId="0" applyFont="1" applyFill="1" applyBorder="1" applyAlignment="1">
      <alignment horizontal="center" vertical="center"/>
    </xf>
    <xf numFmtId="0" fontId="95" fillId="32" borderId="58" xfId="0" applyFont="1" applyFill="1" applyBorder="1" applyAlignment="1">
      <alignment horizontal="center" vertical="center"/>
    </xf>
    <xf numFmtId="0" fontId="15" fillId="32" borderId="37" xfId="0" applyFont="1" applyFill="1" applyBorder="1" applyAlignment="1">
      <alignment horizontal="center" vertical="center" wrapText="1"/>
    </xf>
    <xf numFmtId="0" fontId="15" fillId="32" borderId="38" xfId="0" applyFont="1" applyFill="1" applyBorder="1" applyAlignment="1">
      <alignment horizontal="center" vertical="center" wrapText="1"/>
    </xf>
    <xf numFmtId="0" fontId="15" fillId="32" borderId="72" xfId="0" applyFont="1" applyFill="1" applyBorder="1" applyAlignment="1">
      <alignment horizontal="center" vertical="center" wrapText="1"/>
    </xf>
    <xf numFmtId="0" fontId="15" fillId="32" borderId="58" xfId="0" applyFont="1" applyFill="1" applyBorder="1" applyAlignment="1">
      <alignment horizontal="center" vertical="center" wrapText="1"/>
    </xf>
    <xf numFmtId="0" fontId="7" fillId="32" borderId="10" xfId="0" applyFont="1" applyFill="1" applyBorder="1" applyAlignment="1">
      <alignment horizontal="center" vertical="center"/>
    </xf>
    <xf numFmtId="0" fontId="15" fillId="33" borderId="36" xfId="0" applyFont="1" applyFill="1" applyBorder="1" applyAlignment="1">
      <alignment horizontal="center" vertical="center" shrinkToFit="1"/>
    </xf>
    <xf numFmtId="0" fontId="15" fillId="33" borderId="37" xfId="0" applyFont="1" applyFill="1" applyBorder="1" applyAlignment="1">
      <alignment horizontal="center" vertical="center" shrinkToFit="1"/>
    </xf>
    <xf numFmtId="0" fontId="15" fillId="33" borderId="38" xfId="0" applyFont="1" applyFill="1" applyBorder="1" applyAlignment="1">
      <alignment horizontal="center" vertical="center" shrinkToFit="1"/>
    </xf>
    <xf numFmtId="0" fontId="15" fillId="33" borderId="74" xfId="0" applyFont="1" applyFill="1" applyBorder="1" applyAlignment="1">
      <alignment horizontal="center" vertical="center" shrinkToFit="1"/>
    </xf>
    <xf numFmtId="0" fontId="15" fillId="33" borderId="58" xfId="0" applyFont="1" applyFill="1" applyBorder="1" applyAlignment="1">
      <alignment horizontal="center" vertical="center" shrinkToFit="1"/>
    </xf>
    <xf numFmtId="0" fontId="95" fillId="32" borderId="37" xfId="0" applyFont="1" applyFill="1" applyBorder="1" applyAlignment="1">
      <alignment horizontal="distributed" vertical="center" wrapText="1"/>
    </xf>
    <xf numFmtId="0" fontId="95" fillId="32" borderId="72" xfId="0" applyFont="1" applyFill="1" applyBorder="1" applyAlignment="1">
      <alignment horizontal="distributed" vertical="center" wrapText="1"/>
    </xf>
    <xf numFmtId="0" fontId="15" fillId="34" borderId="36" xfId="0" applyFont="1" applyFill="1" applyBorder="1" applyAlignment="1">
      <alignment horizontal="center" vertical="center" shrinkToFit="1"/>
    </xf>
    <xf numFmtId="0" fontId="15" fillId="34" borderId="37" xfId="0" applyFont="1" applyFill="1" applyBorder="1" applyAlignment="1">
      <alignment horizontal="center" vertical="center" shrinkToFit="1"/>
    </xf>
    <xf numFmtId="0" fontId="15" fillId="34" borderId="38" xfId="0" applyFont="1" applyFill="1" applyBorder="1" applyAlignment="1">
      <alignment horizontal="center" vertical="center" shrinkToFit="1"/>
    </xf>
    <xf numFmtId="0" fontId="15" fillId="34" borderId="74" xfId="0" applyFont="1" applyFill="1" applyBorder="1" applyAlignment="1">
      <alignment horizontal="center" vertical="center" shrinkToFit="1"/>
    </xf>
    <xf numFmtId="0" fontId="15" fillId="34" borderId="72" xfId="0" applyFont="1" applyFill="1" applyBorder="1" applyAlignment="1">
      <alignment horizontal="center" vertical="center" shrinkToFit="1"/>
    </xf>
    <xf numFmtId="0" fontId="15" fillId="34" borderId="58" xfId="0" applyFont="1" applyFill="1" applyBorder="1" applyAlignment="1">
      <alignment horizontal="center" vertical="center" shrinkToFit="1"/>
    </xf>
    <xf numFmtId="0" fontId="15" fillId="32" borderId="36" xfId="0" applyFont="1" applyFill="1" applyBorder="1" applyAlignment="1">
      <alignment horizontal="center" vertical="center" shrinkToFit="1"/>
    </xf>
    <xf numFmtId="0" fontId="15" fillId="32" borderId="37" xfId="0" applyFont="1" applyFill="1" applyBorder="1" applyAlignment="1">
      <alignment horizontal="center" vertical="center" shrinkToFit="1"/>
    </xf>
    <xf numFmtId="0" fontId="15" fillId="32" borderId="38" xfId="0" applyFont="1" applyFill="1" applyBorder="1" applyAlignment="1">
      <alignment horizontal="center" vertical="center" shrinkToFit="1"/>
    </xf>
    <xf numFmtId="0" fontId="15" fillId="32" borderId="74" xfId="0" applyFont="1" applyFill="1" applyBorder="1" applyAlignment="1">
      <alignment horizontal="center" vertical="center" shrinkToFit="1"/>
    </xf>
    <xf numFmtId="0" fontId="15" fillId="32" borderId="72" xfId="0" applyFont="1" applyFill="1" applyBorder="1" applyAlignment="1">
      <alignment horizontal="center" vertical="center" shrinkToFit="1"/>
    </xf>
    <xf numFmtId="0" fontId="15" fillId="32" borderId="58" xfId="0" applyFont="1" applyFill="1" applyBorder="1" applyAlignment="1">
      <alignment horizontal="center" vertical="center" shrinkToFit="1"/>
    </xf>
    <xf numFmtId="0" fontId="15" fillId="33" borderId="36" xfId="0" applyFont="1" applyFill="1" applyBorder="1" applyAlignment="1">
      <alignment horizontal="center" vertical="center"/>
    </xf>
    <xf numFmtId="0" fontId="15" fillId="33" borderId="37" xfId="0" applyFont="1" applyFill="1" applyBorder="1" applyAlignment="1">
      <alignment horizontal="center" vertical="center"/>
    </xf>
    <xf numFmtId="0" fontId="15" fillId="33" borderId="38" xfId="0" applyFont="1" applyFill="1" applyBorder="1" applyAlignment="1">
      <alignment horizontal="center" vertical="center"/>
    </xf>
    <xf numFmtId="0" fontId="15" fillId="33" borderId="74" xfId="0" applyFont="1" applyFill="1" applyBorder="1" applyAlignment="1">
      <alignment horizontal="center" vertical="center"/>
    </xf>
    <xf numFmtId="0" fontId="15" fillId="33" borderId="72" xfId="0" applyFont="1" applyFill="1" applyBorder="1" applyAlignment="1">
      <alignment horizontal="center" vertical="center"/>
    </xf>
    <xf numFmtId="0" fontId="15" fillId="33" borderId="58" xfId="0" applyFont="1" applyFill="1" applyBorder="1" applyAlignment="1">
      <alignment horizontal="center" vertical="center"/>
    </xf>
    <xf numFmtId="49" fontId="15" fillId="33" borderId="36" xfId="0" applyNumberFormat="1" applyFont="1" applyFill="1" applyBorder="1" applyAlignment="1">
      <alignment horizontal="center" vertical="center" shrinkToFit="1"/>
    </xf>
    <xf numFmtId="49" fontId="15" fillId="33" borderId="37" xfId="0" applyNumberFormat="1" applyFont="1" applyFill="1" applyBorder="1" applyAlignment="1">
      <alignment horizontal="center" vertical="center" shrinkToFit="1"/>
    </xf>
    <xf numFmtId="49" fontId="15" fillId="33" borderId="74" xfId="0" applyNumberFormat="1" applyFont="1" applyFill="1" applyBorder="1" applyAlignment="1">
      <alignment horizontal="center" vertical="center" shrinkToFit="1"/>
    </xf>
    <xf numFmtId="49" fontId="15" fillId="33" borderId="72" xfId="0" applyNumberFormat="1" applyFont="1" applyFill="1" applyBorder="1" applyAlignment="1">
      <alignment horizontal="center" vertical="center" shrinkToFit="1"/>
    </xf>
    <xf numFmtId="49" fontId="15" fillId="33" borderId="38" xfId="0" applyNumberFormat="1" applyFont="1" applyFill="1" applyBorder="1" applyAlignment="1">
      <alignment horizontal="center" vertical="center" shrinkToFit="1"/>
    </xf>
    <xf numFmtId="49" fontId="15" fillId="33" borderId="58" xfId="0" applyNumberFormat="1" applyFont="1" applyFill="1" applyBorder="1" applyAlignment="1">
      <alignment horizontal="center" vertical="center" shrinkToFit="1"/>
    </xf>
    <xf numFmtId="0" fontId="15" fillId="32" borderId="10" xfId="0" applyFont="1" applyFill="1" applyBorder="1" applyAlignment="1">
      <alignment horizontal="center" vertical="center" wrapText="1"/>
    </xf>
    <xf numFmtId="0" fontId="95" fillId="26" borderId="36" xfId="0" applyFont="1" applyFill="1" applyBorder="1" applyAlignment="1">
      <alignment horizontal="center" vertical="center" shrinkToFit="1"/>
    </xf>
    <xf numFmtId="0" fontId="95" fillId="26" borderId="37" xfId="0" applyFont="1" applyFill="1" applyBorder="1" applyAlignment="1">
      <alignment horizontal="center" vertical="center" shrinkToFit="1"/>
    </xf>
    <xf numFmtId="0" fontId="95" fillId="26" borderId="38" xfId="0" applyFont="1" applyFill="1" applyBorder="1" applyAlignment="1">
      <alignment horizontal="center" vertical="center" shrinkToFit="1"/>
    </xf>
    <xf numFmtId="0" fontId="95" fillId="26" borderId="74" xfId="0" applyFont="1" applyFill="1" applyBorder="1" applyAlignment="1">
      <alignment horizontal="center" vertical="center" shrinkToFit="1"/>
    </xf>
    <xf numFmtId="0" fontId="95" fillId="26" borderId="72" xfId="0" applyFont="1" applyFill="1" applyBorder="1" applyAlignment="1">
      <alignment horizontal="center" vertical="center" shrinkToFit="1"/>
    </xf>
    <xf numFmtId="0" fontId="95" fillId="26" borderId="58" xfId="0" applyFont="1" applyFill="1" applyBorder="1" applyAlignment="1">
      <alignment horizontal="center" vertical="center" shrinkToFit="1"/>
    </xf>
    <xf numFmtId="0" fontId="15" fillId="32" borderId="36" xfId="0" applyFont="1" applyFill="1" applyBorder="1" applyAlignment="1">
      <alignment vertical="center" shrinkToFit="1"/>
    </xf>
    <xf numFmtId="0" fontId="15" fillId="32" borderId="37" xfId="0" applyFont="1" applyFill="1" applyBorder="1" applyAlignment="1">
      <alignment vertical="center" shrinkToFit="1"/>
    </xf>
    <xf numFmtId="0" fontId="15" fillId="32" borderId="38" xfId="0" applyFont="1" applyFill="1" applyBorder="1" applyAlignment="1">
      <alignment vertical="center" shrinkToFit="1"/>
    </xf>
    <xf numFmtId="0" fontId="15" fillId="32" borderId="74" xfId="0" applyFont="1" applyFill="1" applyBorder="1" applyAlignment="1">
      <alignment vertical="center" shrinkToFit="1"/>
    </xf>
    <xf numFmtId="0" fontId="15" fillId="32" borderId="72" xfId="0" applyFont="1" applyFill="1" applyBorder="1" applyAlignment="1">
      <alignment vertical="center" shrinkToFit="1"/>
    </xf>
    <xf numFmtId="0" fontId="15" fillId="32" borderId="58" xfId="0" applyFont="1" applyFill="1" applyBorder="1" applyAlignment="1">
      <alignment vertical="center" shrinkToFit="1"/>
    </xf>
    <xf numFmtId="0" fontId="14" fillId="26" borderId="0" xfId="0" applyFont="1" applyFill="1" applyAlignment="1">
      <alignment horizontal="left" vertical="center"/>
    </xf>
    <xf numFmtId="0" fontId="7" fillId="32" borderId="37" xfId="0" applyFont="1" applyFill="1" applyBorder="1" applyAlignment="1">
      <alignment horizontal="distributed" vertical="center"/>
    </xf>
    <xf numFmtId="0" fontId="7" fillId="32" borderId="0" xfId="0" applyFont="1" applyFill="1" applyAlignment="1">
      <alignment horizontal="distributed" vertical="center"/>
    </xf>
    <xf numFmtId="0" fontId="7" fillId="32" borderId="72" xfId="0" applyFont="1" applyFill="1" applyBorder="1" applyAlignment="1">
      <alignment horizontal="distributed" vertical="center"/>
    </xf>
    <xf numFmtId="0" fontId="15" fillId="33" borderId="36" xfId="0" applyFont="1" applyFill="1" applyBorder="1" applyAlignment="1">
      <alignment horizontal="left" vertical="center" wrapText="1" indent="1"/>
    </xf>
    <xf numFmtId="0" fontId="15" fillId="33" borderId="37" xfId="0" applyFont="1" applyFill="1" applyBorder="1" applyAlignment="1">
      <alignment horizontal="left" vertical="center" wrapText="1" indent="1"/>
    </xf>
    <xf numFmtId="0" fontId="15" fillId="33" borderId="38" xfId="0" applyFont="1" applyFill="1" applyBorder="1" applyAlignment="1">
      <alignment horizontal="left" vertical="center" wrapText="1" indent="1"/>
    </xf>
    <xf numFmtId="0" fontId="15" fillId="33" borderId="39" xfId="0" applyFont="1" applyFill="1" applyBorder="1" applyAlignment="1">
      <alignment horizontal="left" vertical="center" wrapText="1" indent="1"/>
    </xf>
    <xf numFmtId="0" fontId="15" fillId="33" borderId="0" xfId="0" applyFont="1" applyFill="1" applyAlignment="1">
      <alignment horizontal="left" vertical="center" wrapText="1" indent="1"/>
    </xf>
    <xf numFmtId="0" fontId="15" fillId="33" borderId="13" xfId="0" applyFont="1" applyFill="1" applyBorder="1" applyAlignment="1">
      <alignment horizontal="left" vertical="center" wrapText="1" indent="1"/>
    </xf>
    <xf numFmtId="0" fontId="15" fillId="33" borderId="74" xfId="0" applyFont="1" applyFill="1" applyBorder="1" applyAlignment="1">
      <alignment horizontal="left" vertical="center" wrapText="1" indent="1"/>
    </xf>
    <xf numFmtId="0" fontId="15" fillId="33" borderId="72" xfId="0" applyFont="1" applyFill="1" applyBorder="1" applyAlignment="1">
      <alignment horizontal="left" vertical="center" wrapText="1" indent="1"/>
    </xf>
    <xf numFmtId="0" fontId="15" fillId="33" borderId="58" xfId="0" applyFont="1" applyFill="1" applyBorder="1" applyAlignment="1">
      <alignment horizontal="left" vertical="center" wrapText="1" indent="1"/>
    </xf>
    <xf numFmtId="0" fontId="7" fillId="32" borderId="37" xfId="0" applyFont="1" applyFill="1" applyBorder="1" applyAlignment="1">
      <alignment horizontal="distributed" vertical="center" wrapText="1"/>
    </xf>
    <xf numFmtId="0" fontId="7" fillId="32" borderId="0" xfId="0" applyFont="1" applyFill="1" applyAlignment="1">
      <alignment horizontal="distributed" vertical="center" wrapText="1"/>
    </xf>
    <xf numFmtId="0" fontId="7" fillId="32" borderId="72" xfId="0" applyFont="1" applyFill="1" applyBorder="1" applyAlignment="1">
      <alignment horizontal="distributed" vertical="center" wrapText="1"/>
    </xf>
    <xf numFmtId="0" fontId="15" fillId="32" borderId="37" xfId="0" applyFont="1" applyFill="1" applyBorder="1" applyAlignment="1">
      <alignment horizontal="distributed" vertical="center" wrapText="1"/>
    </xf>
    <xf numFmtId="0" fontId="5" fillId="32" borderId="37" xfId="0" applyFont="1" applyFill="1" applyBorder="1" applyAlignment="1">
      <alignment horizontal="distributed" vertical="center"/>
    </xf>
    <xf numFmtId="0" fontId="5" fillId="32" borderId="72" xfId="0" applyFont="1" applyFill="1" applyBorder="1" applyAlignment="1">
      <alignment horizontal="distributed" vertical="center"/>
    </xf>
    <xf numFmtId="0" fontId="7" fillId="33" borderId="36" xfId="0" applyFont="1" applyFill="1" applyBorder="1" applyAlignment="1">
      <alignment horizontal="center" vertical="center" wrapText="1"/>
    </xf>
    <xf numFmtId="0" fontId="7" fillId="33" borderId="37" xfId="0" applyFont="1" applyFill="1" applyBorder="1" applyAlignment="1">
      <alignment horizontal="center" vertical="center" wrapText="1"/>
    </xf>
    <xf numFmtId="0" fontId="15" fillId="33" borderId="74" xfId="0" applyFont="1" applyFill="1" applyBorder="1" applyAlignment="1">
      <alignment horizontal="left" vertical="center"/>
    </xf>
    <xf numFmtId="0" fontId="15" fillId="33" borderId="72" xfId="0" applyFont="1" applyFill="1" applyBorder="1" applyAlignment="1">
      <alignment horizontal="left" vertical="center"/>
    </xf>
    <xf numFmtId="0" fontId="15" fillId="33" borderId="58" xfId="0" applyFont="1" applyFill="1" applyBorder="1" applyAlignment="1">
      <alignment horizontal="left" vertical="center"/>
    </xf>
    <xf numFmtId="49" fontId="14" fillId="33" borderId="72" xfId="0" applyNumberFormat="1" applyFont="1" applyFill="1" applyBorder="1" applyAlignment="1">
      <alignment horizontal="center" vertical="center"/>
    </xf>
    <xf numFmtId="0" fontId="15" fillId="33" borderId="36" xfId="0" applyFont="1" applyFill="1" applyBorder="1" applyAlignment="1">
      <alignment horizontal="left" vertical="top" indent="1" shrinkToFit="1"/>
    </xf>
    <xf numFmtId="0" fontId="15" fillId="33" borderId="37" xfId="0" applyFont="1" applyFill="1" applyBorder="1" applyAlignment="1">
      <alignment horizontal="left" vertical="top" indent="1" shrinkToFit="1"/>
    </xf>
    <xf numFmtId="0" fontId="15" fillId="33" borderId="38" xfId="0" applyFont="1" applyFill="1" applyBorder="1" applyAlignment="1">
      <alignment horizontal="left" vertical="top" indent="1" shrinkToFit="1"/>
    </xf>
    <xf numFmtId="0" fontId="15" fillId="33" borderId="39" xfId="0" applyFont="1" applyFill="1" applyBorder="1" applyAlignment="1">
      <alignment horizontal="left" vertical="top" indent="1" shrinkToFit="1"/>
    </xf>
    <xf numFmtId="0" fontId="15" fillId="33" borderId="0" xfId="0" applyFont="1" applyFill="1" applyAlignment="1">
      <alignment horizontal="left" vertical="top" indent="1" shrinkToFit="1"/>
    </xf>
    <xf numFmtId="0" fontId="15" fillId="33" borderId="13" xfId="0" applyFont="1" applyFill="1" applyBorder="1" applyAlignment="1">
      <alignment horizontal="left" vertical="top" indent="1" shrinkToFit="1"/>
    </xf>
    <xf numFmtId="180" fontId="15" fillId="33" borderId="72" xfId="0" applyNumberFormat="1" applyFont="1" applyFill="1" applyBorder="1" applyAlignment="1">
      <alignment horizontal="distributed" vertical="center" indent="2"/>
    </xf>
    <xf numFmtId="180" fontId="15" fillId="33" borderId="58" xfId="0" applyNumberFormat="1" applyFont="1" applyFill="1" applyBorder="1" applyAlignment="1">
      <alignment horizontal="distributed" vertical="center" indent="2"/>
    </xf>
    <xf numFmtId="180" fontId="15" fillId="33" borderId="37" xfId="0" applyNumberFormat="1" applyFont="1" applyFill="1" applyBorder="1" applyAlignment="1">
      <alignment horizontal="distributed" vertical="center" indent="2"/>
    </xf>
    <xf numFmtId="180" fontId="15" fillId="33" borderId="38" xfId="0" applyNumberFormat="1" applyFont="1" applyFill="1" applyBorder="1" applyAlignment="1">
      <alignment horizontal="distributed" vertical="center" indent="2"/>
    </xf>
    <xf numFmtId="0" fontId="7" fillId="33" borderId="37" xfId="0" applyFont="1" applyFill="1" applyBorder="1" applyAlignment="1">
      <alignment horizontal="center" vertical="center"/>
    </xf>
    <xf numFmtId="0" fontId="7" fillId="33" borderId="38" xfId="0" applyFont="1" applyFill="1" applyBorder="1" applyAlignment="1">
      <alignment horizontal="center" vertical="center"/>
    </xf>
    <xf numFmtId="0" fontId="7" fillId="33" borderId="72" xfId="0" applyFont="1" applyFill="1" applyBorder="1" applyAlignment="1">
      <alignment horizontal="center" vertical="center"/>
    </xf>
    <xf numFmtId="0" fontId="7" fillId="33" borderId="58" xfId="0" applyFont="1" applyFill="1" applyBorder="1" applyAlignment="1">
      <alignment horizontal="center" vertical="center"/>
    </xf>
    <xf numFmtId="180" fontId="15" fillId="33" borderId="36" xfId="0" applyNumberFormat="1" applyFont="1" applyFill="1" applyBorder="1" applyAlignment="1">
      <alignment horizontal="distributed" vertical="center" wrapText="1" indent="1"/>
    </xf>
    <xf numFmtId="180" fontId="15" fillId="33" borderId="37" xfId="0" applyNumberFormat="1" applyFont="1" applyFill="1" applyBorder="1" applyAlignment="1">
      <alignment horizontal="distributed" vertical="center" wrapText="1" indent="1"/>
    </xf>
    <xf numFmtId="180" fontId="15" fillId="33" borderId="38" xfId="0" applyNumberFormat="1" applyFont="1" applyFill="1" applyBorder="1" applyAlignment="1">
      <alignment horizontal="distributed" vertical="center" wrapText="1" indent="1"/>
    </xf>
    <xf numFmtId="180" fontId="15" fillId="33" borderId="74" xfId="0" applyNumberFormat="1" applyFont="1" applyFill="1" applyBorder="1" applyAlignment="1">
      <alignment horizontal="distributed" vertical="center" wrapText="1" indent="1"/>
    </xf>
    <xf numFmtId="180" fontId="15" fillId="33" borderId="72" xfId="0" applyNumberFormat="1" applyFont="1" applyFill="1" applyBorder="1" applyAlignment="1">
      <alignment horizontal="distributed" vertical="center" wrapText="1" indent="1"/>
    </xf>
    <xf numFmtId="180" fontId="15" fillId="33" borderId="58" xfId="0" applyNumberFormat="1" applyFont="1" applyFill="1" applyBorder="1" applyAlignment="1">
      <alignment horizontal="distributed" vertical="center" wrapText="1" indent="1"/>
    </xf>
    <xf numFmtId="0" fontId="96" fillId="29" borderId="0" xfId="0" applyFont="1" applyFill="1" applyAlignment="1">
      <alignment horizontal="left" vertical="center"/>
    </xf>
    <xf numFmtId="0" fontId="7" fillId="26" borderId="36" xfId="0" applyFont="1" applyFill="1" applyBorder="1" applyAlignment="1">
      <alignment horizontal="center" vertical="center" wrapText="1"/>
    </xf>
    <xf numFmtId="0" fontId="7" fillId="26" borderId="37" xfId="0" applyFont="1" applyFill="1" applyBorder="1" applyAlignment="1">
      <alignment horizontal="center" vertical="center" wrapText="1"/>
    </xf>
    <xf numFmtId="0" fontId="7" fillId="26" borderId="38" xfId="0" applyFont="1" applyFill="1" applyBorder="1" applyAlignment="1">
      <alignment horizontal="center" vertical="center" wrapText="1"/>
    </xf>
    <xf numFmtId="0" fontId="7" fillId="26" borderId="39" xfId="0" applyFont="1" applyFill="1" applyBorder="1" applyAlignment="1">
      <alignment horizontal="center" vertical="center" wrapText="1"/>
    </xf>
    <xf numFmtId="0" fontId="7" fillId="26" borderId="0" xfId="0" applyFont="1" applyFill="1" applyAlignment="1">
      <alignment horizontal="center" vertical="center" wrapText="1"/>
    </xf>
    <xf numFmtId="0" fontId="7" fillId="26" borderId="13" xfId="0" applyFont="1" applyFill="1" applyBorder="1" applyAlignment="1">
      <alignment horizontal="center" vertical="center" wrapText="1"/>
    </xf>
    <xf numFmtId="0" fontId="15" fillId="32" borderId="36" xfId="0" applyFont="1" applyFill="1" applyBorder="1" applyAlignment="1">
      <alignment horizontal="center" vertical="center" justifyLastLine="1"/>
    </xf>
    <xf numFmtId="0" fontId="15" fillId="32" borderId="37" xfId="0" applyFont="1" applyFill="1" applyBorder="1" applyAlignment="1">
      <alignment horizontal="center" vertical="center" justifyLastLine="1"/>
    </xf>
    <xf numFmtId="0" fontId="15" fillId="32" borderId="38" xfId="0" applyFont="1" applyFill="1" applyBorder="1" applyAlignment="1">
      <alignment horizontal="center" vertical="center" justifyLastLine="1"/>
    </xf>
    <xf numFmtId="0" fontId="15" fillId="32" borderId="39" xfId="0" applyFont="1" applyFill="1" applyBorder="1" applyAlignment="1">
      <alignment horizontal="center" vertical="center" justifyLastLine="1"/>
    </xf>
    <xf numFmtId="0" fontId="15" fillId="32" borderId="0" xfId="0" applyFont="1" applyFill="1" applyAlignment="1">
      <alignment horizontal="center" vertical="center" justifyLastLine="1"/>
    </xf>
    <xf numFmtId="0" fontId="15" fillId="32" borderId="13" xfId="0" applyFont="1" applyFill="1" applyBorder="1" applyAlignment="1">
      <alignment horizontal="center" vertical="center" justifyLastLine="1"/>
    </xf>
    <xf numFmtId="0" fontId="7" fillId="33" borderId="36" xfId="0" applyFont="1" applyFill="1" applyBorder="1" applyAlignment="1">
      <alignment horizontal="left" vertical="center" wrapText="1"/>
    </xf>
    <xf numFmtId="0" fontId="7" fillId="33" borderId="37" xfId="0" applyFont="1" applyFill="1" applyBorder="1" applyAlignment="1">
      <alignment horizontal="left" vertical="center" wrapText="1"/>
    </xf>
    <xf numFmtId="0" fontId="7" fillId="33" borderId="38" xfId="0" applyFont="1" applyFill="1" applyBorder="1" applyAlignment="1">
      <alignment horizontal="left" vertical="center" wrapText="1"/>
    </xf>
    <xf numFmtId="0" fontId="7" fillId="33" borderId="39" xfId="0" applyFont="1" applyFill="1" applyBorder="1" applyAlignment="1">
      <alignment horizontal="left" vertical="center" wrapText="1"/>
    </xf>
    <xf numFmtId="0" fontId="7" fillId="33" borderId="0" xfId="0" applyFont="1" applyFill="1" applyAlignment="1">
      <alignment horizontal="left" vertical="center" wrapText="1"/>
    </xf>
    <xf numFmtId="0" fontId="7" fillId="33" borderId="13" xfId="0" applyFont="1" applyFill="1" applyBorder="1" applyAlignment="1">
      <alignment horizontal="left" vertical="center" wrapText="1"/>
    </xf>
    <xf numFmtId="0" fontId="15" fillId="26" borderId="74" xfId="0" applyFont="1" applyFill="1" applyBorder="1" applyAlignment="1">
      <alignment horizontal="center" vertical="center" justifyLastLine="1"/>
    </xf>
    <xf numFmtId="0" fontId="15" fillId="26" borderId="72" xfId="0" applyFont="1" applyFill="1" applyBorder="1" applyAlignment="1">
      <alignment horizontal="center" vertical="center" justifyLastLine="1"/>
    </xf>
    <xf numFmtId="0" fontId="15" fillId="26" borderId="58" xfId="0" applyFont="1" applyFill="1" applyBorder="1" applyAlignment="1">
      <alignment horizontal="center" vertical="center" justifyLastLine="1"/>
    </xf>
    <xf numFmtId="0" fontId="15" fillId="32" borderId="0" xfId="0" applyFont="1" applyFill="1" applyAlignment="1">
      <alignment horizontal="center" vertical="center" wrapText="1"/>
    </xf>
    <xf numFmtId="0" fontId="7" fillId="32" borderId="36" xfId="0" applyFont="1" applyFill="1" applyBorder="1" applyAlignment="1">
      <alignment horizontal="center" vertical="center" shrinkToFit="1"/>
    </xf>
    <xf numFmtId="0" fontId="7" fillId="32" borderId="37" xfId="0" applyFont="1" applyFill="1" applyBorder="1" applyAlignment="1">
      <alignment horizontal="center" vertical="center" shrinkToFit="1"/>
    </xf>
    <xf numFmtId="0" fontId="7" fillId="32" borderId="38" xfId="0" applyFont="1" applyFill="1" applyBorder="1" applyAlignment="1">
      <alignment horizontal="center" vertical="center" shrinkToFit="1"/>
    </xf>
    <xf numFmtId="0" fontId="7" fillId="32" borderId="74" xfId="0" applyFont="1" applyFill="1" applyBorder="1" applyAlignment="1">
      <alignment horizontal="center" vertical="center" shrinkToFit="1"/>
    </xf>
    <xf numFmtId="0" fontId="7" fillId="32" borderId="72" xfId="0" applyFont="1" applyFill="1" applyBorder="1" applyAlignment="1">
      <alignment horizontal="center" vertical="center" shrinkToFit="1"/>
    </xf>
    <xf numFmtId="0" fontId="7" fillId="32" borderId="58" xfId="0" applyFont="1" applyFill="1" applyBorder="1" applyAlignment="1">
      <alignment horizontal="center" vertical="center" shrinkToFit="1"/>
    </xf>
    <xf numFmtId="0" fontId="68" fillId="32" borderId="37" xfId="0" applyFont="1" applyFill="1" applyBorder="1" applyAlignment="1">
      <alignment horizontal="distributed" vertical="center"/>
    </xf>
    <xf numFmtId="0" fontId="68" fillId="32" borderId="72" xfId="0" applyFont="1" applyFill="1" applyBorder="1" applyAlignment="1">
      <alignment horizontal="distributed" vertical="center"/>
    </xf>
    <xf numFmtId="0" fontId="95" fillId="33" borderId="36" xfId="0" applyFont="1" applyFill="1" applyBorder="1" applyAlignment="1">
      <alignment horizontal="center" vertical="center" shrinkToFit="1"/>
    </xf>
    <xf numFmtId="0" fontId="95" fillId="33" borderId="37" xfId="0" applyFont="1" applyFill="1" applyBorder="1" applyAlignment="1">
      <alignment horizontal="center" vertical="center" shrinkToFit="1"/>
    </xf>
    <xf numFmtId="0" fontId="95" fillId="33" borderId="74" xfId="0" applyFont="1" applyFill="1" applyBorder="1" applyAlignment="1">
      <alignment horizontal="center" vertical="center" shrinkToFit="1"/>
    </xf>
    <xf numFmtId="0" fontId="95" fillId="33" borderId="72" xfId="0" applyFont="1" applyFill="1" applyBorder="1" applyAlignment="1">
      <alignment horizontal="center" vertical="center" shrinkToFit="1"/>
    </xf>
    <xf numFmtId="0" fontId="95" fillId="32" borderId="36" xfId="0" applyFont="1" applyFill="1" applyBorder="1" applyAlignment="1">
      <alignment horizontal="center" vertical="center" shrinkToFit="1"/>
    </xf>
    <xf numFmtId="0" fontId="95" fillId="32" borderId="37" xfId="0" applyFont="1" applyFill="1" applyBorder="1" applyAlignment="1">
      <alignment horizontal="center" vertical="center" shrinkToFit="1"/>
    </xf>
    <xf numFmtId="0" fontId="95" fillId="32" borderId="38" xfId="0" applyFont="1" applyFill="1" applyBorder="1" applyAlignment="1">
      <alignment horizontal="center" vertical="center" shrinkToFit="1"/>
    </xf>
    <xf numFmtId="0" fontId="95" fillId="32" borderId="74" xfId="0" applyFont="1" applyFill="1" applyBorder="1" applyAlignment="1">
      <alignment horizontal="center" vertical="center" shrinkToFit="1"/>
    </xf>
    <xf numFmtId="0" fontId="95" fillId="32" borderId="72" xfId="0" applyFont="1" applyFill="1" applyBorder="1" applyAlignment="1">
      <alignment horizontal="center" vertical="center" shrinkToFit="1"/>
    </xf>
    <xf numFmtId="0" fontId="95" fillId="32" borderId="58" xfId="0" applyFont="1" applyFill="1" applyBorder="1" applyAlignment="1">
      <alignment horizontal="center" vertical="center" shrinkToFit="1"/>
    </xf>
    <xf numFmtId="180" fontId="14" fillId="34" borderId="0" xfId="0" applyNumberFormat="1" applyFont="1" applyFill="1" applyAlignment="1">
      <alignment horizontal="distributed" vertical="center" wrapText="1" indent="1"/>
    </xf>
    <xf numFmtId="0" fontId="15" fillId="32" borderId="36" xfId="0" applyFont="1" applyFill="1" applyBorder="1" applyAlignment="1">
      <alignment horizontal="center" vertical="center" wrapText="1"/>
    </xf>
    <xf numFmtId="0" fontId="15" fillId="32" borderId="74" xfId="0" applyFont="1" applyFill="1" applyBorder="1" applyAlignment="1">
      <alignment horizontal="center" vertical="center" wrapText="1"/>
    </xf>
    <xf numFmtId="0" fontId="94" fillId="26" borderId="0" xfId="0" applyFont="1" applyFill="1" applyAlignment="1">
      <alignment horizontal="center" vertical="top"/>
    </xf>
    <xf numFmtId="0" fontId="42" fillId="26" borderId="0" xfId="0" applyFont="1" applyFill="1" applyAlignment="1">
      <alignment horizontal="center" vertical="top"/>
    </xf>
    <xf numFmtId="0" fontId="15" fillId="32" borderId="0" xfId="0" applyFont="1" applyFill="1" applyAlignment="1">
      <alignment horizontal="distributed" vertical="center" wrapText="1"/>
    </xf>
    <xf numFmtId="0" fontId="15" fillId="32" borderId="72" xfId="0" applyFont="1" applyFill="1" applyBorder="1" applyAlignment="1">
      <alignment horizontal="distributed" vertical="center" wrapText="1"/>
    </xf>
    <xf numFmtId="0" fontId="15" fillId="33" borderId="36" xfId="0" applyFont="1" applyFill="1" applyBorder="1" applyAlignment="1">
      <alignment horizontal="left" vertical="center" shrinkToFit="1"/>
    </xf>
    <xf numFmtId="0" fontId="15" fillId="33" borderId="37" xfId="0" applyFont="1" applyFill="1" applyBorder="1" applyAlignment="1">
      <alignment horizontal="left" vertical="center" shrinkToFit="1"/>
    </xf>
    <xf numFmtId="0" fontId="15" fillId="33" borderId="38" xfId="0" applyFont="1" applyFill="1" applyBorder="1" applyAlignment="1">
      <alignment horizontal="left" vertical="center" shrinkToFit="1"/>
    </xf>
    <xf numFmtId="0" fontId="15" fillId="33" borderId="74" xfId="0" applyFont="1" applyFill="1" applyBorder="1" applyAlignment="1">
      <alignment horizontal="left" vertical="center" shrinkToFit="1"/>
    </xf>
    <xf numFmtId="0" fontId="15" fillId="33" borderId="72" xfId="0" applyFont="1" applyFill="1" applyBorder="1" applyAlignment="1">
      <alignment horizontal="left" vertical="center" shrinkToFit="1"/>
    </xf>
    <xf numFmtId="0" fontId="15" fillId="33" borderId="58" xfId="0" applyFont="1" applyFill="1" applyBorder="1" applyAlignment="1">
      <alignment horizontal="left" vertical="center" shrinkToFit="1"/>
    </xf>
    <xf numFmtId="0" fontId="7" fillId="26" borderId="0" xfId="0" applyFont="1" applyFill="1" applyAlignment="1">
      <alignment horizontal="center" vertical="center" shrinkToFit="1"/>
    </xf>
    <xf numFmtId="0" fontId="95" fillId="34" borderId="37" xfId="0" applyFont="1" applyFill="1" applyBorder="1" applyAlignment="1">
      <alignment horizontal="center" vertical="center"/>
    </xf>
    <xf numFmtId="0" fontId="95" fillId="34" borderId="72" xfId="0" applyFont="1" applyFill="1" applyBorder="1" applyAlignment="1">
      <alignment horizontal="center" vertical="center"/>
    </xf>
    <xf numFmtId="49" fontId="14" fillId="34" borderId="37" xfId="0" applyNumberFormat="1" applyFont="1" applyFill="1" applyBorder="1" applyAlignment="1">
      <alignment horizontal="center" vertical="center" shrinkToFit="1"/>
    </xf>
    <xf numFmtId="49" fontId="14" fillId="34" borderId="72" xfId="0" applyNumberFormat="1" applyFont="1" applyFill="1" applyBorder="1" applyAlignment="1">
      <alignment horizontal="center" vertical="center" shrinkToFit="1"/>
    </xf>
    <xf numFmtId="0" fontId="95" fillId="34" borderId="38" xfId="0" applyFont="1" applyFill="1" applyBorder="1" applyAlignment="1">
      <alignment horizontal="center" vertical="center"/>
    </xf>
    <xf numFmtId="0" fontId="95" fillId="34" borderId="58" xfId="0" applyFont="1" applyFill="1" applyBorder="1" applyAlignment="1">
      <alignment horizontal="center" vertical="center"/>
    </xf>
    <xf numFmtId="49" fontId="14" fillId="32" borderId="37" xfId="0" applyNumberFormat="1" applyFont="1" applyFill="1" applyBorder="1" applyAlignment="1">
      <alignment horizontal="center" vertical="center" shrinkToFit="1"/>
    </xf>
    <xf numFmtId="49" fontId="14" fillId="32" borderId="72" xfId="0" applyNumberFormat="1" applyFont="1" applyFill="1" applyBorder="1" applyAlignment="1">
      <alignment horizontal="center" vertical="center" shrinkToFit="1"/>
    </xf>
    <xf numFmtId="0" fontId="44" fillId="33" borderId="39" xfId="0" applyFont="1" applyFill="1" applyBorder="1" applyAlignment="1">
      <alignment horizontal="left" vertical="center" shrinkToFit="1"/>
    </xf>
    <xf numFmtId="0" fontId="14" fillId="34" borderId="36" xfId="0" applyFont="1" applyFill="1" applyBorder="1" applyAlignment="1">
      <alignment horizontal="center" vertical="center" wrapText="1"/>
    </xf>
    <xf numFmtId="0" fontId="14" fillId="34" borderId="37" xfId="0" applyFont="1" applyFill="1" applyBorder="1" applyAlignment="1">
      <alignment horizontal="center" vertical="center" wrapText="1"/>
    </xf>
    <xf numFmtId="0" fontId="14" fillId="34" borderId="38" xfId="0" applyFont="1" applyFill="1" applyBorder="1" applyAlignment="1">
      <alignment horizontal="center" vertical="center" wrapText="1"/>
    </xf>
    <xf numFmtId="0" fontId="14" fillId="34" borderId="74" xfId="0" applyFont="1" applyFill="1" applyBorder="1" applyAlignment="1">
      <alignment horizontal="center" vertical="center" wrapText="1"/>
    </xf>
    <xf numFmtId="0" fontId="14" fillId="34" borderId="72" xfId="0" applyFont="1" applyFill="1" applyBorder="1" applyAlignment="1">
      <alignment horizontal="center" vertical="center" wrapText="1"/>
    </xf>
    <xf numFmtId="0" fontId="14" fillId="34" borderId="58" xfId="0" applyFont="1" applyFill="1" applyBorder="1" applyAlignment="1">
      <alignment horizontal="center" vertical="center" wrapText="1"/>
    </xf>
    <xf numFmtId="0" fontId="15" fillId="32" borderId="0" xfId="0" applyFont="1" applyFill="1" applyAlignment="1">
      <alignment horizontal="right" vertical="center" shrinkToFit="1"/>
    </xf>
    <xf numFmtId="0" fontId="15" fillId="32" borderId="72" xfId="0" applyFont="1" applyFill="1" applyBorder="1" applyAlignment="1">
      <alignment horizontal="right" vertical="center" shrinkToFit="1"/>
    </xf>
    <xf numFmtId="0" fontId="5" fillId="32" borderId="37" xfId="0" applyFont="1" applyFill="1" applyBorder="1" applyAlignment="1">
      <alignment vertical="center"/>
    </xf>
    <xf numFmtId="0" fontId="5" fillId="32" borderId="38" xfId="0" applyFont="1" applyFill="1" applyBorder="1" applyAlignment="1">
      <alignment vertical="center"/>
    </xf>
    <xf numFmtId="0" fontId="5" fillId="32" borderId="39" xfId="0" applyFont="1" applyFill="1" applyBorder="1" applyAlignment="1">
      <alignment vertical="center"/>
    </xf>
    <xf numFmtId="0" fontId="5" fillId="32" borderId="0" xfId="0" applyFont="1" applyFill="1" applyAlignment="1">
      <alignment vertical="center"/>
    </xf>
    <xf numFmtId="0" fontId="5" fillId="32" borderId="13" xfId="0" applyFont="1" applyFill="1" applyBorder="1" applyAlignment="1">
      <alignment vertical="center"/>
    </xf>
    <xf numFmtId="0" fontId="5" fillId="32" borderId="74" xfId="0" applyFont="1" applyFill="1" applyBorder="1" applyAlignment="1">
      <alignment vertical="center"/>
    </xf>
    <xf numFmtId="0" fontId="5" fillId="32" borderId="72" xfId="0" applyFont="1" applyFill="1" applyBorder="1" applyAlignment="1">
      <alignment vertical="center"/>
    </xf>
    <xf numFmtId="0" fontId="5" fillId="32" borderId="58" xfId="0" applyFont="1" applyFill="1" applyBorder="1" applyAlignment="1">
      <alignment vertical="center"/>
    </xf>
    <xf numFmtId="0" fontId="93" fillId="34" borderId="0" xfId="0" applyFont="1" applyFill="1" applyAlignment="1">
      <alignment horizontal="center" vertical="center"/>
    </xf>
    <xf numFmtId="0" fontId="93" fillId="34" borderId="72" xfId="0" applyFont="1" applyFill="1" applyBorder="1" applyAlignment="1">
      <alignment horizontal="center" vertical="center"/>
    </xf>
    <xf numFmtId="0" fontId="93" fillId="0" borderId="0" xfId="0" applyFont="1" applyAlignment="1">
      <alignment horizontal="center" vertical="center"/>
    </xf>
    <xf numFmtId="0" fontId="93" fillId="0" borderId="72" xfId="0" applyFont="1" applyBorder="1" applyAlignment="1">
      <alignment horizontal="center" vertical="center"/>
    </xf>
    <xf numFmtId="0" fontId="15" fillId="32" borderId="36" xfId="0" applyFont="1" applyFill="1" applyBorder="1" applyAlignment="1">
      <alignment horizontal="distributed" vertical="center" indent="1"/>
    </xf>
    <xf numFmtId="0" fontId="15" fillId="32" borderId="37" xfId="0" applyFont="1" applyFill="1" applyBorder="1" applyAlignment="1">
      <alignment horizontal="distributed" vertical="center" indent="1"/>
    </xf>
    <xf numFmtId="0" fontId="15" fillId="32" borderId="38" xfId="0" applyFont="1" applyFill="1" applyBorder="1" applyAlignment="1">
      <alignment horizontal="distributed" vertical="center" indent="1"/>
    </xf>
    <xf numFmtId="0" fontId="15" fillId="32" borderId="74" xfId="0" applyFont="1" applyFill="1" applyBorder="1" applyAlignment="1">
      <alignment horizontal="distributed" vertical="center" indent="1"/>
    </xf>
    <xf numFmtId="0" fontId="15" fillId="32" borderId="72" xfId="0" applyFont="1" applyFill="1" applyBorder="1" applyAlignment="1">
      <alignment horizontal="distributed" vertical="center" indent="1"/>
    </xf>
    <xf numFmtId="0" fontId="15" fillId="32" borderId="58" xfId="0" applyFont="1" applyFill="1" applyBorder="1" applyAlignment="1">
      <alignment horizontal="distributed" vertical="center" indent="1"/>
    </xf>
    <xf numFmtId="0" fontId="15" fillId="32" borderId="37" xfId="0" applyFont="1" applyFill="1" applyBorder="1" applyAlignment="1">
      <alignment vertical="center"/>
    </xf>
    <xf numFmtId="0" fontId="15" fillId="32" borderId="38" xfId="0" applyFont="1" applyFill="1" applyBorder="1" applyAlignment="1">
      <alignment vertical="center"/>
    </xf>
    <xf numFmtId="0" fontId="15" fillId="32" borderId="39" xfId="0" applyFont="1" applyFill="1" applyBorder="1" applyAlignment="1">
      <alignment vertical="center"/>
    </xf>
    <xf numFmtId="0" fontId="15" fillId="32" borderId="0" xfId="0" applyFont="1" applyFill="1" applyAlignment="1">
      <alignment vertical="center"/>
    </xf>
    <xf numFmtId="0" fontId="15" fillId="32" borderId="13" xfId="0" applyFont="1" applyFill="1" applyBorder="1" applyAlignment="1">
      <alignment vertical="center"/>
    </xf>
    <xf numFmtId="0" fontId="15" fillId="32" borderId="74" xfId="0" applyFont="1" applyFill="1" applyBorder="1" applyAlignment="1">
      <alignment vertical="center"/>
    </xf>
    <xf numFmtId="0" fontId="15" fillId="32" borderId="72" xfId="0" applyFont="1" applyFill="1" applyBorder="1" applyAlignment="1">
      <alignment vertical="center"/>
    </xf>
    <xf numFmtId="0" fontId="15" fillId="32" borderId="58" xfId="0" applyFont="1" applyFill="1" applyBorder="1" applyAlignment="1">
      <alignment vertical="center"/>
    </xf>
    <xf numFmtId="0" fontId="15" fillId="32" borderId="39" xfId="0" applyFont="1" applyFill="1" applyBorder="1" applyAlignment="1">
      <alignment horizontal="center" vertical="center" wrapText="1"/>
    </xf>
    <xf numFmtId="0" fontId="15" fillId="32" borderId="13" xfId="0" applyFont="1" applyFill="1" applyBorder="1" applyAlignment="1">
      <alignment horizontal="center" vertical="center" wrapText="1"/>
    </xf>
    <xf numFmtId="0" fontId="15" fillId="0" borderId="0" xfId="58" applyFont="1" applyAlignment="1">
      <alignment horizontal="left" vertical="top" wrapText="1"/>
    </xf>
    <xf numFmtId="0" fontId="15" fillId="0" borderId="0" xfId="58" applyFont="1"/>
    <xf numFmtId="0" fontId="7" fillId="0" borderId="0" xfId="58" applyAlignment="1">
      <alignment horizontal="left" shrinkToFit="1"/>
    </xf>
    <xf numFmtId="0" fontId="7" fillId="0" borderId="0" xfId="58" applyAlignment="1">
      <alignment vertical="top" wrapText="1"/>
    </xf>
    <xf numFmtId="0" fontId="33" fillId="0" borderId="0" xfId="0" applyFont="1"/>
    <xf numFmtId="0" fontId="17" fillId="0" borderId="0" xfId="58" applyFont="1" applyAlignment="1">
      <alignment horizontal="center"/>
    </xf>
    <xf numFmtId="0" fontId="7" fillId="0" borderId="0" xfId="58" applyAlignment="1">
      <alignment horizontal="left" vertical="top" wrapText="1"/>
    </xf>
    <xf numFmtId="0" fontId="14" fillId="0" borderId="0" xfId="58" applyFont="1"/>
    <xf numFmtId="0" fontId="14" fillId="0" borderId="0" xfId="58" applyFont="1" applyAlignment="1">
      <alignment horizontal="left" vertical="top" indent="1"/>
    </xf>
    <xf numFmtId="0" fontId="14" fillId="0" borderId="0" xfId="58" applyFont="1" applyAlignment="1">
      <alignment horizontal="left" vertical="center" indent="1"/>
    </xf>
    <xf numFmtId="0" fontId="14" fillId="0" borderId="0" xfId="58" applyFont="1" applyAlignment="1">
      <alignment horizontal="left" vertical="center"/>
    </xf>
    <xf numFmtId="199" fontId="14" fillId="0" borderId="0" xfId="34" applyNumberFormat="1" applyFont="1" applyAlignment="1">
      <alignment horizontal="right" vertical="center"/>
    </xf>
    <xf numFmtId="0" fontId="14" fillId="0" borderId="0" xfId="58" applyFont="1" applyAlignment="1">
      <alignment horizontal="right" vertical="center"/>
    </xf>
    <xf numFmtId="49" fontId="14" fillId="0" borderId="0" xfId="58" applyNumberFormat="1" applyFont="1" applyAlignment="1">
      <alignment horizontal="center" vertical="center"/>
    </xf>
    <xf numFmtId="0" fontId="194" fillId="29" borderId="0" xfId="28" applyFont="1" applyFill="1" applyBorder="1" applyAlignment="1" applyProtection="1">
      <alignment horizontal="center" vertical="center" wrapText="1"/>
    </xf>
    <xf numFmtId="0" fontId="7" fillId="32" borderId="149" xfId="0" applyFont="1" applyFill="1" applyBorder="1" applyAlignment="1">
      <alignment horizontal="center" vertical="center"/>
    </xf>
    <xf numFmtId="0" fontId="7" fillId="32" borderId="105" xfId="0" applyFont="1" applyFill="1" applyBorder="1" applyAlignment="1">
      <alignment horizontal="center" vertical="center"/>
    </xf>
    <xf numFmtId="0" fontId="7" fillId="32" borderId="152" xfId="0" applyFont="1" applyFill="1" applyBorder="1" applyAlignment="1">
      <alignment horizontal="center" vertical="center"/>
    </xf>
    <xf numFmtId="0" fontId="41" fillId="33" borderId="146" xfId="0" applyFont="1" applyFill="1" applyBorder="1" applyAlignment="1">
      <alignment horizontal="center" vertical="center" wrapText="1"/>
    </xf>
    <xf numFmtId="0" fontId="41" fillId="33" borderId="37" xfId="0" applyFont="1" applyFill="1" applyBorder="1" applyAlignment="1">
      <alignment horizontal="center" vertical="center" wrapText="1"/>
    </xf>
    <xf numFmtId="0" fontId="41" fillId="33" borderId="113" xfId="0" applyFont="1" applyFill="1" applyBorder="1" applyAlignment="1">
      <alignment horizontal="center" vertical="center" wrapText="1"/>
    </xf>
    <xf numFmtId="0" fontId="41" fillId="33" borderId="63" xfId="0" applyFont="1" applyFill="1" applyBorder="1" applyAlignment="1">
      <alignment horizontal="center" vertical="center" wrapText="1"/>
    </xf>
    <xf numFmtId="0" fontId="41" fillId="33" borderId="17" xfId="0" applyFont="1" applyFill="1" applyBorder="1" applyAlignment="1">
      <alignment horizontal="center" vertical="center" wrapText="1"/>
    </xf>
    <xf numFmtId="0" fontId="41" fillId="33" borderId="60" xfId="0" applyFont="1" applyFill="1" applyBorder="1" applyAlignment="1">
      <alignment horizontal="center" vertical="center" wrapText="1"/>
    </xf>
    <xf numFmtId="0" fontId="71" fillId="33" borderId="146" xfId="0" applyFont="1" applyFill="1" applyBorder="1" applyAlignment="1">
      <alignment horizontal="center" vertical="center" wrapText="1"/>
    </xf>
    <xf numFmtId="0" fontId="71" fillId="33" borderId="37" xfId="0" applyFont="1" applyFill="1" applyBorder="1" applyAlignment="1">
      <alignment horizontal="center" vertical="center" wrapText="1"/>
    </xf>
    <xf numFmtId="0" fontId="71" fillId="33" borderId="113" xfId="0" applyFont="1" applyFill="1" applyBorder="1" applyAlignment="1">
      <alignment horizontal="center" vertical="center" wrapText="1"/>
    </xf>
    <xf numFmtId="0" fontId="71" fillId="33" borderId="24" xfId="0" applyFont="1" applyFill="1" applyBorder="1" applyAlignment="1">
      <alignment horizontal="center" vertical="center" wrapText="1"/>
    </xf>
    <xf numFmtId="0" fontId="71" fillId="33" borderId="0" xfId="0" applyFont="1" applyFill="1" applyAlignment="1">
      <alignment horizontal="center" vertical="center" wrapText="1"/>
    </xf>
    <xf numFmtId="0" fontId="71" fillId="33" borderId="46" xfId="0" applyFont="1" applyFill="1" applyBorder="1" applyAlignment="1">
      <alignment horizontal="center" vertical="center" wrapText="1"/>
    </xf>
    <xf numFmtId="0" fontId="71" fillId="33" borderId="106" xfId="0" applyFont="1" applyFill="1" applyBorder="1" applyAlignment="1">
      <alignment horizontal="center" vertical="center" wrapText="1"/>
    </xf>
    <xf numFmtId="0" fontId="71" fillId="33" borderId="72" xfId="0" applyFont="1" applyFill="1" applyBorder="1" applyAlignment="1">
      <alignment horizontal="center" vertical="center" wrapText="1"/>
    </xf>
    <xf numFmtId="0" fontId="71" fillId="33" borderId="107" xfId="0" applyFont="1" applyFill="1" applyBorder="1" applyAlignment="1">
      <alignment horizontal="center" vertical="center" wrapText="1"/>
    </xf>
    <xf numFmtId="0" fontId="7" fillId="32" borderId="150" xfId="0" applyFont="1" applyFill="1" applyBorder="1" applyAlignment="1">
      <alignment horizontal="center" vertical="center"/>
    </xf>
    <xf numFmtId="0" fontId="7" fillId="32" borderId="69" xfId="0" applyFont="1" applyFill="1" applyBorder="1" applyAlignment="1">
      <alignment horizontal="center" vertical="center"/>
    </xf>
    <xf numFmtId="0" fontId="7" fillId="32" borderId="84" xfId="0" applyFont="1" applyFill="1" applyBorder="1" applyAlignment="1">
      <alignment horizontal="center" vertical="center"/>
    </xf>
    <xf numFmtId="191" fontId="15" fillId="33" borderId="146" xfId="0" applyNumberFormat="1" applyFont="1" applyFill="1" applyBorder="1" applyAlignment="1">
      <alignment horizontal="center" vertical="center" shrinkToFit="1"/>
    </xf>
    <xf numFmtId="191" fontId="15" fillId="33" borderId="37" xfId="0" applyNumberFormat="1" applyFont="1" applyFill="1" applyBorder="1" applyAlignment="1">
      <alignment horizontal="center" vertical="center" shrinkToFit="1"/>
    </xf>
    <xf numFmtId="191" fontId="15" fillId="33" borderId="113" xfId="0" applyNumberFormat="1" applyFont="1" applyFill="1" applyBorder="1" applyAlignment="1">
      <alignment horizontal="center" vertical="center" shrinkToFit="1"/>
    </xf>
    <xf numFmtId="191" fontId="15" fillId="33" borderId="24" xfId="0" applyNumberFormat="1" applyFont="1" applyFill="1" applyBorder="1" applyAlignment="1">
      <alignment horizontal="center" vertical="center" shrinkToFit="1"/>
    </xf>
    <xf numFmtId="191" fontId="15" fillId="33" borderId="0" xfId="0" applyNumberFormat="1" applyFont="1" applyFill="1" applyAlignment="1">
      <alignment horizontal="center" vertical="center" shrinkToFit="1"/>
    </xf>
    <xf numFmtId="191" fontId="15" fillId="33" borderId="46" xfId="0" applyNumberFormat="1" applyFont="1" applyFill="1" applyBorder="1" applyAlignment="1">
      <alignment horizontal="center" vertical="center" shrinkToFit="1"/>
    </xf>
    <xf numFmtId="191" fontId="15" fillId="33" borderId="63" xfId="0" applyNumberFormat="1" applyFont="1" applyFill="1" applyBorder="1" applyAlignment="1">
      <alignment horizontal="center" vertical="center" shrinkToFit="1"/>
    </xf>
    <xf numFmtId="191" fontId="15" fillId="33" borderId="17" xfId="0" applyNumberFormat="1" applyFont="1" applyFill="1" applyBorder="1" applyAlignment="1">
      <alignment horizontal="center" vertical="center" shrinkToFit="1"/>
    </xf>
    <xf numFmtId="191" fontId="15" fillId="33" borderId="60" xfId="0" applyNumberFormat="1" applyFont="1" applyFill="1" applyBorder="1" applyAlignment="1">
      <alignment horizontal="center" vertical="center" shrinkToFit="1"/>
    </xf>
    <xf numFmtId="0" fontId="41" fillId="33" borderId="184" xfId="0" applyFont="1" applyFill="1" applyBorder="1" applyAlignment="1">
      <alignment horizontal="center" vertical="center" shrinkToFit="1"/>
    </xf>
    <xf numFmtId="0" fontId="41" fillId="33" borderId="186" xfId="0" applyFont="1" applyFill="1" applyBorder="1" applyAlignment="1">
      <alignment horizontal="center" vertical="center" shrinkToFit="1"/>
    </xf>
    <xf numFmtId="0" fontId="41" fillId="33" borderId="175" xfId="0" applyFont="1" applyFill="1" applyBorder="1" applyAlignment="1">
      <alignment horizontal="center" vertical="center" shrinkToFit="1"/>
    </xf>
    <xf numFmtId="0" fontId="41" fillId="33" borderId="179" xfId="0" applyFont="1" applyFill="1" applyBorder="1" applyAlignment="1">
      <alignment horizontal="center" vertical="center" shrinkToFit="1"/>
    </xf>
    <xf numFmtId="0" fontId="41" fillId="32" borderId="184" xfId="0" applyFont="1" applyFill="1" applyBorder="1" applyAlignment="1">
      <alignment horizontal="center" vertical="center" wrapText="1"/>
    </xf>
    <xf numFmtId="0" fontId="41" fillId="32" borderId="188" xfId="0" applyFont="1" applyFill="1" applyBorder="1" applyAlignment="1">
      <alignment horizontal="center" vertical="center" wrapText="1"/>
    </xf>
    <xf numFmtId="0" fontId="41" fillId="32" borderId="193" xfId="0" applyFont="1" applyFill="1" applyBorder="1" applyAlignment="1">
      <alignment horizontal="center" vertical="center" wrapText="1"/>
    </xf>
    <xf numFmtId="0" fontId="41" fillId="33" borderId="93" xfId="0" applyFont="1" applyFill="1" applyBorder="1" applyAlignment="1">
      <alignment horizontal="center" vertical="center" wrapText="1"/>
    </xf>
    <xf numFmtId="0" fontId="41" fillId="33" borderId="23" xfId="0" applyFont="1" applyFill="1" applyBorder="1" applyAlignment="1">
      <alignment horizontal="center" vertical="center" wrapText="1"/>
    </xf>
    <xf numFmtId="0" fontId="41" fillId="33" borderId="59" xfId="0" applyFont="1" applyFill="1" applyBorder="1" applyAlignment="1">
      <alignment horizontal="center" vertical="center" wrapText="1"/>
    </xf>
    <xf numFmtId="0" fontId="41" fillId="33" borderId="189" xfId="0" applyFont="1" applyFill="1" applyBorder="1" applyAlignment="1">
      <alignment horizontal="center" vertical="center" shrinkToFit="1"/>
    </xf>
    <xf numFmtId="200" fontId="15" fillId="34" borderId="93" xfId="0" applyNumberFormat="1" applyFont="1" applyFill="1" applyBorder="1" applyAlignment="1">
      <alignment horizontal="center" vertical="center"/>
    </xf>
    <xf numFmtId="200" fontId="15" fillId="34" borderId="23" xfId="0" applyNumberFormat="1" applyFont="1" applyFill="1" applyBorder="1" applyAlignment="1">
      <alignment horizontal="center" vertical="center"/>
    </xf>
    <xf numFmtId="200" fontId="15" fillId="34" borderId="59" xfId="0" applyNumberFormat="1" applyFont="1" applyFill="1" applyBorder="1" applyAlignment="1">
      <alignment horizontal="center" vertical="center"/>
    </xf>
    <xf numFmtId="200" fontId="15" fillId="34" borderId="24" xfId="0" applyNumberFormat="1" applyFont="1" applyFill="1" applyBorder="1" applyAlignment="1">
      <alignment horizontal="center" vertical="center"/>
    </xf>
    <xf numFmtId="200" fontId="15" fillId="34" borderId="0" xfId="0" applyNumberFormat="1" applyFont="1" applyFill="1" applyAlignment="1">
      <alignment horizontal="center" vertical="center"/>
    </xf>
    <xf numFmtId="200" fontId="15" fillId="34" borderId="46" xfId="0" applyNumberFormat="1" applyFont="1" applyFill="1" applyBorder="1" applyAlignment="1">
      <alignment horizontal="center" vertical="center"/>
    </xf>
    <xf numFmtId="200" fontId="15" fillId="34" borderId="106" xfId="0" applyNumberFormat="1" applyFont="1" applyFill="1" applyBorder="1" applyAlignment="1">
      <alignment horizontal="center" vertical="center"/>
    </xf>
    <xf numFmtId="200" fontId="15" fillId="34" borderId="72" xfId="0" applyNumberFormat="1" applyFont="1" applyFill="1" applyBorder="1" applyAlignment="1">
      <alignment horizontal="center" vertical="center"/>
    </xf>
    <xf numFmtId="200" fontId="15" fillId="34" borderId="107" xfId="0" applyNumberFormat="1" applyFont="1" applyFill="1" applyBorder="1" applyAlignment="1">
      <alignment horizontal="center" vertical="center"/>
    </xf>
    <xf numFmtId="0" fontId="41" fillId="33" borderId="191" xfId="0" applyFont="1" applyFill="1" applyBorder="1" applyAlignment="1">
      <alignment horizontal="center" vertical="center" shrinkToFit="1"/>
    </xf>
    <xf numFmtId="0" fontId="41" fillId="33" borderId="199" xfId="0" applyFont="1" applyFill="1" applyBorder="1" applyAlignment="1">
      <alignment horizontal="center" vertical="center" shrinkToFit="1"/>
    </xf>
    <xf numFmtId="0" fontId="41" fillId="32" borderId="93" xfId="0" applyFont="1" applyFill="1" applyBorder="1" applyAlignment="1">
      <alignment horizontal="center" vertical="center" wrapText="1"/>
    </xf>
    <xf numFmtId="0" fontId="41" fillId="32" borderId="23" xfId="0" applyFont="1" applyFill="1" applyBorder="1" applyAlignment="1">
      <alignment horizontal="center" vertical="center" wrapText="1"/>
    </xf>
    <xf numFmtId="0" fontId="41" fillId="32" borderId="59" xfId="0" applyFont="1" applyFill="1" applyBorder="1" applyAlignment="1">
      <alignment horizontal="center" vertical="center" wrapText="1"/>
    </xf>
    <xf numFmtId="0" fontId="41" fillId="32" borderId="106" xfId="0" applyFont="1" applyFill="1" applyBorder="1" applyAlignment="1">
      <alignment horizontal="center" vertical="center" wrapText="1"/>
    </xf>
    <xf numFmtId="0" fontId="41" fillId="32" borderId="72" xfId="0" applyFont="1" applyFill="1" applyBorder="1" applyAlignment="1">
      <alignment horizontal="center" vertical="center" wrapText="1"/>
    </xf>
    <xf numFmtId="0" fontId="41" fillId="32" borderId="107" xfId="0" applyFont="1" applyFill="1" applyBorder="1" applyAlignment="1">
      <alignment horizontal="center" vertical="center" wrapText="1"/>
    </xf>
    <xf numFmtId="0" fontId="41" fillId="32" borderId="189" xfId="0" applyFont="1" applyFill="1" applyBorder="1" applyAlignment="1">
      <alignment horizontal="center" vertical="center" shrinkToFit="1"/>
    </xf>
    <xf numFmtId="0" fontId="41" fillId="32" borderId="197" xfId="0" applyFont="1" applyFill="1" applyBorder="1" applyAlignment="1">
      <alignment horizontal="center" vertical="center" shrinkToFit="1"/>
    </xf>
    <xf numFmtId="0" fontId="41" fillId="32" borderId="146" xfId="0" applyFont="1" applyFill="1" applyBorder="1" applyAlignment="1">
      <alignment horizontal="center" vertical="center" wrapText="1"/>
    </xf>
    <xf numFmtId="0" fontId="41" fillId="32" borderId="37" xfId="0" applyFont="1" applyFill="1" applyBorder="1" applyAlignment="1">
      <alignment horizontal="center" vertical="center" wrapText="1"/>
    </xf>
    <xf numFmtId="0" fontId="41" fillId="32" borderId="113" xfId="0" applyFont="1" applyFill="1" applyBorder="1" applyAlignment="1">
      <alignment horizontal="center" vertical="center" wrapText="1"/>
    </xf>
    <xf numFmtId="0" fontId="41" fillId="32" borderId="24" xfId="0" applyFont="1" applyFill="1" applyBorder="1" applyAlignment="1">
      <alignment horizontal="center" vertical="center" wrapText="1"/>
    </xf>
    <xf numFmtId="0" fontId="41" fillId="32" borderId="0" xfId="0" applyFont="1" applyFill="1" applyAlignment="1">
      <alignment horizontal="center" vertical="center" wrapText="1"/>
    </xf>
    <xf numFmtId="0" fontId="41" fillId="32" borderId="46" xfId="0" applyFont="1" applyFill="1" applyBorder="1" applyAlignment="1">
      <alignment horizontal="center" vertical="center" wrapText="1"/>
    </xf>
    <xf numFmtId="0" fontId="41" fillId="33" borderId="195" xfId="0" applyFont="1" applyFill="1" applyBorder="1" applyAlignment="1">
      <alignment horizontal="center" vertical="center" shrinkToFit="1"/>
    </xf>
    <xf numFmtId="0" fontId="41" fillId="32" borderId="193" xfId="0" applyFont="1" applyFill="1" applyBorder="1" applyAlignment="1">
      <alignment horizontal="center" vertical="center" shrinkToFit="1"/>
    </xf>
    <xf numFmtId="0" fontId="7" fillId="29" borderId="0" xfId="0" applyFont="1" applyFill="1" applyAlignment="1">
      <alignment horizontal="left" vertical="center" wrapText="1"/>
    </xf>
    <xf numFmtId="0" fontId="41" fillId="33" borderId="196" xfId="0" applyFont="1" applyFill="1" applyBorder="1" applyAlignment="1">
      <alignment horizontal="center" vertical="center" shrinkToFit="1"/>
    </xf>
    <xf numFmtId="0" fontId="41" fillId="32" borderId="185" xfId="0" applyFont="1" applyFill="1" applyBorder="1" applyAlignment="1">
      <alignment horizontal="center" vertical="center" shrinkToFit="1"/>
    </xf>
    <xf numFmtId="0" fontId="41" fillId="32" borderId="187" xfId="0" applyFont="1" applyFill="1" applyBorder="1" applyAlignment="1">
      <alignment horizontal="center" vertical="center" shrinkToFit="1"/>
    </xf>
    <xf numFmtId="0" fontId="41" fillId="32" borderId="190" xfId="0" applyFont="1" applyFill="1" applyBorder="1" applyAlignment="1">
      <alignment horizontal="center" vertical="center" shrinkToFit="1"/>
    </xf>
    <xf numFmtId="0" fontId="41" fillId="32" borderId="150" xfId="0" applyFont="1" applyFill="1" applyBorder="1" applyAlignment="1">
      <alignment horizontal="center" vertical="center" wrapText="1"/>
    </xf>
    <xf numFmtId="0" fontId="41" fillId="32" borderId="69" xfId="0" applyFont="1" applyFill="1" applyBorder="1" applyAlignment="1">
      <alignment horizontal="center" vertical="center" wrapText="1"/>
    </xf>
    <xf numFmtId="0" fontId="41" fillId="32" borderId="84" xfId="0" applyFont="1" applyFill="1" applyBorder="1" applyAlignment="1">
      <alignment horizontal="center" vertical="center" wrapText="1"/>
    </xf>
    <xf numFmtId="0" fontId="41" fillId="32" borderId="192" xfId="0" applyFont="1" applyFill="1" applyBorder="1" applyAlignment="1">
      <alignment horizontal="center" vertical="center" shrinkToFit="1"/>
    </xf>
    <xf numFmtId="0" fontId="41" fillId="32" borderId="194" xfId="0" applyFont="1" applyFill="1" applyBorder="1" applyAlignment="1">
      <alignment horizontal="center" vertical="center" shrinkToFit="1"/>
    </xf>
    <xf numFmtId="0" fontId="7" fillId="33" borderId="184" xfId="0" applyFont="1" applyFill="1" applyBorder="1" applyAlignment="1">
      <alignment horizontal="center" vertical="center" shrinkToFit="1"/>
    </xf>
    <xf numFmtId="0" fontId="7" fillId="33" borderId="186" xfId="0" applyFont="1" applyFill="1" applyBorder="1" applyAlignment="1">
      <alignment horizontal="center" vertical="center" shrinkToFit="1"/>
    </xf>
    <xf numFmtId="0" fontId="7" fillId="33" borderId="175" xfId="0" applyFont="1" applyFill="1" applyBorder="1" applyAlignment="1">
      <alignment horizontal="center" vertical="center" shrinkToFit="1"/>
    </xf>
    <xf numFmtId="0" fontId="7" fillId="33" borderId="179" xfId="0" applyFont="1" applyFill="1" applyBorder="1" applyAlignment="1">
      <alignment horizontal="center" vertical="center" shrinkToFit="1"/>
    </xf>
    <xf numFmtId="0" fontId="15" fillId="33" borderId="93" xfId="0" applyFont="1" applyFill="1" applyBorder="1" applyAlignment="1">
      <alignment horizontal="center" vertical="center" wrapText="1"/>
    </xf>
    <xf numFmtId="0" fontId="15" fillId="33" borderId="23" xfId="0" applyFont="1" applyFill="1" applyBorder="1" applyAlignment="1">
      <alignment horizontal="center" vertical="center" wrapText="1"/>
    </xf>
    <xf numFmtId="0" fontId="15" fillId="33" borderId="59" xfId="0" applyFont="1" applyFill="1" applyBorder="1" applyAlignment="1">
      <alignment horizontal="center" vertical="center" wrapText="1"/>
    </xf>
    <xf numFmtId="0" fontId="15" fillId="33" borderId="63" xfId="0" applyFont="1" applyFill="1" applyBorder="1" applyAlignment="1">
      <alignment horizontal="center" vertical="center" wrapText="1"/>
    </xf>
    <xf numFmtId="0" fontId="15" fillId="33" borderId="17" xfId="0" applyFont="1" applyFill="1" applyBorder="1" applyAlignment="1">
      <alignment horizontal="center" vertical="center" wrapText="1"/>
    </xf>
    <xf numFmtId="0" fontId="15" fillId="33" borderId="60" xfId="0" applyFont="1" applyFill="1" applyBorder="1" applyAlignment="1">
      <alignment horizontal="center" vertical="center" wrapText="1"/>
    </xf>
    <xf numFmtId="0" fontId="7" fillId="33" borderId="189" xfId="0" applyFont="1" applyFill="1" applyBorder="1" applyAlignment="1">
      <alignment horizontal="center" vertical="center" shrinkToFit="1"/>
    </xf>
    <xf numFmtId="0" fontId="15" fillId="32" borderId="93" xfId="0" applyFont="1" applyFill="1" applyBorder="1" applyAlignment="1">
      <alignment horizontal="center" vertical="center" wrapText="1"/>
    </xf>
    <xf numFmtId="0" fontId="15" fillId="32" borderId="23"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5" fillId="32" borderId="106" xfId="0" applyFont="1" applyFill="1" applyBorder="1" applyAlignment="1">
      <alignment horizontal="center" vertical="center" wrapText="1"/>
    </xf>
    <xf numFmtId="0" fontId="15" fillId="32" borderId="107" xfId="0" applyFont="1" applyFill="1" applyBorder="1" applyAlignment="1">
      <alignment horizontal="center" vertical="center" wrapText="1"/>
    </xf>
    <xf numFmtId="0" fontId="7" fillId="32" borderId="185" xfId="0" applyFont="1" applyFill="1" applyBorder="1" applyAlignment="1">
      <alignment horizontal="center" vertical="center" shrinkToFit="1"/>
    </xf>
    <xf numFmtId="0" fontId="7" fillId="32" borderId="187" xfId="0" applyFont="1" applyFill="1" applyBorder="1" applyAlignment="1">
      <alignment horizontal="center" vertical="center" shrinkToFit="1"/>
    </xf>
    <xf numFmtId="0" fontId="7" fillId="32" borderId="149" xfId="0" applyFont="1" applyFill="1" applyBorder="1" applyAlignment="1">
      <alignment horizontal="center" vertical="center" textRotation="255"/>
    </xf>
    <xf numFmtId="0" fontId="7" fillId="32" borderId="105" xfId="0" applyFont="1" applyFill="1" applyBorder="1" applyAlignment="1">
      <alignment horizontal="center" vertical="center" textRotation="255"/>
    </xf>
    <xf numFmtId="0" fontId="7" fillId="32" borderId="152" xfId="0" applyFont="1" applyFill="1" applyBorder="1" applyAlignment="1">
      <alignment horizontal="center" vertical="center" textRotation="255"/>
    </xf>
    <xf numFmtId="0" fontId="7" fillId="32" borderId="146" xfId="0" applyFont="1" applyFill="1" applyBorder="1" applyAlignment="1">
      <alignment horizontal="center" vertical="center"/>
    </xf>
    <xf numFmtId="0" fontId="7" fillId="32" borderId="37" xfId="0" applyFont="1" applyFill="1" applyBorder="1" applyAlignment="1">
      <alignment horizontal="center" vertical="center"/>
    </xf>
    <xf numFmtId="0" fontId="7" fillId="32" borderId="113" xfId="0" applyFont="1" applyFill="1" applyBorder="1" applyAlignment="1">
      <alignment horizontal="center" vertical="center"/>
    </xf>
    <xf numFmtId="0" fontId="7" fillId="32" borderId="24" xfId="0" applyFont="1" applyFill="1" applyBorder="1" applyAlignment="1">
      <alignment horizontal="center" vertical="center"/>
    </xf>
    <xf numFmtId="0" fontId="7" fillId="32" borderId="0" xfId="0" applyFont="1" applyFill="1" applyAlignment="1">
      <alignment horizontal="center" vertical="center"/>
    </xf>
    <xf numFmtId="0" fontId="7" fillId="32" borderId="46" xfId="0" applyFont="1" applyFill="1" applyBorder="1" applyAlignment="1">
      <alignment horizontal="center" vertical="center"/>
    </xf>
    <xf numFmtId="0" fontId="7" fillId="32" borderId="146" xfId="0" applyFont="1" applyFill="1" applyBorder="1" applyAlignment="1">
      <alignment horizontal="distributed" vertical="center" indent="2"/>
    </xf>
    <xf numFmtId="0" fontId="7" fillId="32" borderId="37" xfId="0" applyFont="1" applyFill="1" applyBorder="1" applyAlignment="1">
      <alignment horizontal="distributed" vertical="center" indent="2"/>
    </xf>
    <xf numFmtId="0" fontId="7" fillId="32" borderId="113" xfId="0" applyFont="1" applyFill="1" applyBorder="1" applyAlignment="1">
      <alignment horizontal="distributed" vertical="center" indent="2"/>
    </xf>
    <xf numFmtId="0" fontId="7" fillId="32" borderId="24" xfId="0" applyFont="1" applyFill="1" applyBorder="1" applyAlignment="1">
      <alignment horizontal="distributed" vertical="center" indent="2"/>
    </xf>
    <xf numFmtId="0" fontId="7" fillId="32" borderId="0" xfId="0" applyFont="1" applyFill="1" applyAlignment="1">
      <alignment horizontal="distributed" vertical="center" indent="2"/>
    </xf>
    <xf numFmtId="0" fontId="7" fillId="32" borderId="46" xfId="0" applyFont="1" applyFill="1" applyBorder="1" applyAlignment="1">
      <alignment horizontal="distributed" vertical="center" indent="2"/>
    </xf>
    <xf numFmtId="0" fontId="7" fillId="32" borderId="106" xfId="0" applyFont="1" applyFill="1" applyBorder="1" applyAlignment="1">
      <alignment horizontal="distributed" vertical="center" indent="2"/>
    </xf>
    <xf numFmtId="0" fontId="7" fillId="32" borderId="72" xfId="0" applyFont="1" applyFill="1" applyBorder="1" applyAlignment="1">
      <alignment horizontal="distributed" vertical="center" indent="2"/>
    </xf>
    <xf numFmtId="0" fontId="7" fillId="32" borderId="107" xfId="0" applyFont="1" applyFill="1" applyBorder="1" applyAlignment="1">
      <alignment horizontal="distributed" vertical="center" indent="2"/>
    </xf>
    <xf numFmtId="0" fontId="7" fillId="32" borderId="63" xfId="0" applyFont="1" applyFill="1" applyBorder="1" applyAlignment="1">
      <alignment horizontal="center" vertical="center"/>
    </xf>
    <xf numFmtId="0" fontId="7" fillId="32" borderId="17" xfId="0" applyFont="1" applyFill="1" applyBorder="1" applyAlignment="1">
      <alignment horizontal="center" vertical="center"/>
    </xf>
    <xf numFmtId="0" fontId="7" fillId="32" borderId="60" xfId="0" applyFont="1" applyFill="1" applyBorder="1" applyAlignment="1">
      <alignment horizontal="center" vertical="center"/>
    </xf>
    <xf numFmtId="0" fontId="7" fillId="32" borderId="173" xfId="0" applyFont="1" applyFill="1" applyBorder="1" applyAlignment="1">
      <alignment horizontal="center" vertical="center"/>
    </xf>
    <xf numFmtId="0" fontId="7" fillId="32" borderId="174" xfId="0" applyFont="1" applyFill="1" applyBorder="1" applyAlignment="1">
      <alignment horizontal="center" vertical="center"/>
    </xf>
    <xf numFmtId="0" fontId="7" fillId="32" borderId="177" xfId="0" applyFont="1" applyFill="1" applyBorder="1" applyAlignment="1">
      <alignment horizontal="center" vertical="center"/>
    </xf>
    <xf numFmtId="0" fontId="7" fillId="32" borderId="178" xfId="0" applyFont="1" applyFill="1" applyBorder="1" applyAlignment="1">
      <alignment horizontal="center" vertical="center"/>
    </xf>
    <xf numFmtId="0" fontId="7" fillId="32" borderId="175" xfId="0" applyFont="1" applyFill="1" applyBorder="1" applyAlignment="1">
      <alignment horizontal="center" vertical="center" wrapText="1"/>
    </xf>
    <xf numFmtId="0" fontId="7" fillId="32" borderId="179" xfId="0" applyFont="1" applyFill="1" applyBorder="1" applyAlignment="1">
      <alignment horizontal="center" vertical="center"/>
    </xf>
    <xf numFmtId="0" fontId="7" fillId="32" borderId="176" xfId="0" applyFont="1" applyFill="1" applyBorder="1" applyAlignment="1">
      <alignment horizontal="center" vertical="center"/>
    </xf>
    <xf numFmtId="0" fontId="7" fillId="32" borderId="180" xfId="0" applyFont="1" applyFill="1" applyBorder="1" applyAlignment="1">
      <alignment horizontal="center" vertical="center"/>
    </xf>
    <xf numFmtId="0" fontId="7" fillId="32" borderId="0" xfId="0" applyFont="1" applyFill="1" applyBorder="1" applyAlignment="1">
      <alignment horizontal="center" vertical="center"/>
    </xf>
    <xf numFmtId="0" fontId="7" fillId="32" borderId="146" xfId="0" applyFont="1" applyFill="1" applyBorder="1" applyAlignment="1">
      <alignment horizontal="center" vertical="center" justifyLastLine="1"/>
    </xf>
    <xf numFmtId="0" fontId="7" fillId="32" borderId="38" xfId="0" applyFont="1" applyFill="1" applyBorder="1" applyAlignment="1">
      <alignment horizontal="center" vertical="center" justifyLastLine="1"/>
    </xf>
    <xf numFmtId="0" fontId="7" fillId="32" borderId="24" xfId="0" applyFont="1" applyFill="1" applyBorder="1" applyAlignment="1">
      <alignment horizontal="center" vertical="center" justifyLastLine="1"/>
    </xf>
    <xf numFmtId="0" fontId="7" fillId="32" borderId="13" xfId="0" applyFont="1" applyFill="1" applyBorder="1" applyAlignment="1">
      <alignment horizontal="center" vertical="center" justifyLastLine="1"/>
    </xf>
    <xf numFmtId="0" fontId="7" fillId="32" borderId="93" xfId="0" applyFont="1" applyFill="1" applyBorder="1" applyAlignment="1">
      <alignment horizontal="center" vertical="center"/>
    </xf>
    <xf numFmtId="0" fontId="7" fillId="32" borderId="23" xfId="0" applyFont="1" applyFill="1" applyBorder="1" applyAlignment="1">
      <alignment horizontal="center" vertical="center"/>
    </xf>
    <xf numFmtId="0" fontId="7" fillId="32" borderId="59" xfId="0" applyFont="1" applyFill="1" applyBorder="1" applyAlignment="1">
      <alignment horizontal="center" vertical="center"/>
    </xf>
    <xf numFmtId="0" fontId="7" fillId="32" borderId="181" xfId="0" applyFont="1" applyFill="1" applyBorder="1" applyAlignment="1">
      <alignment horizontal="center" vertical="center"/>
    </xf>
    <xf numFmtId="0" fontId="7" fillId="32" borderId="182" xfId="0" applyFont="1" applyFill="1" applyBorder="1" applyAlignment="1">
      <alignment horizontal="center" vertical="center"/>
    </xf>
    <xf numFmtId="0" fontId="7" fillId="32" borderId="106" xfId="0" applyFont="1" applyFill="1" applyBorder="1" applyAlignment="1">
      <alignment horizontal="center" vertical="center"/>
    </xf>
    <xf numFmtId="0" fontId="7" fillId="32" borderId="72" xfId="0" applyFont="1" applyFill="1" applyBorder="1" applyAlignment="1">
      <alignment horizontal="center" vertical="center"/>
    </xf>
    <xf numFmtId="0" fontId="7" fillId="32" borderId="107" xfId="0" applyFont="1" applyFill="1" applyBorder="1" applyAlignment="1">
      <alignment horizontal="center" vertical="center"/>
    </xf>
    <xf numFmtId="0" fontId="7" fillId="32" borderId="59" xfId="0" applyFont="1" applyFill="1" applyBorder="1" applyAlignment="1">
      <alignment horizontal="center" vertical="center" wrapText="1"/>
    </xf>
    <xf numFmtId="0" fontId="7" fillId="32" borderId="70" xfId="0" applyFont="1" applyFill="1" applyBorder="1" applyAlignment="1">
      <alignment horizontal="center" vertical="center"/>
    </xf>
    <xf numFmtId="0" fontId="7" fillId="32" borderId="93" xfId="0" applyFont="1" applyFill="1" applyBorder="1" applyAlignment="1">
      <alignment horizontal="center" vertical="center" wrapText="1" justifyLastLine="1"/>
    </xf>
    <xf numFmtId="0" fontId="7" fillId="32" borderId="41" xfId="0" applyFont="1" applyFill="1" applyBorder="1" applyAlignment="1">
      <alignment horizontal="center" vertical="center" wrapText="1" justifyLastLine="1"/>
    </xf>
    <xf numFmtId="0" fontId="7" fillId="32" borderId="24" xfId="0" applyFont="1" applyFill="1" applyBorder="1" applyAlignment="1">
      <alignment horizontal="center" vertical="center" wrapText="1" justifyLastLine="1"/>
    </xf>
    <xf numFmtId="0" fontId="7" fillId="32" borderId="13" xfId="0" applyFont="1" applyFill="1" applyBorder="1" applyAlignment="1">
      <alignment horizontal="center" vertical="center" wrapText="1" justifyLastLine="1"/>
    </xf>
    <xf numFmtId="0" fontId="7" fillId="32" borderId="106" xfId="0" applyFont="1" applyFill="1" applyBorder="1" applyAlignment="1">
      <alignment horizontal="center" vertical="center" wrapText="1" justifyLastLine="1"/>
    </xf>
    <xf numFmtId="0" fontId="7" fillId="32" borderId="58" xfId="0" applyFont="1" applyFill="1" applyBorder="1" applyAlignment="1">
      <alignment horizontal="center" vertical="center" wrapText="1" justifyLastLine="1"/>
    </xf>
    <xf numFmtId="0" fontId="7" fillId="32" borderId="181" xfId="0" applyFont="1" applyFill="1" applyBorder="1" applyAlignment="1">
      <alignment horizontal="center" vertical="center" wrapText="1"/>
    </xf>
    <xf numFmtId="0" fontId="7" fillId="32" borderId="183" xfId="0" applyFont="1" applyFill="1" applyBorder="1" applyAlignment="1">
      <alignment horizontal="center" vertical="center" wrapText="1"/>
    </xf>
    <xf numFmtId="0" fontId="7" fillId="32" borderId="107" xfId="0" applyFont="1" applyFill="1" applyBorder="1" applyAlignment="1">
      <alignment horizontal="center" vertical="center" wrapText="1"/>
    </xf>
    <xf numFmtId="0" fontId="7" fillId="32" borderId="46" xfId="0" applyFont="1" applyFill="1" applyBorder="1" applyAlignment="1">
      <alignment horizontal="center" vertical="center" wrapText="1"/>
    </xf>
    <xf numFmtId="0" fontId="128" fillId="32" borderId="0" xfId="0" applyFont="1" applyFill="1" applyAlignment="1">
      <alignment horizontal="center" vertical="center" wrapText="1"/>
    </xf>
    <xf numFmtId="0" fontId="15" fillId="32" borderId="70" xfId="0" applyFont="1" applyFill="1" applyBorder="1" applyAlignment="1">
      <alignment horizontal="center" vertical="center" wrapText="1"/>
    </xf>
    <xf numFmtId="0" fontId="15" fillId="32" borderId="67" xfId="0" applyFont="1" applyFill="1" applyBorder="1" applyAlignment="1">
      <alignment horizontal="center" vertical="center" wrapText="1"/>
    </xf>
    <xf numFmtId="0" fontId="15" fillId="0" borderId="93" xfId="0" applyFont="1" applyBorder="1" applyAlignment="1">
      <alignment horizontal="center" vertical="center"/>
    </xf>
    <xf numFmtId="0" fontId="15" fillId="0" borderId="59" xfId="0" applyFont="1" applyBorder="1" applyAlignment="1">
      <alignment horizontal="center" vertical="center"/>
    </xf>
    <xf numFmtId="0" fontId="15" fillId="0" borderId="63" xfId="0" applyFont="1" applyBorder="1" applyAlignment="1">
      <alignment horizontal="center" vertical="center"/>
    </xf>
    <xf numFmtId="0" fontId="15" fillId="0" borderId="60" xfId="0" applyFont="1" applyBorder="1" applyAlignment="1">
      <alignment horizontal="center" vertical="center"/>
    </xf>
    <xf numFmtId="0" fontId="15" fillId="32" borderId="17" xfId="0" applyFont="1" applyFill="1" applyBorder="1" applyAlignment="1">
      <alignment horizontal="center" vertical="center"/>
    </xf>
    <xf numFmtId="0" fontId="130" fillId="32" borderId="0" xfId="0" applyFont="1" applyFill="1" applyAlignment="1">
      <alignment horizontal="left" vertical="center" wrapText="1"/>
    </xf>
    <xf numFmtId="0" fontId="15" fillId="32" borderId="18" xfId="0" applyFont="1" applyFill="1" applyBorder="1" applyAlignment="1">
      <alignment horizontal="center" vertical="center"/>
    </xf>
    <xf numFmtId="0" fontId="129" fillId="32" borderId="17" xfId="0" applyFont="1" applyFill="1" applyBorder="1" applyAlignment="1">
      <alignment horizontal="center" vertical="center"/>
    </xf>
    <xf numFmtId="49" fontId="7" fillId="32" borderId="146" xfId="0" applyNumberFormat="1" applyFont="1" applyFill="1" applyBorder="1" applyAlignment="1">
      <alignment horizontal="center" vertical="center"/>
    </xf>
    <xf numFmtId="49" fontId="7" fillId="32" borderId="38" xfId="0" applyNumberFormat="1" applyFont="1" applyFill="1" applyBorder="1" applyAlignment="1">
      <alignment horizontal="center" vertical="center"/>
    </xf>
    <xf numFmtId="49" fontId="7" fillId="32" borderId="24" xfId="0" applyNumberFormat="1" applyFont="1" applyFill="1" applyBorder="1" applyAlignment="1">
      <alignment horizontal="center" vertical="center"/>
    </xf>
    <xf numFmtId="49" fontId="7" fillId="32" borderId="13" xfId="0" applyNumberFormat="1" applyFont="1" applyFill="1" applyBorder="1" applyAlignment="1">
      <alignment horizontal="center" vertical="center"/>
    </xf>
    <xf numFmtId="49" fontId="7" fillId="32" borderId="93" xfId="0" applyNumberFormat="1" applyFont="1" applyFill="1" applyBorder="1" applyAlignment="1">
      <alignment horizontal="center" vertical="center"/>
    </xf>
    <xf numFmtId="49" fontId="7" fillId="32" borderId="41" xfId="0" applyNumberFormat="1" applyFont="1" applyFill="1" applyBorder="1" applyAlignment="1">
      <alignment horizontal="center" vertical="center"/>
    </xf>
    <xf numFmtId="49" fontId="7" fillId="32" borderId="106" xfId="0" applyNumberFormat="1" applyFont="1" applyFill="1" applyBorder="1" applyAlignment="1">
      <alignment horizontal="center" vertical="center"/>
    </xf>
    <xf numFmtId="49" fontId="7" fillId="32" borderId="58" xfId="0" applyNumberFormat="1" applyFont="1" applyFill="1" applyBorder="1" applyAlignment="1">
      <alignment horizontal="center" vertical="center"/>
    </xf>
    <xf numFmtId="0" fontId="7" fillId="32" borderId="192" xfId="0" applyFont="1" applyFill="1" applyBorder="1" applyAlignment="1">
      <alignment horizontal="center" vertical="center" shrinkToFit="1"/>
    </xf>
    <xf numFmtId="0" fontId="7" fillId="32" borderId="194" xfId="0" applyFont="1" applyFill="1" applyBorder="1" applyAlignment="1">
      <alignment horizontal="center" vertical="center" shrinkToFit="1"/>
    </xf>
    <xf numFmtId="0" fontId="41" fillId="32" borderId="198" xfId="0" applyFont="1" applyFill="1" applyBorder="1" applyAlignment="1">
      <alignment horizontal="center" vertical="center" shrinkToFit="1"/>
    </xf>
    <xf numFmtId="0" fontId="7" fillId="32" borderId="0" xfId="0" applyFont="1" applyFill="1" applyAlignment="1">
      <alignment horizontal="left" vertical="center" wrapText="1"/>
    </xf>
    <xf numFmtId="0" fontId="71" fillId="32" borderId="0" xfId="0" applyFont="1" applyFill="1" applyAlignment="1">
      <alignment horizontal="center" vertical="center"/>
    </xf>
    <xf numFmtId="191" fontId="14" fillId="34" borderId="0" xfId="0" applyNumberFormat="1" applyFont="1" applyFill="1" applyAlignment="1">
      <alignment horizontal="distributed" vertical="center" wrapText="1" indent="1"/>
    </xf>
    <xf numFmtId="180" fontId="34" fillId="34" borderId="23" xfId="0" applyNumberFormat="1" applyFont="1" applyFill="1" applyBorder="1" applyAlignment="1">
      <alignment horizontal="distributed" vertical="center" indent="2"/>
    </xf>
    <xf numFmtId="0" fontId="71" fillId="32" borderId="0" xfId="0" applyFont="1" applyFill="1" applyAlignment="1">
      <alignment horizontal="left" vertical="center"/>
    </xf>
    <xf numFmtId="0" fontId="71" fillId="32" borderId="0" xfId="0" applyFont="1" applyFill="1" applyAlignment="1">
      <alignment horizontal="left" vertical="center" shrinkToFit="1"/>
    </xf>
    <xf numFmtId="0" fontId="71" fillId="32" borderId="0" xfId="0" applyFont="1" applyFill="1" applyAlignment="1">
      <alignment horizontal="left" vertical="center" wrapText="1"/>
    </xf>
    <xf numFmtId="0" fontId="8" fillId="32" borderId="0" xfId="0" applyFont="1" applyFill="1" applyAlignment="1">
      <alignment horizontal="left" vertical="center" wrapText="1"/>
    </xf>
    <xf numFmtId="0" fontId="96" fillId="26" borderId="0" xfId="0" applyFont="1" applyFill="1" applyAlignment="1">
      <alignment horizontal="left" vertical="center"/>
    </xf>
    <xf numFmtId="0" fontId="14" fillId="26" borderId="72" xfId="0" applyFont="1" applyFill="1" applyBorder="1" applyAlignment="1">
      <alignment horizontal="left" vertical="center"/>
    </xf>
    <xf numFmtId="0" fontId="96" fillId="26" borderId="72" xfId="0" applyFont="1" applyFill="1" applyBorder="1" applyAlignment="1">
      <alignment horizontal="right" vertical="center"/>
    </xf>
    <xf numFmtId="0" fontId="15" fillId="33" borderId="36" xfId="0" applyFont="1" applyFill="1" applyBorder="1" applyAlignment="1">
      <alignment horizontal="left" vertical="top"/>
    </xf>
    <xf numFmtId="0" fontId="15" fillId="33" borderId="37" xfId="0" applyFont="1" applyFill="1" applyBorder="1" applyAlignment="1">
      <alignment horizontal="left" vertical="top"/>
    </xf>
    <xf numFmtId="0" fontId="15" fillId="33" borderId="38" xfId="0" applyFont="1" applyFill="1" applyBorder="1" applyAlignment="1">
      <alignment horizontal="left" vertical="top"/>
    </xf>
    <xf numFmtId="0" fontId="15" fillId="33" borderId="39" xfId="0" applyFont="1" applyFill="1" applyBorder="1" applyAlignment="1">
      <alignment horizontal="left" vertical="top"/>
    </xf>
    <xf numFmtId="0" fontId="15" fillId="33" borderId="0" xfId="0" applyFont="1" applyFill="1" applyAlignment="1">
      <alignment horizontal="left" vertical="top"/>
    </xf>
    <xf numFmtId="0" fontId="15" fillId="33" borderId="13" xfId="0" applyFont="1" applyFill="1" applyBorder="1" applyAlignment="1">
      <alignment horizontal="left" vertical="top"/>
    </xf>
    <xf numFmtId="0" fontId="15" fillId="26" borderId="0" xfId="0" applyFont="1" applyFill="1" applyAlignment="1">
      <alignment horizontal="right" vertical="center"/>
    </xf>
    <xf numFmtId="0" fontId="7" fillId="26" borderId="72" xfId="0" applyFont="1" applyFill="1" applyBorder="1" applyAlignment="1">
      <alignment vertical="center"/>
    </xf>
    <xf numFmtId="0" fontId="15" fillId="26" borderId="0" xfId="0" applyFont="1" applyFill="1" applyAlignment="1">
      <alignment horizontal="left" vertical="center" justifyLastLine="1"/>
    </xf>
    <xf numFmtId="49" fontId="14" fillId="34" borderId="58" xfId="0" applyNumberFormat="1" applyFont="1" applyFill="1" applyBorder="1" applyAlignment="1">
      <alignment horizontal="center" vertical="center" shrinkToFit="1"/>
    </xf>
    <xf numFmtId="49" fontId="14" fillId="33" borderId="72" xfId="0" applyNumberFormat="1" applyFont="1" applyFill="1" applyBorder="1" applyAlignment="1">
      <alignment horizontal="center" vertical="center" shrinkToFit="1"/>
    </xf>
    <xf numFmtId="0" fontId="14" fillId="33" borderId="36" xfId="0" applyFont="1" applyFill="1" applyBorder="1" applyAlignment="1">
      <alignment horizontal="center" vertical="center"/>
    </xf>
    <xf numFmtId="0" fontId="14" fillId="33" borderId="37" xfId="0" applyFont="1" applyFill="1" applyBorder="1" applyAlignment="1">
      <alignment horizontal="center" vertical="center"/>
    </xf>
    <xf numFmtId="0" fontId="14" fillId="33" borderId="38" xfId="0" applyFont="1" applyFill="1" applyBorder="1" applyAlignment="1">
      <alignment horizontal="center" vertical="center"/>
    </xf>
    <xf numFmtId="0" fontId="14" fillId="33" borderId="39" xfId="0" applyFont="1" applyFill="1" applyBorder="1" applyAlignment="1">
      <alignment horizontal="center" vertical="center"/>
    </xf>
    <xf numFmtId="0" fontId="14" fillId="33" borderId="0" xfId="0" applyFont="1" applyFill="1" applyAlignment="1">
      <alignment horizontal="center" vertical="center"/>
    </xf>
    <xf numFmtId="0" fontId="14" fillId="33" borderId="13" xfId="0" applyFont="1" applyFill="1" applyBorder="1" applyAlignment="1">
      <alignment horizontal="center" vertical="center"/>
    </xf>
    <xf numFmtId="0" fontId="14" fillId="33" borderId="74" xfId="0" applyFont="1" applyFill="1" applyBorder="1" applyAlignment="1">
      <alignment horizontal="center" vertical="center"/>
    </xf>
    <xf numFmtId="0" fontId="14" fillId="33" borderId="72" xfId="0" applyFont="1" applyFill="1" applyBorder="1" applyAlignment="1">
      <alignment horizontal="center" vertical="center"/>
    </xf>
    <xf numFmtId="0" fontId="14" fillId="33" borderId="58" xfId="0" applyFont="1" applyFill="1" applyBorder="1" applyAlignment="1">
      <alignment horizontal="center" vertical="center"/>
    </xf>
    <xf numFmtId="180" fontId="14" fillId="33" borderId="36" xfId="0" applyNumberFormat="1" applyFont="1" applyFill="1" applyBorder="1" applyAlignment="1">
      <alignment horizontal="distributed" vertical="center" wrapText="1" indent="2"/>
    </xf>
    <xf numFmtId="180" fontId="14" fillId="33" borderId="37" xfId="0" applyNumberFormat="1" applyFont="1" applyFill="1" applyBorder="1" applyAlignment="1">
      <alignment horizontal="distributed" vertical="center" wrapText="1" indent="2"/>
    </xf>
    <xf numFmtId="180" fontId="14" fillId="33" borderId="38" xfId="0" applyNumberFormat="1" applyFont="1" applyFill="1" applyBorder="1" applyAlignment="1">
      <alignment horizontal="distributed" vertical="center" wrapText="1" indent="2"/>
    </xf>
    <xf numFmtId="180" fontId="14" fillId="33" borderId="74" xfId="0" applyNumberFormat="1" applyFont="1" applyFill="1" applyBorder="1" applyAlignment="1">
      <alignment horizontal="distributed" vertical="center" wrapText="1" indent="2"/>
    </xf>
    <xf numFmtId="180" fontId="14" fillId="33" borderId="72" xfId="0" applyNumberFormat="1" applyFont="1" applyFill="1" applyBorder="1" applyAlignment="1">
      <alignment horizontal="distributed" vertical="center" wrapText="1" indent="2"/>
    </xf>
    <xf numFmtId="180" fontId="14" fillId="33" borderId="58" xfId="0" applyNumberFormat="1" applyFont="1" applyFill="1" applyBorder="1" applyAlignment="1">
      <alignment horizontal="distributed" vertical="center" wrapText="1" indent="2"/>
    </xf>
    <xf numFmtId="0" fontId="14" fillId="26" borderId="0" xfId="0" applyFont="1" applyFill="1" applyAlignment="1">
      <alignment vertical="center"/>
    </xf>
    <xf numFmtId="0" fontId="14" fillId="26" borderId="72" xfId="0" applyFont="1" applyFill="1" applyBorder="1" applyAlignment="1">
      <alignment vertical="center"/>
    </xf>
    <xf numFmtId="0" fontId="15" fillId="34" borderId="36" xfId="0" applyFont="1" applyFill="1" applyBorder="1" applyAlignment="1">
      <alignment horizontal="right" vertical="center"/>
    </xf>
    <xf numFmtId="0" fontId="15" fillId="34" borderId="37" xfId="0" applyFont="1" applyFill="1" applyBorder="1" applyAlignment="1">
      <alignment horizontal="right" vertical="center"/>
    </xf>
    <xf numFmtId="0" fontId="15" fillId="34" borderId="38" xfId="0" applyFont="1" applyFill="1" applyBorder="1" applyAlignment="1">
      <alignment horizontal="right" vertical="center"/>
    </xf>
    <xf numFmtId="0" fontId="15" fillId="34" borderId="74" xfId="0" applyFont="1" applyFill="1" applyBorder="1" applyAlignment="1">
      <alignment horizontal="right" vertical="center"/>
    </xf>
    <xf numFmtId="0" fontId="15" fillId="34" borderId="72" xfId="0" applyFont="1" applyFill="1" applyBorder="1" applyAlignment="1">
      <alignment horizontal="right" vertical="center"/>
    </xf>
    <xf numFmtId="0" fontId="15" fillId="34" borderId="58" xfId="0" applyFont="1" applyFill="1" applyBorder="1" applyAlignment="1">
      <alignment horizontal="right" vertical="center"/>
    </xf>
    <xf numFmtId="0" fontId="15" fillId="33" borderId="36" xfId="0" applyFont="1" applyFill="1" applyBorder="1" applyAlignment="1">
      <alignment vertical="center"/>
    </xf>
    <xf numFmtId="0" fontId="15" fillId="33" borderId="37" xfId="0" applyFont="1" applyFill="1" applyBorder="1" applyAlignment="1">
      <alignment vertical="center"/>
    </xf>
    <xf numFmtId="0" fontId="15" fillId="33" borderId="38" xfId="0" applyFont="1" applyFill="1" applyBorder="1" applyAlignment="1">
      <alignment vertical="center"/>
    </xf>
    <xf numFmtId="0" fontId="7" fillId="34" borderId="36" xfId="0" applyFont="1" applyFill="1" applyBorder="1" applyAlignment="1">
      <alignment horizontal="left" vertical="center" wrapText="1"/>
    </xf>
    <xf numFmtId="0" fontId="7" fillId="34" borderId="37" xfId="0" applyFont="1" applyFill="1" applyBorder="1" applyAlignment="1">
      <alignment horizontal="left" vertical="center" wrapText="1"/>
    </xf>
    <xf numFmtId="0" fontId="7" fillId="34" borderId="38" xfId="0" applyFont="1" applyFill="1" applyBorder="1" applyAlignment="1">
      <alignment horizontal="left" vertical="center" wrapText="1"/>
    </xf>
    <xf numFmtId="0" fontId="7" fillId="34" borderId="39" xfId="0" applyFont="1" applyFill="1" applyBorder="1" applyAlignment="1">
      <alignment horizontal="left" vertical="center" wrapText="1"/>
    </xf>
    <xf numFmtId="0" fontId="7" fillId="34" borderId="0" xfId="0" applyFont="1" applyFill="1" applyAlignment="1">
      <alignment horizontal="left" vertical="center" wrapText="1"/>
    </xf>
    <xf numFmtId="0" fontId="7" fillId="34" borderId="13" xfId="0" applyFont="1" applyFill="1" applyBorder="1" applyAlignment="1">
      <alignment horizontal="left" vertical="center" wrapText="1"/>
    </xf>
    <xf numFmtId="0" fontId="14" fillId="33" borderId="36" xfId="0" applyFont="1" applyFill="1" applyBorder="1" applyAlignment="1">
      <alignment horizontal="center" vertical="center" shrinkToFit="1"/>
    </xf>
    <xf numFmtId="0" fontId="14" fillId="33" borderId="37" xfId="0" applyFont="1" applyFill="1" applyBorder="1" applyAlignment="1">
      <alignment horizontal="center" vertical="center" shrinkToFit="1"/>
    </xf>
    <xf numFmtId="0" fontId="14" fillId="33" borderId="74" xfId="0" applyFont="1" applyFill="1" applyBorder="1" applyAlignment="1">
      <alignment horizontal="center" vertical="center" shrinkToFit="1"/>
    </xf>
    <xf numFmtId="0" fontId="14" fillId="33" borderId="72" xfId="0" applyFont="1" applyFill="1" applyBorder="1" applyAlignment="1">
      <alignment horizontal="center" vertical="center" shrinkToFit="1"/>
    </xf>
    <xf numFmtId="0" fontId="14" fillId="33" borderId="38" xfId="0" applyFont="1" applyFill="1" applyBorder="1" applyAlignment="1">
      <alignment horizontal="center" vertical="center" shrinkToFit="1"/>
    </xf>
    <xf numFmtId="0" fontId="14" fillId="33" borderId="58" xfId="0" applyFont="1" applyFill="1" applyBorder="1" applyAlignment="1">
      <alignment horizontal="center" vertical="center" shrinkToFit="1"/>
    </xf>
    <xf numFmtId="0" fontId="93" fillId="0" borderId="0" xfId="0" applyFont="1" applyAlignment="1">
      <alignment vertical="center" wrapText="1"/>
    </xf>
    <xf numFmtId="0" fontId="0" fillId="0" borderId="0" xfId="0" applyFont="1" applyAlignment="1">
      <alignment vertical="center" wrapText="1"/>
    </xf>
    <xf numFmtId="0" fontId="93" fillId="26" borderId="0" xfId="0" applyFont="1" applyFill="1" applyAlignment="1">
      <alignment horizontal="left" vertical="center"/>
    </xf>
    <xf numFmtId="0" fontId="0" fillId="0" borderId="0" xfId="0" applyFont="1" applyAlignment="1">
      <alignment vertical="center"/>
    </xf>
    <xf numFmtId="0" fontId="15" fillId="26" borderId="36" xfId="0" applyFont="1" applyFill="1" applyBorder="1" applyAlignment="1">
      <alignment horizontal="distributed" vertical="center" justifyLastLine="1"/>
    </xf>
    <xf numFmtId="0" fontId="15" fillId="26" borderId="37" xfId="0" applyFont="1" applyFill="1" applyBorder="1" applyAlignment="1">
      <alignment horizontal="distributed" vertical="center" justifyLastLine="1"/>
    </xf>
    <xf numFmtId="0" fontId="15" fillId="26" borderId="38" xfId="0" applyFont="1" applyFill="1" applyBorder="1" applyAlignment="1">
      <alignment horizontal="distributed" vertical="center" justifyLastLine="1"/>
    </xf>
    <xf numFmtId="0" fontId="15" fillId="26" borderId="39" xfId="0" applyFont="1" applyFill="1" applyBorder="1" applyAlignment="1">
      <alignment horizontal="distributed" vertical="center" justifyLastLine="1"/>
    </xf>
    <xf numFmtId="0" fontId="15" fillId="26" borderId="0" xfId="0" applyFont="1" applyFill="1" applyAlignment="1">
      <alignment horizontal="distributed" vertical="center" justifyLastLine="1"/>
    </xf>
    <xf numFmtId="0" fontId="15" fillId="26" borderId="13" xfId="0" applyFont="1" applyFill="1" applyBorder="1" applyAlignment="1">
      <alignment horizontal="distributed" vertical="center" justifyLastLine="1"/>
    </xf>
    <xf numFmtId="0" fontId="15" fillId="32" borderId="10" xfId="0" applyFont="1" applyFill="1" applyBorder="1" applyAlignment="1">
      <alignment horizontal="center" vertical="center"/>
    </xf>
    <xf numFmtId="0" fontId="15" fillId="26" borderId="74" xfId="0" applyFont="1" applyFill="1" applyBorder="1" applyAlignment="1">
      <alignment horizontal="distributed" vertical="center" justifyLastLine="1"/>
    </xf>
    <xf numFmtId="0" fontId="15" fillId="26" borderId="72" xfId="0" applyFont="1" applyFill="1" applyBorder="1" applyAlignment="1">
      <alignment horizontal="distributed" vertical="center" justifyLastLine="1"/>
    </xf>
    <xf numFmtId="0" fontId="15" fillId="26" borderId="58" xfId="0" applyFont="1" applyFill="1" applyBorder="1" applyAlignment="1">
      <alignment horizontal="distributed" vertical="center" justifyLastLine="1"/>
    </xf>
    <xf numFmtId="0" fontId="15" fillId="32" borderId="36" xfId="0" applyFont="1" applyFill="1" applyBorder="1" applyAlignment="1">
      <alignment horizontal="distributed" vertical="center" justifyLastLine="1"/>
    </xf>
    <xf numFmtId="0" fontId="15" fillId="32" borderId="37" xfId="0" applyFont="1" applyFill="1" applyBorder="1" applyAlignment="1">
      <alignment horizontal="distributed" vertical="center" justifyLastLine="1"/>
    </xf>
    <xf numFmtId="0" fontId="15" fillId="32" borderId="38" xfId="0" applyFont="1" applyFill="1" applyBorder="1" applyAlignment="1">
      <alignment horizontal="distributed" vertical="center" justifyLastLine="1"/>
    </xf>
    <xf numFmtId="0" fontId="15" fillId="32" borderId="39" xfId="0" applyFont="1" applyFill="1" applyBorder="1" applyAlignment="1">
      <alignment horizontal="distributed" vertical="center" justifyLastLine="1"/>
    </xf>
    <xf numFmtId="0" fontId="15" fillId="32" borderId="0" xfId="0" applyFont="1" applyFill="1" applyAlignment="1">
      <alignment horizontal="distributed" vertical="center" justifyLastLine="1"/>
    </xf>
    <xf numFmtId="0" fontId="15" fillId="32" borderId="13" xfId="0" applyFont="1" applyFill="1" applyBorder="1" applyAlignment="1">
      <alignment horizontal="distributed" vertical="center" justifyLastLine="1"/>
    </xf>
    <xf numFmtId="191" fontId="14" fillId="33" borderId="37" xfId="0" applyNumberFormat="1" applyFont="1" applyFill="1" applyBorder="1" applyAlignment="1">
      <alignment horizontal="distributed" vertical="center" wrapText="1" indent="1"/>
    </xf>
    <xf numFmtId="191" fontId="14" fillId="33" borderId="38" xfId="0" applyNumberFormat="1" applyFont="1" applyFill="1" applyBorder="1" applyAlignment="1">
      <alignment horizontal="distributed" vertical="center" wrapText="1" indent="1"/>
    </xf>
    <xf numFmtId="191" fontId="14" fillId="33" borderId="0" xfId="0" applyNumberFormat="1" applyFont="1" applyFill="1" applyAlignment="1">
      <alignment horizontal="distributed" vertical="center" wrapText="1" indent="1"/>
    </xf>
    <xf numFmtId="191" fontId="14" fillId="33" borderId="13" xfId="0" applyNumberFormat="1" applyFont="1" applyFill="1" applyBorder="1" applyAlignment="1">
      <alignment horizontal="distributed" vertical="center" wrapText="1" indent="1"/>
    </xf>
    <xf numFmtId="191" fontId="14" fillId="33" borderId="72" xfId="0" applyNumberFormat="1" applyFont="1" applyFill="1" applyBorder="1" applyAlignment="1">
      <alignment horizontal="distributed" vertical="center" wrapText="1" indent="1"/>
    </xf>
    <xf numFmtId="191" fontId="14" fillId="33" borderId="58" xfId="0" applyNumberFormat="1" applyFont="1" applyFill="1" applyBorder="1" applyAlignment="1">
      <alignment horizontal="distributed" vertical="center" wrapText="1" indent="1"/>
    </xf>
    <xf numFmtId="0" fontId="14" fillId="32" borderId="37" xfId="0" applyFont="1" applyFill="1" applyBorder="1" applyAlignment="1">
      <alignment horizontal="center" vertical="center" wrapText="1"/>
    </xf>
    <xf numFmtId="0" fontId="14" fillId="32" borderId="0" xfId="0" applyFont="1" applyFill="1" applyAlignment="1">
      <alignment horizontal="center" vertical="center" wrapText="1"/>
    </xf>
    <xf numFmtId="0" fontId="14" fillId="32" borderId="0" xfId="0" applyFont="1" applyFill="1" applyAlignment="1">
      <alignment horizontal="center" vertical="center"/>
    </xf>
    <xf numFmtId="0" fontId="14" fillId="32" borderId="72" xfId="0" applyFont="1" applyFill="1" applyBorder="1" applyAlignment="1">
      <alignment horizontal="center" vertical="center"/>
    </xf>
    <xf numFmtId="0" fontId="158" fillId="34" borderId="36" xfId="0" applyFont="1" applyFill="1" applyBorder="1" applyAlignment="1">
      <alignment horizontal="center" vertical="center" wrapText="1"/>
    </xf>
    <xf numFmtId="0" fontId="158" fillId="34" borderId="37" xfId="0" applyFont="1" applyFill="1" applyBorder="1" applyAlignment="1">
      <alignment horizontal="center" vertical="center" wrapText="1"/>
    </xf>
    <xf numFmtId="0" fontId="158" fillId="34" borderId="38" xfId="0" applyFont="1" applyFill="1" applyBorder="1" applyAlignment="1">
      <alignment horizontal="center" vertical="center" wrapText="1"/>
    </xf>
    <xf numFmtId="0" fontId="158" fillId="34" borderId="74" xfId="0" applyFont="1" applyFill="1" applyBorder="1" applyAlignment="1">
      <alignment horizontal="center" vertical="center" wrapText="1"/>
    </xf>
    <xf numFmtId="0" fontId="158" fillId="34" borderId="72" xfId="0" applyFont="1" applyFill="1" applyBorder="1" applyAlignment="1">
      <alignment horizontal="center" vertical="center" wrapText="1"/>
    </xf>
    <xf numFmtId="0" fontId="158" fillId="34" borderId="58" xfId="0" applyFont="1" applyFill="1" applyBorder="1" applyAlignment="1">
      <alignment horizontal="center" vertical="center" wrapText="1"/>
    </xf>
    <xf numFmtId="0" fontId="7" fillId="33" borderId="72" xfId="0" applyFont="1" applyFill="1" applyBorder="1" applyAlignment="1">
      <alignment horizontal="right" vertical="center"/>
    </xf>
    <xf numFmtId="0" fontId="7" fillId="33" borderId="0" xfId="0" applyFont="1" applyFill="1" applyAlignment="1">
      <alignment horizontal="center" vertical="center" wrapText="1"/>
    </xf>
    <xf numFmtId="0" fontId="7" fillId="33" borderId="72" xfId="0" applyFont="1" applyFill="1" applyBorder="1" applyAlignment="1">
      <alignment horizontal="center" vertical="center" wrapText="1"/>
    </xf>
    <xf numFmtId="0" fontId="11" fillId="32" borderId="36" xfId="67" applyFont="1" applyFill="1" applyBorder="1" applyAlignment="1">
      <alignment horizontal="distributed" vertical="center" indent="1"/>
    </xf>
    <xf numFmtId="0" fontId="11" fillId="32" borderId="37" xfId="67" applyFont="1" applyFill="1" applyBorder="1" applyAlignment="1">
      <alignment horizontal="distributed" vertical="center" indent="1"/>
    </xf>
    <xf numFmtId="0" fontId="11" fillId="32" borderId="38" xfId="67" applyFont="1" applyFill="1" applyBorder="1" applyAlignment="1">
      <alignment horizontal="distributed" vertical="center" indent="1"/>
    </xf>
    <xf numFmtId="0" fontId="11" fillId="32" borderId="200" xfId="67" applyFont="1" applyFill="1" applyBorder="1" applyAlignment="1">
      <alignment horizontal="distributed" vertical="center" indent="1"/>
    </xf>
    <xf numFmtId="0" fontId="11" fillId="32" borderId="201" xfId="67" applyFont="1" applyFill="1" applyBorder="1" applyAlignment="1">
      <alignment horizontal="distributed" vertical="center" indent="1"/>
    </xf>
    <xf numFmtId="0" fontId="11" fillId="32" borderId="202" xfId="67" applyFont="1" applyFill="1" applyBorder="1" applyAlignment="1">
      <alignment horizontal="distributed" vertical="center" indent="1"/>
    </xf>
    <xf numFmtId="0" fontId="11" fillId="32" borderId="203" xfId="67" applyFont="1" applyFill="1" applyBorder="1" applyAlignment="1">
      <alignment horizontal="distributed" vertical="center" indent="1"/>
    </xf>
    <xf numFmtId="0" fontId="11" fillId="32" borderId="153" xfId="67" applyFont="1" applyFill="1" applyBorder="1" applyAlignment="1">
      <alignment horizontal="distributed" vertical="center" indent="1"/>
    </xf>
    <xf numFmtId="0" fontId="11" fillId="32" borderId="154" xfId="67" applyFont="1" applyFill="1" applyBorder="1" applyAlignment="1">
      <alignment horizontal="distributed" vertical="center" indent="1"/>
    </xf>
    <xf numFmtId="0" fontId="11" fillId="32" borderId="74" xfId="67" applyFont="1" applyFill="1" applyBorder="1" applyAlignment="1">
      <alignment horizontal="distributed" vertical="center" wrapText="1" indent="1"/>
    </xf>
    <xf numFmtId="0" fontId="11" fillId="32" borderId="72" xfId="67" applyFont="1" applyFill="1" applyBorder="1" applyAlignment="1">
      <alignment horizontal="distributed" vertical="center" indent="1"/>
    </xf>
    <xf numFmtId="0" fontId="11" fillId="32" borderId="58" xfId="67" applyFont="1" applyFill="1" applyBorder="1" applyAlignment="1">
      <alignment horizontal="distributed" vertical="center" indent="1"/>
    </xf>
    <xf numFmtId="0" fontId="11" fillId="32" borderId="74" xfId="67" applyFont="1" applyFill="1" applyBorder="1" applyAlignment="1">
      <alignment horizontal="distributed" vertical="center" indent="1"/>
    </xf>
    <xf numFmtId="0" fontId="157" fillId="0" borderId="204" xfId="67" applyFont="1" applyBorder="1" applyAlignment="1">
      <alignment horizontal="center" vertical="center" shrinkToFit="1"/>
    </xf>
    <xf numFmtId="0" fontId="157" fillId="0" borderId="155" xfId="67" applyFont="1" applyBorder="1" applyAlignment="1">
      <alignment horizontal="center" vertical="center" shrinkToFit="1"/>
    </xf>
    <xf numFmtId="0" fontId="157" fillId="0" borderId="156" xfId="67" applyFont="1" applyBorder="1" applyAlignment="1">
      <alignment horizontal="center" vertical="center" shrinkToFit="1"/>
    </xf>
    <xf numFmtId="0" fontId="38" fillId="32" borderId="203" xfId="67" applyFont="1" applyFill="1" applyBorder="1" applyAlignment="1">
      <alignment horizontal="center" vertical="center" shrinkToFit="1"/>
    </xf>
    <xf numFmtId="0" fontId="38" fillId="32" borderId="153" xfId="67" applyFont="1" applyFill="1" applyBorder="1" applyAlignment="1">
      <alignment horizontal="center" vertical="center" shrinkToFit="1"/>
    </xf>
    <xf numFmtId="0" fontId="38" fillId="32" borderId="154" xfId="67" applyFont="1" applyFill="1" applyBorder="1" applyAlignment="1">
      <alignment horizontal="center" vertical="center" shrinkToFit="1"/>
    </xf>
    <xf numFmtId="0" fontId="38" fillId="34" borderId="30" xfId="67" applyFont="1" applyFill="1" applyBorder="1" applyAlignment="1">
      <alignment horizontal="center" vertical="center" shrinkToFit="1"/>
    </xf>
    <xf numFmtId="0" fontId="38" fillId="34" borderId="31" xfId="67" applyFont="1" applyFill="1" applyBorder="1" applyAlignment="1">
      <alignment horizontal="center" vertical="center" shrinkToFit="1"/>
    </xf>
    <xf numFmtId="0" fontId="38" fillId="34" borderId="32" xfId="67" applyFont="1" applyFill="1" applyBorder="1" applyAlignment="1">
      <alignment horizontal="center" vertical="center" shrinkToFit="1"/>
    </xf>
    <xf numFmtId="0" fontId="11" fillId="32" borderId="204" xfId="67" applyFont="1" applyFill="1" applyBorder="1" applyAlignment="1">
      <alignment horizontal="distributed" vertical="center" indent="1"/>
    </xf>
    <xf numFmtId="0" fontId="11" fillId="32" borderId="155" xfId="67" applyFont="1" applyFill="1" applyBorder="1" applyAlignment="1">
      <alignment horizontal="distributed" vertical="center" indent="1"/>
    </xf>
    <xf numFmtId="0" fontId="11" fillId="32" borderId="156" xfId="67" applyFont="1" applyFill="1" applyBorder="1" applyAlignment="1">
      <alignment horizontal="distributed" vertical="center" indent="1"/>
    </xf>
    <xf numFmtId="0" fontId="11" fillId="0" borderId="30" xfId="67" applyFont="1" applyBorder="1" applyAlignment="1">
      <alignment horizontal="center" vertical="center" wrapText="1"/>
    </xf>
    <xf numFmtId="0" fontId="11" fillId="0" borderId="32" xfId="67" applyFont="1" applyBorder="1" applyAlignment="1">
      <alignment horizontal="center" vertical="center" wrapText="1"/>
    </xf>
    <xf numFmtId="0" fontId="11" fillId="32" borderId="204" xfId="67" applyFont="1" applyFill="1" applyBorder="1" applyAlignment="1">
      <alignment horizontal="center" vertical="center"/>
    </xf>
    <xf numFmtId="0" fontId="11" fillId="32" borderId="156" xfId="67" applyFont="1" applyFill="1" applyBorder="1" applyAlignment="1">
      <alignment horizontal="center" vertical="center"/>
    </xf>
    <xf numFmtId="199" fontId="156" fillId="33" borderId="214" xfId="34" applyNumberFormat="1" applyFont="1" applyFill="1" applyBorder="1" applyAlignment="1">
      <alignment vertical="center" shrinkToFit="1"/>
    </xf>
    <xf numFmtId="199" fontId="156" fillId="33" borderId="210" xfId="34" applyNumberFormat="1" applyFont="1" applyFill="1" applyBorder="1" applyAlignment="1">
      <alignment vertical="center" shrinkToFit="1"/>
    </xf>
    <xf numFmtId="199" fontId="156" fillId="33" borderId="212" xfId="34" applyNumberFormat="1" applyFont="1" applyFill="1" applyBorder="1" applyAlignment="1">
      <alignment vertical="center" shrinkToFit="1"/>
    </xf>
    <xf numFmtId="0" fontId="11" fillId="0" borderId="36" xfId="67" applyFont="1" applyBorder="1" applyAlignment="1">
      <alignment horizontal="distributed" vertical="center" indent="1"/>
    </xf>
    <xf numFmtId="0" fontId="11" fillId="0" borderId="37" xfId="67" applyFont="1" applyBorder="1" applyAlignment="1">
      <alignment horizontal="distributed" vertical="center" indent="1"/>
    </xf>
    <xf numFmtId="0" fontId="11" fillId="0" borderId="38" xfId="67" applyFont="1" applyBorder="1" applyAlignment="1">
      <alignment horizontal="distributed" vertical="center" indent="1"/>
    </xf>
    <xf numFmtId="0" fontId="25" fillId="34" borderId="30" xfId="67" applyFont="1" applyFill="1" applyBorder="1" applyAlignment="1">
      <alignment horizontal="center" vertical="center" shrinkToFit="1"/>
    </xf>
    <xf numFmtId="0" fontId="25" fillId="34" borderId="31" xfId="67" applyFont="1" applyFill="1" applyBorder="1" applyAlignment="1">
      <alignment horizontal="center" vertical="center" shrinkToFit="1"/>
    </xf>
    <xf numFmtId="0" fontId="25" fillId="34" borderId="32" xfId="67" applyFont="1" applyFill="1" applyBorder="1" applyAlignment="1">
      <alignment horizontal="center" vertical="center" shrinkToFit="1"/>
    </xf>
    <xf numFmtId="0" fontId="38" fillId="32" borderId="74" xfId="67" applyFont="1" applyFill="1" applyBorder="1" applyAlignment="1">
      <alignment horizontal="center" vertical="center" shrinkToFit="1"/>
    </xf>
    <xf numFmtId="0" fontId="38" fillId="32" borderId="72" xfId="67" applyFont="1" applyFill="1" applyBorder="1" applyAlignment="1">
      <alignment horizontal="center" vertical="center" shrinkToFit="1"/>
    </xf>
    <xf numFmtId="0" fontId="38" fillId="32" borderId="58" xfId="67" applyFont="1" applyFill="1" applyBorder="1" applyAlignment="1">
      <alignment horizontal="center" vertical="center" shrinkToFit="1"/>
    </xf>
    <xf numFmtId="0" fontId="38" fillId="0" borderId="30" xfId="67" applyFont="1" applyBorder="1" applyAlignment="1">
      <alignment horizontal="center" vertical="center" shrinkToFit="1"/>
    </xf>
    <xf numFmtId="0" fontId="38" fillId="0" borderId="31" xfId="67" applyFont="1" applyBorder="1" applyAlignment="1">
      <alignment horizontal="center" vertical="center" shrinkToFit="1"/>
    </xf>
    <xf numFmtId="0" fontId="38" fillId="0" borderId="32" xfId="67" applyFont="1" applyBorder="1" applyAlignment="1">
      <alignment horizontal="center" vertical="center" shrinkToFit="1"/>
    </xf>
    <xf numFmtId="191" fontId="52" fillId="34" borderId="204" xfId="67" applyNumberFormat="1" applyFont="1" applyFill="1" applyBorder="1" applyAlignment="1">
      <alignment horizontal="right" vertical="center" shrinkToFit="1"/>
    </xf>
    <xf numFmtId="191" fontId="52" fillId="34" borderId="155" xfId="67" applyNumberFormat="1" applyFont="1" applyFill="1" applyBorder="1" applyAlignment="1">
      <alignment horizontal="right" vertical="center" shrinkToFit="1"/>
    </xf>
    <xf numFmtId="0" fontId="11" fillId="32" borderId="205" xfId="67" applyFont="1" applyFill="1" applyBorder="1" applyAlignment="1">
      <alignment horizontal="distributed" vertical="center" indent="1"/>
    </xf>
    <xf numFmtId="0" fontId="11" fillId="32" borderId="206" xfId="67" applyFont="1" applyFill="1" applyBorder="1" applyAlignment="1">
      <alignment horizontal="distributed" vertical="center" indent="1"/>
    </xf>
    <xf numFmtId="0" fontId="11" fillId="32" borderId="207" xfId="67" applyFont="1" applyFill="1" applyBorder="1" applyAlignment="1">
      <alignment horizontal="distributed" vertical="center" indent="1"/>
    </xf>
    <xf numFmtId="205" fontId="38" fillId="0" borderId="30" xfId="67" applyNumberFormat="1" applyFont="1" applyBorder="1" applyAlignment="1">
      <alignment horizontal="center" vertical="center" shrinkToFit="1"/>
    </xf>
    <xf numFmtId="205" fontId="38" fillId="0" borderId="31" xfId="67" applyNumberFormat="1" applyFont="1" applyBorder="1" applyAlignment="1">
      <alignment horizontal="center" vertical="center" shrinkToFit="1"/>
    </xf>
    <xf numFmtId="205" fontId="38" fillId="0" borderId="32" xfId="67" applyNumberFormat="1" applyFont="1" applyBorder="1" applyAlignment="1">
      <alignment horizontal="center" vertical="center" shrinkToFit="1"/>
    </xf>
    <xf numFmtId="191" fontId="52" fillId="34" borderId="214" xfId="67" applyNumberFormat="1" applyFont="1" applyFill="1" applyBorder="1" applyAlignment="1">
      <alignment horizontal="center" vertical="center" shrinkToFit="1"/>
    </xf>
    <xf numFmtId="191" fontId="52" fillId="34" borderId="210" xfId="67" applyNumberFormat="1" applyFont="1" applyFill="1" applyBorder="1" applyAlignment="1">
      <alignment horizontal="center" vertical="center" shrinkToFit="1"/>
    </xf>
    <xf numFmtId="191" fontId="52" fillId="34" borderId="212" xfId="67" applyNumberFormat="1" applyFont="1" applyFill="1" applyBorder="1" applyAlignment="1">
      <alignment horizontal="center" vertical="center" shrinkToFit="1"/>
    </xf>
    <xf numFmtId="0" fontId="24" fillId="0" borderId="11" xfId="67" applyFont="1" applyBorder="1" applyAlignment="1">
      <alignment horizontal="center" vertical="top" wrapText="1"/>
    </xf>
    <xf numFmtId="0" fontId="24" fillId="0" borderId="12" xfId="67" applyFont="1" applyBorder="1" applyAlignment="1">
      <alignment horizontal="center" vertical="top" wrapText="1"/>
    </xf>
    <xf numFmtId="0" fontId="19" fillId="34" borderId="36" xfId="67" applyFont="1" applyFill="1" applyBorder="1" applyAlignment="1">
      <alignment horizontal="center" vertical="center" textRotation="255" wrapText="1"/>
    </xf>
    <xf numFmtId="0" fontId="19" fillId="34" borderId="39" xfId="67" applyFont="1" applyFill="1" applyBorder="1" applyAlignment="1">
      <alignment horizontal="center" vertical="center" textRotation="255" wrapText="1"/>
    </xf>
    <xf numFmtId="0" fontId="38" fillId="34" borderId="36" xfId="67" applyFont="1" applyFill="1" applyBorder="1" applyAlignment="1">
      <alignment horizontal="left" vertical="center" shrinkToFit="1"/>
    </xf>
    <xf numFmtId="0" fontId="38" fillId="34" borderId="37" xfId="67" applyFont="1" applyFill="1" applyBorder="1" applyAlignment="1">
      <alignment horizontal="left" vertical="center" shrinkToFit="1"/>
    </xf>
    <xf numFmtId="0" fontId="38" fillId="34" borderId="38" xfId="67" applyFont="1" applyFill="1" applyBorder="1" applyAlignment="1">
      <alignment horizontal="left" vertical="center" shrinkToFit="1"/>
    </xf>
    <xf numFmtId="0" fontId="11" fillId="32" borderId="215" xfId="67" applyFont="1" applyFill="1" applyBorder="1" applyAlignment="1">
      <alignment horizontal="distributed" vertical="center" indent="1"/>
    </xf>
    <xf numFmtId="49" fontId="39" fillId="34" borderId="39" xfId="67" applyNumberFormat="1" applyFont="1" applyFill="1" applyBorder="1" applyAlignment="1">
      <alignment horizontal="center" vertical="center" shrinkToFit="1"/>
    </xf>
    <xf numFmtId="49" fontId="39" fillId="34" borderId="0" xfId="67" applyNumberFormat="1" applyFont="1" applyFill="1" applyAlignment="1">
      <alignment horizontal="center" vertical="center" shrinkToFit="1"/>
    </xf>
    <xf numFmtId="49" fontId="39" fillId="34" borderId="13" xfId="67" applyNumberFormat="1" applyFont="1" applyFill="1" applyBorder="1" applyAlignment="1">
      <alignment horizontal="center" vertical="center" shrinkToFit="1"/>
    </xf>
    <xf numFmtId="0" fontId="39" fillId="34" borderId="214" xfId="67" applyFont="1" applyFill="1" applyBorder="1" applyAlignment="1">
      <alignment horizontal="center" vertical="center" shrinkToFit="1"/>
    </xf>
    <xf numFmtId="0" fontId="39" fillId="34" borderId="210" xfId="67" applyFont="1" applyFill="1" applyBorder="1" applyAlignment="1">
      <alignment horizontal="center" vertical="center" shrinkToFit="1"/>
    </xf>
    <xf numFmtId="0" fontId="39" fillId="34" borderId="212" xfId="67" applyFont="1" applyFill="1" applyBorder="1" applyAlignment="1">
      <alignment horizontal="center" vertical="center" shrinkToFit="1"/>
    </xf>
    <xf numFmtId="0" fontId="38" fillId="33" borderId="203" xfId="67" applyFont="1" applyFill="1" applyBorder="1" applyAlignment="1">
      <alignment horizontal="center" vertical="center" shrinkToFit="1"/>
    </xf>
    <xf numFmtId="0" fontId="38" fillId="33" borderId="153" xfId="67" applyFont="1" applyFill="1" applyBorder="1" applyAlignment="1">
      <alignment horizontal="center" vertical="center" shrinkToFit="1"/>
    </xf>
    <xf numFmtId="0" fontId="38" fillId="33" borderId="154" xfId="67" applyFont="1" applyFill="1" applyBorder="1" applyAlignment="1">
      <alignment horizontal="center" vertical="center" shrinkToFit="1"/>
    </xf>
    <xf numFmtId="0" fontId="11" fillId="0" borderId="209" xfId="67" applyFont="1" applyBorder="1" applyAlignment="1">
      <alignment horizontal="center" vertical="center" wrapText="1"/>
    </xf>
    <xf numFmtId="0" fontId="11" fillId="0" borderId="210" xfId="67" applyFont="1" applyBorder="1" applyAlignment="1">
      <alignment horizontal="center" vertical="center"/>
    </xf>
    <xf numFmtId="0" fontId="11" fillId="0" borderId="211" xfId="67" applyFont="1" applyBorder="1" applyAlignment="1">
      <alignment horizontal="center" vertical="center"/>
    </xf>
    <xf numFmtId="0" fontId="70" fillId="37" borderId="0" xfId="28" applyFill="1" applyAlignment="1" applyProtection="1">
      <alignment horizontal="center" vertical="center"/>
    </xf>
    <xf numFmtId="0" fontId="18" fillId="32" borderId="74" xfId="67" applyFont="1" applyFill="1" applyBorder="1" applyAlignment="1">
      <alignment horizontal="distributed" vertical="center" wrapText="1" indent="1"/>
    </xf>
    <xf numFmtId="0" fontId="18" fillId="32" borderId="58" xfId="67" applyFont="1" applyFill="1" applyBorder="1" applyAlignment="1">
      <alignment horizontal="distributed" vertical="center" wrapText="1" indent="1"/>
    </xf>
    <xf numFmtId="0" fontId="17" fillId="34" borderId="36" xfId="67" applyFont="1" applyFill="1" applyBorder="1" applyAlignment="1">
      <alignment horizontal="center" vertical="center" textRotation="255" wrapText="1"/>
    </xf>
    <xf numFmtId="0" fontId="17" fillId="34" borderId="39" xfId="67" applyFont="1" applyFill="1" applyBorder="1" applyAlignment="1">
      <alignment horizontal="center" vertical="center" textRotation="255" wrapText="1"/>
    </xf>
    <xf numFmtId="0" fontId="18" fillId="0" borderId="36" xfId="67" applyFont="1" applyBorder="1" applyAlignment="1">
      <alignment horizontal="center" vertical="center"/>
    </xf>
    <xf numFmtId="0" fontId="18" fillId="0" borderId="38" xfId="67" applyFont="1" applyBorder="1" applyAlignment="1">
      <alignment horizontal="center" vertical="center"/>
    </xf>
    <xf numFmtId="0" fontId="18" fillId="0" borderId="74" xfId="67" applyFont="1" applyBorder="1" applyAlignment="1">
      <alignment horizontal="center" vertical="center"/>
    </xf>
    <xf numFmtId="0" fontId="18" fillId="0" borderId="58" xfId="67" applyFont="1" applyBorder="1" applyAlignment="1">
      <alignment horizontal="center" vertical="center"/>
    </xf>
    <xf numFmtId="0" fontId="17" fillId="0" borderId="30" xfId="67" applyFont="1" applyBorder="1" applyAlignment="1">
      <alignment horizontal="center" vertical="center"/>
    </xf>
    <xf numFmtId="0" fontId="17" fillId="0" borderId="32" xfId="67" applyFont="1" applyBorder="1" applyAlignment="1">
      <alignment horizontal="center" vertical="center"/>
    </xf>
    <xf numFmtId="0" fontId="18" fillId="0" borderId="30" xfId="67" applyFont="1" applyBorder="1" applyAlignment="1">
      <alignment horizontal="center" vertical="center"/>
    </xf>
    <xf numFmtId="0" fontId="18" fillId="0" borderId="32" xfId="67" applyFont="1" applyBorder="1" applyAlignment="1">
      <alignment horizontal="center" vertical="center"/>
    </xf>
    <xf numFmtId="0" fontId="17" fillId="0" borderId="30" xfId="67" applyFont="1" applyBorder="1" applyAlignment="1">
      <alignment horizontal="center" vertical="center" shrinkToFit="1"/>
    </xf>
    <xf numFmtId="0" fontId="17" fillId="0" borderId="32" xfId="67" applyFont="1" applyBorder="1" applyAlignment="1">
      <alignment horizontal="center" vertical="center" shrinkToFit="1"/>
    </xf>
    <xf numFmtId="191" fontId="52" fillId="34" borderId="155" xfId="67" applyNumberFormat="1" applyFont="1" applyFill="1" applyBorder="1" applyAlignment="1">
      <alignment horizontal="left" vertical="center" shrinkToFit="1"/>
    </xf>
    <xf numFmtId="191" fontId="52" fillId="34" borderId="156" xfId="67" applyNumberFormat="1" applyFont="1" applyFill="1" applyBorder="1" applyAlignment="1">
      <alignment horizontal="left" vertical="center" shrinkToFit="1"/>
    </xf>
    <xf numFmtId="0" fontId="18" fillId="0" borderId="36" xfId="67" applyFont="1" applyBorder="1" applyAlignment="1">
      <alignment horizontal="distributed" vertical="center" wrapText="1" indent="1"/>
    </xf>
    <xf numFmtId="0" fontId="18" fillId="0" borderId="38" xfId="67" applyFont="1" applyBorder="1" applyAlignment="1">
      <alignment horizontal="distributed" vertical="center" wrapText="1" indent="1"/>
    </xf>
    <xf numFmtId="0" fontId="52" fillId="0" borderId="72" xfId="67" applyFont="1" applyBorder="1" applyAlignment="1">
      <alignment horizontal="center" vertical="center"/>
    </xf>
    <xf numFmtId="0" fontId="18" fillId="32" borderId="36" xfId="67" applyFont="1" applyFill="1" applyBorder="1" applyAlignment="1">
      <alignment horizontal="distributed" vertical="center" wrapText="1" indent="1"/>
    </xf>
    <xf numFmtId="0" fontId="18" fillId="32" borderId="38" xfId="67" applyFont="1" applyFill="1" applyBorder="1" applyAlignment="1">
      <alignment horizontal="distributed" vertical="center" wrapText="1" indent="1"/>
    </xf>
    <xf numFmtId="0" fontId="17" fillId="34" borderId="36" xfId="67" applyFont="1" applyFill="1" applyBorder="1" applyAlignment="1">
      <alignment horizontal="center" vertical="center" shrinkToFit="1"/>
    </xf>
    <xf numFmtId="0" fontId="17" fillId="34" borderId="38" xfId="67" applyFont="1" applyFill="1" applyBorder="1" applyAlignment="1">
      <alignment horizontal="center" vertical="center" shrinkToFit="1"/>
    </xf>
    <xf numFmtId="0" fontId="18" fillId="0" borderId="30" xfId="67" applyFont="1" applyBorder="1" applyAlignment="1">
      <alignment horizontal="distributed" vertical="center" wrapText="1" indent="1"/>
    </xf>
    <xf numFmtId="0" fontId="18" fillId="0" borderId="32" xfId="67" applyFont="1" applyBorder="1" applyAlignment="1">
      <alignment horizontal="distributed" vertical="center" wrapText="1" indent="1"/>
    </xf>
    <xf numFmtId="0" fontId="18" fillId="32" borderId="30" xfId="67" applyFont="1" applyFill="1" applyBorder="1" applyAlignment="1">
      <alignment horizontal="distributed" vertical="center" wrapText="1" indent="1"/>
    </xf>
    <xf numFmtId="0" fontId="18" fillId="32" borderId="32" xfId="67" applyFont="1" applyFill="1" applyBorder="1" applyAlignment="1">
      <alignment horizontal="distributed" vertical="center" wrapText="1" indent="1"/>
    </xf>
    <xf numFmtId="0" fontId="17" fillId="34" borderId="30" xfId="67" applyFont="1" applyFill="1" applyBorder="1" applyAlignment="1">
      <alignment horizontal="center" vertical="center" shrinkToFit="1"/>
    </xf>
    <xf numFmtId="0" fontId="17" fillId="34" borderId="32" xfId="67" applyFont="1" applyFill="1" applyBorder="1" applyAlignment="1">
      <alignment horizontal="center" vertical="center" shrinkToFit="1"/>
    </xf>
    <xf numFmtId="58" fontId="18" fillId="34" borderId="74" xfId="67" applyNumberFormat="1" applyFont="1" applyFill="1" applyBorder="1" applyAlignment="1">
      <alignment horizontal="center" vertical="center" shrinkToFit="1"/>
    </xf>
    <xf numFmtId="58" fontId="18" fillId="34" borderId="58" xfId="67" applyNumberFormat="1" applyFont="1" applyFill="1" applyBorder="1" applyAlignment="1">
      <alignment horizontal="center" vertical="center" shrinkToFit="1"/>
    </xf>
    <xf numFmtId="0" fontId="50" fillId="0" borderId="0" xfId="67" applyFont="1" applyAlignment="1">
      <alignment horizontal="center" vertical="center"/>
    </xf>
    <xf numFmtId="0" fontId="18" fillId="32" borderId="30" xfId="67" applyFont="1" applyFill="1" applyBorder="1" applyAlignment="1">
      <alignment horizontal="distributed" vertical="center" indent="1"/>
    </xf>
    <xf numFmtId="0" fontId="18" fillId="32" borderId="32" xfId="67" applyFont="1" applyFill="1" applyBorder="1" applyAlignment="1">
      <alignment horizontal="distributed" vertical="center" indent="1"/>
    </xf>
    <xf numFmtId="0" fontId="17" fillId="34" borderId="10" xfId="67" applyFont="1" applyFill="1" applyBorder="1" applyAlignment="1">
      <alignment vertical="center"/>
    </xf>
    <xf numFmtId="0" fontId="17" fillId="32" borderId="36" xfId="67" applyFont="1" applyFill="1" applyBorder="1" applyAlignment="1">
      <alignment horizontal="center" vertical="center"/>
    </xf>
    <xf numFmtId="0" fontId="17" fillId="32" borderId="38" xfId="67" applyFont="1" applyFill="1" applyBorder="1" applyAlignment="1">
      <alignment horizontal="center" vertical="center"/>
    </xf>
    <xf numFmtId="0" fontId="17" fillId="32" borderId="74" xfId="67" applyFont="1" applyFill="1" applyBorder="1" applyAlignment="1">
      <alignment horizontal="center" vertical="center"/>
    </xf>
    <xf numFmtId="0" fontId="17" fillId="32" borderId="58" xfId="67" applyFont="1" applyFill="1" applyBorder="1" applyAlignment="1">
      <alignment horizontal="center" vertical="center"/>
    </xf>
    <xf numFmtId="0" fontId="17" fillId="34" borderId="10" xfId="67" applyFont="1" applyFill="1" applyBorder="1" applyAlignment="1">
      <alignment vertical="center" shrinkToFit="1"/>
    </xf>
    <xf numFmtId="180" fontId="52" fillId="34" borderId="37" xfId="67" applyNumberFormat="1" applyFont="1" applyFill="1" applyBorder="1" applyAlignment="1">
      <alignment horizontal="distributed" vertical="center" indent="3"/>
    </xf>
    <xf numFmtId="180" fontId="52" fillId="34" borderId="38" xfId="67" applyNumberFormat="1" applyFont="1" applyFill="1" applyBorder="1" applyAlignment="1">
      <alignment horizontal="distributed" vertical="center" indent="3"/>
    </xf>
    <xf numFmtId="180" fontId="52" fillId="34" borderId="72" xfId="67" applyNumberFormat="1" applyFont="1" applyFill="1" applyBorder="1" applyAlignment="1">
      <alignment horizontal="distributed" vertical="center" indent="3"/>
    </xf>
    <xf numFmtId="180" fontId="52" fillId="34" borderId="58" xfId="67" applyNumberFormat="1" applyFont="1" applyFill="1" applyBorder="1" applyAlignment="1">
      <alignment horizontal="distributed" vertical="center" indent="3"/>
    </xf>
    <xf numFmtId="0" fontId="52" fillId="0" borderId="31" xfId="67" applyFont="1" applyBorder="1" applyAlignment="1">
      <alignment horizontal="center" vertical="center"/>
    </xf>
    <xf numFmtId="0" fontId="11" fillId="0" borderId="0" xfId="0" applyFont="1" applyAlignment="1">
      <alignment horizontal="left" vertical="center"/>
    </xf>
    <xf numFmtId="191" fontId="11" fillId="0" borderId="30" xfId="0" applyNumberFormat="1" applyFont="1" applyBorder="1" applyAlignment="1">
      <alignment horizontal="center"/>
    </xf>
    <xf numFmtId="191" fontId="11" fillId="0" borderId="31" xfId="0" applyNumberFormat="1" applyFont="1" applyBorder="1" applyAlignment="1">
      <alignment horizontal="center"/>
    </xf>
    <xf numFmtId="191" fontId="11" fillId="0" borderId="32" xfId="0" applyNumberFormat="1" applyFont="1" applyBorder="1" applyAlignment="1">
      <alignment horizontal="center"/>
    </xf>
    <xf numFmtId="0" fontId="11" fillId="0" borderId="30" xfId="0" applyFont="1" applyBorder="1" applyAlignment="1">
      <alignment horizontal="distributed" vertical="center" wrapText="1" indent="1"/>
    </xf>
    <xf numFmtId="0" fontId="11" fillId="0" borderId="32" xfId="0" applyFont="1" applyBorder="1" applyAlignment="1">
      <alignment horizontal="distributed" vertical="center" wrapText="1" indent="1"/>
    </xf>
    <xf numFmtId="0" fontId="11" fillId="0" borderId="30" xfId="0" applyFont="1" applyBorder="1" applyAlignment="1">
      <alignment horizontal="left" vertical="center" indent="1" shrinkToFit="1"/>
    </xf>
    <xf numFmtId="0" fontId="11" fillId="0" borderId="31" xfId="0" applyFont="1" applyBorder="1" applyAlignment="1">
      <alignment horizontal="left" vertical="center" indent="1" shrinkToFit="1"/>
    </xf>
    <xf numFmtId="0" fontId="11" fillId="0" borderId="32" xfId="0" applyFont="1" applyBorder="1" applyAlignment="1">
      <alignment horizontal="left" vertical="center" indent="1" shrinkToFit="1"/>
    </xf>
    <xf numFmtId="0" fontId="11" fillId="0" borderId="10" xfId="0" applyFont="1" applyBorder="1" applyAlignment="1">
      <alignment horizontal="center" vertical="center"/>
    </xf>
    <xf numFmtId="0" fontId="11" fillId="0" borderId="30" xfId="0" applyFont="1" applyBorder="1" applyAlignment="1">
      <alignment horizontal="center"/>
    </xf>
    <xf numFmtId="0" fontId="11" fillId="0" borderId="32" xfId="0" applyFont="1" applyBorder="1" applyAlignment="1">
      <alignment horizontal="center"/>
    </xf>
    <xf numFmtId="0" fontId="11" fillId="0" borderId="159" xfId="0" applyFont="1" applyBorder="1" applyAlignment="1">
      <alignment horizontal="center"/>
    </xf>
    <xf numFmtId="49" fontId="11" fillId="0" borderId="30" xfId="0" applyNumberFormat="1" applyFont="1" applyBorder="1" applyAlignment="1">
      <alignment horizontal="center"/>
    </xf>
    <xf numFmtId="49" fontId="11" fillId="0" borderId="32" xfId="0" applyNumberFormat="1" applyFont="1" applyBorder="1" applyAlignment="1">
      <alignment horizont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29" xfId="0" applyFont="1" applyBorder="1" applyAlignment="1">
      <alignment horizontal="center" vertical="center"/>
    </xf>
    <xf numFmtId="0" fontId="11" fillId="0" borderId="12" xfId="0" applyFont="1" applyBorder="1" applyAlignment="1">
      <alignment horizontal="center" vertical="center"/>
    </xf>
    <xf numFmtId="0" fontId="11" fillId="0" borderId="157" xfId="0" applyFont="1" applyBorder="1" applyAlignment="1">
      <alignment horizontal="center" vertical="center"/>
    </xf>
    <xf numFmtId="0" fontId="11" fillId="0" borderId="158"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6" xfId="0" applyFont="1" applyBorder="1" applyAlignment="1">
      <alignment horizontal="center" vertical="center"/>
    </xf>
    <xf numFmtId="0" fontId="11" fillId="0" borderId="74" xfId="0" applyFont="1" applyBorder="1" applyAlignment="1">
      <alignment horizontal="center" vertical="center"/>
    </xf>
    <xf numFmtId="0" fontId="11" fillId="0" borderId="58" xfId="0" applyFont="1" applyBorder="1" applyAlignment="1">
      <alignment horizontal="center" vertical="center"/>
    </xf>
    <xf numFmtId="0" fontId="11" fillId="0" borderId="159"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0"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0" xfId="0" applyFont="1" applyBorder="1" applyAlignment="1">
      <alignment horizontal="left" vertical="center" indent="1" shrinkToFit="1"/>
    </xf>
    <xf numFmtId="0" fontId="11" fillId="0" borderId="10" xfId="0" applyFont="1" applyBorder="1" applyAlignment="1">
      <alignment horizontal="distributed" vertical="center" wrapText="1" indent="1"/>
    </xf>
    <xf numFmtId="0" fontId="91" fillId="0" borderId="0" xfId="0" applyFont="1" applyAlignment="1">
      <alignment horizontal="center"/>
    </xf>
    <xf numFmtId="0" fontId="9" fillId="0" borderId="30" xfId="0" applyFont="1" applyBorder="1" applyAlignment="1">
      <alignment horizontal="center"/>
    </xf>
    <xf numFmtId="0" fontId="9" fillId="0" borderId="31" xfId="0" applyFont="1" applyBorder="1" applyAlignment="1">
      <alignment horizontal="center"/>
    </xf>
    <xf numFmtId="0" fontId="9" fillId="0" borderId="32" xfId="0" applyFont="1" applyBorder="1" applyAlignment="1">
      <alignment horizontal="center"/>
    </xf>
    <xf numFmtId="0" fontId="0" fillId="27" borderId="0" xfId="0" applyFill="1"/>
    <xf numFmtId="0" fontId="9" fillId="27" borderId="0" xfId="0" quotePrefix="1" applyFont="1" applyFill="1" applyAlignment="1">
      <alignment horizontal="center" vertical="center"/>
    </xf>
    <xf numFmtId="0" fontId="0" fillId="27" borderId="0" xfId="0" applyFill="1" applyAlignment="1">
      <alignment vertical="center"/>
    </xf>
    <xf numFmtId="0" fontId="9" fillId="27" borderId="0" xfId="0" applyFont="1" applyFill="1" applyAlignment="1">
      <alignment horizontal="center" vertical="center"/>
    </xf>
    <xf numFmtId="0" fontId="126" fillId="0" borderId="37" xfId="0" applyFont="1" applyBorder="1" applyAlignment="1">
      <alignment horizontal="left"/>
    </xf>
    <xf numFmtId="0" fontId="11" fillId="0" borderId="30" xfId="0" applyFont="1" applyBorder="1" applyAlignment="1">
      <alignment horizontal="center" vertical="top"/>
    </xf>
    <xf numFmtId="0" fontId="11" fillId="0" borderId="31" xfId="0" applyFont="1" applyBorder="1" applyAlignment="1">
      <alignment horizontal="center" vertical="top"/>
    </xf>
    <xf numFmtId="0" fontId="11" fillId="0" borderId="32" xfId="0" applyFont="1" applyBorder="1" applyAlignment="1">
      <alignment horizontal="center" vertical="top"/>
    </xf>
    <xf numFmtId="0" fontId="41" fillId="0" borderId="72" xfId="0" applyFont="1" applyBorder="1" applyAlignment="1">
      <alignment horizontal="left" vertical="center"/>
    </xf>
    <xf numFmtId="0" fontId="41" fillId="0" borderId="58" xfId="0" applyFont="1" applyBorder="1" applyAlignment="1">
      <alignment horizontal="left" vertical="center"/>
    </xf>
    <xf numFmtId="191" fontId="15" fillId="0" borderId="37" xfId="0" applyNumberFormat="1" applyFont="1" applyBorder="1" applyAlignment="1">
      <alignment horizontal="distributed" vertical="center"/>
    </xf>
    <xf numFmtId="0" fontId="15" fillId="0" borderId="36" xfId="0" applyFont="1" applyBorder="1" applyAlignment="1">
      <alignment horizontal="left" vertical="center" shrinkToFit="1"/>
    </xf>
    <xf numFmtId="0" fontId="15" fillId="0" borderId="37" xfId="0" applyFont="1" applyBorder="1" applyAlignment="1">
      <alignment horizontal="left" vertical="center" shrinkToFit="1"/>
    </xf>
    <xf numFmtId="0" fontId="15" fillId="0" borderId="38" xfId="0" applyFont="1" applyBorder="1" applyAlignment="1">
      <alignment horizontal="left" vertical="center" shrinkToFit="1"/>
    </xf>
    <xf numFmtId="0" fontId="15" fillId="0" borderId="37" xfId="0" applyFont="1" applyBorder="1" applyAlignment="1">
      <alignment horizontal="left" vertical="center" wrapText="1"/>
    </xf>
    <xf numFmtId="0" fontId="15" fillId="0" borderId="37" xfId="0" applyFont="1" applyBorder="1" applyAlignment="1">
      <alignment horizontal="left" vertical="center"/>
    </xf>
    <xf numFmtId="0" fontId="15" fillId="0" borderId="72" xfId="0" applyFont="1" applyBorder="1" applyAlignment="1">
      <alignment horizontal="left" vertical="center"/>
    </xf>
    <xf numFmtId="0" fontId="15" fillId="0" borderId="36" xfId="0" applyFont="1" applyBorder="1" applyAlignment="1">
      <alignment horizontal="center" vertical="center" shrinkToFit="1"/>
    </xf>
    <xf numFmtId="0" fontId="15" fillId="0" borderId="37" xfId="0" applyFont="1" applyBorder="1" applyAlignment="1">
      <alignment horizontal="center" vertical="center" shrinkToFit="1"/>
    </xf>
    <xf numFmtId="0" fontId="15" fillId="0" borderId="38" xfId="0" applyFont="1" applyBorder="1" applyAlignment="1">
      <alignment horizontal="center" vertical="center" shrinkToFit="1"/>
    </xf>
    <xf numFmtId="0" fontId="15" fillId="0" borderId="74" xfId="0" applyFont="1" applyBorder="1" applyAlignment="1">
      <alignment horizontal="center" vertical="center" shrinkToFit="1"/>
    </xf>
    <xf numFmtId="0" fontId="15" fillId="0" borderId="72" xfId="0" applyFont="1" applyBorder="1" applyAlignment="1">
      <alignment horizontal="center" vertical="center" shrinkToFit="1"/>
    </xf>
    <xf numFmtId="0" fontId="15" fillId="0" borderId="58" xfId="0" applyFont="1" applyBorder="1" applyAlignment="1">
      <alignment horizontal="center" vertical="center" shrinkToFit="1"/>
    </xf>
    <xf numFmtId="0" fontId="15" fillId="0" borderId="74" xfId="0" applyFont="1" applyBorder="1" applyAlignment="1">
      <alignment horizontal="left" vertical="center" shrinkToFit="1"/>
    </xf>
    <xf numFmtId="0" fontId="15" fillId="0" borderId="72" xfId="0" applyFont="1" applyBorder="1" applyAlignment="1">
      <alignment horizontal="left" vertical="center" shrinkToFit="1"/>
    </xf>
    <xf numFmtId="0" fontId="15" fillId="0" borderId="58" xfId="0" applyFont="1" applyBorder="1" applyAlignment="1">
      <alignment horizontal="left" vertical="center" shrinkToFit="1"/>
    </xf>
    <xf numFmtId="180" fontId="15" fillId="0" borderId="37" xfId="0" applyNumberFormat="1" applyFont="1" applyBorder="1" applyAlignment="1">
      <alignment horizontal="distributed" vertical="center" indent="2" shrinkToFit="1"/>
    </xf>
    <xf numFmtId="180" fontId="15" fillId="0" borderId="38" xfId="0" applyNumberFormat="1" applyFont="1" applyBorder="1" applyAlignment="1">
      <alignment horizontal="distributed" vertical="center" indent="2" shrinkToFit="1"/>
    </xf>
    <xf numFmtId="180" fontId="15" fillId="0" borderId="72" xfId="0" applyNumberFormat="1" applyFont="1" applyBorder="1" applyAlignment="1">
      <alignment horizontal="distributed" vertical="center" indent="2" shrinkToFit="1"/>
    </xf>
    <xf numFmtId="180" fontId="15" fillId="0" borderId="58" xfId="0" applyNumberFormat="1" applyFont="1" applyBorder="1" applyAlignment="1">
      <alignment horizontal="distributed" vertical="center" indent="2" shrinkToFit="1"/>
    </xf>
    <xf numFmtId="180" fontId="15" fillId="0" borderId="36" xfId="0" applyNumberFormat="1" applyFont="1" applyBorder="1" applyAlignment="1">
      <alignment horizontal="distributed" vertical="center" indent="2" shrinkToFit="1"/>
    </xf>
    <xf numFmtId="180" fontId="15" fillId="0" borderId="74" xfId="0" applyNumberFormat="1" applyFont="1" applyBorder="1" applyAlignment="1">
      <alignment horizontal="distributed" vertical="center" indent="2" shrinkToFit="1"/>
    </xf>
    <xf numFmtId="0" fontId="15" fillId="0" borderId="37" xfId="0" applyFont="1" applyBorder="1" applyAlignment="1">
      <alignment horizontal="center" vertical="center"/>
    </xf>
    <xf numFmtId="0" fontId="15" fillId="0" borderId="72" xfId="0" applyFont="1" applyBorder="1" applyAlignment="1">
      <alignment horizontal="center" vertical="center"/>
    </xf>
    <xf numFmtId="0" fontId="15" fillId="0" borderId="36" xfId="0" applyFont="1" applyBorder="1" applyAlignment="1">
      <alignment horizontal="center" vertical="center"/>
    </xf>
    <xf numFmtId="0" fontId="15" fillId="0" borderId="38" xfId="0" applyFont="1" applyBorder="1" applyAlignment="1">
      <alignment horizontal="center" vertical="center"/>
    </xf>
    <xf numFmtId="0" fontId="15" fillId="0" borderId="74" xfId="0" applyFont="1" applyBorder="1" applyAlignment="1">
      <alignment horizontal="center" vertical="center"/>
    </xf>
    <xf numFmtId="0" fontId="15" fillId="0" borderId="58" xfId="0" applyFont="1" applyBorder="1" applyAlignment="1">
      <alignment horizontal="center" vertical="center"/>
    </xf>
    <xf numFmtId="0" fontId="15" fillId="0" borderId="36" xfId="0" applyFont="1" applyBorder="1" applyAlignment="1">
      <alignment horizontal="distributed" vertical="center"/>
    </xf>
    <xf numFmtId="0" fontId="15" fillId="0" borderId="37" xfId="0" applyFont="1" applyBorder="1" applyAlignment="1">
      <alignment horizontal="distributed" vertical="center"/>
    </xf>
    <xf numFmtId="0" fontId="15" fillId="0" borderId="38" xfId="0" applyFont="1" applyBorder="1" applyAlignment="1">
      <alignment horizontal="distributed" vertical="center"/>
    </xf>
    <xf numFmtId="0" fontId="15" fillId="0" borderId="74" xfId="0" applyFont="1" applyBorder="1" applyAlignment="1">
      <alignment horizontal="distributed" vertical="center"/>
    </xf>
    <xf numFmtId="0" fontId="15" fillId="0" borderId="72" xfId="0" applyFont="1" applyBorder="1" applyAlignment="1">
      <alignment horizontal="distributed" vertical="center"/>
    </xf>
    <xf numFmtId="0" fontId="15" fillId="0" borderId="58" xfId="0" applyFont="1" applyBorder="1" applyAlignment="1">
      <alignment horizontal="distributed" vertical="center"/>
    </xf>
    <xf numFmtId="0" fontId="15" fillId="0" borderId="0" xfId="0" applyFont="1" applyAlignment="1">
      <alignment horizontal="left" vertical="center" shrinkToFit="1"/>
    </xf>
    <xf numFmtId="0" fontId="15" fillId="0" borderId="13" xfId="0" applyFont="1" applyBorder="1" applyAlignment="1">
      <alignment horizontal="left" vertical="center" shrinkToFit="1"/>
    </xf>
    <xf numFmtId="0" fontId="15" fillId="0" borderId="72" xfId="0" applyFont="1" applyBorder="1" applyAlignment="1">
      <alignment horizontal="center" vertical="center" wrapText="1"/>
    </xf>
    <xf numFmtId="0" fontId="92" fillId="0" borderId="0" xfId="0" applyFont="1" applyAlignment="1">
      <alignment horizontal="center" vertical="center"/>
    </xf>
    <xf numFmtId="0" fontId="15" fillId="0" borderId="39" xfId="0" applyFont="1" applyBorder="1" applyAlignment="1">
      <alignment horizontal="center" vertical="center"/>
    </xf>
    <xf numFmtId="0" fontId="15" fillId="0" borderId="0" xfId="0" applyFont="1" applyAlignment="1">
      <alignment horizontal="center" vertical="center"/>
    </xf>
    <xf numFmtId="0" fontId="15" fillId="0" borderId="36" xfId="0" applyFont="1" applyBorder="1" applyAlignment="1">
      <alignment horizontal="left" vertical="center" indent="1" shrinkToFit="1"/>
    </xf>
    <xf numFmtId="0" fontId="15" fillId="0" borderId="37" xfId="0" applyFont="1" applyBorder="1" applyAlignment="1">
      <alignment horizontal="left" vertical="center" indent="1" shrinkToFit="1"/>
    </xf>
    <xf numFmtId="0" fontId="15" fillId="0" borderId="38" xfId="0" applyFont="1" applyBorder="1" applyAlignment="1">
      <alignment horizontal="left" vertical="center" indent="1" shrinkToFit="1"/>
    </xf>
    <xf numFmtId="0" fontId="15" fillId="0" borderId="74" xfId="0" applyFont="1" applyBorder="1" applyAlignment="1">
      <alignment horizontal="left" vertical="center" indent="1" shrinkToFit="1"/>
    </xf>
    <xf numFmtId="0" fontId="15" fillId="0" borderId="72" xfId="0" applyFont="1" applyBorder="1" applyAlignment="1">
      <alignment horizontal="left" vertical="center" indent="1" shrinkToFit="1"/>
    </xf>
    <xf numFmtId="0" fontId="15" fillId="0" borderId="58" xfId="0" applyFont="1" applyBorder="1" applyAlignment="1">
      <alignment horizontal="left" vertical="center" indent="1" shrinkToFit="1"/>
    </xf>
    <xf numFmtId="38" fontId="15" fillId="0" borderId="36" xfId="34" applyFont="1" applyBorder="1" applyAlignment="1">
      <alignment horizontal="right" vertical="center"/>
    </xf>
    <xf numFmtId="38" fontId="15" fillId="0" borderId="37" xfId="34" applyFont="1" applyBorder="1" applyAlignment="1">
      <alignment horizontal="right" vertical="center"/>
    </xf>
    <xf numFmtId="38" fontId="15" fillId="0" borderId="74" xfId="34" applyFont="1" applyBorder="1" applyAlignment="1">
      <alignment horizontal="right" vertical="center"/>
    </xf>
    <xf numFmtId="38" fontId="15" fillId="0" borderId="72" xfId="34" applyFont="1" applyBorder="1" applyAlignment="1">
      <alignment horizontal="right" vertical="center"/>
    </xf>
    <xf numFmtId="0" fontId="15" fillId="0" borderId="38" xfId="0" applyFont="1" applyBorder="1" applyAlignment="1">
      <alignment horizontal="left" vertical="center"/>
    </xf>
    <xf numFmtId="0" fontId="15" fillId="0" borderId="58" xfId="0" applyFont="1" applyBorder="1" applyAlignment="1">
      <alignment horizontal="left" vertical="center"/>
    </xf>
    <xf numFmtId="197" fontId="15" fillId="0" borderId="36" xfId="0" applyNumberFormat="1" applyFont="1" applyBorder="1" applyAlignment="1">
      <alignment horizontal="right" vertical="center"/>
    </xf>
    <xf numFmtId="197" fontId="15" fillId="0" borderId="37" xfId="0" applyNumberFormat="1" applyFont="1" applyBorder="1" applyAlignment="1">
      <alignment horizontal="right" vertical="center"/>
    </xf>
    <xf numFmtId="197" fontId="15" fillId="0" borderId="74" xfId="0" applyNumberFormat="1" applyFont="1" applyBorder="1" applyAlignment="1">
      <alignment horizontal="right" vertical="center"/>
    </xf>
    <xf numFmtId="197" fontId="15" fillId="0" borderId="72" xfId="0" applyNumberFormat="1" applyFont="1" applyBorder="1" applyAlignment="1">
      <alignment horizontal="right" vertical="center"/>
    </xf>
    <xf numFmtId="3" fontId="15" fillId="0" borderId="36" xfId="0" applyNumberFormat="1" applyFont="1" applyBorder="1" applyAlignment="1">
      <alignment horizontal="right" vertical="center" shrinkToFit="1"/>
    </xf>
    <xf numFmtId="3" fontId="15" fillId="0" borderId="37" xfId="0" applyNumberFormat="1" applyFont="1" applyBorder="1" applyAlignment="1">
      <alignment horizontal="right" vertical="center" shrinkToFit="1"/>
    </xf>
    <xf numFmtId="3" fontId="15" fillId="0" borderId="74" xfId="0" applyNumberFormat="1" applyFont="1" applyBorder="1" applyAlignment="1">
      <alignment horizontal="right" vertical="center" shrinkToFit="1"/>
    </xf>
    <xf numFmtId="3" fontId="15" fillId="0" borderId="72" xfId="0" applyNumberFormat="1" applyFont="1" applyBorder="1" applyAlignment="1">
      <alignment horizontal="right" vertical="center" shrinkToFit="1"/>
    </xf>
    <xf numFmtId="0" fontId="41" fillId="0" borderId="30" xfId="0" applyFont="1" applyBorder="1" applyAlignment="1">
      <alignment horizontal="center" vertical="center" shrinkToFit="1"/>
    </xf>
    <xf numFmtId="0" fontId="41" fillId="0" borderId="32" xfId="0" applyFont="1" applyBorder="1" applyAlignment="1">
      <alignment horizontal="center" vertical="center" shrinkToFit="1"/>
    </xf>
    <xf numFmtId="0" fontId="41" fillId="0" borderId="31" xfId="0" applyFont="1" applyBorder="1" applyAlignment="1">
      <alignment horizontal="center" vertical="center" shrinkToFit="1"/>
    </xf>
    <xf numFmtId="0" fontId="5" fillId="0" borderId="30" xfId="67" applyBorder="1" applyAlignment="1">
      <alignment horizontal="left" vertical="center"/>
    </xf>
    <xf numFmtId="0" fontId="5" fillId="0" borderId="31" xfId="67" applyBorder="1" applyAlignment="1">
      <alignment horizontal="left" vertical="center"/>
    </xf>
    <xf numFmtId="0" fontId="5" fillId="0" borderId="32" xfId="67" applyBorder="1" applyAlignment="1">
      <alignment horizontal="left" vertical="center"/>
    </xf>
    <xf numFmtId="0" fontId="5" fillId="29" borderId="30" xfId="67" applyFill="1" applyBorder="1" applyAlignment="1">
      <alignment horizontal="left" vertical="center"/>
    </xf>
    <xf numFmtId="0" fontId="5" fillId="29" borderId="31" xfId="67" applyFill="1" applyBorder="1" applyAlignment="1">
      <alignment horizontal="left" vertical="center"/>
    </xf>
    <xf numFmtId="0" fontId="5" fillId="29" borderId="32" xfId="67" applyFill="1" applyBorder="1" applyAlignment="1">
      <alignment horizontal="left" vertical="center"/>
    </xf>
    <xf numFmtId="0" fontId="5" fillId="29" borderId="30" xfId="67" applyFill="1" applyBorder="1" applyAlignment="1">
      <alignment horizontal="center"/>
    </xf>
    <xf numFmtId="0" fontId="5" fillId="29" borderId="31" xfId="67" applyFill="1" applyBorder="1" applyAlignment="1">
      <alignment horizontal="center"/>
    </xf>
    <xf numFmtId="0" fontId="5" fillId="29" borderId="32" xfId="67" applyFill="1" applyBorder="1" applyAlignment="1">
      <alignment horizontal="center"/>
    </xf>
    <xf numFmtId="0" fontId="34" fillId="0" borderId="0" xfId="68" applyFont="1" applyAlignment="1" applyProtection="1">
      <alignment horizontal="right" vertical="center" wrapText="1"/>
      <protection locked="0"/>
    </xf>
    <xf numFmtId="0" fontId="34" fillId="29" borderId="0" xfId="68" applyFont="1" applyFill="1" applyAlignment="1" applyProtection="1">
      <alignment horizontal="right" vertical="center" wrapText="1"/>
      <protection locked="0"/>
    </xf>
    <xf numFmtId="0" fontId="5" fillId="0" borderId="30" xfId="68" applyFont="1" applyBorder="1" applyAlignment="1">
      <alignment horizontal="center" vertical="center"/>
    </xf>
    <xf numFmtId="0" fontId="5" fillId="0" borderId="31" xfId="68" applyFont="1" applyBorder="1" applyAlignment="1">
      <alignment horizontal="center" vertical="center"/>
    </xf>
    <xf numFmtId="0" fontId="5" fillId="0" borderId="32" xfId="68" applyFont="1" applyBorder="1" applyAlignment="1">
      <alignment horizontal="center" vertical="center"/>
    </xf>
    <xf numFmtId="0" fontId="5" fillId="29" borderId="30" xfId="68" applyFont="1" applyFill="1" applyBorder="1" applyAlignment="1">
      <alignment horizontal="center" vertical="center"/>
    </xf>
    <xf numFmtId="0" fontId="5" fillId="29" borderId="31" xfId="68" applyFont="1" applyFill="1" applyBorder="1" applyAlignment="1">
      <alignment horizontal="center" vertical="center"/>
    </xf>
    <xf numFmtId="0" fontId="5" fillId="29" borderId="32" xfId="68" applyFont="1" applyFill="1" applyBorder="1" applyAlignment="1">
      <alignment horizontal="center" vertical="center"/>
    </xf>
    <xf numFmtId="0" fontId="5" fillId="0" borderId="30" xfId="67" applyBorder="1" applyAlignment="1">
      <alignment horizontal="center" vertical="center"/>
    </xf>
    <xf numFmtId="0" fontId="5" fillId="0" borderId="32" xfId="67" applyBorder="1" applyAlignment="1">
      <alignment horizontal="center" vertical="center"/>
    </xf>
    <xf numFmtId="0" fontId="5" fillId="0" borderId="30" xfId="68" applyFont="1" applyBorder="1" applyAlignment="1">
      <alignment horizontal="center" vertical="center" wrapText="1"/>
    </xf>
    <xf numFmtId="0" fontId="5" fillId="0" borderId="32" xfId="68" applyFont="1" applyBorder="1" applyAlignment="1">
      <alignment horizontal="center" vertical="center" wrapText="1"/>
    </xf>
    <xf numFmtId="0" fontId="5" fillId="29" borderId="30" xfId="68" applyFont="1" applyFill="1" applyBorder="1" applyAlignment="1">
      <alignment horizontal="center" vertical="center" wrapText="1"/>
    </xf>
    <xf numFmtId="0" fontId="5" fillId="29" borderId="32" xfId="68" applyFont="1" applyFill="1" applyBorder="1" applyAlignment="1">
      <alignment horizontal="center" vertical="center" wrapText="1"/>
    </xf>
    <xf numFmtId="49" fontId="5" fillId="0" borderId="30" xfId="67" applyNumberFormat="1" applyBorder="1" applyAlignment="1">
      <alignment horizontal="left" vertical="center"/>
    </xf>
    <xf numFmtId="49" fontId="5" fillId="0" borderId="31" xfId="67" applyNumberFormat="1" applyBorder="1" applyAlignment="1">
      <alignment horizontal="left" vertical="center"/>
    </xf>
    <xf numFmtId="49" fontId="5" fillId="0" borderId="32" xfId="67" applyNumberFormat="1" applyBorder="1" applyAlignment="1">
      <alignment horizontal="left" vertical="center"/>
    </xf>
    <xf numFmtId="0" fontId="70" fillId="37" borderId="0" xfId="28" applyFill="1" applyBorder="1" applyAlignment="1" applyProtection="1">
      <alignment horizontal="center" vertical="center" wrapText="1"/>
    </xf>
    <xf numFmtId="0" fontId="15" fillId="0" borderId="141" xfId="0" applyFont="1" applyBorder="1" applyAlignment="1">
      <alignment horizontal="center" vertical="center"/>
    </xf>
    <xf numFmtId="0" fontId="15" fillId="0" borderId="32" xfId="0" applyFont="1" applyBorder="1" applyAlignment="1">
      <alignment horizontal="center" vertical="center"/>
    </xf>
    <xf numFmtId="0" fontId="193" fillId="0" borderId="30" xfId="0" applyFont="1" applyBorder="1" applyAlignment="1">
      <alignment horizontal="center" vertical="center"/>
    </xf>
    <xf numFmtId="0" fontId="193" fillId="0" borderId="31" xfId="0" applyFont="1" applyBorder="1" applyAlignment="1">
      <alignment horizontal="center" vertical="center"/>
    </xf>
    <xf numFmtId="0" fontId="193" fillId="0" borderId="32" xfId="0" applyFont="1" applyBorder="1" applyAlignment="1">
      <alignment horizontal="center" vertical="center"/>
    </xf>
    <xf numFmtId="0" fontId="15" fillId="0" borderId="31" xfId="0" applyFont="1" applyBorder="1" applyAlignment="1">
      <alignment horizontal="center" vertical="center"/>
    </xf>
    <xf numFmtId="0" fontId="15" fillId="0" borderId="30" xfId="0" applyFont="1" applyBorder="1" applyAlignment="1">
      <alignment horizontal="center" vertical="center"/>
    </xf>
    <xf numFmtId="0" fontId="15" fillId="0" borderId="89" xfId="0" applyFont="1" applyBorder="1" applyAlignment="1">
      <alignment horizontal="center" vertical="center"/>
    </xf>
    <xf numFmtId="0" fontId="215" fillId="0" borderId="221" xfId="0" applyFont="1" applyBorder="1" applyAlignment="1">
      <alignment horizontal="center"/>
    </xf>
    <xf numFmtId="0" fontId="215" fillId="0" borderId="65" xfId="0" applyFont="1" applyBorder="1" applyAlignment="1">
      <alignment horizontal="center"/>
    </xf>
    <xf numFmtId="0" fontId="215" fillId="0" borderId="222" xfId="0" applyFont="1" applyBorder="1" applyAlignment="1">
      <alignment horizontal="center"/>
    </xf>
    <xf numFmtId="0" fontId="193" fillId="0" borderId="30" xfId="0" applyFont="1" applyBorder="1" applyAlignment="1">
      <alignment horizontal="center" vertical="center" wrapText="1"/>
    </xf>
    <xf numFmtId="0" fontId="193" fillId="0" borderId="31" xfId="0" applyFont="1" applyBorder="1" applyAlignment="1">
      <alignment horizontal="center" vertical="center" wrapText="1"/>
    </xf>
    <xf numFmtId="0" fontId="193" fillId="0" borderId="89" xfId="0" applyFont="1" applyBorder="1" applyAlignment="1">
      <alignment horizontal="center" vertical="center" wrapText="1"/>
    </xf>
    <xf numFmtId="0" fontId="9" fillId="0" borderId="10" xfId="0" applyFont="1" applyBorder="1" applyAlignment="1">
      <alignment horizontal="center" vertical="center"/>
    </xf>
    <xf numFmtId="0" fontId="193" fillId="0" borderId="127" xfId="0" applyFont="1" applyBorder="1" applyAlignment="1">
      <alignment horizontal="left"/>
    </xf>
    <xf numFmtId="0" fontId="193" fillId="0" borderId="18" xfId="0" applyFont="1" applyBorder="1" applyAlignment="1">
      <alignment horizontal="left"/>
    </xf>
    <xf numFmtId="0" fontId="193" fillId="0" borderId="126" xfId="0" applyFont="1" applyBorder="1" applyAlignment="1">
      <alignment horizontal="left"/>
    </xf>
    <xf numFmtId="0" fontId="15" fillId="0" borderId="77" xfId="0" applyFont="1" applyBorder="1" applyAlignment="1">
      <alignment horizontal="center"/>
    </xf>
    <xf numFmtId="0" fontId="15" fillId="0" borderId="10" xfId="0" applyFont="1" applyBorder="1" applyAlignment="1">
      <alignment horizontal="center"/>
    </xf>
    <xf numFmtId="0" fontId="214" fillId="0" borderId="36" xfId="0" applyFont="1" applyBorder="1" applyAlignment="1">
      <alignment horizontal="center" vertical="center" wrapText="1" shrinkToFit="1"/>
    </xf>
    <xf numFmtId="0" fontId="214" fillId="0" borderId="37" xfId="0" applyFont="1" applyBorder="1" applyAlignment="1">
      <alignment horizontal="center" vertical="center" shrinkToFit="1"/>
    </xf>
    <xf numFmtId="0" fontId="214" fillId="0" borderId="38" xfId="0" applyFont="1" applyBorder="1" applyAlignment="1">
      <alignment horizontal="center" vertical="center" shrinkToFit="1"/>
    </xf>
    <xf numFmtId="0" fontId="214" fillId="0" borderId="74" xfId="0" applyFont="1" applyBorder="1" applyAlignment="1">
      <alignment horizontal="center" vertical="center" shrinkToFit="1"/>
    </xf>
    <xf numFmtId="0" fontId="214" fillId="0" borderId="72" xfId="0" applyFont="1" applyBorder="1" applyAlignment="1">
      <alignment horizontal="center" vertical="center" shrinkToFit="1"/>
    </xf>
    <xf numFmtId="0" fontId="214" fillId="0" borderId="58" xfId="0" applyFont="1" applyBorder="1" applyAlignment="1">
      <alignment horizontal="center" vertical="center" shrinkToFit="1"/>
    </xf>
    <xf numFmtId="180" fontId="14" fillId="0" borderId="10" xfId="0" quotePrefix="1" applyNumberFormat="1" applyFont="1" applyBorder="1" applyAlignment="1">
      <alignment horizontal="center" vertical="center"/>
    </xf>
    <xf numFmtId="180" fontId="14" fillId="0" borderId="10" xfId="0" applyNumberFormat="1" applyFont="1" applyBorder="1" applyAlignment="1">
      <alignment horizontal="center" vertical="center"/>
    </xf>
    <xf numFmtId="180" fontId="14" fillId="0" borderId="78" xfId="0" applyNumberFormat="1" applyFont="1" applyBorder="1" applyAlignment="1">
      <alignment horizontal="center" vertical="center"/>
    </xf>
    <xf numFmtId="0" fontId="41" fillId="0" borderId="141" xfId="0" applyFont="1" applyBorder="1" applyAlignment="1">
      <alignment horizontal="center" vertical="center" wrapText="1" shrinkToFit="1"/>
    </xf>
    <xf numFmtId="0" fontId="17" fillId="0" borderId="0" xfId="0" applyFont="1" applyAlignment="1">
      <alignment horizontal="center" vertical="center"/>
    </xf>
    <xf numFmtId="0" fontId="212" fillId="0" borderId="55" xfId="0" applyFont="1" applyBorder="1" applyAlignment="1">
      <alignment horizontal="left"/>
    </xf>
    <xf numFmtId="0" fontId="15" fillId="0" borderId="55" xfId="0" applyFont="1" applyBorder="1" applyAlignment="1">
      <alignment horizontal="right"/>
    </xf>
    <xf numFmtId="0" fontId="212" fillId="0" borderId="55" xfId="0" applyFont="1" applyBorder="1" applyAlignment="1">
      <alignment horizontal="center"/>
    </xf>
    <xf numFmtId="0" fontId="213" fillId="0" borderId="26" xfId="0" applyFont="1" applyBorder="1" applyAlignment="1">
      <alignment horizontal="center" vertical="center"/>
    </xf>
    <xf numFmtId="0" fontId="213" fillId="0" borderId="27" xfId="0" applyFont="1" applyBorder="1" applyAlignment="1">
      <alignment horizontal="center" vertical="center"/>
    </xf>
    <xf numFmtId="0" fontId="213" fillId="0" borderId="92" xfId="0" applyFont="1" applyBorder="1" applyAlignment="1">
      <alignment horizontal="center" vertical="center"/>
    </xf>
    <xf numFmtId="0" fontId="213" fillId="0" borderId="72" xfId="0" applyFont="1" applyBorder="1" applyAlignment="1">
      <alignment horizontal="center" vertical="center"/>
    </xf>
    <xf numFmtId="206" fontId="94" fillId="0" borderId="27" xfId="0" quotePrefix="1" applyNumberFormat="1" applyFont="1" applyBorder="1" applyAlignment="1">
      <alignment horizontal="center" vertical="center"/>
    </xf>
    <xf numFmtId="206" fontId="94" fillId="0" borderId="27" xfId="0" applyNumberFormat="1" applyFont="1" applyBorder="1" applyAlignment="1">
      <alignment horizontal="center" vertical="center"/>
    </xf>
    <xf numFmtId="206" fontId="94" fillId="0" borderId="28" xfId="0" applyNumberFormat="1" applyFont="1" applyBorder="1" applyAlignment="1">
      <alignment horizontal="center" vertical="center"/>
    </xf>
    <xf numFmtId="206" fontId="94" fillId="0" borderId="72" xfId="0" applyNumberFormat="1" applyFont="1" applyBorder="1" applyAlignment="1">
      <alignment horizontal="center" vertical="center"/>
    </xf>
    <xf numFmtId="206" fontId="94" fillId="0" borderId="90" xfId="0" applyNumberFormat="1" applyFont="1" applyBorder="1" applyAlignment="1">
      <alignment horizontal="center" vertical="center"/>
    </xf>
    <xf numFmtId="0" fontId="5" fillId="0" borderId="10" xfId="0" applyFont="1" applyBorder="1" applyAlignment="1">
      <alignment horizontal="center" vertical="center"/>
    </xf>
    <xf numFmtId="0" fontId="5" fillId="0" borderId="10" xfId="0" applyFont="1" applyBorder="1" applyAlignment="1">
      <alignment horizontal="left" vertical="center"/>
    </xf>
    <xf numFmtId="0" fontId="5" fillId="0" borderId="72" xfId="0" applyFont="1" applyBorder="1" applyAlignment="1">
      <alignment horizontal="center" vertical="center"/>
    </xf>
    <xf numFmtId="0" fontId="5" fillId="42" borderId="10" xfId="0" applyFont="1" applyFill="1" applyBorder="1" applyAlignment="1">
      <alignment horizontal="left" vertical="center"/>
    </xf>
    <xf numFmtId="0" fontId="5" fillId="42" borderId="10" xfId="0" applyFont="1" applyFill="1" applyBorder="1" applyAlignment="1">
      <alignment vertical="center"/>
    </xf>
    <xf numFmtId="0" fontId="5" fillId="0" borderId="10" xfId="0" applyFont="1" applyBorder="1" applyAlignment="1">
      <alignment horizontal="left" vertical="center" shrinkToFit="1"/>
    </xf>
    <xf numFmtId="0" fontId="5" fillId="0" borderId="31" xfId="0" applyFont="1" applyFill="1" applyBorder="1" applyAlignment="1">
      <alignment horizontal="right" vertical="center"/>
    </xf>
    <xf numFmtId="56" fontId="5" fillId="0" borderId="31" xfId="0" applyNumberFormat="1" applyFont="1" applyFill="1" applyBorder="1" applyAlignment="1">
      <alignment horizontal="center" vertical="center"/>
    </xf>
    <xf numFmtId="0" fontId="5" fillId="0" borderId="31" xfId="0" applyFont="1" applyFill="1" applyBorder="1" applyAlignment="1">
      <alignment horizontal="center" vertical="center"/>
    </xf>
    <xf numFmtId="0" fontId="5" fillId="0" borderId="10" xfId="0" applyFont="1" applyBorder="1" applyAlignment="1">
      <alignment horizontal="center" vertical="center" shrinkToFit="1"/>
    </xf>
    <xf numFmtId="0" fontId="5" fillId="0" borderId="31" xfId="0" applyFont="1" applyBorder="1" applyAlignment="1">
      <alignment horizontal="right" vertical="center"/>
    </xf>
    <xf numFmtId="0" fontId="5" fillId="0" borderId="31" xfId="0" applyFont="1" applyBorder="1" applyAlignment="1">
      <alignment horizontal="center" vertical="center"/>
    </xf>
    <xf numFmtId="0" fontId="5" fillId="0" borderId="31" xfId="0" applyFont="1" applyBorder="1" applyAlignment="1">
      <alignment horizontal="distributed" vertical="center"/>
    </xf>
    <xf numFmtId="0" fontId="5" fillId="0" borderId="72" xfId="0" applyFont="1" applyFill="1" applyBorder="1" applyAlignment="1">
      <alignment vertical="center"/>
    </xf>
    <xf numFmtId="0" fontId="5" fillId="0" borderId="0" xfId="0" applyFont="1" applyAlignment="1">
      <alignment horizontal="distributed" vertical="center"/>
    </xf>
    <xf numFmtId="0" fontId="216" fillId="0" borderId="0" xfId="0" applyFont="1" applyAlignment="1">
      <alignment horizontal="center" vertical="center"/>
    </xf>
    <xf numFmtId="0" fontId="5" fillId="0" borderId="72" xfId="0" applyFont="1" applyBorder="1" applyAlignment="1">
      <alignment horizontal="distributed" vertical="center"/>
    </xf>
    <xf numFmtId="0" fontId="68" fillId="0" borderId="95" xfId="61" applyFont="1" applyBorder="1" applyAlignment="1">
      <alignment horizontal="justify" wrapText="1"/>
    </xf>
    <xf numFmtId="0" fontId="68" fillId="0" borderId="37" xfId="61" applyFont="1" applyBorder="1" applyAlignment="1">
      <alignment horizontal="justify" wrapText="1"/>
    </xf>
    <xf numFmtId="0" fontId="68" fillId="0" borderId="73" xfId="61" applyFont="1" applyBorder="1" applyAlignment="1">
      <alignment horizontal="justify" wrapText="1"/>
    </xf>
    <xf numFmtId="0" fontId="68" fillId="0" borderId="20" xfId="61" applyFont="1" applyBorder="1" applyAlignment="1">
      <alignment horizontal="justify" vertical="top" wrapText="1"/>
    </xf>
    <xf numFmtId="0" fontId="68" fillId="0" borderId="0" xfId="61" applyFont="1" applyAlignment="1">
      <alignment horizontal="justify" vertical="top" wrapText="1"/>
    </xf>
    <xf numFmtId="0" fontId="68" fillId="0" borderId="21" xfId="61" applyFont="1" applyBorder="1" applyAlignment="1">
      <alignment horizontal="justify" vertical="top" wrapText="1"/>
    </xf>
    <xf numFmtId="180" fontId="68" fillId="0" borderId="20" xfId="61" applyNumberFormat="1" applyFont="1" applyBorder="1" applyAlignment="1">
      <alignment horizontal="distributed" vertical="top" indent="2"/>
    </xf>
    <xf numFmtId="180" fontId="68" fillId="0" borderId="0" xfId="61" applyNumberFormat="1" applyFont="1" applyAlignment="1">
      <alignment horizontal="distributed" vertical="top" indent="2"/>
    </xf>
    <xf numFmtId="0" fontId="68" fillId="0" borderId="30" xfId="61" applyFont="1" applyBorder="1" applyAlignment="1">
      <alignment horizontal="center" vertical="center" wrapText="1"/>
    </xf>
    <xf numFmtId="0" fontId="68" fillId="0" borderId="31" xfId="61" applyFont="1" applyBorder="1" applyAlignment="1">
      <alignment horizontal="center" vertical="center" wrapText="1"/>
    </xf>
    <xf numFmtId="0" fontId="68" fillId="0" borderId="32" xfId="61" applyFont="1" applyBorder="1" applyAlignment="1">
      <alignment horizontal="center" vertical="center" wrapText="1"/>
    </xf>
    <xf numFmtId="0" fontId="68" fillId="0" borderId="36" xfId="61" applyFont="1" applyBorder="1" applyAlignment="1">
      <alignment horizontal="center" vertical="center" wrapText="1"/>
    </xf>
    <xf numFmtId="0" fontId="68" fillId="0" borderId="37" xfId="61" applyFont="1" applyBorder="1" applyAlignment="1">
      <alignment horizontal="center" vertical="center" wrapText="1"/>
    </xf>
    <xf numFmtId="0" fontId="68" fillId="0" borderId="38" xfId="61" applyFont="1" applyBorder="1" applyAlignment="1">
      <alignment horizontal="center" vertical="center" wrapText="1"/>
    </xf>
    <xf numFmtId="0" fontId="68" fillId="0" borderId="0" xfId="61" applyFont="1" applyAlignment="1">
      <alignment vertical="top"/>
    </xf>
    <xf numFmtId="0" fontId="68" fillId="0" borderId="72" xfId="61" applyFont="1" applyBorder="1" applyAlignment="1">
      <alignment vertical="top"/>
    </xf>
    <xf numFmtId="0" fontId="68" fillId="0" borderId="73" xfId="61" applyFont="1" applyBorder="1" applyAlignment="1">
      <alignment horizontal="center" vertical="center" wrapText="1"/>
    </xf>
    <xf numFmtId="0" fontId="68" fillId="0" borderId="74" xfId="61" applyFont="1" applyBorder="1" applyAlignment="1">
      <alignment horizontal="center" vertical="center" wrapText="1"/>
    </xf>
    <xf numFmtId="0" fontId="68" fillId="0" borderId="90" xfId="61" applyFont="1" applyBorder="1" applyAlignment="1">
      <alignment horizontal="center" vertical="center" wrapText="1"/>
    </xf>
    <xf numFmtId="0" fontId="68" fillId="0" borderId="95" xfId="61" applyFont="1" applyBorder="1" applyAlignment="1">
      <alignment horizontal="distributed" vertical="center" wrapText="1" indent="1"/>
    </xf>
    <xf numFmtId="0" fontId="68" fillId="0" borderId="38" xfId="61" applyFont="1" applyBorder="1" applyAlignment="1">
      <alignment horizontal="distributed" vertical="center" wrapText="1" indent="1"/>
    </xf>
    <xf numFmtId="0" fontId="68" fillId="0" borderId="92" xfId="61" applyFont="1" applyBorder="1" applyAlignment="1">
      <alignment horizontal="distributed" vertical="center" wrapText="1" indent="1"/>
    </xf>
    <xf numFmtId="0" fontId="68" fillId="0" borderId="58" xfId="61" applyFont="1" applyBorder="1" applyAlignment="1">
      <alignment horizontal="distributed" vertical="center" wrapText="1" indent="1"/>
    </xf>
    <xf numFmtId="0" fontId="68" fillId="0" borderId="10" xfId="61" applyFont="1" applyBorder="1" applyAlignment="1">
      <alignment horizontal="center" vertical="center" wrapText="1"/>
    </xf>
    <xf numFmtId="0" fontId="68" fillId="0" borderId="77" xfId="61" applyFont="1" applyBorder="1" applyAlignment="1">
      <alignment horizontal="justify" vertical="top" wrapText="1"/>
    </xf>
    <xf numFmtId="0" fontId="68" fillId="0" borderId="10" xfId="61" applyFont="1" applyBorder="1" applyAlignment="1">
      <alignment horizontal="justify" vertical="top" wrapText="1"/>
    </xf>
    <xf numFmtId="0" fontId="68" fillId="0" borderId="164" xfId="61" applyFont="1" applyBorder="1" applyAlignment="1">
      <alignment horizontal="left" vertical="center" wrapText="1" indent="1"/>
    </xf>
    <xf numFmtId="0" fontId="68" fillId="0" borderId="162" xfId="61" applyFont="1" applyBorder="1" applyAlignment="1">
      <alignment horizontal="left" vertical="center" wrapText="1" indent="1"/>
    </xf>
    <xf numFmtId="0" fontId="68" fillId="0" borderId="80" xfId="61" applyFont="1" applyBorder="1" applyAlignment="1">
      <alignment horizontal="justify" vertical="top" wrapText="1"/>
    </xf>
    <xf numFmtId="0" fontId="68" fillId="0" borderId="160" xfId="61" applyFont="1" applyBorder="1" applyAlignment="1">
      <alignment horizontal="justify" vertical="top" wrapText="1"/>
    </xf>
    <xf numFmtId="0" fontId="68" fillId="0" borderId="81" xfId="61" applyFont="1" applyBorder="1" applyAlignment="1">
      <alignment horizontal="justify" vertical="top" wrapText="1"/>
    </xf>
    <xf numFmtId="0" fontId="68" fillId="0" borderId="30" xfId="61" applyFont="1" applyBorder="1" applyAlignment="1">
      <alignment horizontal="center" vertical="top" wrapText="1"/>
    </xf>
    <xf numFmtId="0" fontId="68" fillId="0" borderId="89" xfId="61" applyFont="1" applyBorder="1" applyAlignment="1">
      <alignment horizontal="center" vertical="top" wrapText="1"/>
    </xf>
    <xf numFmtId="0" fontId="68" fillId="0" borderId="31" xfId="61" applyFont="1" applyBorder="1" applyAlignment="1">
      <alignment horizontal="center" vertical="top" wrapText="1"/>
    </xf>
    <xf numFmtId="0" fontId="68" fillId="0" borderId="32" xfId="61" applyFont="1" applyBorder="1" applyAlignment="1">
      <alignment horizontal="center" vertical="top" wrapText="1"/>
    </xf>
    <xf numFmtId="0" fontId="68" fillId="0" borderId="10" xfId="61" applyFont="1" applyBorder="1" applyAlignment="1">
      <alignment vertical="center" shrinkToFit="1"/>
    </xf>
    <xf numFmtId="0" fontId="68" fillId="0" borderId="10" xfId="61" applyFont="1" applyBorder="1" applyAlignment="1">
      <alignment horizontal="justify" vertical="center" wrapText="1"/>
    </xf>
    <xf numFmtId="0" fontId="68" fillId="0" borderId="30" xfId="61" applyFont="1" applyBorder="1" applyAlignment="1">
      <alignment horizontal="justify" vertical="center" wrapText="1"/>
    </xf>
    <xf numFmtId="0" fontId="68" fillId="0" borderId="77" xfId="61" applyFont="1" applyBorder="1" applyAlignment="1">
      <alignment vertical="center" shrinkToFit="1"/>
    </xf>
    <xf numFmtId="0" fontId="68" fillId="0" borderId="36" xfId="61" applyFont="1" applyBorder="1" applyAlignment="1">
      <alignment horizontal="left" vertical="center" wrapText="1"/>
    </xf>
    <xf numFmtId="0" fontId="68" fillId="0" borderId="37" xfId="61" applyFont="1" applyBorder="1" applyAlignment="1">
      <alignment horizontal="left" vertical="center" wrapText="1"/>
    </xf>
    <xf numFmtId="0" fontId="68" fillId="0" borderId="38" xfId="61" applyFont="1" applyBorder="1" applyAlignment="1">
      <alignment horizontal="left" vertical="center" wrapText="1"/>
    </xf>
    <xf numFmtId="0" fontId="68" fillId="0" borderId="74" xfId="61" applyFont="1" applyBorder="1" applyAlignment="1">
      <alignment horizontal="left" vertical="center" wrapText="1"/>
    </xf>
    <xf numFmtId="0" fontId="68" fillId="0" borderId="72" xfId="61" applyFont="1" applyBorder="1" applyAlignment="1">
      <alignment horizontal="left" vertical="center" wrapText="1"/>
    </xf>
    <xf numFmtId="0" fontId="68" fillId="0" borderId="58" xfId="61" applyFont="1" applyBorder="1" applyAlignment="1">
      <alignment horizontal="left" vertical="center" wrapText="1"/>
    </xf>
    <xf numFmtId="0" fontId="68" fillId="0" borderId="141" xfId="61" applyFont="1" applyBorder="1" applyAlignment="1">
      <alignment horizontal="justify" vertical="top" wrapText="1"/>
    </xf>
    <xf numFmtId="0" fontId="68" fillId="0" borderId="31" xfId="61" applyFont="1" applyBorder="1" applyAlignment="1">
      <alignment horizontal="justify" vertical="top" wrapText="1"/>
    </xf>
    <xf numFmtId="0" fontId="68" fillId="0" borderId="89" xfId="61" applyFont="1" applyBorder="1" applyAlignment="1">
      <alignment horizontal="justify" vertical="top" wrapText="1"/>
    </xf>
    <xf numFmtId="0" fontId="68" fillId="0" borderId="29" xfId="61" applyFont="1" applyBorder="1" applyAlignment="1">
      <alignment horizontal="justify" vertical="center" wrapText="1"/>
    </xf>
    <xf numFmtId="0" fontId="68" fillId="0" borderId="36" xfId="61" applyFont="1" applyBorder="1" applyAlignment="1">
      <alignment horizontal="justify" vertical="center" wrapText="1"/>
    </xf>
    <xf numFmtId="0" fontId="68" fillId="0" borderId="29" xfId="61" applyFont="1" applyBorder="1" applyAlignment="1">
      <alignment vertical="center" shrinkToFit="1"/>
    </xf>
    <xf numFmtId="191" fontId="15" fillId="0" borderId="37" xfId="61" applyNumberFormat="1" applyFont="1" applyBorder="1" applyAlignment="1">
      <alignment horizontal="left" vertical="center" shrinkToFit="1"/>
    </xf>
    <xf numFmtId="191" fontId="15" fillId="0" borderId="73" xfId="61" applyNumberFormat="1" applyFont="1" applyBorder="1" applyAlignment="1">
      <alignment horizontal="left" vertical="center" shrinkToFit="1"/>
    </xf>
    <xf numFmtId="180" fontId="15" fillId="0" borderId="72" xfId="61" applyNumberFormat="1" applyFont="1" applyBorder="1" applyAlignment="1">
      <alignment horizontal="left" vertical="center" shrinkToFit="1"/>
    </xf>
    <xf numFmtId="180" fontId="15" fillId="0" borderId="90" xfId="61" applyNumberFormat="1" applyFont="1" applyBorder="1" applyAlignment="1">
      <alignment horizontal="left" vertical="center" shrinkToFit="1"/>
    </xf>
    <xf numFmtId="0" fontId="68" fillId="0" borderId="103" xfId="61" applyFont="1" applyBorder="1" applyAlignment="1">
      <alignment horizontal="justify" vertical="top" wrapText="1"/>
    </xf>
    <xf numFmtId="0" fontId="68" fillId="0" borderId="103" xfId="61" applyFont="1" applyBorder="1" applyAlignment="1">
      <alignment horizontal="justify" vertical="center" wrapText="1"/>
    </xf>
    <xf numFmtId="0" fontId="68" fillId="0" borderId="86" xfId="61" applyFont="1" applyBorder="1" applyAlignment="1">
      <alignment horizontal="justify" vertical="center" wrapText="1"/>
    </xf>
    <xf numFmtId="0" fontId="68" fillId="0" borderId="30" xfId="61" applyFont="1" applyBorder="1" applyAlignment="1">
      <alignment vertical="center" shrinkToFit="1"/>
    </xf>
    <xf numFmtId="0" fontId="68" fillId="0" borderId="31" xfId="61" applyFont="1" applyBorder="1" applyAlignment="1">
      <alignment vertical="center" shrinkToFit="1"/>
    </xf>
    <xf numFmtId="0" fontId="68" fillId="0" borderId="32" xfId="61" applyFont="1" applyBorder="1" applyAlignment="1">
      <alignment vertical="center" shrinkToFit="1"/>
    </xf>
    <xf numFmtId="0" fontId="68" fillId="0" borderId="31" xfId="61" applyFont="1" applyBorder="1" applyAlignment="1">
      <alignment horizontal="justify" vertical="center" wrapText="1"/>
    </xf>
    <xf numFmtId="0" fontId="68" fillId="0" borderId="32" xfId="61" applyFont="1" applyBorder="1" applyAlignment="1">
      <alignment horizontal="justify" vertical="center" wrapText="1"/>
    </xf>
    <xf numFmtId="189" fontId="71" fillId="0" borderId="30" xfId="61" applyNumberFormat="1" applyFont="1" applyBorder="1" applyAlignment="1">
      <alignment horizontal="left" vertical="center" wrapText="1"/>
    </xf>
    <xf numFmtId="189" fontId="71" fillId="0" borderId="31" xfId="61" applyNumberFormat="1" applyFont="1" applyBorder="1" applyAlignment="1">
      <alignment horizontal="left" vertical="center" wrapText="1"/>
    </xf>
    <xf numFmtId="189" fontId="71" fillId="0" borderId="32" xfId="61" applyNumberFormat="1" applyFont="1" applyBorder="1" applyAlignment="1">
      <alignment horizontal="left" vertical="center" wrapText="1"/>
    </xf>
    <xf numFmtId="190" fontId="71" fillId="0" borderId="30" xfId="61" applyNumberFormat="1" applyFont="1" applyBorder="1" applyAlignment="1">
      <alignment horizontal="left" vertical="center" wrapText="1"/>
    </xf>
    <xf numFmtId="190" fontId="71" fillId="0" borderId="31" xfId="61" applyNumberFormat="1" applyFont="1" applyBorder="1" applyAlignment="1">
      <alignment horizontal="left" vertical="center" wrapText="1"/>
    </xf>
    <xf numFmtId="190" fontId="71" fillId="0" borderId="32" xfId="61" applyNumberFormat="1" applyFont="1" applyBorder="1" applyAlignment="1">
      <alignment horizontal="left" vertical="center" wrapText="1"/>
    </xf>
    <xf numFmtId="0" fontId="14" fillId="0" borderId="0" xfId="61" applyFont="1" applyAlignment="1">
      <alignment horizontal="center" vertical="center" wrapText="1" justifyLastLine="1"/>
    </xf>
    <xf numFmtId="0" fontId="15" fillId="0" borderId="22" xfId="65" applyFont="1" applyBorder="1" applyAlignment="1">
      <alignment vertical="center" wrapText="1"/>
    </xf>
    <xf numFmtId="0" fontId="0" fillId="0" borderId="18" xfId="0" applyBorder="1" applyAlignment="1">
      <alignment wrapText="1"/>
    </xf>
    <xf numFmtId="0" fontId="15" fillId="0" borderId="94" xfId="65" applyFont="1" applyBorder="1" applyAlignment="1">
      <alignment vertical="center" wrapText="1"/>
    </xf>
    <xf numFmtId="0" fontId="0" fillId="0" borderId="48" xfId="0" applyBorder="1" applyAlignment="1">
      <alignment wrapText="1"/>
    </xf>
    <xf numFmtId="0" fontId="33" fillId="0" borderId="18" xfId="0" applyFont="1" applyBorder="1" applyAlignment="1">
      <alignment wrapText="1"/>
    </xf>
    <xf numFmtId="0" fontId="15" fillId="0" borderId="23" xfId="65" applyFont="1" applyBorder="1" applyAlignment="1">
      <alignment horizontal="left" vertical="center"/>
    </xf>
    <xf numFmtId="0" fontId="15" fillId="0" borderId="17" xfId="65" applyFont="1" applyBorder="1" applyAlignment="1">
      <alignment horizontal="left" vertical="center"/>
    </xf>
    <xf numFmtId="0" fontId="15" fillId="0" borderId="22" xfId="65" applyFont="1" applyBorder="1" applyAlignment="1">
      <alignment horizontal="left" vertical="center" wrapText="1"/>
    </xf>
    <xf numFmtId="0" fontId="15" fillId="0" borderId="18" xfId="65" applyFont="1" applyBorder="1" applyAlignment="1">
      <alignment horizontal="left" vertical="center" wrapText="1"/>
    </xf>
    <xf numFmtId="0" fontId="15" fillId="0" borderId="22" xfId="65" applyFont="1" applyBorder="1" applyAlignment="1">
      <alignment horizontal="center" vertical="center"/>
    </xf>
    <xf numFmtId="0" fontId="15" fillId="0" borderId="18" xfId="65" applyFont="1" applyBorder="1" applyAlignment="1">
      <alignment horizontal="center" vertical="center"/>
    </xf>
    <xf numFmtId="0" fontId="15" fillId="0" borderId="35" xfId="65" applyFont="1" applyBorder="1" applyAlignment="1">
      <alignment horizontal="center" vertical="center"/>
    </xf>
    <xf numFmtId="186" fontId="14" fillId="0" borderId="18" xfId="65" applyNumberFormat="1" applyFont="1" applyBorder="1" applyAlignment="1">
      <alignment horizontal="center" vertical="center"/>
    </xf>
    <xf numFmtId="186" fontId="14" fillId="0" borderId="35" xfId="65" applyNumberFormat="1" applyFont="1" applyBorder="1" applyAlignment="1">
      <alignment horizontal="center" vertical="center"/>
    </xf>
    <xf numFmtId="0" fontId="15" fillId="0" borderId="23" xfId="65" applyFont="1" applyBorder="1" applyAlignment="1">
      <alignment horizontal="right" vertical="center"/>
    </xf>
    <xf numFmtId="0" fontId="33" fillId="0" borderId="17" xfId="0" applyFont="1" applyBorder="1" applyAlignment="1">
      <alignment horizontal="right" vertical="center"/>
    </xf>
    <xf numFmtId="0" fontId="15" fillId="0" borderId="22" xfId="65" applyFont="1" applyBorder="1" applyAlignment="1">
      <alignment horizontal="left" vertical="center" indent="1" shrinkToFit="1"/>
    </xf>
    <xf numFmtId="0" fontId="15" fillId="0" borderId="18" xfId="65" applyFont="1" applyBorder="1" applyAlignment="1">
      <alignment horizontal="left" vertical="center" indent="1" shrinkToFit="1"/>
    </xf>
    <xf numFmtId="0" fontId="15" fillId="0" borderId="35" xfId="65" applyFont="1" applyBorder="1" applyAlignment="1">
      <alignment horizontal="left" vertical="center" indent="1" shrinkToFit="1"/>
    </xf>
    <xf numFmtId="0" fontId="15" fillId="0" borderId="23" xfId="65" applyFont="1" applyBorder="1" applyAlignment="1">
      <alignment horizontal="distributed" vertical="center"/>
    </xf>
    <xf numFmtId="0" fontId="33" fillId="0" borderId="23" xfId="0" applyFont="1" applyBorder="1" applyAlignment="1">
      <alignment vertical="center"/>
    </xf>
    <xf numFmtId="0" fontId="33" fillId="0" borderId="59" xfId="0" applyFont="1" applyBorder="1" applyAlignment="1">
      <alignment vertical="center"/>
    </xf>
    <xf numFmtId="0" fontId="33" fillId="0" borderId="17" xfId="0" applyFont="1" applyBorder="1" applyAlignment="1">
      <alignment vertical="center"/>
    </xf>
    <xf numFmtId="0" fontId="33" fillId="0" borderId="60" xfId="0" applyFont="1" applyBorder="1" applyAlignment="1">
      <alignment vertical="center"/>
    </xf>
    <xf numFmtId="0" fontId="33" fillId="0" borderId="35" xfId="0" applyFont="1" applyBorder="1" applyAlignment="1">
      <alignment horizontal="center" vertical="center"/>
    </xf>
    <xf numFmtId="0" fontId="16" fillId="0" borderId="39" xfId="65" applyFont="1" applyBorder="1" applyAlignment="1">
      <alignment horizontal="center" vertical="center"/>
    </xf>
    <xf numFmtId="0" fontId="16" fillId="0" borderId="0" xfId="65" applyFont="1" applyAlignment="1">
      <alignment horizontal="center" vertical="center"/>
    </xf>
    <xf numFmtId="0" fontId="16" fillId="0" borderId="13" xfId="65" applyFont="1" applyBorder="1" applyAlignment="1">
      <alignment horizontal="center" vertical="center"/>
    </xf>
    <xf numFmtId="0" fontId="15" fillId="0" borderId="0" xfId="65" applyFont="1" applyAlignment="1">
      <alignment horizontal="left" vertical="center" indent="1" shrinkToFit="1"/>
    </xf>
    <xf numFmtId="191" fontId="15" fillId="0" borderId="0" xfId="65" applyNumberFormat="1" applyFont="1" applyAlignment="1">
      <alignment horizontal="distributed" vertical="center" indent="1"/>
    </xf>
    <xf numFmtId="0" fontId="15" fillId="0" borderId="0" xfId="65" applyFont="1" applyAlignment="1">
      <alignment horizontal="left" vertical="center" indent="2" shrinkToFit="1"/>
    </xf>
    <xf numFmtId="0" fontId="15" fillId="0" borderId="68" xfId="65" applyFont="1" applyBorder="1" applyAlignment="1">
      <alignment horizontal="center" vertical="center"/>
    </xf>
    <xf numFmtId="0" fontId="33" fillId="0" borderId="68" xfId="0" applyFont="1" applyBorder="1"/>
    <xf numFmtId="0" fontId="15" fillId="0" borderId="18" xfId="65" applyFont="1" applyBorder="1" applyAlignment="1">
      <alignment horizontal="left" vertical="center" wrapText="1" indent="1"/>
    </xf>
    <xf numFmtId="0" fontId="33" fillId="0" borderId="68" xfId="0" applyFont="1" applyBorder="1" applyAlignment="1">
      <alignment vertical="center"/>
    </xf>
    <xf numFmtId="0" fontId="15" fillId="0" borderId="0" xfId="65" applyFont="1" applyAlignment="1">
      <alignment horizontal="center"/>
    </xf>
    <xf numFmtId="0" fontId="33" fillId="0" borderId="23" xfId="0" applyFont="1" applyBorder="1" applyAlignment="1">
      <alignment horizontal="distributed" vertical="center"/>
    </xf>
    <xf numFmtId="0" fontId="33" fillId="0" borderId="59" xfId="0" applyFont="1" applyBorder="1" applyAlignment="1">
      <alignment horizontal="distributed" vertical="center"/>
    </xf>
    <xf numFmtId="0" fontId="15" fillId="0" borderId="18" xfId="65" applyFont="1" applyBorder="1" applyAlignment="1">
      <alignment horizontal="distributed" vertical="center"/>
    </xf>
    <xf numFmtId="0" fontId="33" fillId="0" borderId="18" xfId="0" applyFont="1" applyBorder="1" applyAlignment="1">
      <alignment vertical="center"/>
    </xf>
    <xf numFmtId="0" fontId="33" fillId="0" borderId="35" xfId="0" applyFont="1" applyBorder="1" applyAlignment="1">
      <alignment vertical="center"/>
    </xf>
    <xf numFmtId="0" fontId="15" fillId="0" borderId="18" xfId="65" applyFont="1" applyBorder="1" applyAlignment="1" applyProtection="1">
      <alignment horizontal="left" vertical="center" wrapText="1" indent="1"/>
      <protection locked="0"/>
    </xf>
    <xf numFmtId="0" fontId="15" fillId="0" borderId="93" xfId="65" applyFont="1" applyBorder="1" applyAlignment="1">
      <alignment horizontal="center" vertical="center"/>
    </xf>
    <xf numFmtId="0" fontId="33" fillId="0" borderId="41" xfId="0" applyFont="1" applyBorder="1" applyAlignment="1">
      <alignment vertical="center"/>
    </xf>
    <xf numFmtId="0" fontId="33" fillId="0" borderId="63" xfId="0" applyFont="1" applyBorder="1" applyAlignment="1">
      <alignment vertical="center"/>
    </xf>
    <xf numFmtId="0" fontId="33" fillId="0" borderId="45" xfId="0" applyFont="1" applyBorder="1" applyAlignment="1">
      <alignment vertical="center"/>
    </xf>
    <xf numFmtId="176" fontId="15" fillId="0" borderId="93" xfId="65" applyNumberFormat="1" applyFont="1" applyBorder="1" applyAlignment="1">
      <alignment horizontal="left" vertical="center"/>
    </xf>
    <xf numFmtId="0" fontId="33" fillId="0" borderId="23" xfId="0" applyFont="1" applyBorder="1" applyAlignment="1">
      <alignment horizontal="left" vertical="center"/>
    </xf>
    <xf numFmtId="177" fontId="15" fillId="0" borderId="63" xfId="65" applyNumberFormat="1" applyFont="1" applyBorder="1" applyAlignment="1">
      <alignment horizontal="left" vertical="center"/>
    </xf>
    <xf numFmtId="0" fontId="33" fillId="0" borderId="17" xfId="0" applyFont="1" applyBorder="1" applyAlignment="1">
      <alignment horizontal="left" vertical="center"/>
    </xf>
    <xf numFmtId="186" fontId="14" fillId="0" borderId="48" xfId="65" applyNumberFormat="1" applyFont="1" applyBorder="1" applyAlignment="1">
      <alignment horizontal="center" vertical="center"/>
    </xf>
    <xf numFmtId="186" fontId="14" fillId="0" borderId="49" xfId="65" applyNumberFormat="1" applyFont="1" applyBorder="1" applyAlignment="1">
      <alignment horizontal="center" vertical="center"/>
    </xf>
    <xf numFmtId="0" fontId="134" fillId="0" borderId="30" xfId="0" applyFont="1" applyBorder="1" applyAlignment="1">
      <alignment horizontal="left" vertical="center"/>
    </xf>
    <xf numFmtId="0" fontId="132" fillId="0" borderId="31" xfId="0" applyFont="1" applyBorder="1" applyAlignment="1">
      <alignment horizontal="left" vertical="center"/>
    </xf>
    <xf numFmtId="0" fontId="132" fillId="0" borderId="32" xfId="0" applyFont="1" applyBorder="1" applyAlignment="1">
      <alignment horizontal="left" vertical="center"/>
    </xf>
    <xf numFmtId="0" fontId="117" fillId="0" borderId="31" xfId="0" applyFont="1" applyBorder="1" applyAlignment="1">
      <alignment horizontal="left" vertical="center"/>
    </xf>
    <xf numFmtId="0" fontId="117" fillId="0" borderId="32" xfId="0" applyFont="1" applyBorder="1" applyAlignment="1">
      <alignment horizontal="left" vertical="center"/>
    </xf>
    <xf numFmtId="0" fontId="134" fillId="0" borderId="30" xfId="0" applyFont="1" applyBorder="1" applyAlignment="1">
      <alignment horizontal="left" vertical="top"/>
    </xf>
    <xf numFmtId="0" fontId="117" fillId="0" borderId="31" xfId="0" applyFont="1" applyBorder="1" applyAlignment="1">
      <alignment horizontal="left" vertical="top"/>
    </xf>
    <xf numFmtId="0" fontId="117" fillId="0" borderId="32" xfId="0" applyFont="1" applyBorder="1" applyAlignment="1">
      <alignment horizontal="left" vertical="top"/>
    </xf>
    <xf numFmtId="0" fontId="84" fillId="0" borderId="94" xfId="0" applyFont="1" applyBorder="1" applyAlignment="1">
      <alignment horizontal="left" vertical="center" shrinkToFit="1"/>
    </xf>
    <xf numFmtId="0" fontId="84" fillId="0" borderId="49" xfId="0" applyFont="1" applyBorder="1" applyAlignment="1">
      <alignment horizontal="left" vertical="center" shrinkToFit="1"/>
    </xf>
    <xf numFmtId="0" fontId="84" fillId="0" borderId="94" xfId="0" applyFont="1" applyBorder="1" applyAlignment="1">
      <alignment horizontal="left" vertical="center"/>
    </xf>
    <xf numFmtId="0" fontId="84" fillId="0" borderId="48" xfId="0" applyFont="1" applyBorder="1" applyAlignment="1">
      <alignment horizontal="left" vertical="center"/>
    </xf>
    <xf numFmtId="0" fontId="84" fillId="0" borderId="49" xfId="0" applyFont="1" applyBorder="1" applyAlignment="1">
      <alignment horizontal="left" vertical="center"/>
    </xf>
    <xf numFmtId="0" fontId="134" fillId="0" borderId="94" xfId="0" applyFont="1" applyBorder="1" applyAlignment="1">
      <alignment vertical="center"/>
    </xf>
    <xf numFmtId="0" fontId="134" fillId="0" borderId="48" xfId="0" applyFont="1" applyBorder="1" applyAlignment="1">
      <alignment vertical="center"/>
    </xf>
    <xf numFmtId="0" fontId="134" fillId="0" borderId="50" xfId="0" applyFont="1" applyBorder="1" applyAlignment="1">
      <alignment vertical="center"/>
    </xf>
    <xf numFmtId="0" fontId="84" fillId="24" borderId="36" xfId="0" applyFont="1" applyFill="1" applyBorder="1" applyAlignment="1">
      <alignment vertical="center"/>
    </xf>
    <xf numFmtId="0" fontId="134" fillId="0" borderId="30" xfId="0" applyFont="1" applyBorder="1" applyAlignment="1">
      <alignment vertical="center"/>
    </xf>
    <xf numFmtId="0" fontId="117" fillId="0" borderId="31" xfId="0" applyFont="1" applyBorder="1" applyAlignment="1">
      <alignment vertical="center"/>
    </xf>
    <xf numFmtId="0" fontId="117" fillId="0" borderId="32" xfId="0" applyFont="1" applyBorder="1" applyAlignment="1">
      <alignment vertical="center"/>
    </xf>
    <xf numFmtId="0" fontId="132" fillId="0" borderId="31" xfId="0" applyFont="1" applyBorder="1"/>
    <xf numFmtId="0" fontId="117" fillId="0" borderId="31" xfId="0" applyFont="1" applyBorder="1"/>
    <xf numFmtId="0" fontId="134" fillId="24" borderId="30" xfId="0" applyFont="1" applyFill="1" applyBorder="1"/>
    <xf numFmtId="0" fontId="117" fillId="0" borderId="32" xfId="0" applyFont="1" applyBorder="1"/>
    <xf numFmtId="0" fontId="84" fillId="0" borderId="22" xfId="0" applyFont="1" applyBorder="1" applyAlignment="1">
      <alignment horizontal="left" vertical="center" shrinkToFit="1"/>
    </xf>
    <xf numFmtId="0" fontId="84" fillId="0" borderId="35" xfId="0" applyFont="1" applyBorder="1" applyAlignment="1">
      <alignment horizontal="left" vertical="center" shrinkToFit="1"/>
    </xf>
    <xf numFmtId="0" fontId="84" fillId="0" borderId="18" xfId="0" applyFont="1" applyBorder="1" applyAlignment="1">
      <alignment horizontal="left" vertical="center" shrinkToFit="1"/>
    </xf>
    <xf numFmtId="0" fontId="134" fillId="0" borderId="22" xfId="0" applyFont="1" applyBorder="1" applyAlignment="1">
      <alignment vertical="center"/>
    </xf>
    <xf numFmtId="0" fontId="134" fillId="0" borderId="18" xfId="0" applyFont="1" applyBorder="1" applyAlignment="1">
      <alignment vertical="center"/>
    </xf>
    <xf numFmtId="0" fontId="134" fillId="0" borderId="42" xfId="0" applyFont="1" applyBorder="1" applyAlignment="1">
      <alignment vertical="center"/>
    </xf>
    <xf numFmtId="0" fontId="84" fillId="0" borderId="93" xfId="0" applyFont="1" applyBorder="1" applyAlignment="1">
      <alignment horizontal="left" vertical="center" shrinkToFit="1"/>
    </xf>
    <xf numFmtId="0" fontId="0" fillId="0" borderId="59" xfId="0" applyBorder="1" applyAlignment="1">
      <alignment horizontal="left" vertical="center" shrinkToFit="1"/>
    </xf>
    <xf numFmtId="0" fontId="84" fillId="0" borderId="23" xfId="0" applyFont="1" applyBorder="1" applyAlignment="1">
      <alignment horizontal="left" vertical="center" shrinkToFit="1"/>
    </xf>
    <xf numFmtId="0" fontId="84" fillId="0" borderId="59" xfId="0" applyFont="1" applyBorder="1" applyAlignment="1">
      <alignment horizontal="left" vertical="center" shrinkToFit="1"/>
    </xf>
    <xf numFmtId="0" fontId="134" fillId="0" borderId="93" xfId="0" applyFont="1" applyBorder="1" applyAlignment="1">
      <alignment vertical="center"/>
    </xf>
    <xf numFmtId="0" fontId="117" fillId="0" borderId="23" xfId="0" applyFont="1" applyBorder="1" applyAlignment="1">
      <alignment vertical="center"/>
    </xf>
    <xf numFmtId="0" fontId="117" fillId="0" borderId="41" xfId="0" applyFont="1" applyBorder="1" applyAlignment="1">
      <alignment vertical="center"/>
    </xf>
    <xf numFmtId="0" fontId="84" fillId="0" borderId="43" xfId="0" applyFont="1" applyBorder="1" applyAlignment="1">
      <alignment horizontal="left" vertical="center"/>
    </xf>
    <xf numFmtId="0" fontId="84" fillId="0" borderId="23" xfId="0" applyFont="1" applyBorder="1" applyAlignment="1">
      <alignment horizontal="left" vertical="center"/>
    </xf>
    <xf numFmtId="0" fontId="84" fillId="0" borderId="59" xfId="0" applyFont="1" applyBorder="1" applyAlignment="1">
      <alignment horizontal="left" vertical="center"/>
    </xf>
    <xf numFmtId="0" fontId="134" fillId="0" borderId="31" xfId="0" applyFont="1" applyBorder="1"/>
    <xf numFmtId="0" fontId="0" fillId="0" borderId="35" xfId="0" applyBorder="1" applyAlignment="1">
      <alignment horizontal="left" vertical="center" shrinkToFit="1"/>
    </xf>
    <xf numFmtId="0" fontId="84" fillId="0" borderId="93" xfId="0" applyFont="1" applyBorder="1" applyAlignment="1">
      <alignment horizontal="left" vertical="center"/>
    </xf>
    <xf numFmtId="0" fontId="0" fillId="0" borderId="18" xfId="0" applyBorder="1" applyAlignment="1">
      <alignment vertical="center"/>
    </xf>
    <xf numFmtId="0" fontId="0" fillId="0" borderId="42" xfId="0" applyBorder="1" applyAlignment="1">
      <alignment vertical="center"/>
    </xf>
    <xf numFmtId="0" fontId="84" fillId="0" borderId="70" xfId="0" applyFont="1" applyBorder="1" applyAlignment="1">
      <alignment horizontal="left" vertical="center"/>
    </xf>
    <xf numFmtId="0" fontId="84" fillId="0" borderId="43" xfId="0" applyFont="1" applyBorder="1" applyAlignment="1">
      <alignment horizontal="left" vertical="center" shrinkToFit="1"/>
    </xf>
    <xf numFmtId="0" fontId="84" fillId="0" borderId="22" xfId="0" applyFont="1" applyBorder="1" applyAlignment="1">
      <alignment horizontal="left" vertical="center"/>
    </xf>
    <xf numFmtId="0" fontId="84" fillId="0" borderId="18" xfId="0" applyFont="1" applyBorder="1" applyAlignment="1">
      <alignment horizontal="left" vertical="center"/>
    </xf>
    <xf numFmtId="0" fontId="84" fillId="0" borderId="35" xfId="0" applyFont="1" applyBorder="1" applyAlignment="1">
      <alignment horizontal="left" vertical="center"/>
    </xf>
    <xf numFmtId="0" fontId="0" fillId="0" borderId="23" xfId="0" applyBorder="1" applyAlignment="1">
      <alignment horizontal="left" vertical="center"/>
    </xf>
    <xf numFmtId="0" fontId="0" fillId="0" borderId="59" xfId="0" applyBorder="1" applyAlignment="1">
      <alignment horizontal="left" vertical="center"/>
    </xf>
    <xf numFmtId="0" fontId="117" fillId="0" borderId="18" xfId="0" applyFont="1" applyBorder="1" applyAlignment="1">
      <alignment vertical="center"/>
    </xf>
    <xf numFmtId="0" fontId="117" fillId="0" borderId="42" xfId="0" applyFont="1" applyBorder="1" applyAlignment="1">
      <alignment vertical="center"/>
    </xf>
    <xf numFmtId="0" fontId="134" fillId="0" borderId="22" xfId="0" applyFont="1" applyBorder="1"/>
    <xf numFmtId="0" fontId="134" fillId="0" borderId="22" xfId="0" applyFont="1" applyBorder="1" applyAlignment="1">
      <alignment horizontal="left" vertical="center"/>
    </xf>
    <xf numFmtId="0" fontId="134" fillId="0" borderId="18" xfId="0" applyFont="1" applyBorder="1" applyAlignment="1">
      <alignment horizontal="left" vertical="center"/>
    </xf>
    <xf numFmtId="0" fontId="134" fillId="0" borderId="35" xfId="0" applyFont="1" applyBorder="1" applyAlignment="1">
      <alignment horizontal="left" vertical="center"/>
    </xf>
    <xf numFmtId="0" fontId="134" fillId="24" borderId="47" xfId="0" applyFont="1" applyFill="1" applyBorder="1"/>
    <xf numFmtId="0" fontId="134" fillId="24" borderId="48" xfId="0" applyFont="1" applyFill="1" applyBorder="1"/>
    <xf numFmtId="0" fontId="134" fillId="24" borderId="49" xfId="0" applyFont="1" applyFill="1" applyBorder="1"/>
    <xf numFmtId="0" fontId="134" fillId="0" borderId="71" xfId="0" applyFont="1" applyBorder="1" applyAlignment="1">
      <alignment wrapText="1"/>
    </xf>
    <xf numFmtId="0" fontId="117" fillId="0" borderId="71" xfId="0" applyFont="1" applyBorder="1" applyAlignment="1">
      <alignment wrapText="1"/>
    </xf>
    <xf numFmtId="0" fontId="134" fillId="0" borderId="71" xfId="0" applyFont="1" applyBorder="1"/>
    <xf numFmtId="0" fontId="117" fillId="0" borderId="71" xfId="0" applyFont="1" applyBorder="1"/>
    <xf numFmtId="0" fontId="117" fillId="0" borderId="137" xfId="0" applyFont="1" applyBorder="1"/>
    <xf numFmtId="0" fontId="134" fillId="24" borderId="36" xfId="0" applyFont="1" applyFill="1" applyBorder="1" applyAlignment="1">
      <alignment vertical="center"/>
    </xf>
    <xf numFmtId="0" fontId="117" fillId="0" borderId="37" xfId="0" applyFont="1" applyBorder="1" applyAlignment="1">
      <alignment vertical="center"/>
    </xf>
    <xf numFmtId="0" fontId="117" fillId="0" borderId="113" xfId="0" applyFont="1" applyBorder="1" applyAlignment="1">
      <alignment vertical="center"/>
    </xf>
    <xf numFmtId="0" fontId="134" fillId="24" borderId="146" xfId="0" applyFont="1" applyFill="1" applyBorder="1" applyAlignment="1">
      <alignment horizontal="distributed" vertical="center" justifyLastLine="1"/>
    </xf>
    <xf numFmtId="0" fontId="117" fillId="0" borderId="37" xfId="0" applyFont="1" applyBorder="1" applyAlignment="1">
      <alignment horizontal="distributed" vertical="center" justifyLastLine="1"/>
    </xf>
    <xf numFmtId="0" fontId="117" fillId="0" borderId="113" xfId="0" applyFont="1" applyBorder="1" applyAlignment="1">
      <alignment horizontal="distributed" vertical="center" justifyLastLine="1"/>
    </xf>
    <xf numFmtId="0" fontId="117" fillId="0" borderId="24" xfId="0" applyFont="1" applyBorder="1" applyAlignment="1">
      <alignment horizontal="distributed" vertical="center" justifyLastLine="1"/>
    </xf>
    <xf numFmtId="0" fontId="117" fillId="0" borderId="0" xfId="0" applyFont="1" applyAlignment="1">
      <alignment horizontal="distributed" vertical="center" justifyLastLine="1"/>
    </xf>
    <xf numFmtId="0" fontId="117" fillId="0" borderId="46" xfId="0" applyFont="1" applyBorder="1" applyAlignment="1">
      <alignment horizontal="distributed" vertical="center" justifyLastLine="1"/>
    </xf>
    <xf numFmtId="0" fontId="117" fillId="0" borderId="63" xfId="0" applyFont="1" applyBorder="1" applyAlignment="1">
      <alignment horizontal="distributed" vertical="center" justifyLastLine="1"/>
    </xf>
    <xf numFmtId="0" fontId="117" fillId="0" borderId="17" xfId="0" applyFont="1" applyBorder="1" applyAlignment="1">
      <alignment horizontal="distributed" vertical="center" justifyLastLine="1"/>
    </xf>
    <xf numFmtId="0" fontId="117" fillId="0" borderId="60" xfId="0" applyFont="1" applyBorder="1" applyAlignment="1">
      <alignment horizontal="distributed" vertical="center" justifyLastLine="1"/>
    </xf>
    <xf numFmtId="0" fontId="134" fillId="24" borderId="64" xfId="0" applyFont="1" applyFill="1" applyBorder="1" applyAlignment="1">
      <alignment horizontal="distributed" vertical="center" justifyLastLine="1"/>
    </xf>
    <xf numFmtId="0" fontId="134" fillId="24" borderId="66" xfId="0" applyFont="1" applyFill="1" applyBorder="1" applyAlignment="1">
      <alignment horizontal="distributed" vertical="center" justifyLastLine="1"/>
    </xf>
    <xf numFmtId="0" fontId="117" fillId="0" borderId="38" xfId="0" applyFont="1" applyBorder="1" applyAlignment="1">
      <alignment horizontal="distributed" vertical="center" justifyLastLine="1"/>
    </xf>
    <xf numFmtId="0" fontId="117" fillId="0" borderId="13" xfId="0" applyFont="1" applyBorder="1" applyAlignment="1">
      <alignment horizontal="distributed" vertical="center" justifyLastLine="1"/>
    </xf>
    <xf numFmtId="0" fontId="117" fillId="0" borderId="45" xfId="0" applyFont="1" applyBorder="1" applyAlignment="1">
      <alignment horizontal="distributed" vertical="center" justifyLastLine="1"/>
    </xf>
    <xf numFmtId="0" fontId="139" fillId="24" borderId="93" xfId="0" applyFont="1" applyFill="1" applyBorder="1" applyAlignment="1">
      <alignment vertical="center"/>
    </xf>
    <xf numFmtId="0" fontId="117" fillId="0" borderId="59" xfId="0" applyFont="1" applyBorder="1" applyAlignment="1">
      <alignment vertical="center"/>
    </xf>
    <xf numFmtId="0" fontId="133" fillId="0" borderId="24" xfId="0" applyFont="1" applyBorder="1" applyAlignment="1">
      <alignment vertical="center"/>
    </xf>
    <xf numFmtId="0" fontId="117" fillId="0" borderId="46" xfId="0" applyFont="1" applyBorder="1" applyAlignment="1">
      <alignment vertical="center"/>
    </xf>
    <xf numFmtId="0" fontId="133" fillId="0" borderId="63" xfId="0" applyFont="1" applyBorder="1" applyAlignment="1">
      <alignment vertical="center"/>
    </xf>
    <xf numFmtId="0" fontId="117" fillId="0" borderId="60" xfId="0" applyFont="1" applyBorder="1" applyAlignment="1">
      <alignment vertical="center"/>
    </xf>
    <xf numFmtId="0" fontId="134" fillId="24" borderId="69" xfId="0" applyFont="1" applyFill="1" applyBorder="1" applyAlignment="1">
      <alignment horizontal="center" vertical="center"/>
    </xf>
    <xf numFmtId="0" fontId="134" fillId="24" borderId="67" xfId="0" applyFont="1" applyFill="1" applyBorder="1" applyAlignment="1">
      <alignment horizontal="center" vertical="center"/>
    </xf>
    <xf numFmtId="0" fontId="84" fillId="24" borderId="100" xfId="0" applyFont="1" applyFill="1" applyBorder="1"/>
    <xf numFmtId="0" fontId="0" fillId="0" borderId="68" xfId="0" applyBorder="1"/>
    <xf numFmtId="0" fontId="84" fillId="0" borderId="68" xfId="0" applyFont="1" applyBorder="1"/>
    <xf numFmtId="0" fontId="0" fillId="0" borderId="99" xfId="0" applyBorder="1"/>
    <xf numFmtId="0" fontId="134" fillId="24" borderId="100" xfId="0" applyFont="1" applyFill="1" applyBorder="1"/>
    <xf numFmtId="0" fontId="117" fillId="0" borderId="68" xfId="0" applyFont="1" applyBorder="1"/>
    <xf numFmtId="0" fontId="137" fillId="0" borderId="68" xfId="0" applyFont="1" applyBorder="1"/>
    <xf numFmtId="0" fontId="138" fillId="0" borderId="68" xfId="0" applyFont="1" applyBorder="1"/>
    <xf numFmtId="0" fontId="138" fillId="0" borderId="99" xfId="0" applyFont="1" applyBorder="1"/>
    <xf numFmtId="0" fontId="134" fillId="24" borderId="40" xfId="0" applyFont="1" applyFill="1" applyBorder="1" applyAlignment="1">
      <alignment shrinkToFit="1"/>
    </xf>
    <xf numFmtId="0" fontId="0" fillId="0" borderId="18" xfId="0" applyBorder="1" applyAlignment="1">
      <alignment shrinkToFit="1"/>
    </xf>
    <xf numFmtId="0" fontId="0" fillId="0" borderId="35" xfId="0" applyBorder="1" applyAlignment="1">
      <alignment shrinkToFit="1"/>
    </xf>
    <xf numFmtId="0" fontId="117" fillId="0" borderId="18" xfId="0" applyFont="1" applyBorder="1"/>
    <xf numFmtId="0" fontId="117" fillId="0" borderId="42" xfId="0" applyFont="1" applyBorder="1"/>
    <xf numFmtId="0" fontId="134" fillId="24" borderId="108" xfId="0" applyFont="1" applyFill="1" applyBorder="1"/>
    <xf numFmtId="0" fontId="117" fillId="0" borderId="67" xfId="0" applyFont="1" applyBorder="1"/>
    <xf numFmtId="0" fontId="134" fillId="0" borderId="68" xfId="0" applyFont="1" applyBorder="1"/>
    <xf numFmtId="0" fontId="117" fillId="0" borderId="99" xfId="0" applyFont="1" applyBorder="1"/>
    <xf numFmtId="0" fontId="134" fillId="24" borderId="30" xfId="0" applyFont="1" applyFill="1" applyBorder="1" applyAlignment="1">
      <alignment horizontal="distributed" justifyLastLine="1"/>
    </xf>
    <xf numFmtId="0" fontId="117" fillId="0" borderId="31" xfId="0" applyFont="1" applyBorder="1" applyAlignment="1">
      <alignment horizontal="distributed" justifyLastLine="1"/>
    </xf>
    <xf numFmtId="0" fontId="117" fillId="0" borderId="111" xfId="0" applyFont="1" applyBorder="1" applyAlignment="1">
      <alignment horizontal="distributed" justifyLastLine="1"/>
    </xf>
    <xf numFmtId="0" fontId="134" fillId="24" borderId="146" xfId="0" applyFont="1" applyFill="1" applyBorder="1" applyAlignment="1">
      <alignment horizontal="distributed" justifyLastLine="1"/>
    </xf>
    <xf numFmtId="0" fontId="134" fillId="24" borderId="31" xfId="0" applyFont="1" applyFill="1" applyBorder="1" applyAlignment="1">
      <alignment horizontal="distributed" justifyLastLine="1"/>
    </xf>
    <xf numFmtId="0" fontId="134" fillId="24" borderId="140" xfId="0" applyFont="1" applyFill="1" applyBorder="1" applyAlignment="1">
      <alignment horizontal="distributed" justifyLastLine="1"/>
    </xf>
    <xf numFmtId="0" fontId="117" fillId="0" borderId="32" xfId="0" applyFont="1" applyBorder="1" applyAlignment="1">
      <alignment horizontal="distributed" justifyLastLine="1"/>
    </xf>
    <xf numFmtId="0" fontId="134" fillId="24" borderId="109" xfId="0" applyFont="1" applyFill="1" applyBorder="1" applyAlignment="1">
      <alignment wrapText="1"/>
    </xf>
    <xf numFmtId="0" fontId="117" fillId="0" borderId="65" xfId="0" applyFont="1" applyBorder="1" applyAlignment="1">
      <alignment wrapText="1"/>
    </xf>
    <xf numFmtId="0" fontId="117" fillId="0" borderId="66" xfId="0" applyFont="1" applyBorder="1" applyAlignment="1">
      <alignment wrapText="1"/>
    </xf>
    <xf numFmtId="0" fontId="134" fillId="0" borderId="64" xfId="0" applyFont="1" applyBorder="1"/>
    <xf numFmtId="0" fontId="134" fillId="0" borderId="65" xfId="0" applyFont="1" applyBorder="1"/>
    <xf numFmtId="0" fontId="117" fillId="0" borderId="104" xfId="0" applyFont="1" applyBorder="1"/>
    <xf numFmtId="0" fontId="84" fillId="29" borderId="109" xfId="56" applyFont="1" applyFill="1" applyBorder="1" applyAlignment="1">
      <alignment horizontal="distributed" vertical="center" justifyLastLine="1"/>
    </xf>
    <xf numFmtId="0" fontId="34" fillId="29" borderId="65" xfId="56" applyFont="1" applyFill="1" applyBorder="1" applyAlignment="1">
      <alignment horizontal="distributed" vertical="center" justifyLastLine="1"/>
    </xf>
    <xf numFmtId="0" fontId="33" fillId="29" borderId="66" xfId="56" applyFill="1" applyBorder="1" applyAlignment="1">
      <alignment horizontal="distributed" vertical="center" justifyLastLine="1"/>
    </xf>
    <xf numFmtId="0" fontId="84" fillId="0" borderId="64" xfId="56" applyFont="1" applyBorder="1" applyAlignment="1">
      <alignment vertical="top" wrapText="1"/>
    </xf>
    <xf numFmtId="0" fontId="33" fillId="0" borderId="65" xfId="56" applyBorder="1">
      <alignment vertical="center"/>
    </xf>
    <xf numFmtId="0" fontId="33" fillId="0" borderId="104" xfId="56" applyBorder="1">
      <alignment vertical="center"/>
    </xf>
    <xf numFmtId="0" fontId="84" fillId="29" borderId="47" xfId="56" applyFont="1" applyFill="1" applyBorder="1" applyAlignment="1">
      <alignment horizontal="distributed" vertical="center" justifyLastLine="1"/>
    </xf>
    <xf numFmtId="0" fontId="34" fillId="29" borderId="48" xfId="56" applyFont="1" applyFill="1" applyBorder="1" applyAlignment="1">
      <alignment horizontal="distributed" vertical="center" justifyLastLine="1"/>
    </xf>
    <xf numFmtId="0" fontId="33" fillId="29" borderId="49" xfId="56" applyFill="1" applyBorder="1" applyAlignment="1">
      <alignment horizontal="distributed" vertical="center" justifyLastLine="1"/>
    </xf>
    <xf numFmtId="0" fontId="84" fillId="0" borderId="94" xfId="56" applyFont="1" applyBorder="1" applyAlignment="1">
      <alignment vertical="top" wrapText="1"/>
    </xf>
    <xf numFmtId="0" fontId="33" fillId="0" borderId="48" xfId="56" applyBorder="1">
      <alignment vertical="center"/>
    </xf>
    <xf numFmtId="0" fontId="33" fillId="0" borderId="50" xfId="56" applyBorder="1">
      <alignment vertical="center"/>
    </xf>
    <xf numFmtId="0" fontId="84" fillId="29" borderId="30" xfId="56" applyFont="1" applyFill="1" applyBorder="1" applyAlignment="1">
      <alignment horizontal="distributed" vertical="center" justifyLastLine="1"/>
    </xf>
    <xf numFmtId="0" fontId="84" fillId="29" borderId="31" xfId="56" applyFont="1" applyFill="1" applyBorder="1" applyAlignment="1">
      <alignment horizontal="distributed" vertical="center" justifyLastLine="1"/>
    </xf>
    <xf numFmtId="0" fontId="84" fillId="29" borderId="111" xfId="56" applyFont="1" applyFill="1" applyBorder="1" applyAlignment="1">
      <alignment horizontal="distributed" vertical="center" justifyLastLine="1"/>
    </xf>
    <xf numFmtId="0" fontId="20" fillId="0" borderId="140" xfId="56" applyFont="1" applyBorder="1" applyAlignment="1"/>
    <xf numFmtId="0" fontId="33" fillId="0" borderId="31" xfId="56" applyBorder="1" applyAlignment="1"/>
    <xf numFmtId="0" fontId="33" fillId="0" borderId="32" xfId="56" applyBorder="1" applyAlignment="1"/>
    <xf numFmtId="0" fontId="135" fillId="0" borderId="64" xfId="0" applyFont="1" applyBorder="1" applyAlignment="1">
      <alignment horizontal="left" vertical="top" wrapText="1"/>
    </xf>
    <xf numFmtId="0" fontId="0" fillId="0" borderId="65" xfId="0" applyBorder="1" applyAlignment="1">
      <alignment vertical="center"/>
    </xf>
    <xf numFmtId="0" fontId="84" fillId="0" borderId="22" xfId="56" applyFont="1" applyBorder="1" applyAlignment="1"/>
    <xf numFmtId="0" fontId="33" fillId="0" borderId="18" xfId="56" applyBorder="1" applyAlignment="1"/>
    <xf numFmtId="0" fontId="33" fillId="0" borderId="35" xfId="56" applyBorder="1" applyAlignment="1"/>
    <xf numFmtId="0" fontId="33" fillId="0" borderId="42" xfId="56" applyBorder="1" applyAlignment="1"/>
    <xf numFmtId="0" fontId="84" fillId="0" borderId="94" xfId="56" applyFont="1" applyBorder="1" applyAlignment="1"/>
    <xf numFmtId="0" fontId="33" fillId="0" borderId="48" xfId="56" applyBorder="1" applyAlignment="1"/>
    <xf numFmtId="0" fontId="33" fillId="0" borderId="49" xfId="56" applyBorder="1" applyAlignment="1"/>
    <xf numFmtId="0" fontId="33" fillId="0" borderId="50" xfId="56" applyBorder="1" applyAlignment="1"/>
    <xf numFmtId="0" fontId="84" fillId="29" borderId="110" xfId="56" applyFont="1" applyFill="1" applyBorder="1" applyAlignment="1">
      <alignment horizontal="center" vertical="center" shrinkToFit="1"/>
    </xf>
    <xf numFmtId="0" fontId="33" fillId="29" borderId="105" xfId="56" applyFill="1" applyBorder="1" applyAlignment="1">
      <alignment horizontal="center" vertical="center" shrinkToFit="1"/>
    </xf>
    <xf numFmtId="0" fontId="33" fillId="29" borderId="108" xfId="56" applyFill="1" applyBorder="1" applyAlignment="1">
      <alignment horizontal="center" vertical="center" shrinkToFit="1"/>
    </xf>
    <xf numFmtId="0" fontId="84" fillId="29" borderId="110" xfId="56" applyFont="1" applyFill="1" applyBorder="1" applyAlignment="1">
      <alignment horizontal="distributed" vertical="center" justifyLastLine="1"/>
    </xf>
    <xf numFmtId="0" fontId="84" fillId="29" borderId="105" xfId="56" applyFont="1" applyFill="1" applyBorder="1" applyAlignment="1">
      <alignment horizontal="distributed" vertical="center" justifyLastLine="1"/>
    </xf>
    <xf numFmtId="0" fontId="33" fillId="29" borderId="152" xfId="56" applyFill="1" applyBorder="1" applyAlignment="1">
      <alignment horizontal="distributed" vertical="center" justifyLastLine="1"/>
    </xf>
    <xf numFmtId="0" fontId="84" fillId="0" borderId="23" xfId="56" applyFont="1" applyBorder="1" applyAlignment="1">
      <alignment shrinkToFit="1"/>
    </xf>
    <xf numFmtId="0" fontId="33" fillId="0" borderId="41" xfId="56" applyBorder="1" applyAlignment="1">
      <alignment shrinkToFit="1"/>
    </xf>
    <xf numFmtId="0" fontId="84" fillId="0" borderId="48" xfId="56" applyFont="1" applyBorder="1" applyAlignment="1">
      <alignment shrinkToFit="1"/>
    </xf>
    <xf numFmtId="0" fontId="33" fillId="0" borderId="50" xfId="56" applyBorder="1" applyAlignment="1">
      <alignment shrinkToFit="1"/>
    </xf>
    <xf numFmtId="0" fontId="84" fillId="29" borderId="64" xfId="56" applyFont="1" applyFill="1" applyBorder="1" applyAlignment="1">
      <alignment horizontal="distributed" vertical="center" justifyLastLine="1"/>
    </xf>
    <xf numFmtId="0" fontId="83" fillId="29" borderId="65" xfId="56" applyFont="1" applyFill="1" applyBorder="1" applyAlignment="1">
      <alignment horizontal="distributed" vertical="center" justifyLastLine="1"/>
    </xf>
    <xf numFmtId="0" fontId="83" fillId="29" borderId="66" xfId="56" applyFont="1" applyFill="1" applyBorder="1" applyAlignment="1">
      <alignment horizontal="distributed" vertical="center" justifyLastLine="1"/>
    </xf>
    <xf numFmtId="0" fontId="83" fillId="29" borderId="104" xfId="56" applyFont="1" applyFill="1" applyBorder="1" applyAlignment="1">
      <alignment horizontal="distributed" vertical="center" justifyLastLine="1"/>
    </xf>
    <xf numFmtId="0" fontId="84" fillId="29" borderId="30" xfId="56" applyFont="1" applyFill="1" applyBorder="1" applyAlignment="1">
      <alignment horizontal="distributed" justifyLastLine="1"/>
    </xf>
    <xf numFmtId="0" fontId="33" fillId="29" borderId="31" xfId="56" applyFill="1" applyBorder="1" applyAlignment="1">
      <alignment horizontal="distributed" justifyLastLine="1"/>
    </xf>
    <xf numFmtId="0" fontId="33" fillId="29" borderId="111" xfId="56" applyFill="1" applyBorder="1" applyAlignment="1">
      <alignment horizontal="distributed" justifyLastLine="1"/>
    </xf>
    <xf numFmtId="0" fontId="84" fillId="0" borderId="140" xfId="56" applyFont="1" applyBorder="1" applyAlignment="1">
      <alignment wrapText="1"/>
    </xf>
    <xf numFmtId="0" fontId="84" fillId="29" borderId="149" xfId="56" applyFont="1" applyFill="1" applyBorder="1" applyAlignment="1">
      <alignment horizontal="distributed" vertical="center" justifyLastLine="1"/>
    </xf>
    <xf numFmtId="0" fontId="33" fillId="29" borderId="108" xfId="56" applyFill="1" applyBorder="1" applyAlignment="1">
      <alignment horizontal="distributed" vertical="center" justifyLastLine="1"/>
    </xf>
    <xf numFmtId="0" fontId="84" fillId="0" borderId="18" xfId="56" applyFont="1" applyBorder="1" applyAlignment="1">
      <alignment shrinkToFit="1"/>
    </xf>
    <xf numFmtId="0" fontId="33" fillId="0" borderId="42" xfId="56" applyBorder="1" applyAlignment="1">
      <alignment shrinkToFit="1"/>
    </xf>
    <xf numFmtId="0" fontId="84" fillId="29" borderId="43" xfId="56" applyFont="1" applyFill="1" applyBorder="1" applyAlignment="1">
      <alignment horizontal="distributed" vertical="center" justifyLastLine="1"/>
    </xf>
    <xf numFmtId="0" fontId="33" fillId="29" borderId="59" xfId="56" applyFill="1" applyBorder="1" applyAlignment="1">
      <alignment horizontal="distributed" vertical="center"/>
    </xf>
    <xf numFmtId="0" fontId="33" fillId="29" borderId="39" xfId="56" applyFill="1" applyBorder="1" applyAlignment="1">
      <alignment horizontal="distributed" vertical="center" justifyLastLine="1"/>
    </xf>
    <xf numFmtId="0" fontId="33" fillId="29" borderId="46" xfId="56" applyFill="1" applyBorder="1" applyAlignment="1">
      <alignment horizontal="distributed" vertical="center"/>
    </xf>
    <xf numFmtId="0" fontId="33" fillId="29" borderId="74" xfId="56" applyFill="1" applyBorder="1" applyAlignment="1">
      <alignment horizontal="distributed" vertical="center" justifyLastLine="1"/>
    </xf>
    <xf numFmtId="0" fontId="33" fillId="29" borderId="107" xfId="56" applyFill="1" applyBorder="1" applyAlignment="1">
      <alignment horizontal="distributed" vertical="center"/>
    </xf>
    <xf numFmtId="0" fontId="84" fillId="0" borderId="22" xfId="56" applyFont="1" applyBorder="1" applyAlignment="1">
      <alignment horizontal="distributed" vertical="center" justifyLastLine="1"/>
    </xf>
    <xf numFmtId="0" fontId="33" fillId="0" borderId="35" xfId="56" applyBorder="1" applyAlignment="1">
      <alignment horizontal="distributed" vertical="center" justifyLastLine="1"/>
    </xf>
    <xf numFmtId="0" fontId="84" fillId="0" borderId="22" xfId="56" applyFont="1" applyBorder="1" applyAlignment="1">
      <alignment horizontal="left" indent="1"/>
    </xf>
    <xf numFmtId="0" fontId="33" fillId="0" borderId="18" xfId="56" applyBorder="1" applyAlignment="1">
      <alignment horizontal="left" indent="1"/>
    </xf>
    <xf numFmtId="0" fontId="33" fillId="0" borderId="42" xfId="56" applyBorder="1" applyAlignment="1">
      <alignment horizontal="left" indent="1"/>
    </xf>
    <xf numFmtId="0" fontId="84" fillId="0" borderId="22" xfId="56" applyFont="1" applyBorder="1" applyAlignment="1">
      <alignment horizontal="center" vertical="center" shrinkToFit="1"/>
    </xf>
    <xf numFmtId="0" fontId="33" fillId="0" borderId="35" xfId="56" applyBorder="1" applyAlignment="1">
      <alignment horizontal="center" vertical="center" shrinkToFit="1"/>
    </xf>
    <xf numFmtId="0" fontId="84" fillId="0" borderId="93" xfId="56" applyFont="1" applyBorder="1" applyAlignment="1">
      <alignment horizontal="center" vertical="center" justifyLastLine="1"/>
    </xf>
    <xf numFmtId="0" fontId="84" fillId="0" borderId="59" xfId="56" applyFont="1" applyBorder="1" applyAlignment="1">
      <alignment horizontal="center" vertical="center" justifyLastLine="1"/>
    </xf>
    <xf numFmtId="0" fontId="84" fillId="0" borderId="106" xfId="56" applyFont="1" applyBorder="1" applyAlignment="1">
      <alignment horizontal="center" vertical="center" justifyLastLine="1"/>
    </xf>
    <xf numFmtId="0" fontId="84" fillId="0" borderId="107" xfId="56" applyFont="1" applyBorder="1" applyAlignment="1">
      <alignment horizontal="center" vertical="center" justifyLastLine="1"/>
    </xf>
    <xf numFmtId="0" fontId="84" fillId="0" borderId="94" xfId="56" applyFont="1" applyBorder="1" applyAlignment="1">
      <alignment horizontal="left" indent="1"/>
    </xf>
    <xf numFmtId="0" fontId="33" fillId="0" borderId="48" xfId="56" applyBorder="1" applyAlignment="1">
      <alignment horizontal="left" indent="1"/>
    </xf>
    <xf numFmtId="0" fontId="33" fillId="0" borderId="50" xfId="56" applyBorder="1" applyAlignment="1">
      <alignment horizontal="left" indent="1"/>
    </xf>
    <xf numFmtId="0" fontId="84" fillId="0" borderId="93" xfId="56" applyFont="1" applyBorder="1" applyAlignment="1">
      <alignment horizontal="distributed" vertical="center" justifyLastLine="1"/>
    </xf>
    <xf numFmtId="0" fontId="33" fillId="0" borderId="59" xfId="56" applyBorder="1" applyAlignment="1">
      <alignment horizontal="distributed" vertical="center" justifyLastLine="1"/>
    </xf>
    <xf numFmtId="0" fontId="33" fillId="0" borderId="24" xfId="56" applyBorder="1" applyAlignment="1">
      <alignment horizontal="distributed" vertical="center" justifyLastLine="1"/>
    </xf>
    <xf numFmtId="0" fontId="33" fillId="0" borderId="46" xfId="56" applyBorder="1" applyAlignment="1">
      <alignment horizontal="distributed" vertical="center" justifyLastLine="1"/>
    </xf>
    <xf numFmtId="0" fontId="84" fillId="29" borderId="40" xfId="56" applyFont="1" applyFill="1" applyBorder="1" applyAlignment="1">
      <alignment horizontal="distributed" justifyLastLine="1"/>
    </xf>
    <xf numFmtId="0" fontId="33" fillId="29" borderId="35" xfId="56" applyFill="1" applyBorder="1" applyAlignment="1">
      <alignment horizontal="distributed" justifyLastLine="1"/>
    </xf>
    <xf numFmtId="0" fontId="84" fillId="0" borderId="18" xfId="56" applyFont="1" applyBorder="1" applyAlignment="1">
      <alignment horizontal="left" indent="1"/>
    </xf>
    <xf numFmtId="0" fontId="33" fillId="0" borderId="18" xfId="56" applyBorder="1" applyAlignment="1">
      <alignment horizontal="left"/>
    </xf>
    <xf numFmtId="0" fontId="109" fillId="0" borderId="0" xfId="56" applyFont="1" applyAlignment="1">
      <alignment horizontal="center" vertical="center"/>
    </xf>
    <xf numFmtId="0" fontId="84" fillId="29" borderId="109" xfId="56" applyFont="1" applyFill="1" applyBorder="1" applyAlignment="1">
      <alignment horizontal="distributed" justifyLastLine="1" shrinkToFit="1"/>
    </xf>
    <xf numFmtId="0" fontId="33" fillId="29" borderId="66" xfId="56" applyFill="1" applyBorder="1" applyAlignment="1">
      <alignment horizontal="distributed" justifyLastLine="1"/>
    </xf>
    <xf numFmtId="180" fontId="83" fillId="0" borderId="72" xfId="48" applyNumberFormat="1" applyFont="1" applyBorder="1" applyAlignment="1">
      <alignment horizontal="distributed" vertical="center" indent="1"/>
    </xf>
    <xf numFmtId="49" fontId="84" fillId="0" borderId="64" xfId="56" applyNumberFormat="1" applyFont="1" applyBorder="1" applyAlignment="1"/>
    <xf numFmtId="49" fontId="33" fillId="0" borderId="65" xfId="56" applyNumberFormat="1" applyBorder="1" applyAlignment="1"/>
    <xf numFmtId="49" fontId="33" fillId="0" borderId="104" xfId="56" applyNumberFormat="1" applyBorder="1" applyAlignment="1"/>
    <xf numFmtId="0" fontId="83" fillId="0" borderId="30" xfId="56" applyFont="1" applyBorder="1" applyAlignment="1">
      <alignment horizontal="center" vertical="center"/>
    </xf>
    <xf numFmtId="0" fontId="83" fillId="0" borderId="32" xfId="56" applyFont="1" applyBorder="1" applyAlignment="1">
      <alignment horizontal="center" vertical="center"/>
    </xf>
    <xf numFmtId="0" fontId="70" fillId="27" borderId="0" xfId="28" applyFill="1" applyAlignment="1" applyProtection="1">
      <alignment horizontal="center" vertical="center" wrapText="1"/>
    </xf>
    <xf numFmtId="0" fontId="70" fillId="27" borderId="0" xfId="28" applyFill="1" applyAlignment="1" applyProtection="1">
      <alignment horizontal="center" vertical="center"/>
    </xf>
    <xf numFmtId="0" fontId="84" fillId="27" borderId="36" xfId="48" applyFont="1" applyFill="1" applyBorder="1" applyAlignment="1">
      <alignment horizontal="left" vertical="center"/>
    </xf>
    <xf numFmtId="0" fontId="84" fillId="27" borderId="113" xfId="48" applyFont="1" applyFill="1" applyBorder="1" applyAlignment="1">
      <alignment horizontal="left" vertical="center"/>
    </xf>
    <xf numFmtId="0" fontId="84" fillId="27" borderId="43" xfId="48" applyFont="1" applyFill="1" applyBorder="1" applyAlignment="1">
      <alignment horizontal="left" vertical="center" wrapText="1"/>
    </xf>
    <xf numFmtId="0" fontId="84" fillId="27" borderId="59" xfId="48" applyFont="1" applyFill="1" applyBorder="1" applyAlignment="1">
      <alignment horizontal="left" vertical="center" wrapText="1"/>
    </xf>
    <xf numFmtId="0" fontId="84" fillId="27" borderId="39" xfId="48" applyFont="1" applyFill="1" applyBorder="1" applyAlignment="1">
      <alignment horizontal="left" vertical="center" wrapText="1"/>
    </xf>
    <xf numFmtId="0" fontId="84" fillId="27" borderId="46" xfId="48" applyFont="1" applyFill="1" applyBorder="1" applyAlignment="1">
      <alignment horizontal="left" vertical="center" wrapText="1"/>
    </xf>
    <xf numFmtId="0" fontId="84" fillId="27" borderId="43" xfId="48" applyFont="1" applyFill="1" applyBorder="1" applyAlignment="1">
      <alignment horizontal="left" vertical="center"/>
    </xf>
    <xf numFmtId="0" fontId="84" fillId="27" borderId="59" xfId="48" applyFont="1" applyFill="1" applyBorder="1" applyAlignment="1">
      <alignment horizontal="left" vertical="center"/>
    </xf>
    <xf numFmtId="0" fontId="84" fillId="27" borderId="39" xfId="48" applyFont="1" applyFill="1" applyBorder="1" applyAlignment="1">
      <alignment horizontal="left" vertical="center"/>
    </xf>
    <xf numFmtId="0" fontId="84" fillId="27" borderId="46" xfId="48" applyFont="1" applyFill="1" applyBorder="1" applyAlignment="1">
      <alignment horizontal="left" vertical="center"/>
    </xf>
    <xf numFmtId="0" fontId="83" fillId="0" borderId="31" xfId="48" applyFont="1" applyBorder="1" applyAlignment="1">
      <alignment horizontal="left" vertical="center"/>
    </xf>
    <xf numFmtId="0" fontId="84" fillId="0" borderId="146" xfId="48" applyFont="1" applyBorder="1" applyAlignment="1">
      <alignment horizontal="left" vertical="center"/>
    </xf>
    <xf numFmtId="0" fontId="84" fillId="0" borderId="37" xfId="48" applyFont="1" applyBorder="1" applyAlignment="1">
      <alignment horizontal="left" vertical="center"/>
    </xf>
    <xf numFmtId="0" fontId="84" fillId="0" borderId="39" xfId="48" applyFont="1" applyBorder="1" applyAlignment="1">
      <alignment horizontal="left" vertical="top"/>
    </xf>
    <xf numFmtId="0" fontId="84" fillId="0" borderId="0" xfId="48" applyFont="1" applyAlignment="1">
      <alignment horizontal="left" vertical="top"/>
    </xf>
    <xf numFmtId="0" fontId="84" fillId="0" borderId="74" xfId="48" applyFont="1" applyBorder="1" applyAlignment="1">
      <alignment horizontal="left" vertical="top"/>
    </xf>
    <xf numFmtId="0" fontId="84" fillId="0" borderId="72" xfId="48" applyFont="1" applyBorder="1" applyAlignment="1">
      <alignment horizontal="left" vertical="top"/>
    </xf>
    <xf numFmtId="0" fontId="84" fillId="0" borderId="13" xfId="48" applyFont="1" applyBorder="1" applyAlignment="1">
      <alignment horizontal="left" vertical="top"/>
    </xf>
    <xf numFmtId="0" fontId="84" fillId="0" borderId="58" xfId="48" applyFont="1" applyBorder="1" applyAlignment="1">
      <alignment horizontal="left" vertical="top"/>
    </xf>
    <xf numFmtId="0" fontId="84" fillId="0" borderId="36" xfId="48" applyFont="1" applyBorder="1" applyAlignment="1">
      <alignment horizontal="left" vertical="center"/>
    </xf>
    <xf numFmtId="0" fontId="84" fillId="0" borderId="38" xfId="48" applyFont="1" applyBorder="1" applyAlignment="1">
      <alignment horizontal="left" vertical="center"/>
    </xf>
    <xf numFmtId="0" fontId="84" fillId="0" borderId="24" xfId="48" applyFont="1" applyBorder="1" applyAlignment="1">
      <alignment horizontal="left" vertical="center" shrinkToFit="1"/>
    </xf>
    <xf numFmtId="0" fontId="84" fillId="0" borderId="0" xfId="48" applyFont="1" applyAlignment="1">
      <alignment horizontal="left" vertical="center" shrinkToFit="1"/>
    </xf>
    <xf numFmtId="0" fontId="84" fillId="0" borderId="23" xfId="48" applyFont="1" applyBorder="1" applyAlignment="1">
      <alignment horizontal="left" vertical="center" shrinkToFit="1"/>
    </xf>
    <xf numFmtId="0" fontId="84" fillId="0" borderId="17" xfId="48" applyFont="1" applyBorder="1" applyAlignment="1">
      <alignment horizontal="left" vertical="center" shrinkToFit="1"/>
    </xf>
    <xf numFmtId="0" fontId="83" fillId="0" borderId="94" xfId="48" applyFont="1" applyBorder="1" applyAlignment="1">
      <alignment horizontal="left" vertical="center"/>
    </xf>
    <xf numFmtId="0" fontId="83" fillId="0" borderId="48" xfId="48" applyFont="1" applyBorder="1" applyAlignment="1">
      <alignment horizontal="left" vertical="center"/>
    </xf>
    <xf numFmtId="0" fontId="83" fillId="0" borderId="50" xfId="48" applyFont="1" applyBorder="1" applyAlignment="1">
      <alignment horizontal="left" vertical="center"/>
    </xf>
    <xf numFmtId="0" fontId="83" fillId="0" borderId="22" xfId="48" applyFont="1" applyBorder="1" applyAlignment="1">
      <alignment horizontal="left" vertical="center"/>
    </xf>
    <xf numFmtId="0" fontId="83" fillId="0" borderId="18" xfId="48" applyFont="1" applyBorder="1" applyAlignment="1">
      <alignment horizontal="left" vertical="center"/>
    </xf>
    <xf numFmtId="0" fontId="83" fillId="0" borderId="42" xfId="48" applyFont="1" applyBorder="1" applyAlignment="1">
      <alignment horizontal="left" vertical="center"/>
    </xf>
    <xf numFmtId="0" fontId="84" fillId="0" borderId="106" xfId="48" applyFont="1" applyBorder="1" applyAlignment="1">
      <alignment horizontal="left" vertical="center"/>
    </xf>
    <xf numFmtId="0" fontId="84" fillId="0" borderId="72" xfId="48" applyFont="1" applyBorder="1" applyAlignment="1">
      <alignment horizontal="left" vertical="center"/>
    </xf>
    <xf numFmtId="0" fontId="84" fillId="0" borderId="17" xfId="48" applyFont="1" applyBorder="1" applyAlignment="1">
      <alignment horizontal="left" vertical="center"/>
    </xf>
    <xf numFmtId="0" fontId="84" fillId="0" borderId="140" xfId="48" applyFont="1" applyBorder="1" applyAlignment="1">
      <alignment horizontal="left" vertical="center"/>
    </xf>
    <xf numFmtId="0" fontId="84" fillId="0" borderId="31" xfId="48" applyFont="1" applyBorder="1" applyAlignment="1">
      <alignment horizontal="left" vertical="center"/>
    </xf>
    <xf numFmtId="0" fontId="84" fillId="0" borderId="64" xfId="48" applyFont="1" applyBorder="1" applyAlignment="1">
      <alignment horizontal="left" vertical="top" wrapText="1"/>
    </xf>
    <xf numFmtId="0" fontId="84" fillId="0" borderId="65" xfId="48" applyFont="1" applyBorder="1" applyAlignment="1">
      <alignment horizontal="left" vertical="top" wrapText="1"/>
    </xf>
    <xf numFmtId="0" fontId="84" fillId="0" borderId="94" xfId="48" applyFont="1" applyBorder="1" applyAlignment="1">
      <alignment horizontal="left" vertical="top" wrapText="1"/>
    </xf>
    <xf numFmtId="0" fontId="84" fillId="0" borderId="48" xfId="48" applyFont="1" applyBorder="1" applyAlignment="1">
      <alignment horizontal="left" vertical="top" wrapText="1"/>
    </xf>
    <xf numFmtId="0" fontId="0" fillId="0" borderId="65" xfId="48" applyFont="1" applyBorder="1" applyAlignment="1">
      <alignment horizontal="left" vertical="center"/>
    </xf>
    <xf numFmtId="0" fontId="5" fillId="0" borderId="65" xfId="48" applyFont="1" applyBorder="1" applyAlignment="1">
      <alignment horizontal="left" vertical="center"/>
    </xf>
    <xf numFmtId="0" fontId="0" fillId="0" borderId="48" xfId="48" applyFont="1" applyBorder="1" applyAlignment="1">
      <alignment horizontal="left" vertical="center"/>
    </xf>
    <xf numFmtId="0" fontId="8" fillId="0" borderId="48" xfId="48" applyFont="1" applyBorder="1" applyAlignment="1">
      <alignment horizontal="right" vertical="center"/>
    </xf>
    <xf numFmtId="0" fontId="8" fillId="0" borderId="50" xfId="48" applyFont="1" applyBorder="1" applyAlignment="1">
      <alignment horizontal="right" vertical="center"/>
    </xf>
    <xf numFmtId="0" fontId="84" fillId="27" borderId="109" xfId="48" applyFont="1" applyFill="1" applyBorder="1" applyAlignment="1">
      <alignment vertical="top" shrinkToFit="1"/>
    </xf>
    <xf numFmtId="0" fontId="34" fillId="27" borderId="65" xfId="48" applyFont="1" applyFill="1" applyBorder="1" applyAlignment="1">
      <alignment vertical="top" shrinkToFit="1"/>
    </xf>
    <xf numFmtId="0" fontId="5" fillId="27" borderId="66" xfId="48" applyFont="1" applyFill="1" applyBorder="1" applyAlignment="1">
      <alignment vertical="top" shrinkToFit="1"/>
    </xf>
    <xf numFmtId="0" fontId="84" fillId="27" borderId="100" xfId="48" applyFont="1" applyFill="1" applyBorder="1" applyAlignment="1">
      <alignment vertical="top" wrapText="1"/>
    </xf>
    <xf numFmtId="0" fontId="34" fillId="27" borderId="68" xfId="48" applyFont="1" applyFill="1" applyBorder="1" applyAlignment="1">
      <alignment vertical="top"/>
    </xf>
    <xf numFmtId="0" fontId="85" fillId="0" borderId="22" xfId="48" applyFont="1" applyBorder="1" applyAlignment="1">
      <alignment vertical="center" wrapText="1"/>
    </xf>
    <xf numFmtId="0" fontId="36" fillId="0" borderId="18" xfId="48" applyFont="1" applyBorder="1" applyAlignment="1">
      <alignment vertical="center" wrapText="1"/>
    </xf>
    <xf numFmtId="0" fontId="36" fillId="0" borderId="35" xfId="48" applyFont="1" applyBorder="1" applyAlignment="1">
      <alignment vertical="center" wrapText="1"/>
    </xf>
    <xf numFmtId="0" fontId="84" fillId="27" borderId="68" xfId="48" applyFont="1" applyFill="1" applyBorder="1" applyAlignment="1">
      <alignment vertical="top" wrapText="1"/>
    </xf>
    <xf numFmtId="0" fontId="5" fillId="27" borderId="68" xfId="48" applyFont="1" applyFill="1" applyBorder="1" applyAlignment="1">
      <alignment vertical="top" wrapText="1"/>
    </xf>
    <xf numFmtId="0" fontId="85" fillId="0" borderId="18" xfId="48" applyFont="1" applyBorder="1" applyAlignment="1">
      <alignment vertical="center" wrapText="1"/>
    </xf>
    <xf numFmtId="0" fontId="36" fillId="0" borderId="42" xfId="48" applyFont="1" applyBorder="1" applyAlignment="1">
      <alignment vertical="center" wrapText="1"/>
    </xf>
    <xf numFmtId="0" fontId="84" fillId="27" borderId="47" xfId="48" applyFont="1" applyFill="1" applyBorder="1">
      <alignment vertical="center"/>
    </xf>
    <xf numFmtId="0" fontId="34" fillId="27" borderId="49" xfId="48" applyFont="1" applyFill="1" applyBorder="1">
      <alignment vertical="center"/>
    </xf>
    <xf numFmtId="0" fontId="84" fillId="0" borderId="94" xfId="48" applyFont="1" applyBorder="1">
      <alignment vertical="center"/>
    </xf>
    <xf numFmtId="0" fontId="5" fillId="0" borderId="48" xfId="48" applyFont="1" applyBorder="1">
      <alignment vertical="center"/>
    </xf>
    <xf numFmtId="0" fontId="5" fillId="0" borderId="50" xfId="48" applyFont="1" applyBorder="1">
      <alignment vertical="center"/>
    </xf>
    <xf numFmtId="0" fontId="84" fillId="27" borderId="64" xfId="48" applyFont="1" applyFill="1" applyBorder="1" applyAlignment="1">
      <alignment horizontal="center" vertical="center" shrinkToFit="1"/>
    </xf>
    <xf numFmtId="0" fontId="83" fillId="27" borderId="65" xfId="48" applyFont="1" applyFill="1" applyBorder="1" applyAlignment="1">
      <alignment horizontal="center" vertical="center" shrinkToFit="1"/>
    </xf>
    <xf numFmtId="0" fontId="83" fillId="27" borderId="66" xfId="48" applyFont="1" applyFill="1" applyBorder="1" applyAlignment="1">
      <alignment horizontal="center" vertical="center" shrinkToFit="1"/>
    </xf>
    <xf numFmtId="0" fontId="84" fillId="27" borderId="64" xfId="48" applyFont="1" applyFill="1" applyBorder="1" applyAlignment="1">
      <alignment horizontal="center" vertical="center" wrapText="1"/>
    </xf>
    <xf numFmtId="0" fontId="83" fillId="27" borderId="65" xfId="48" applyFont="1" applyFill="1" applyBorder="1" applyAlignment="1">
      <alignment horizontal="center" vertical="center"/>
    </xf>
    <xf numFmtId="0" fontId="83" fillId="27" borderId="66" xfId="48" applyFont="1" applyFill="1" applyBorder="1" applyAlignment="1">
      <alignment horizontal="center" vertical="center"/>
    </xf>
    <xf numFmtId="0" fontId="83" fillId="27" borderId="104" xfId="48" applyFont="1" applyFill="1" applyBorder="1" applyAlignment="1">
      <alignment horizontal="center" vertical="center"/>
    </xf>
    <xf numFmtId="0" fontId="84" fillId="0" borderId="70" xfId="48" applyFont="1" applyBorder="1">
      <alignment vertical="center"/>
    </xf>
    <xf numFmtId="0" fontId="83" fillId="0" borderId="67" xfId="48" applyFont="1" applyBorder="1">
      <alignment vertical="center"/>
    </xf>
    <xf numFmtId="0" fontId="84" fillId="0" borderId="68" xfId="48" applyFont="1" applyBorder="1">
      <alignment vertical="center"/>
    </xf>
    <xf numFmtId="0" fontId="83" fillId="0" borderId="68" xfId="48" applyFont="1" applyBorder="1">
      <alignment vertical="center"/>
    </xf>
    <xf numFmtId="0" fontId="83" fillId="0" borderId="22" xfId="48" applyFont="1" applyBorder="1">
      <alignment vertical="center"/>
    </xf>
    <xf numFmtId="0" fontId="83" fillId="0" borderId="99" xfId="48" applyFont="1" applyBorder="1">
      <alignment vertical="center"/>
    </xf>
    <xf numFmtId="0" fontId="104" fillId="27" borderId="0" xfId="28" applyFont="1" applyFill="1" applyBorder="1" applyAlignment="1" applyProtection="1">
      <alignment horizontal="center" vertical="center" wrapText="1"/>
    </xf>
    <xf numFmtId="0" fontId="84" fillId="0" borderId="22" xfId="48" applyFont="1" applyBorder="1" applyAlignment="1">
      <alignment horizontal="left" vertical="center" indent="1"/>
    </xf>
    <xf numFmtId="0" fontId="84" fillId="0" borderId="18" xfId="48" applyFont="1" applyBorder="1" applyAlignment="1">
      <alignment horizontal="left" vertical="center" indent="1"/>
    </xf>
    <xf numFmtId="0" fontId="84" fillId="0" borderId="42" xfId="48" applyFont="1" applyBorder="1" applyAlignment="1">
      <alignment horizontal="left" vertical="center" indent="1"/>
    </xf>
    <xf numFmtId="0" fontId="84" fillId="0" borderId="22" xfId="48" applyFont="1" applyBorder="1" applyAlignment="1">
      <alignment horizontal="left" vertical="center" indent="1" shrinkToFit="1"/>
    </xf>
    <xf numFmtId="0" fontId="84" fillId="0" borderId="18" xfId="48" applyFont="1" applyBorder="1" applyAlignment="1">
      <alignment horizontal="left" vertical="center" indent="1" shrinkToFit="1"/>
    </xf>
    <xf numFmtId="0" fontId="84" fillId="0" borderId="18" xfId="48" applyFont="1" applyBorder="1" applyAlignment="1">
      <alignment horizontal="left" vertical="center"/>
    </xf>
    <xf numFmtId="49" fontId="84" fillId="0" borderId="64" xfId="48" applyNumberFormat="1" applyFont="1" applyBorder="1" applyAlignment="1">
      <alignment horizontal="left" vertical="center" indent="1"/>
    </xf>
    <xf numFmtId="49" fontId="84" fillId="0" borderId="65" xfId="48" applyNumberFormat="1" applyFont="1" applyBorder="1" applyAlignment="1">
      <alignment horizontal="left" vertical="center" indent="1"/>
    </xf>
    <xf numFmtId="49" fontId="84" fillId="0" borderId="22" xfId="48" applyNumberFormat="1" applyFont="1" applyBorder="1" applyAlignment="1">
      <alignment horizontal="left" vertical="center" indent="1"/>
    </xf>
    <xf numFmtId="49" fontId="84" fillId="0" borderId="18" xfId="48" applyNumberFormat="1" applyFont="1" applyBorder="1" applyAlignment="1">
      <alignment horizontal="left" vertical="center" indent="1"/>
    </xf>
    <xf numFmtId="0" fontId="84" fillId="0" borderId="35" xfId="48" applyFont="1" applyBorder="1" applyAlignment="1">
      <alignment horizontal="left" vertical="center" indent="1"/>
    </xf>
    <xf numFmtId="0" fontId="83" fillId="0" borderId="10" xfId="56" applyFont="1" applyBorder="1" applyAlignment="1">
      <alignment horizontal="center" vertical="center"/>
    </xf>
    <xf numFmtId="0" fontId="150" fillId="32" borderId="10" xfId="48" applyFont="1" applyFill="1" applyBorder="1" applyAlignment="1">
      <alignment horizontal="center" vertical="center"/>
    </xf>
    <xf numFmtId="0" fontId="84" fillId="0" borderId="22" xfId="48" applyFont="1" applyBorder="1" applyAlignment="1">
      <alignment horizontal="left" vertical="center"/>
    </xf>
    <xf numFmtId="0" fontId="84" fillId="0" borderId="42" xfId="48" applyFont="1" applyBorder="1" applyAlignment="1">
      <alignment horizontal="left" vertical="center"/>
    </xf>
    <xf numFmtId="0" fontId="84" fillId="0" borderId="35" xfId="48" applyFont="1" applyBorder="1" applyAlignment="1">
      <alignment horizontal="left" vertical="center"/>
    </xf>
    <xf numFmtId="0" fontId="84" fillId="27" borderId="150" xfId="48" applyFont="1" applyFill="1" applyBorder="1" applyAlignment="1">
      <alignment horizontal="center" vertical="center" shrinkToFit="1"/>
    </xf>
    <xf numFmtId="0" fontId="83" fillId="27" borderId="150" xfId="48" applyFont="1" applyFill="1" applyBorder="1" applyAlignment="1">
      <alignment vertical="center" shrinkToFit="1"/>
    </xf>
    <xf numFmtId="0" fontId="83" fillId="27" borderId="69" xfId="48" applyFont="1" applyFill="1" applyBorder="1" applyAlignment="1">
      <alignment vertical="center" shrinkToFit="1"/>
    </xf>
    <xf numFmtId="0" fontId="83" fillId="27" borderId="67" xfId="48" applyFont="1" applyFill="1" applyBorder="1" applyAlignment="1">
      <alignment vertical="center" shrinkToFit="1"/>
    </xf>
    <xf numFmtId="0" fontId="84" fillId="27" borderId="112" xfId="48" applyFont="1" applyFill="1" applyBorder="1" applyAlignment="1">
      <alignment horizontal="center" vertical="center" shrinkToFit="1"/>
    </xf>
    <xf numFmtId="0" fontId="84" fillId="27" borderId="146" xfId="48" applyFont="1" applyFill="1" applyBorder="1" applyAlignment="1">
      <alignment horizontal="center" vertical="center" shrinkToFit="1"/>
    </xf>
    <xf numFmtId="0" fontId="83" fillId="27" borderId="82" xfId="48" applyFont="1" applyFill="1" applyBorder="1" applyAlignment="1">
      <alignment horizontal="center" vertical="center" shrinkToFit="1"/>
    </xf>
    <xf numFmtId="0" fontId="83" fillId="27" borderId="69" xfId="48" applyFont="1" applyFill="1" applyBorder="1" applyAlignment="1">
      <alignment horizontal="center" vertical="center" shrinkToFit="1"/>
    </xf>
    <xf numFmtId="0" fontId="83" fillId="27" borderId="24" xfId="48" applyFont="1" applyFill="1" applyBorder="1" applyAlignment="1">
      <alignment horizontal="center" vertical="center" shrinkToFit="1"/>
    </xf>
    <xf numFmtId="0" fontId="83" fillId="27" borderId="151"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83" fillId="27" borderId="63" xfId="48" applyFont="1" applyFill="1" applyBorder="1" applyAlignment="1">
      <alignment horizontal="center" vertical="center" shrinkToFit="1"/>
    </xf>
    <xf numFmtId="0" fontId="83" fillId="27" borderId="83" xfId="48" applyFont="1" applyFill="1" applyBorder="1" applyAlignment="1">
      <alignment horizontal="center" vertical="center" shrinkToFit="1"/>
    </xf>
    <xf numFmtId="0" fontId="85" fillId="27" borderId="70" xfId="48" applyFont="1" applyFill="1" applyBorder="1" applyAlignment="1">
      <alignment vertical="center" shrinkToFit="1"/>
    </xf>
    <xf numFmtId="0" fontId="84" fillId="27" borderId="69" xfId="48" applyFont="1" applyFill="1" applyBorder="1" applyAlignment="1">
      <alignment horizontal="center" vertical="center" shrinkToFit="1"/>
    </xf>
    <xf numFmtId="0" fontId="84" fillId="27" borderId="67" xfId="48" applyFont="1" applyFill="1" applyBorder="1" applyAlignment="1">
      <alignment horizontal="center" vertical="center" shrinkToFit="1"/>
    </xf>
    <xf numFmtId="0" fontId="0" fillId="0" borderId="140" xfId="48" applyFont="1" applyBorder="1" applyAlignment="1">
      <alignment horizontal="left" vertical="center"/>
    </xf>
    <xf numFmtId="0" fontId="0" fillId="0" borderId="31" xfId="48" applyFont="1" applyBorder="1" applyAlignment="1">
      <alignment horizontal="left" vertical="center"/>
    </xf>
    <xf numFmtId="0" fontId="5" fillId="0" borderId="31" xfId="48" applyFont="1" applyBorder="1" applyAlignment="1">
      <alignment horizontal="left" vertical="center"/>
    </xf>
    <xf numFmtId="0" fontId="84" fillId="27" borderId="136" xfId="48" applyFont="1" applyFill="1" applyBorder="1" applyAlignment="1">
      <alignment vertical="top" wrapText="1"/>
    </xf>
    <xf numFmtId="0" fontId="34" fillId="27" borderId="112" xfId="48" applyFont="1" applyFill="1" applyBorder="1" applyAlignment="1">
      <alignment vertical="top"/>
    </xf>
    <xf numFmtId="0" fontId="85" fillId="0" borderId="64" xfId="48" applyFont="1" applyBorder="1" applyAlignment="1">
      <alignment vertical="center" wrapText="1"/>
    </xf>
    <xf numFmtId="0" fontId="36" fillId="0" borderId="65" xfId="48" applyFont="1" applyBorder="1" applyAlignment="1">
      <alignment vertical="center" wrapText="1"/>
    </xf>
    <xf numFmtId="0" fontId="36" fillId="0" borderId="66" xfId="48" applyFont="1" applyBorder="1" applyAlignment="1">
      <alignment vertical="center" wrapText="1"/>
    </xf>
    <xf numFmtId="0" fontId="84" fillId="27" borderId="112" xfId="48" applyFont="1" applyFill="1" applyBorder="1" applyAlignment="1">
      <alignment vertical="top" wrapText="1"/>
    </xf>
    <xf numFmtId="0" fontId="5" fillId="27" borderId="112" xfId="48" applyFont="1" applyFill="1" applyBorder="1" applyAlignment="1">
      <alignment vertical="top" wrapText="1"/>
    </xf>
    <xf numFmtId="0" fontId="85" fillId="0" borderId="65" xfId="48" applyFont="1" applyBorder="1" applyAlignment="1">
      <alignment vertical="center" wrapText="1"/>
    </xf>
    <xf numFmtId="0" fontId="36" fillId="0" borderId="104" xfId="48" applyFont="1" applyBorder="1">
      <alignment vertical="center"/>
    </xf>
    <xf numFmtId="0" fontId="84" fillId="0" borderId="94" xfId="48" applyFont="1" applyBorder="1" applyAlignment="1">
      <alignment horizontal="left" vertical="center"/>
    </xf>
    <xf numFmtId="0" fontId="84" fillId="0" borderId="48" xfId="48" applyFont="1" applyBorder="1" applyAlignment="1">
      <alignment horizontal="left" vertical="center"/>
    </xf>
    <xf numFmtId="0" fontId="84" fillId="0" borderId="50" xfId="48" applyFont="1" applyBorder="1" applyAlignment="1">
      <alignment horizontal="left" vertical="center"/>
    </xf>
    <xf numFmtId="0" fontId="84" fillId="0" borderId="49" xfId="48" applyFont="1" applyBorder="1" applyAlignment="1">
      <alignment horizontal="left" vertical="center"/>
    </xf>
    <xf numFmtId="0" fontId="152" fillId="27" borderId="30" xfId="48" applyFont="1" applyFill="1" applyBorder="1" applyAlignment="1">
      <alignment horizontal="center" vertical="center" shrinkToFit="1"/>
    </xf>
    <xf numFmtId="0" fontId="84" fillId="27" borderId="31" xfId="48" applyFont="1" applyFill="1" applyBorder="1" applyAlignment="1">
      <alignment horizontal="center" vertical="center" shrinkToFit="1"/>
    </xf>
    <xf numFmtId="0" fontId="84" fillId="27" borderId="111" xfId="48" applyFont="1" applyFill="1" applyBorder="1" applyAlignment="1">
      <alignment horizontal="center" vertical="center" shrinkToFit="1"/>
    </xf>
    <xf numFmtId="0" fontId="83" fillId="0" borderId="84" xfId="48" applyFont="1" applyBorder="1">
      <alignment vertical="center"/>
    </xf>
    <xf numFmtId="0" fontId="84" fillId="0" borderId="84" xfId="48" applyFont="1" applyBorder="1">
      <alignment vertical="center"/>
    </xf>
    <xf numFmtId="0" fontId="83" fillId="0" borderId="106" xfId="48" applyFont="1" applyBorder="1">
      <alignment vertical="center"/>
    </xf>
    <xf numFmtId="0" fontId="83" fillId="0" borderId="148" xfId="48" applyFont="1" applyBorder="1">
      <alignment vertical="center"/>
    </xf>
    <xf numFmtId="0" fontId="83" fillId="27" borderId="65" xfId="48" applyFont="1" applyFill="1" applyBorder="1" applyAlignment="1">
      <alignment vertical="center" shrinkToFit="1"/>
    </xf>
    <xf numFmtId="0" fontId="5" fillId="27" borderId="66" xfId="48" applyFont="1" applyFill="1" applyBorder="1" applyAlignment="1">
      <alignment vertical="center" shrinkToFit="1"/>
    </xf>
    <xf numFmtId="0" fontId="83" fillId="27" borderId="22" xfId="48" applyFont="1" applyFill="1" applyBorder="1" applyAlignment="1">
      <alignment vertical="center" shrinkToFit="1"/>
    </xf>
    <xf numFmtId="0" fontId="83" fillId="27" borderId="18" xfId="48" applyFont="1" applyFill="1" applyBorder="1" applyAlignment="1">
      <alignment vertical="center" shrinkToFit="1"/>
    </xf>
    <xf numFmtId="0" fontId="5" fillId="27" borderId="35" xfId="48" applyFont="1" applyFill="1" applyBorder="1" applyAlignment="1">
      <alignment vertical="center" shrinkToFit="1"/>
    </xf>
    <xf numFmtId="0" fontId="5" fillId="27" borderId="38" xfId="48" applyFont="1" applyFill="1" applyBorder="1" applyAlignment="1">
      <alignment horizontal="center" vertical="center" shrinkToFit="1"/>
    </xf>
    <xf numFmtId="0" fontId="5" fillId="27" borderId="24" xfId="48" applyFont="1" applyFill="1" applyBorder="1" applyAlignment="1">
      <alignment horizontal="center" vertical="center" shrinkToFit="1"/>
    </xf>
    <xf numFmtId="0" fontId="5" fillId="27" borderId="13" xfId="48" applyFont="1" applyFill="1" applyBorder="1" applyAlignment="1">
      <alignment horizontal="center" vertical="center" shrinkToFit="1"/>
    </xf>
    <xf numFmtId="0" fontId="5" fillId="27" borderId="63" xfId="48" applyFont="1" applyFill="1" applyBorder="1" applyAlignment="1">
      <alignment horizontal="center" vertical="center" shrinkToFit="1"/>
    </xf>
    <xf numFmtId="0" fontId="5" fillId="27" borderId="45" xfId="48" applyFont="1" applyFill="1" applyBorder="1" applyAlignment="1">
      <alignment horizontal="center" vertical="center" shrinkToFit="1"/>
    </xf>
    <xf numFmtId="0" fontId="84" fillId="27" borderId="70" xfId="48" applyFont="1" applyFill="1" applyBorder="1" applyAlignment="1">
      <alignment horizontal="center" vertical="center" shrinkToFit="1"/>
    </xf>
    <xf numFmtId="0" fontId="5" fillId="0" borderId="69" xfId="48" applyFont="1" applyBorder="1">
      <alignment vertical="center"/>
    </xf>
    <xf numFmtId="0" fontId="5" fillId="0" borderId="67" xfId="48" applyFont="1" applyBorder="1">
      <alignment vertical="center"/>
    </xf>
    <xf numFmtId="0" fontId="83" fillId="0" borderId="69" xfId="48" applyFont="1" applyBorder="1">
      <alignment vertical="center"/>
    </xf>
    <xf numFmtId="0" fontId="84" fillId="27" borderId="68" xfId="48" applyFont="1" applyFill="1" applyBorder="1" applyAlignment="1">
      <alignment horizontal="center" vertical="center" shrinkToFit="1"/>
    </xf>
    <xf numFmtId="0" fontId="83" fillId="27" borderId="68" xfId="48" applyFont="1" applyFill="1" applyBorder="1" applyAlignment="1">
      <alignment vertical="center" shrinkToFit="1"/>
    </xf>
    <xf numFmtId="0" fontId="84" fillId="27" borderId="22" xfId="48" applyFont="1" applyFill="1" applyBorder="1" applyAlignment="1">
      <alignment horizontal="center" vertical="center" shrinkToFit="1"/>
    </xf>
    <xf numFmtId="0" fontId="84" fillId="27" borderId="99" xfId="48" applyFont="1" applyFill="1" applyBorder="1" applyAlignment="1">
      <alignment horizontal="center" vertical="center" shrinkToFit="1"/>
    </xf>
    <xf numFmtId="0" fontId="83" fillId="0" borderId="22" xfId="48" applyFont="1" applyBorder="1" applyAlignment="1">
      <alignment horizontal="center" vertical="center"/>
    </xf>
    <xf numFmtId="0" fontId="83" fillId="0" borderId="18" xfId="48" applyFont="1" applyBorder="1">
      <alignment vertical="center"/>
    </xf>
    <xf numFmtId="0" fontId="83" fillId="0" borderId="35" xfId="48" applyFont="1" applyBorder="1">
      <alignment vertical="center"/>
    </xf>
    <xf numFmtId="0" fontId="84" fillId="0" borderId="94" xfId="48" applyFont="1" applyBorder="1" applyAlignment="1">
      <alignment horizontal="left" vertical="center" indent="1"/>
    </xf>
    <xf numFmtId="0" fontId="84" fillId="0" borderId="48" xfId="48" applyFont="1" applyBorder="1" applyAlignment="1">
      <alignment horizontal="left" vertical="center" indent="1"/>
    </xf>
    <xf numFmtId="0" fontId="84" fillId="0" borderId="49" xfId="48" applyFont="1" applyBorder="1" applyAlignment="1">
      <alignment horizontal="left" vertical="center" indent="1"/>
    </xf>
    <xf numFmtId="0" fontId="83" fillId="0" borderId="94" xfId="48" applyFont="1" applyBorder="1">
      <alignment vertical="center"/>
    </xf>
    <xf numFmtId="0" fontId="83" fillId="0" borderId="48" xfId="48" applyFont="1" applyBorder="1">
      <alignment vertical="center"/>
    </xf>
    <xf numFmtId="0" fontId="83" fillId="0" borderId="49" xfId="48" applyFont="1" applyBorder="1">
      <alignment vertical="center"/>
    </xf>
    <xf numFmtId="0" fontId="84" fillId="0" borderId="22" xfId="48" applyFont="1" applyBorder="1" applyAlignment="1">
      <alignment vertical="center" wrapText="1"/>
    </xf>
    <xf numFmtId="0" fontId="84" fillId="0" borderId="18" xfId="48" applyFont="1" applyBorder="1" applyAlignment="1">
      <alignment vertical="center" wrapText="1"/>
    </xf>
    <xf numFmtId="0" fontId="84" fillId="0" borderId="35" xfId="48" applyFont="1" applyBorder="1" applyAlignment="1">
      <alignment vertical="center" wrapText="1"/>
    </xf>
    <xf numFmtId="0" fontId="84" fillId="0" borderId="67" xfId="48" applyFont="1" applyBorder="1">
      <alignment vertical="center"/>
    </xf>
    <xf numFmtId="0" fontId="83" fillId="0" borderId="63" xfId="48" applyFont="1" applyBorder="1">
      <alignment vertical="center"/>
    </xf>
    <xf numFmtId="0" fontId="83" fillId="0" borderId="83" xfId="48" applyFont="1" applyBorder="1">
      <alignment vertical="center"/>
    </xf>
    <xf numFmtId="0" fontId="84" fillId="27" borderId="47" xfId="48" applyFont="1" applyFill="1" applyBorder="1" applyAlignment="1">
      <alignment vertical="top" shrinkToFit="1"/>
    </xf>
    <xf numFmtId="0" fontId="34" fillId="27" borderId="48" xfId="48" applyFont="1" applyFill="1" applyBorder="1" applyAlignment="1">
      <alignment vertical="top" shrinkToFit="1"/>
    </xf>
    <xf numFmtId="0" fontId="5" fillId="27" borderId="49" xfId="48" applyFont="1" applyFill="1" applyBorder="1" applyAlignment="1">
      <alignment vertical="top" shrinkToFit="1"/>
    </xf>
    <xf numFmtId="0" fontId="84" fillId="27" borderId="30" xfId="48" applyFont="1" applyFill="1" applyBorder="1" applyAlignment="1">
      <alignment vertical="center" shrinkToFit="1"/>
    </xf>
    <xf numFmtId="0" fontId="84" fillId="27" borderId="31" xfId="48" applyFont="1" applyFill="1" applyBorder="1" applyAlignment="1">
      <alignment vertical="center" shrinkToFit="1"/>
    </xf>
    <xf numFmtId="0" fontId="15" fillId="0" borderId="37" xfId="65" applyFont="1" applyBorder="1" applyAlignment="1">
      <alignment horizontal="center" vertical="center"/>
    </xf>
    <xf numFmtId="0" fontId="15" fillId="0" borderId="72" xfId="65" applyFont="1" applyBorder="1" applyAlignment="1">
      <alignment horizontal="center" vertical="center"/>
    </xf>
    <xf numFmtId="0" fontId="9" fillId="0" borderId="73" xfId="0" applyFont="1" applyBorder="1" applyAlignment="1">
      <alignment vertical="center"/>
    </xf>
    <xf numFmtId="0" fontId="9" fillId="0" borderId="72" xfId="0" applyFont="1" applyBorder="1" applyAlignment="1">
      <alignment vertical="center"/>
    </xf>
    <xf numFmtId="0" fontId="9" fillId="0" borderId="90" xfId="0" applyFont="1" applyBorder="1" applyAlignment="1">
      <alignment vertical="center"/>
    </xf>
    <xf numFmtId="0" fontId="9" fillId="0" borderId="0" xfId="0" quotePrefix="1" applyFont="1" applyAlignment="1">
      <alignment horizontal="center" vertical="center" wrapText="1"/>
    </xf>
    <xf numFmtId="0" fontId="9" fillId="0" borderId="19" xfId="0" applyFont="1"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39" xfId="0" applyBorder="1" applyAlignment="1">
      <alignment horizontal="center" vertical="center" shrinkToFit="1"/>
    </xf>
    <xf numFmtId="0" fontId="0" fillId="0" borderId="0" xfId="0" applyAlignment="1">
      <alignment horizontal="center" vertical="center" shrinkToFit="1"/>
    </xf>
    <xf numFmtId="0" fontId="0" fillId="0" borderId="21" xfId="0" applyBorder="1" applyAlignment="1">
      <alignment horizontal="center" vertical="center" shrinkToFit="1"/>
    </xf>
    <xf numFmtId="0" fontId="0" fillId="0" borderId="74" xfId="0" applyBorder="1" applyAlignment="1">
      <alignment horizontal="center" vertical="center" shrinkToFit="1"/>
    </xf>
    <xf numFmtId="0" fontId="0" fillId="0" borderId="90" xfId="0" applyBorder="1" applyAlignment="1">
      <alignment horizontal="center" vertical="center" shrinkToFit="1"/>
    </xf>
    <xf numFmtId="0" fontId="9" fillId="0" borderId="0" xfId="0" quotePrefix="1" applyFont="1" applyAlignment="1">
      <alignment horizontal="left" vertical="center" wrapText="1"/>
    </xf>
    <xf numFmtId="0" fontId="9" fillId="0" borderId="0" xfId="0" quotePrefix="1" applyFont="1" applyAlignment="1">
      <alignment horizontal="left" vertical="top"/>
    </xf>
    <xf numFmtId="0" fontId="9" fillId="0" borderId="0" xfId="0" applyFont="1" applyAlignment="1">
      <alignment vertical="center" shrinkToFit="1"/>
    </xf>
    <xf numFmtId="191" fontId="9" fillId="0" borderId="0" xfId="0" quotePrefix="1" applyNumberFormat="1" applyFont="1" applyAlignment="1">
      <alignment horizontal="distributed" vertical="center" indent="1"/>
    </xf>
    <xf numFmtId="0" fontId="9" fillId="0" borderId="38" xfId="0" applyFont="1" applyBorder="1" applyAlignment="1">
      <alignment horizontal="center" vertical="center"/>
    </xf>
    <xf numFmtId="0" fontId="9" fillId="0" borderId="13" xfId="0" applyFont="1" applyBorder="1" applyAlignment="1">
      <alignment horizontal="center" vertical="center"/>
    </xf>
    <xf numFmtId="0" fontId="9" fillId="0" borderId="96" xfId="0" applyFont="1" applyBorder="1" applyAlignment="1">
      <alignment horizontal="center" vertical="center"/>
    </xf>
    <xf numFmtId="0" fontId="9" fillId="0" borderId="56" xfId="0" applyFont="1" applyBorder="1" applyAlignment="1">
      <alignment horizontal="center" vertical="center"/>
    </xf>
    <xf numFmtId="0" fontId="0" fillId="0" borderId="20" xfId="0" applyBorder="1" applyAlignment="1">
      <alignment vertical="center"/>
    </xf>
    <xf numFmtId="0" fontId="0" fillId="0" borderId="37" xfId="0" applyBorder="1" applyAlignment="1">
      <alignment horizontal="left" vertical="center"/>
    </xf>
    <xf numFmtId="0" fontId="9" fillId="0" borderId="0" xfId="0" applyFont="1" applyAlignment="1">
      <alignment horizontal="left" vertical="center"/>
    </xf>
    <xf numFmtId="180" fontId="9" fillId="0" borderId="37" xfId="0" applyNumberFormat="1" applyFont="1" applyBorder="1" applyAlignment="1">
      <alignment horizontal="center" vertical="center"/>
    </xf>
    <xf numFmtId="180" fontId="0" fillId="0" borderId="37" xfId="0" applyNumberFormat="1" applyBorder="1" applyAlignment="1">
      <alignment horizontal="center" vertical="center"/>
    </xf>
    <xf numFmtId="180" fontId="0" fillId="0" borderId="73" xfId="0" applyNumberFormat="1" applyBorder="1" applyAlignment="1">
      <alignment horizontal="center" vertical="center"/>
    </xf>
    <xf numFmtId="180" fontId="0" fillId="0" borderId="0" xfId="0" applyNumberFormat="1" applyAlignment="1">
      <alignment horizontal="center" vertical="center"/>
    </xf>
    <xf numFmtId="180" fontId="0" fillId="0" borderId="21" xfId="0" applyNumberFormat="1" applyBorder="1" applyAlignment="1">
      <alignment horizontal="center" vertical="center"/>
    </xf>
    <xf numFmtId="180" fontId="9" fillId="0" borderId="0" xfId="0" applyNumberFormat="1" applyFont="1" applyAlignment="1">
      <alignment horizontal="distributed" vertical="center"/>
    </xf>
    <xf numFmtId="0" fontId="9" fillId="0" borderId="0" xfId="0" applyFont="1" applyAlignment="1">
      <alignment horizontal="distributed" vertical="center"/>
    </xf>
    <xf numFmtId="0" fontId="0" fillId="0" borderId="0" xfId="0" applyAlignment="1">
      <alignment horizontal="center" vertical="center"/>
    </xf>
    <xf numFmtId="0" fontId="17" fillId="0" borderId="40" xfId="57" applyFont="1" applyBorder="1" applyAlignment="1">
      <alignment vertical="center"/>
    </xf>
    <xf numFmtId="0" fontId="17" fillId="0" borderId="18" xfId="57" applyFont="1" applyBorder="1" applyAlignment="1">
      <alignment vertical="center"/>
    </xf>
    <xf numFmtId="0" fontId="17" fillId="0" borderId="42" xfId="57" applyFont="1" applyBorder="1" applyAlignment="1">
      <alignment vertical="center"/>
    </xf>
    <xf numFmtId="0" fontId="18" fillId="0" borderId="39" xfId="57" applyFont="1" applyBorder="1" applyAlignment="1">
      <alignment horizontal="left" vertical="center" wrapText="1"/>
    </xf>
    <xf numFmtId="0" fontId="33" fillId="0" borderId="0" xfId="64" applyAlignment="1">
      <alignment horizontal="left" vertical="center" wrapText="1"/>
    </xf>
    <xf numFmtId="0" fontId="33" fillId="0" borderId="13" xfId="64" applyBorder="1" applyAlignment="1">
      <alignment horizontal="left" vertical="center" wrapText="1"/>
    </xf>
    <xf numFmtId="0" fontId="33" fillId="0" borderId="74" xfId="64" applyBorder="1" applyAlignment="1">
      <alignment horizontal="left" vertical="center" wrapText="1"/>
    </xf>
    <xf numFmtId="0" fontId="33" fillId="0" borderId="72" xfId="64" applyBorder="1" applyAlignment="1">
      <alignment horizontal="left" vertical="center" wrapText="1"/>
    </xf>
    <xf numFmtId="0" fontId="33" fillId="0" borderId="58" xfId="64" applyBorder="1" applyAlignment="1">
      <alignment horizontal="left" vertical="center" wrapText="1"/>
    </xf>
    <xf numFmtId="0" fontId="18" fillId="0" borderId="39" xfId="57" applyFont="1" applyBorder="1" applyAlignment="1">
      <alignment horizontal="center" vertical="center" wrapText="1"/>
    </xf>
    <xf numFmtId="0" fontId="18" fillId="0" borderId="0" xfId="57" applyFont="1" applyAlignment="1">
      <alignment horizontal="center" vertical="center" wrapText="1"/>
    </xf>
    <xf numFmtId="0" fontId="18" fillId="0" borderId="13" xfId="57" applyFont="1" applyBorder="1" applyAlignment="1">
      <alignment horizontal="center" vertical="center" wrapText="1"/>
    </xf>
    <xf numFmtId="0" fontId="18" fillId="0" borderId="74" xfId="57" applyFont="1" applyBorder="1" applyAlignment="1">
      <alignment horizontal="center" vertical="center" wrapText="1"/>
    </xf>
    <xf numFmtId="0" fontId="18" fillId="0" borderId="72" xfId="57" applyFont="1" applyBorder="1" applyAlignment="1">
      <alignment horizontal="center" vertical="center" wrapText="1"/>
    </xf>
    <xf numFmtId="0" fontId="18" fillId="0" borderId="58" xfId="57" applyFont="1" applyBorder="1" applyAlignment="1">
      <alignment horizontal="center" vertical="center" wrapText="1"/>
    </xf>
    <xf numFmtId="0" fontId="17" fillId="0" borderId="47" xfId="57" applyFont="1" applyBorder="1" applyAlignment="1">
      <alignment vertical="center"/>
    </xf>
    <xf numFmtId="0" fontId="17" fillId="0" borderId="48" xfId="57" applyFont="1" applyBorder="1" applyAlignment="1">
      <alignment vertical="center"/>
    </xf>
    <xf numFmtId="0" fontId="17" fillId="0" borderId="50" xfId="57" applyFont="1" applyBorder="1" applyAlignment="1">
      <alignment vertical="center"/>
    </xf>
    <xf numFmtId="0" fontId="18" fillId="0" borderId="37" xfId="57" applyFont="1" applyBorder="1" applyAlignment="1">
      <alignment horizontal="center" vertical="center"/>
    </xf>
    <xf numFmtId="0" fontId="18" fillId="0" borderId="38" xfId="57" applyFont="1" applyBorder="1" applyAlignment="1">
      <alignment horizontal="center" vertical="center"/>
    </xf>
    <xf numFmtId="0" fontId="17" fillId="0" borderId="109" xfId="57" applyFont="1" applyBorder="1" applyAlignment="1">
      <alignment horizontal="center" vertical="center"/>
    </xf>
    <xf numFmtId="0" fontId="17" fillId="0" borderId="65" xfId="57" applyFont="1" applyBorder="1" applyAlignment="1">
      <alignment horizontal="center" vertical="center"/>
    </xf>
    <xf numFmtId="0" fontId="17" fillId="0" borderId="104" xfId="57" applyFont="1" applyBorder="1" applyAlignment="1">
      <alignment horizontal="center" vertical="center"/>
    </xf>
    <xf numFmtId="0" fontId="17" fillId="0" borderId="44" xfId="57" applyFont="1" applyBorder="1" applyAlignment="1">
      <alignment vertical="center"/>
    </xf>
    <xf numFmtId="0" fontId="17" fillId="0" borderId="17" xfId="57" applyFont="1" applyBorder="1" applyAlignment="1">
      <alignment vertical="center"/>
    </xf>
    <xf numFmtId="0" fontId="17" fillId="0" borderId="45" xfId="57" applyFont="1" applyBorder="1" applyAlignment="1">
      <alignment vertical="center"/>
    </xf>
    <xf numFmtId="0" fontId="17" fillId="0" borderId="40" xfId="57" applyFont="1" applyBorder="1" applyAlignment="1">
      <alignment horizontal="left" vertical="center" indent="1"/>
    </xf>
    <xf numFmtId="0" fontId="17" fillId="0" borderId="18" xfId="57" applyFont="1" applyBorder="1" applyAlignment="1">
      <alignment horizontal="left" vertical="center" indent="1"/>
    </xf>
    <xf numFmtId="0" fontId="17" fillId="0" borderId="42" xfId="57" applyFont="1" applyBorder="1" applyAlignment="1">
      <alignment horizontal="left" vertical="center" indent="1"/>
    </xf>
    <xf numFmtId="0" fontId="17" fillId="0" borderId="10" xfId="57" applyFont="1" applyBorder="1" applyAlignment="1">
      <alignment vertical="center"/>
    </xf>
    <xf numFmtId="0" fontId="17" fillId="0" borderId="30" xfId="57" applyFont="1" applyBorder="1" applyAlignment="1">
      <alignment vertical="center"/>
    </xf>
    <xf numFmtId="0" fontId="17" fillId="0" borderId="31" xfId="57" applyFont="1" applyBorder="1" applyAlignment="1">
      <alignment vertical="center"/>
    </xf>
    <xf numFmtId="0" fontId="17" fillId="0" borderId="32" xfId="57" applyFont="1" applyBorder="1" applyAlignment="1">
      <alignment vertical="center"/>
    </xf>
    <xf numFmtId="0" fontId="17" fillId="0" borderId="40" xfId="57" applyFont="1" applyBorder="1" applyAlignment="1">
      <alignment horizontal="center" vertical="center"/>
    </xf>
    <xf numFmtId="0" fontId="17" fillId="0" borderId="18" xfId="57" applyFont="1" applyBorder="1" applyAlignment="1">
      <alignment horizontal="center" vertical="center"/>
    </xf>
    <xf numFmtId="0" fontId="17" fillId="0" borderId="42" xfId="57" applyFont="1" applyBorder="1" applyAlignment="1">
      <alignment horizontal="center" vertical="center"/>
    </xf>
    <xf numFmtId="0" fontId="52" fillId="0" borderId="44" xfId="57" applyFont="1" applyBorder="1" applyAlignment="1">
      <alignment horizontal="center" vertical="center"/>
    </xf>
    <xf numFmtId="0" fontId="11" fillId="0" borderId="17" xfId="57" applyFont="1" applyBorder="1" applyAlignment="1">
      <alignment horizontal="center" vertical="center"/>
    </xf>
    <xf numFmtId="0" fontId="11" fillId="0" borderId="45" xfId="57" applyFont="1" applyBorder="1" applyAlignment="1">
      <alignment horizontal="center" vertical="center"/>
    </xf>
    <xf numFmtId="0" fontId="52" fillId="0" borderId="40" xfId="57" applyFont="1" applyBorder="1" applyAlignment="1">
      <alignment horizontal="center" vertical="center"/>
    </xf>
    <xf numFmtId="0" fontId="52" fillId="0" borderId="18" xfId="57" applyFont="1" applyBorder="1" applyAlignment="1">
      <alignment horizontal="center" vertical="center"/>
    </xf>
    <xf numFmtId="0" fontId="52" fillId="0" borderId="42" xfId="57" applyFont="1" applyBorder="1" applyAlignment="1">
      <alignment horizontal="center" vertical="center"/>
    </xf>
    <xf numFmtId="0" fontId="17" fillId="0" borderId="40" xfId="57" applyFont="1" applyBorder="1" applyAlignment="1">
      <alignment horizontal="right" vertical="center" indent="5"/>
    </xf>
    <xf numFmtId="0" fontId="17" fillId="0" borderId="18" xfId="57" applyFont="1" applyBorder="1" applyAlignment="1">
      <alignment horizontal="right" vertical="center" indent="5"/>
    </xf>
    <xf numFmtId="0" fontId="17" fillId="0" borderId="42" xfId="57" applyFont="1" applyBorder="1" applyAlignment="1">
      <alignment horizontal="right" vertical="center" indent="5"/>
    </xf>
    <xf numFmtId="0" fontId="52" fillId="0" borderId="17" xfId="57" applyFont="1" applyBorder="1" applyAlignment="1">
      <alignment horizontal="center" vertical="center"/>
    </xf>
    <xf numFmtId="0" fontId="52" fillId="0" borderId="45" xfId="57" applyFont="1" applyBorder="1" applyAlignment="1">
      <alignment horizontal="center" vertical="center"/>
    </xf>
    <xf numFmtId="0" fontId="43" fillId="0" borderId="72" xfId="0" applyFont="1" applyBorder="1" applyAlignment="1">
      <alignment horizontal="left" shrinkToFit="1"/>
    </xf>
    <xf numFmtId="0" fontId="19" fillId="0" borderId="30" xfId="57" applyFont="1" applyBorder="1" applyAlignment="1">
      <alignment horizontal="center" vertical="center" wrapText="1"/>
    </xf>
    <xf numFmtId="0" fontId="19" fillId="0" borderId="32" xfId="57" applyFont="1" applyBorder="1" applyAlignment="1">
      <alignment horizontal="center" vertical="center" wrapText="1"/>
    </xf>
    <xf numFmtId="0" fontId="19" fillId="0" borderId="30" xfId="57" applyFont="1" applyBorder="1" applyAlignment="1">
      <alignment horizontal="left" vertical="center" wrapText="1"/>
    </xf>
    <xf numFmtId="0" fontId="19" fillId="0" borderId="31" xfId="57" applyFont="1" applyBorder="1" applyAlignment="1">
      <alignment horizontal="left" vertical="center" wrapText="1"/>
    </xf>
    <xf numFmtId="0" fontId="19" fillId="0" borderId="32" xfId="57" applyFont="1" applyBorder="1" applyAlignment="1">
      <alignment horizontal="left" vertical="center" wrapText="1"/>
    </xf>
    <xf numFmtId="0" fontId="50" fillId="0" borderId="30" xfId="57" applyFont="1" applyBorder="1" applyAlignment="1">
      <alignment horizontal="center" vertical="center" wrapText="1"/>
    </xf>
    <xf numFmtId="0" fontId="11" fillId="0" borderId="31" xfId="57" applyFont="1" applyBorder="1" applyAlignment="1">
      <alignment horizontal="center" vertical="center" wrapText="1"/>
    </xf>
    <xf numFmtId="0" fontId="17" fillId="0" borderId="30" xfId="57" applyFont="1" applyBorder="1" applyAlignment="1">
      <alignment horizontal="center" vertical="center"/>
    </xf>
    <xf numFmtId="0" fontId="17" fillId="0" borderId="31" xfId="57" applyFont="1" applyBorder="1" applyAlignment="1">
      <alignment horizontal="center" vertical="center"/>
    </xf>
    <xf numFmtId="0" fontId="17" fillId="0" borderId="32" xfId="57" applyFont="1" applyBorder="1" applyAlignment="1">
      <alignment horizontal="center" vertical="center"/>
    </xf>
    <xf numFmtId="0" fontId="43" fillId="0" borderId="36" xfId="65" applyFont="1" applyBorder="1" applyAlignment="1">
      <alignment horizontal="center" vertical="center" shrinkToFit="1"/>
    </xf>
    <xf numFmtId="0" fontId="43" fillId="0" borderId="38" xfId="65" applyFont="1" applyBorder="1" applyAlignment="1">
      <alignment horizontal="center" vertical="center" shrinkToFit="1"/>
    </xf>
    <xf numFmtId="0" fontId="43" fillId="0" borderId="39" xfId="65" applyFont="1" applyBorder="1" applyAlignment="1">
      <alignment horizontal="center" vertical="center" shrinkToFit="1"/>
    </xf>
    <xf numFmtId="0" fontId="43" fillId="0" borderId="13" xfId="65" applyFont="1" applyBorder="1" applyAlignment="1">
      <alignment horizontal="center" vertical="center" shrinkToFit="1"/>
    </xf>
    <xf numFmtId="0" fontId="43" fillId="0" borderId="74" xfId="65" applyFont="1" applyBorder="1" applyAlignment="1">
      <alignment horizontal="center" vertical="center" shrinkToFit="1"/>
    </xf>
    <xf numFmtId="0" fontId="43" fillId="0" borderId="58" xfId="65" applyFont="1" applyBorder="1" applyAlignment="1">
      <alignment horizontal="center" vertical="center" shrinkToFit="1"/>
    </xf>
    <xf numFmtId="58" fontId="52" fillId="0" borderId="36" xfId="57" applyNumberFormat="1" applyFont="1" applyBorder="1" applyAlignment="1">
      <alignment horizontal="center" vertical="center"/>
    </xf>
    <xf numFmtId="0" fontId="52" fillId="0" borderId="37" xfId="57" applyFont="1" applyBorder="1" applyAlignment="1">
      <alignment horizontal="center" vertical="center"/>
    </xf>
    <xf numFmtId="0" fontId="52" fillId="0" borderId="38" xfId="57" applyFont="1" applyBorder="1" applyAlignment="1">
      <alignment horizontal="center" vertical="center"/>
    </xf>
    <xf numFmtId="0" fontId="52" fillId="0" borderId="39" xfId="57" applyFont="1" applyBorder="1" applyAlignment="1">
      <alignment horizontal="center" vertical="center"/>
    </xf>
    <xf numFmtId="0" fontId="52" fillId="0" borderId="0" xfId="57" applyFont="1" applyAlignment="1">
      <alignment horizontal="center" vertical="center"/>
    </xf>
    <xf numFmtId="0" fontId="52" fillId="0" borderId="13" xfId="57" applyFont="1" applyBorder="1" applyAlignment="1">
      <alignment horizontal="center" vertical="center"/>
    </xf>
    <xf numFmtId="0" fontId="52" fillId="0" borderId="74" xfId="57" applyFont="1" applyBorder="1" applyAlignment="1">
      <alignment horizontal="center" vertical="center"/>
    </xf>
    <xf numFmtId="0" fontId="52" fillId="0" borderId="72" xfId="57" applyFont="1" applyBorder="1" applyAlignment="1">
      <alignment horizontal="center" vertical="center"/>
    </xf>
    <xf numFmtId="0" fontId="52" fillId="0" borderId="58" xfId="57" applyFont="1" applyBorder="1" applyAlignment="1">
      <alignment horizontal="center" vertical="center"/>
    </xf>
    <xf numFmtId="0" fontId="7" fillId="0" borderId="29" xfId="65" quotePrefix="1" applyBorder="1" applyAlignment="1">
      <alignment horizontal="center" vertical="center" wrapText="1"/>
    </xf>
    <xf numFmtId="0" fontId="7" fillId="0" borderId="12" xfId="65" quotePrefix="1" applyBorder="1" applyAlignment="1">
      <alignment horizontal="center" vertical="center" wrapText="1"/>
    </xf>
    <xf numFmtId="0" fontId="7" fillId="0" borderId="29" xfId="57" applyBorder="1" applyAlignment="1">
      <alignment horizontal="center" vertical="center" wrapText="1"/>
    </xf>
    <xf numFmtId="0" fontId="7" fillId="0" borderId="12" xfId="57" applyBorder="1" applyAlignment="1">
      <alignment horizontal="center" vertical="center" wrapText="1"/>
    </xf>
    <xf numFmtId="0" fontId="18" fillId="0" borderId="29" xfId="57" applyFont="1" applyBorder="1" applyAlignment="1">
      <alignment horizontal="center" vertical="top" wrapText="1"/>
    </xf>
    <xf numFmtId="0" fontId="18" fillId="0" borderId="11" xfId="57" applyFont="1" applyBorder="1" applyAlignment="1">
      <alignment horizontal="center" vertical="top" wrapText="1"/>
    </xf>
    <xf numFmtId="0" fontId="18" fillId="0" borderId="12" xfId="57" applyFont="1" applyBorder="1" applyAlignment="1">
      <alignment horizontal="center" vertical="top" wrapText="1"/>
    </xf>
    <xf numFmtId="0" fontId="15" fillId="0" borderId="23" xfId="65" applyFont="1" applyBorder="1" applyAlignment="1">
      <alignment horizontal="center" vertical="center"/>
    </xf>
    <xf numFmtId="0" fontId="15" fillId="0" borderId="48" xfId="65" applyFont="1" applyBorder="1" applyAlignment="1">
      <alignment horizontal="left" vertical="center" wrapText="1" indent="1"/>
    </xf>
    <xf numFmtId="0" fontId="0" fillId="0" borderId="48" xfId="0" applyBorder="1" applyAlignment="1">
      <alignment horizontal="left" wrapText="1" indent="1"/>
    </xf>
    <xf numFmtId="0" fontId="15" fillId="0" borderId="166" xfId="65" applyFont="1" applyBorder="1" applyAlignment="1">
      <alignment horizontal="left" vertical="center" wrapText="1" indent="1"/>
    </xf>
    <xf numFmtId="0" fontId="33" fillId="0" borderId="166" xfId="0" applyFont="1" applyBorder="1" applyAlignment="1">
      <alignment horizontal="left" wrapText="1" indent="1"/>
    </xf>
    <xf numFmtId="0" fontId="15" fillId="0" borderId="165" xfId="65" applyFont="1" applyBorder="1" applyAlignment="1">
      <alignment horizontal="left" vertical="center" wrapText="1" indent="1"/>
    </xf>
    <xf numFmtId="0" fontId="33" fillId="0" borderId="165" xfId="0" applyFont="1" applyBorder="1" applyAlignment="1">
      <alignment horizontal="left" wrapText="1" indent="1"/>
    </xf>
    <xf numFmtId="0" fontId="0" fillId="0" borderId="165" xfId="0" applyBorder="1" applyAlignment="1">
      <alignment horizontal="left" wrapText="1" indent="1"/>
    </xf>
    <xf numFmtId="191" fontId="14" fillId="0" borderId="23" xfId="65" applyNumberFormat="1" applyFont="1" applyBorder="1" applyAlignment="1">
      <alignment horizontal="distributed" vertical="center" indent="1"/>
    </xf>
    <xf numFmtId="191" fontId="14" fillId="0" borderId="17" xfId="65" applyNumberFormat="1" applyFont="1" applyBorder="1" applyAlignment="1">
      <alignment horizontal="distributed" vertical="center" indent="1"/>
    </xf>
    <xf numFmtId="177" fontId="14" fillId="0" borderId="23" xfId="65" applyNumberFormat="1" applyFont="1" applyBorder="1" applyAlignment="1">
      <alignment horizontal="center" vertical="center"/>
    </xf>
    <xf numFmtId="177" fontId="14" fillId="0" borderId="17" xfId="65" applyNumberFormat="1" applyFont="1" applyBorder="1" applyAlignment="1">
      <alignment horizontal="center" vertical="center"/>
    </xf>
    <xf numFmtId="0" fontId="14" fillId="0" borderId="23" xfId="65" applyFont="1" applyBorder="1" applyAlignment="1">
      <alignment horizontal="center" vertical="center"/>
    </xf>
    <xf numFmtId="0" fontId="14" fillId="0" borderId="17" xfId="65" applyFont="1" applyBorder="1" applyAlignment="1">
      <alignment horizontal="center" vertical="center"/>
    </xf>
    <xf numFmtId="0" fontId="39" fillId="0" borderId="23" xfId="0" applyFont="1" applyBorder="1" applyAlignment="1">
      <alignment horizontal="center" vertical="center"/>
    </xf>
    <xf numFmtId="0" fontId="39" fillId="0" borderId="17" xfId="0" applyFont="1" applyBorder="1" applyAlignment="1">
      <alignment horizontal="center" vertical="center"/>
    </xf>
    <xf numFmtId="0" fontId="15" fillId="0" borderId="0" xfId="65" applyFont="1" applyAlignment="1">
      <alignment shrinkToFit="1"/>
    </xf>
    <xf numFmtId="0" fontId="15" fillId="0" borderId="0" xfId="65" applyFont="1"/>
    <xf numFmtId="0" fontId="15" fillId="0" borderId="0" xfId="65" applyFont="1" applyAlignment="1">
      <alignment horizontal="left" vertical="top"/>
    </xf>
    <xf numFmtId="180" fontId="15" fillId="0" borderId="0" xfId="65" applyNumberFormat="1" applyFont="1" applyAlignment="1">
      <alignment horizontal="distributed" indent="1"/>
    </xf>
    <xf numFmtId="0" fontId="15" fillId="0" borderId="22" xfId="65" applyFont="1" applyBorder="1" applyAlignment="1">
      <alignment horizontal="left" vertical="center" shrinkToFit="1"/>
    </xf>
    <xf numFmtId="0" fontId="15" fillId="0" borderId="18" xfId="65" applyFont="1" applyBorder="1" applyAlignment="1">
      <alignment horizontal="left" vertical="center" shrinkToFit="1"/>
    </xf>
    <xf numFmtId="0" fontId="15" fillId="0" borderId="35" xfId="65" applyFont="1" applyBorder="1" applyAlignment="1">
      <alignment horizontal="left" vertical="center" shrinkToFit="1"/>
    </xf>
    <xf numFmtId="0" fontId="15" fillId="0" borderId="37" xfId="65" applyFont="1" applyBorder="1" applyAlignment="1">
      <alignment horizontal="distributed"/>
    </xf>
    <xf numFmtId="0" fontId="15" fillId="0" borderId="42" xfId="65" applyFont="1" applyBorder="1" applyAlignment="1">
      <alignment horizontal="left" vertical="center" shrinkToFit="1"/>
    </xf>
    <xf numFmtId="0" fontId="15" fillId="0" borderId="22" xfId="65" applyFont="1" applyBorder="1" applyAlignment="1" applyProtection="1">
      <alignment vertical="center" wrapText="1"/>
      <protection locked="0"/>
    </xf>
    <xf numFmtId="0" fontId="15" fillId="0" borderId="18" xfId="65" applyFont="1" applyBorder="1" applyAlignment="1" applyProtection="1">
      <alignment vertical="center" wrapText="1"/>
      <protection locked="0"/>
    </xf>
    <xf numFmtId="0" fontId="15" fillId="0" borderId="22" xfId="65" quotePrefix="1" applyFont="1" applyBorder="1" applyAlignment="1">
      <alignment horizontal="left" vertical="center" shrinkToFit="1"/>
    </xf>
    <xf numFmtId="0" fontId="15" fillId="0" borderId="18" xfId="65" quotePrefix="1" applyFont="1" applyBorder="1" applyAlignment="1">
      <alignment horizontal="left" vertical="center" shrinkToFit="1"/>
    </xf>
    <xf numFmtId="0" fontId="15" fillId="0" borderId="35" xfId="65" quotePrefix="1" applyFont="1" applyBorder="1" applyAlignment="1">
      <alignment horizontal="left" vertical="center" shrinkToFit="1"/>
    </xf>
    <xf numFmtId="0" fontId="31" fillId="0" borderId="0" xfId="0" applyFont="1" applyAlignment="1">
      <alignment horizontal="distributed" vertical="center"/>
    </xf>
    <xf numFmtId="0" fontId="9" fillId="0" borderId="58"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10" fillId="0" borderId="0" xfId="0" applyFont="1" applyAlignment="1">
      <alignment horizontal="center" vertical="center"/>
    </xf>
    <xf numFmtId="0" fontId="9" fillId="0" borderId="0" xfId="0" applyFont="1" applyAlignment="1">
      <alignment vertical="center" wrapText="1"/>
    </xf>
    <xf numFmtId="0" fontId="9" fillId="0" borderId="80" xfId="0" applyFont="1" applyBorder="1" applyAlignment="1">
      <alignment horizontal="center" vertical="center"/>
    </xf>
    <xf numFmtId="0" fontId="9" fillId="0" borderId="81" xfId="0" applyFont="1" applyBorder="1" applyAlignment="1">
      <alignment horizontal="center" vertical="center"/>
    </xf>
    <xf numFmtId="0" fontId="9" fillId="0" borderId="160" xfId="0" applyFont="1" applyBorder="1" applyAlignment="1">
      <alignment vertical="center" wrapText="1"/>
    </xf>
    <xf numFmtId="0" fontId="9" fillId="0" borderId="161" xfId="0" applyFont="1" applyBorder="1" applyAlignment="1">
      <alignment vertical="center"/>
    </xf>
    <xf numFmtId="0" fontId="9" fillId="0" borderId="162" xfId="0" applyFont="1" applyBorder="1" applyAlignment="1">
      <alignment vertical="center"/>
    </xf>
    <xf numFmtId="0" fontId="9" fillId="0" borderId="103" xfId="0" applyFont="1" applyBorder="1" applyAlignment="1">
      <alignment horizontal="center" vertical="center"/>
    </xf>
    <xf numFmtId="0" fontId="9" fillId="0" borderId="163" xfId="0" applyFont="1" applyBorder="1" applyAlignment="1">
      <alignment horizontal="center" vertical="center"/>
    </xf>
    <xf numFmtId="0" fontId="9" fillId="0" borderId="79" xfId="0" applyFont="1" applyBorder="1" applyAlignment="1">
      <alignment horizontal="center" vertical="center"/>
    </xf>
    <xf numFmtId="0" fontId="9" fillId="0" borderId="85" xfId="0" applyFont="1" applyBorder="1" applyAlignment="1">
      <alignment horizontal="center" vertical="center"/>
    </xf>
    <xf numFmtId="0" fontId="9" fillId="0" borderId="0" xfId="0" applyFont="1" applyAlignment="1">
      <alignment horizontal="left" vertical="center" shrinkToFit="1"/>
    </xf>
    <xf numFmtId="192" fontId="22" fillId="0" borderId="30" xfId="0" applyNumberFormat="1" applyFont="1" applyBorder="1" applyAlignment="1">
      <alignment horizontal="center" vertical="center"/>
    </xf>
    <xf numFmtId="192" fontId="22" fillId="0" borderId="32" xfId="0" applyNumberFormat="1" applyFont="1" applyBorder="1" applyAlignment="1">
      <alignment horizontal="center" vertical="center"/>
    </xf>
    <xf numFmtId="0" fontId="9" fillId="0" borderId="0" xfId="0" applyFont="1" applyAlignment="1">
      <alignment horizontal="left" vertical="center" indent="1" shrinkToFit="1"/>
    </xf>
    <xf numFmtId="0" fontId="9" fillId="0" borderId="0" xfId="0" applyFont="1" applyAlignment="1">
      <alignment horizontal="left" vertical="center" indent="3" shrinkToFit="1"/>
    </xf>
    <xf numFmtId="0" fontId="9" fillId="0" borderId="0" xfId="0" applyFont="1" applyAlignment="1">
      <alignment horizontal="left" vertical="center" indent="2" shrinkToFit="1"/>
    </xf>
    <xf numFmtId="191" fontId="9" fillId="0" borderId="0" xfId="0" applyNumberFormat="1" applyFont="1" applyAlignment="1">
      <alignment horizontal="distributed" vertical="center" indent="1"/>
    </xf>
    <xf numFmtId="0" fontId="9" fillId="0" borderId="0" xfId="0" applyFont="1" applyAlignment="1">
      <alignment horizontal="left" vertical="center" wrapText="1" indent="2"/>
    </xf>
    <xf numFmtId="0" fontId="9" fillId="0" borderId="36"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58" xfId="0" applyFont="1" applyBorder="1" applyAlignment="1">
      <alignment horizontal="center" vertical="center" wrapText="1"/>
    </xf>
    <xf numFmtId="180" fontId="7" fillId="0" borderId="0" xfId="58" applyNumberFormat="1" applyAlignment="1">
      <alignment horizontal="distributed" vertical="center" indent="1"/>
    </xf>
    <xf numFmtId="0" fontId="7" fillId="0" borderId="0" xfId="58" applyAlignment="1">
      <alignment horizontal="left" vertical="center"/>
    </xf>
    <xf numFmtId="0" fontId="7" fillId="0" borderId="0" xfId="58" applyAlignment="1">
      <alignment horizontal="center"/>
    </xf>
    <xf numFmtId="0" fontId="7" fillId="0" borderId="0" xfId="0" applyFont="1"/>
    <xf numFmtId="0" fontId="7" fillId="0" borderId="36" xfId="58" applyBorder="1" applyAlignment="1">
      <alignment horizontal="center"/>
    </xf>
    <xf numFmtId="0" fontId="7" fillId="0" borderId="37" xfId="58" applyBorder="1" applyAlignment="1">
      <alignment horizontal="center"/>
    </xf>
    <xf numFmtId="0" fontId="7" fillId="0" borderId="38" xfId="58" applyBorder="1" applyAlignment="1">
      <alignment horizontal="center"/>
    </xf>
    <xf numFmtId="0" fontId="7" fillId="0" borderId="74" xfId="58" applyBorder="1" applyAlignment="1">
      <alignment horizontal="center"/>
    </xf>
    <xf numFmtId="0" fontId="7" fillId="0" borderId="72" xfId="58" applyBorder="1" applyAlignment="1">
      <alignment horizontal="center"/>
    </xf>
    <xf numFmtId="0" fontId="7" fillId="0" borderId="58" xfId="58" applyBorder="1" applyAlignment="1">
      <alignment horizontal="center"/>
    </xf>
    <xf numFmtId="180" fontId="7" fillId="0" borderId="36" xfId="58" applyNumberFormat="1" applyBorder="1" applyAlignment="1">
      <alignment horizontal="left" vertical="center"/>
    </xf>
    <xf numFmtId="180" fontId="7" fillId="0" borderId="37" xfId="58" applyNumberFormat="1" applyBorder="1" applyAlignment="1">
      <alignment horizontal="left" vertical="center"/>
    </xf>
    <xf numFmtId="180" fontId="7" fillId="0" borderId="38" xfId="58" applyNumberFormat="1" applyBorder="1" applyAlignment="1">
      <alignment horizontal="left" vertical="center"/>
    </xf>
    <xf numFmtId="0" fontId="7" fillId="0" borderId="74" xfId="58" applyBorder="1" applyAlignment="1">
      <alignment horizontal="center" vertical="center"/>
    </xf>
    <xf numFmtId="0" fontId="7" fillId="0" borderId="72" xfId="58" applyBorder="1" applyAlignment="1">
      <alignment horizontal="center" vertical="center"/>
    </xf>
    <xf numFmtId="0" fontId="7" fillId="0" borderId="58" xfId="58" applyBorder="1" applyAlignment="1">
      <alignment horizontal="center" vertical="center"/>
    </xf>
    <xf numFmtId="198" fontId="7" fillId="0" borderId="74" xfId="58" applyNumberFormat="1" applyBorder="1" applyAlignment="1">
      <alignment horizontal="right" vertical="center"/>
    </xf>
    <xf numFmtId="198" fontId="7" fillId="0" borderId="72" xfId="58" applyNumberFormat="1" applyBorder="1" applyAlignment="1">
      <alignment horizontal="right" vertical="center"/>
    </xf>
    <xf numFmtId="198" fontId="7" fillId="0" borderId="58" xfId="58" applyNumberFormat="1" applyBorder="1" applyAlignment="1">
      <alignment horizontal="right" vertical="center"/>
    </xf>
    <xf numFmtId="0" fontId="7" fillId="0" borderId="36" xfId="58" applyBorder="1" applyAlignment="1">
      <alignment horizontal="center" vertical="center"/>
    </xf>
    <xf numFmtId="0" fontId="7" fillId="0" borderId="37" xfId="58" applyBorder="1" applyAlignment="1">
      <alignment horizontal="center" vertical="center"/>
    </xf>
    <xf numFmtId="0" fontId="7" fillId="0" borderId="38" xfId="58" applyBorder="1" applyAlignment="1">
      <alignment horizontal="center" vertical="center"/>
    </xf>
    <xf numFmtId="0" fontId="7" fillId="0" borderId="36" xfId="58" applyBorder="1" applyAlignment="1">
      <alignment horizontal="center" vertical="center" wrapText="1"/>
    </xf>
    <xf numFmtId="0" fontId="7" fillId="0" borderId="37" xfId="58" applyBorder="1" applyAlignment="1">
      <alignment horizontal="center" vertical="center" wrapText="1"/>
    </xf>
    <xf numFmtId="0" fontId="7" fillId="0" borderId="38" xfId="58" applyBorder="1" applyAlignment="1">
      <alignment horizontal="center" vertical="center" wrapText="1"/>
    </xf>
    <xf numFmtId="0" fontId="7" fillId="0" borderId="74" xfId="58" applyBorder="1" applyAlignment="1">
      <alignment horizontal="center" vertical="center" wrapText="1"/>
    </xf>
    <xf numFmtId="0" fontId="7" fillId="0" borderId="72" xfId="58" applyBorder="1" applyAlignment="1">
      <alignment horizontal="center" vertical="center" wrapText="1"/>
    </xf>
    <xf numFmtId="0" fontId="7" fillId="0" borderId="58" xfId="58" applyBorder="1" applyAlignment="1">
      <alignment horizontal="center" vertical="center" wrapText="1"/>
    </xf>
    <xf numFmtId="0" fontId="7" fillId="0" borderId="0" xfId="58" applyAlignment="1">
      <alignment horizontal="left" vertical="center" indent="2"/>
    </xf>
    <xf numFmtId="0" fontId="7" fillId="0" borderId="0" xfId="58" applyAlignment="1">
      <alignment horizontal="center" shrinkToFit="1"/>
    </xf>
    <xf numFmtId="0" fontId="7" fillId="0" borderId="0" xfId="58" applyAlignment="1">
      <alignment horizontal="left" vertical="center" shrinkToFit="1"/>
    </xf>
    <xf numFmtId="0" fontId="7" fillId="0" borderId="0" xfId="58" applyAlignment="1">
      <alignment horizontal="right" vertical="center"/>
    </xf>
    <xf numFmtId="0" fontId="7" fillId="0" borderId="0" xfId="58" applyAlignment="1">
      <alignment horizontal="left" vertical="center" indent="3" shrinkToFit="1"/>
    </xf>
    <xf numFmtId="191" fontId="7" fillId="0" borderId="0" xfId="58" applyNumberFormat="1" applyAlignment="1">
      <alignment horizontal="distributed" indent="1"/>
    </xf>
    <xf numFmtId="0" fontId="7" fillId="0" borderId="30" xfId="58" applyBorder="1" applyAlignment="1">
      <alignment horizontal="center" vertical="center"/>
    </xf>
    <xf numFmtId="0" fontId="7" fillId="0" borderId="31" xfId="58" applyBorder="1" applyAlignment="1">
      <alignment horizontal="center" vertical="center"/>
    </xf>
    <xf numFmtId="0" fontId="7" fillId="0" borderId="32" xfId="58" applyBorder="1" applyAlignment="1">
      <alignment horizontal="center" vertical="center"/>
    </xf>
    <xf numFmtId="0" fontId="7" fillId="0" borderId="39" xfId="58" applyBorder="1" applyAlignment="1">
      <alignment horizontal="center"/>
    </xf>
    <xf numFmtId="0" fontId="7" fillId="0" borderId="13" xfId="58" applyBorder="1" applyAlignment="1">
      <alignment horizontal="center"/>
    </xf>
    <xf numFmtId="0" fontId="224" fillId="46" borderId="26" xfId="79" applyFont="1" applyFill="1" applyBorder="1" applyAlignment="1">
      <alignment horizontal="center" vertical="center"/>
    </xf>
    <xf numFmtId="0" fontId="224" fillId="46" borderId="28" xfId="79" applyFont="1" applyFill="1" applyBorder="1" applyAlignment="1">
      <alignment horizontal="center" vertical="center"/>
    </xf>
    <xf numFmtId="0" fontId="162" fillId="0" borderId="0" xfId="79" applyFont="1" applyAlignment="1" applyProtection="1">
      <alignment horizontal="center" vertical="center" shrinkToFit="1"/>
    </xf>
    <xf numFmtId="180" fontId="162" fillId="46" borderId="27" xfId="79" applyNumberFormat="1" applyFont="1" applyFill="1" applyBorder="1" applyAlignment="1" applyProtection="1">
      <alignment horizontal="center" vertical="center" shrinkToFit="1"/>
      <protection locked="0"/>
    </xf>
    <xf numFmtId="210" fontId="162" fillId="0" borderId="0" xfId="79" applyNumberFormat="1" applyFont="1" applyAlignment="1" applyProtection="1">
      <alignment horizontal="center" vertical="center"/>
    </xf>
    <xf numFmtId="0" fontId="231" fillId="0" borderId="266" xfId="79" applyFont="1" applyBorder="1" applyAlignment="1" applyProtection="1">
      <alignment horizontal="center" vertical="center" shrinkToFit="1"/>
    </xf>
    <xf numFmtId="0" fontId="231" fillId="0" borderId="265" xfId="79" applyFont="1" applyBorder="1" applyAlignment="1" applyProtection="1">
      <alignment horizontal="center" vertical="center" shrinkToFit="1"/>
    </xf>
    <xf numFmtId="188" fontId="162" fillId="0" borderId="265" xfId="79" applyNumberFormat="1" applyFont="1" applyBorder="1" applyAlignment="1" applyProtection="1">
      <alignment vertical="center"/>
    </xf>
    <xf numFmtId="188" fontId="162" fillId="0" borderId="264" xfId="79" applyNumberFormat="1" applyFont="1" applyBorder="1" applyAlignment="1" applyProtection="1">
      <alignment vertical="center"/>
    </xf>
    <xf numFmtId="207" fontId="162" fillId="46" borderId="263" xfId="79" applyNumberFormat="1" applyFont="1" applyFill="1" applyBorder="1" applyAlignment="1">
      <alignment vertical="center"/>
    </xf>
    <xf numFmtId="207" fontId="162" fillId="46" borderId="262" xfId="79" applyNumberFormat="1" applyFont="1" applyFill="1" applyBorder="1" applyAlignment="1">
      <alignment vertical="center"/>
    </xf>
    <xf numFmtId="180" fontId="163" fillId="46" borderId="225" xfId="79" applyNumberFormat="1" applyFont="1" applyFill="1" applyBorder="1" applyAlignment="1" applyProtection="1">
      <alignment horizontal="center" vertical="center" shrinkToFit="1"/>
      <protection locked="0"/>
    </xf>
    <xf numFmtId="180" fontId="163" fillId="46" borderId="226" xfId="79" applyNumberFormat="1" applyFont="1" applyFill="1" applyBorder="1" applyAlignment="1" applyProtection="1">
      <alignment horizontal="center" vertical="center" shrinkToFit="1"/>
      <protection locked="0"/>
    </xf>
    <xf numFmtId="180" fontId="163" fillId="46" borderId="227" xfId="79" applyNumberFormat="1" applyFont="1" applyFill="1" applyBorder="1" applyAlignment="1" applyProtection="1">
      <alignment horizontal="center" vertical="center" shrinkToFit="1"/>
      <protection locked="0"/>
    </xf>
    <xf numFmtId="0" fontId="162" fillId="0" borderId="271" xfId="79" applyFont="1" applyBorder="1" applyAlignment="1" applyProtection="1">
      <alignment horizontal="center" vertical="center"/>
    </xf>
    <xf numFmtId="0" fontId="162" fillId="0" borderId="270" xfId="79" applyFont="1" applyBorder="1" applyAlignment="1" applyProtection="1">
      <alignment horizontal="center" vertical="center"/>
    </xf>
    <xf numFmtId="0" fontId="218" fillId="0" borderId="230" xfId="79" applyFont="1" applyBorder="1" applyAlignment="1" applyProtection="1">
      <alignment horizontal="center" vertical="center" wrapText="1" shrinkToFit="1"/>
    </xf>
    <xf numFmtId="0" fontId="218" fillId="0" borderId="253" xfId="79" applyFont="1" applyBorder="1" applyAlignment="1" applyProtection="1">
      <alignment horizontal="center" vertical="center" wrapText="1" shrinkToFit="1"/>
    </xf>
    <xf numFmtId="0" fontId="162" fillId="0" borderId="244" xfId="79" applyFont="1" applyFill="1" applyBorder="1" applyAlignment="1" applyProtection="1">
      <alignment horizontal="center" vertical="center" textRotation="255"/>
      <protection locked="0"/>
    </xf>
    <xf numFmtId="0" fontId="162" fillId="0" borderId="252" xfId="79" applyFont="1" applyFill="1" applyBorder="1" applyAlignment="1" applyProtection="1">
      <alignment horizontal="center" vertical="center" textRotation="255"/>
      <protection locked="0"/>
    </xf>
    <xf numFmtId="0" fontId="162" fillId="0" borderId="231" xfId="79" applyFont="1" applyFill="1" applyBorder="1" applyAlignment="1" applyProtection="1">
      <alignment horizontal="center" vertical="center" textRotation="255"/>
      <protection locked="0"/>
    </xf>
    <xf numFmtId="0" fontId="162" fillId="0" borderId="251" xfId="79" applyFont="1" applyFill="1" applyBorder="1" applyAlignment="1" applyProtection="1">
      <alignment horizontal="center" vertical="center" textRotation="255"/>
      <protection locked="0"/>
    </xf>
    <xf numFmtId="0" fontId="230" fillId="46" borderId="225" xfId="79" applyFont="1" applyFill="1" applyBorder="1" applyAlignment="1">
      <alignment horizontal="center" vertical="center"/>
    </xf>
    <xf numFmtId="0" fontId="230" fillId="46" borderId="226" xfId="79" applyFont="1" applyFill="1" applyBorder="1" applyAlignment="1">
      <alignment horizontal="center" vertical="center"/>
    </xf>
    <xf numFmtId="0" fontId="224" fillId="46" borderId="225" xfId="79" applyFont="1" applyFill="1" applyBorder="1" applyAlignment="1">
      <alignment horizontal="center" vertical="center"/>
    </xf>
    <xf numFmtId="0" fontId="224" fillId="46" borderId="227" xfId="79" applyFont="1" applyFill="1" applyBorder="1" applyAlignment="1">
      <alignment horizontal="center" vertical="center"/>
    </xf>
    <xf numFmtId="0" fontId="162" fillId="0" borderId="109" xfId="79" applyFont="1" applyBorder="1" applyAlignment="1" applyProtection="1">
      <alignment horizontal="center" vertical="center"/>
    </xf>
    <xf numFmtId="0" fontId="162" fillId="0" borderId="66" xfId="79" applyFont="1" applyBorder="1" applyAlignment="1" applyProtection="1">
      <alignment horizontal="center" vertical="center"/>
    </xf>
    <xf numFmtId="0" fontId="162" fillId="0" borderId="64" xfId="79" applyFont="1" applyBorder="1" applyAlignment="1" applyProtection="1">
      <alignment horizontal="center" vertical="center" shrinkToFit="1"/>
    </xf>
    <xf numFmtId="0" fontId="162" fillId="0" borderId="66" xfId="79" applyFont="1" applyBorder="1" applyAlignment="1" applyProtection="1">
      <alignment horizontal="center" vertical="center" shrinkToFit="1"/>
    </xf>
    <xf numFmtId="0" fontId="162" fillId="0" borderId="64" xfId="79" applyFont="1" applyBorder="1" applyAlignment="1" applyProtection="1">
      <alignment horizontal="center" vertical="center"/>
    </xf>
    <xf numFmtId="0" fontId="162" fillId="0" borderId="104" xfId="79" applyFont="1" applyBorder="1" applyAlignment="1" applyProtection="1">
      <alignment horizontal="center" vertical="center"/>
    </xf>
    <xf numFmtId="0" fontId="162" fillId="0" borderId="40" xfId="79" applyFont="1" applyBorder="1" applyAlignment="1" applyProtection="1">
      <alignment horizontal="center" vertical="center"/>
    </xf>
    <xf numFmtId="0" fontId="162" fillId="0" borderId="35" xfId="79" applyFont="1" applyBorder="1" applyAlignment="1" applyProtection="1">
      <alignment horizontal="center" vertical="center"/>
    </xf>
    <xf numFmtId="188" fontId="162" fillId="0" borderId="22" xfId="79" applyNumberFormat="1" applyFont="1" applyBorder="1" applyAlignment="1" applyProtection="1">
      <alignment vertical="center"/>
    </xf>
    <xf numFmtId="188" fontId="162" fillId="0" borderId="35" xfId="79" applyNumberFormat="1" applyFont="1" applyBorder="1" applyAlignment="1" applyProtection="1">
      <alignment vertical="center"/>
    </xf>
    <xf numFmtId="207" fontId="162" fillId="46" borderId="22" xfId="79" applyNumberFormat="1" applyFont="1" applyFill="1" applyBorder="1" applyAlignment="1">
      <alignment vertical="center"/>
    </xf>
    <xf numFmtId="207" fontId="162" fillId="46" borderId="42" xfId="79" applyNumberFormat="1" applyFont="1" applyFill="1" applyBorder="1" applyAlignment="1">
      <alignment vertical="center"/>
    </xf>
    <xf numFmtId="55" fontId="222" fillId="0" borderId="10" xfId="79" applyNumberFormat="1" applyFont="1" applyBorder="1" applyAlignment="1" applyProtection="1">
      <alignment horizontal="center" vertical="center"/>
    </xf>
    <xf numFmtId="0" fontId="162" fillId="0" borderId="232" xfId="79" applyFont="1" applyFill="1" applyBorder="1" applyAlignment="1" applyProtection="1">
      <alignment horizontal="center" vertical="center" textRotation="255"/>
      <protection locked="0"/>
    </xf>
    <xf numFmtId="0" fontId="162" fillId="0" borderId="255" xfId="79" applyFont="1" applyFill="1" applyBorder="1" applyAlignment="1" applyProtection="1">
      <alignment horizontal="center" vertical="center" textRotation="255"/>
      <protection locked="0"/>
    </xf>
    <xf numFmtId="0" fontId="162" fillId="0" borderId="230" xfId="79" applyFont="1" applyBorder="1" applyAlignment="1" applyProtection="1">
      <alignment horizontal="center" vertical="center"/>
    </xf>
    <xf numFmtId="0" fontId="162" fillId="0" borderId="253" xfId="79" applyFont="1" applyBorder="1" applyAlignment="1" applyProtection="1">
      <alignment horizontal="center" vertical="center"/>
    </xf>
    <xf numFmtId="0" fontId="162" fillId="0" borderId="244" xfId="79" applyFont="1" applyFill="1" applyBorder="1" applyAlignment="1" applyProtection="1">
      <alignment horizontal="center" vertical="center" shrinkToFit="1"/>
      <protection locked="0"/>
    </xf>
    <xf numFmtId="0" fontId="162" fillId="0" borderId="252" xfId="79" applyFont="1" applyFill="1" applyBorder="1" applyAlignment="1" applyProtection="1">
      <alignment horizontal="center" vertical="center" shrinkToFit="1"/>
      <protection locked="0"/>
    </xf>
    <xf numFmtId="0" fontId="162" fillId="0" borderId="231" xfId="79" applyFont="1" applyFill="1" applyBorder="1" applyAlignment="1" applyProtection="1">
      <alignment horizontal="center" vertical="center" shrinkToFit="1"/>
      <protection locked="0"/>
    </xf>
    <xf numFmtId="0" fontId="162" fillId="0" borderId="251" xfId="79" applyFont="1" applyFill="1" applyBorder="1" applyAlignment="1" applyProtection="1">
      <alignment horizontal="center" vertical="center" shrinkToFit="1"/>
      <protection locked="0"/>
    </xf>
    <xf numFmtId="188" fontId="162" fillId="0" borderId="269" xfId="79" applyNumberFormat="1" applyFont="1" applyBorder="1" applyAlignment="1" applyProtection="1">
      <alignment vertical="center"/>
    </xf>
    <xf numFmtId="188" fontId="162" fillId="0" borderId="270" xfId="79" applyNumberFormat="1" applyFont="1" applyBorder="1" applyAlignment="1" applyProtection="1">
      <alignment vertical="center"/>
    </xf>
    <xf numFmtId="207" fontId="162" fillId="46" borderId="269" xfId="79" applyNumberFormat="1" applyFont="1" applyFill="1" applyBorder="1" applyAlignment="1">
      <alignment vertical="center"/>
    </xf>
    <xf numFmtId="207" fontId="162" fillId="46" borderId="268" xfId="79" applyNumberFormat="1" applyFont="1" applyFill="1" applyBorder="1" applyAlignment="1">
      <alignment vertical="center"/>
    </xf>
    <xf numFmtId="0" fontId="230" fillId="46" borderId="26" xfId="79" applyFont="1" applyFill="1" applyBorder="1" applyAlignment="1">
      <alignment horizontal="center" vertical="center"/>
    </xf>
    <xf numFmtId="0" fontId="230" fillId="46" borderId="27" xfId="79" applyFont="1" applyFill="1" applyBorder="1" applyAlignment="1">
      <alignment horizontal="center" vertical="center"/>
    </xf>
    <xf numFmtId="0" fontId="162" fillId="0" borderId="232" xfId="79" applyFont="1" applyFill="1" applyBorder="1" applyAlignment="1" applyProtection="1">
      <alignment horizontal="center" vertical="center" shrinkToFit="1"/>
      <protection locked="0"/>
    </xf>
    <xf numFmtId="0" fontId="162" fillId="0" borderId="255" xfId="79" applyFont="1" applyFill="1" applyBorder="1" applyAlignment="1" applyProtection="1">
      <alignment horizontal="center" vertical="center" shrinkToFit="1"/>
      <protection locked="0"/>
    </xf>
    <xf numFmtId="0" fontId="162" fillId="0" borderId="12" xfId="79" applyFont="1" applyBorder="1" applyAlignment="1" applyProtection="1">
      <alignment horizontal="center" vertical="center"/>
    </xf>
    <xf numFmtId="0" fontId="162" fillId="0" borderId="244" xfId="79" applyFont="1" applyFill="1" applyBorder="1" applyAlignment="1" applyProtection="1">
      <alignment horizontal="center" vertical="center"/>
      <protection locked="0"/>
    </xf>
    <xf numFmtId="0" fontId="162" fillId="0" borderId="152" xfId="79" applyFont="1" applyFill="1" applyBorder="1" applyAlignment="1" applyProtection="1">
      <alignment horizontal="center" vertical="center"/>
      <protection locked="0"/>
    </xf>
    <xf numFmtId="0" fontId="162" fillId="0" borderId="231" xfId="79" applyFont="1" applyFill="1" applyBorder="1" applyAlignment="1" applyProtection="1">
      <alignment horizontal="center" vertical="center"/>
      <protection locked="0"/>
    </xf>
    <xf numFmtId="0" fontId="162" fillId="0" borderId="234" xfId="79" applyFont="1" applyFill="1" applyBorder="1" applyAlignment="1" applyProtection="1">
      <alignment horizontal="center" vertical="center"/>
      <protection locked="0"/>
    </xf>
    <xf numFmtId="0" fontId="162" fillId="0" borderId="232" xfId="79" applyFont="1" applyFill="1" applyBorder="1" applyAlignment="1" applyProtection="1">
      <alignment horizontal="center" vertical="center"/>
      <protection locked="0"/>
    </xf>
    <xf numFmtId="0" fontId="162" fillId="0" borderId="261" xfId="79" applyFont="1" applyFill="1" applyBorder="1" applyAlignment="1" applyProtection="1">
      <alignment horizontal="center" vertical="center"/>
      <protection locked="0"/>
    </xf>
    <xf numFmtId="55" fontId="222" fillId="0" borderId="10" xfId="79" applyNumberFormat="1" applyFont="1" applyFill="1" applyBorder="1" applyAlignment="1" applyProtection="1">
      <alignment horizontal="center" vertical="center"/>
    </xf>
    <xf numFmtId="0" fontId="162" fillId="0" borderId="251" xfId="79" applyFont="1" applyFill="1" applyBorder="1" applyAlignment="1" applyProtection="1">
      <alignment horizontal="center" vertical="center"/>
      <protection locked="0"/>
    </xf>
    <xf numFmtId="55" fontId="222" fillId="0" borderId="30" xfId="79" applyNumberFormat="1" applyFont="1" applyFill="1" applyBorder="1" applyAlignment="1" applyProtection="1">
      <alignment horizontal="center" vertical="center"/>
    </xf>
    <xf numFmtId="55" fontId="222" fillId="0" borderId="31" xfId="79" applyNumberFormat="1" applyFont="1" applyFill="1" applyBorder="1" applyAlignment="1" applyProtection="1">
      <alignment horizontal="center" vertical="center"/>
    </xf>
    <xf numFmtId="55" fontId="222" fillId="0" borderId="32" xfId="79" applyNumberFormat="1" applyFont="1" applyFill="1" applyBorder="1" applyAlignment="1" applyProtection="1">
      <alignment horizontal="center" vertical="center"/>
    </xf>
    <xf numFmtId="0" fontId="162" fillId="0" borderId="0" xfId="79" applyFont="1" applyAlignment="1" applyProtection="1">
      <alignment horizontal="center" vertical="center"/>
    </xf>
    <xf numFmtId="0" fontId="15" fillId="0" borderId="10" xfId="0" applyFont="1" applyBorder="1" applyAlignment="1">
      <alignment horizontal="center" vertical="center"/>
    </xf>
    <xf numFmtId="185" fontId="15" fillId="0" borderId="10" xfId="0" applyNumberFormat="1" applyFont="1" applyBorder="1" applyAlignment="1">
      <alignment horizontal="center" vertical="center"/>
    </xf>
    <xf numFmtId="180" fontId="15" fillId="0" borderId="0" xfId="0" applyNumberFormat="1" applyFont="1" applyAlignment="1">
      <alignment horizontal="distributed" vertical="center"/>
    </xf>
    <xf numFmtId="0" fontId="0" fillId="0" borderId="31" xfId="0" applyBorder="1" applyAlignment="1">
      <alignment horizontal="center" vertical="center"/>
    </xf>
    <xf numFmtId="0" fontId="0" fillId="0" borderId="32" xfId="0" applyBorder="1" applyAlignment="1">
      <alignment horizontal="center" vertical="center"/>
    </xf>
    <xf numFmtId="179" fontId="15" fillId="0" borderId="0" xfId="0" applyNumberFormat="1"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vertical="center" shrinkToFit="1"/>
    </xf>
    <xf numFmtId="0" fontId="9" fillId="0" borderId="0" xfId="0" applyFont="1" applyAlignment="1">
      <alignment horizontal="center" vertical="center" shrinkToFit="1"/>
    </xf>
    <xf numFmtId="0" fontId="15" fillId="0" borderId="0" xfId="0" applyFont="1" applyAlignment="1">
      <alignment vertical="center" wrapText="1"/>
    </xf>
    <xf numFmtId="180" fontId="9" fillId="0" borderId="0" xfId="0" applyNumberFormat="1" applyFont="1" applyAlignment="1">
      <alignment horizontal="distributed" vertical="center" indent="4"/>
    </xf>
    <xf numFmtId="0" fontId="11" fillId="0" borderId="0" xfId="0" applyFont="1" applyAlignment="1">
      <alignment horizontal="distributed" indent="5"/>
    </xf>
    <xf numFmtId="0" fontId="11" fillId="0" borderId="0" xfId="0" applyFont="1" applyAlignment="1">
      <alignment vertical="distributed" wrapText="1"/>
    </xf>
    <xf numFmtId="0" fontId="11" fillId="0" borderId="0" xfId="0" applyFont="1" applyAlignment="1">
      <alignment horizontal="left" indent="1" shrinkToFit="1"/>
    </xf>
    <xf numFmtId="180" fontId="11" fillId="0" borderId="0" xfId="0" applyNumberFormat="1" applyFont="1" applyAlignment="1">
      <alignment horizontal="distributed"/>
    </xf>
    <xf numFmtId="0" fontId="11" fillId="0" borderId="0" xfId="0" applyFont="1" applyAlignment="1">
      <alignment horizontal="left" shrinkToFit="1"/>
    </xf>
    <xf numFmtId="0" fontId="11" fillId="0" borderId="0" xfId="0" applyFont="1" applyAlignment="1">
      <alignment horizontal="left"/>
    </xf>
    <xf numFmtId="0" fontId="149" fillId="0" borderId="0" xfId="0" applyFont="1" applyAlignment="1">
      <alignment horizontal="center"/>
    </xf>
    <xf numFmtId="0" fontId="11" fillId="0" borderId="0" xfId="0" applyFont="1" applyAlignment="1">
      <alignment horizontal="left" vertical="top" wrapText="1"/>
    </xf>
    <xf numFmtId="191" fontId="11" fillId="0" borderId="0" xfId="0" applyNumberFormat="1" applyFont="1" applyAlignment="1">
      <alignment horizontal="distributed"/>
    </xf>
    <xf numFmtId="0" fontId="11" fillId="0" borderId="0" xfId="0" applyFont="1"/>
    <xf numFmtId="0" fontId="71" fillId="0" borderId="37" xfId="46" applyFont="1" applyBorder="1" applyAlignment="1">
      <alignment horizontal="center" vertical="center"/>
    </xf>
    <xf numFmtId="0" fontId="71" fillId="0" borderId="72" xfId="46" applyFont="1" applyBorder="1" applyAlignment="1">
      <alignment horizontal="center" vertical="center"/>
    </xf>
    <xf numFmtId="0" fontId="71" fillId="0" borderId="95" xfId="46" applyFont="1" applyBorder="1" applyAlignment="1">
      <alignment horizontal="center" vertical="center"/>
    </xf>
    <xf numFmtId="0" fontId="71" fillId="0" borderId="37" xfId="46" applyFont="1" applyBorder="1" applyAlignment="1">
      <alignment horizontal="center"/>
    </xf>
    <xf numFmtId="0" fontId="71" fillId="0" borderId="38" xfId="46" applyFont="1" applyBorder="1" applyAlignment="1">
      <alignment horizontal="center"/>
    </xf>
    <xf numFmtId="0" fontId="71" fillId="0" borderId="92" xfId="46" applyFont="1" applyBorder="1" applyAlignment="1">
      <alignment horizontal="center"/>
    </xf>
    <xf numFmtId="0" fontId="71" fillId="0" borderId="72" xfId="46" applyFont="1" applyBorder="1" applyAlignment="1">
      <alignment horizontal="center"/>
    </xf>
    <xf numFmtId="0" fontId="71" fillId="0" borderId="58" xfId="46" applyFont="1" applyBorder="1" applyAlignment="1">
      <alignment horizontal="center"/>
    </xf>
    <xf numFmtId="0" fontId="71" fillId="0" borderId="0" xfId="46" applyFont="1" applyAlignment="1">
      <alignment vertical="center" shrinkToFit="1"/>
    </xf>
    <xf numFmtId="0" fontId="7" fillId="0" borderId="37" xfId="46" applyFont="1" applyBorder="1" applyAlignment="1" applyProtection="1">
      <alignment horizontal="left"/>
      <protection locked="0"/>
    </xf>
    <xf numFmtId="0" fontId="7" fillId="0" borderId="0" xfId="46" applyFont="1" applyAlignment="1" applyProtection="1">
      <alignment horizontal="left" vertical="top" wrapText="1"/>
      <protection locked="0"/>
    </xf>
    <xf numFmtId="191" fontId="71" fillId="0" borderId="0" xfId="46" applyNumberFormat="1" applyFont="1" applyAlignment="1">
      <alignment horizontal="distributed" vertical="center"/>
    </xf>
    <xf numFmtId="0" fontId="71" fillId="0" borderId="0" xfId="46" applyFont="1" applyAlignment="1">
      <alignment horizontal="center" vertical="center"/>
    </xf>
    <xf numFmtId="0" fontId="71" fillId="0" borderId="37" xfId="46" applyFont="1" applyBorder="1" applyAlignment="1">
      <alignment horizontal="left" vertical="center"/>
    </xf>
    <xf numFmtId="0" fontId="71" fillId="0" borderId="72" xfId="46" applyFont="1" applyBorder="1" applyAlignment="1">
      <alignment horizontal="left" vertical="center"/>
    </xf>
    <xf numFmtId="0" fontId="71" fillId="0" borderId="37" xfId="46" applyFont="1" applyBorder="1" applyAlignment="1">
      <alignment horizontal="left" vertical="center" shrinkToFit="1"/>
    </xf>
    <xf numFmtId="0" fontId="71" fillId="0" borderId="72" xfId="46" applyFont="1" applyBorder="1" applyAlignment="1">
      <alignment horizontal="left" vertical="center" shrinkToFit="1"/>
    </xf>
    <xf numFmtId="0" fontId="15" fillId="0" borderId="37" xfId="46" applyFont="1" applyBorder="1" applyAlignment="1">
      <alignment horizontal="center" vertical="center"/>
    </xf>
    <xf numFmtId="0" fontId="15" fillId="0" borderId="72" xfId="46" applyFont="1" applyBorder="1" applyAlignment="1">
      <alignment horizontal="center" vertical="center"/>
    </xf>
    <xf numFmtId="179" fontId="15" fillId="0" borderId="37" xfId="46" applyNumberFormat="1" applyFont="1" applyBorder="1" applyAlignment="1">
      <alignment horizontal="right" vertical="center"/>
    </xf>
    <xf numFmtId="179" fontId="15" fillId="0" borderId="72" xfId="46" applyNumberFormat="1" applyFont="1" applyBorder="1" applyAlignment="1">
      <alignment horizontal="right" vertical="center"/>
    </xf>
    <xf numFmtId="0" fontId="15" fillId="0" borderId="37" xfId="46" applyFont="1" applyBorder="1" applyAlignment="1">
      <alignment horizontal="left" vertical="center"/>
    </xf>
    <xf numFmtId="0" fontId="15" fillId="0" borderId="72" xfId="46" applyFont="1" applyBorder="1" applyAlignment="1">
      <alignment horizontal="left" vertical="center"/>
    </xf>
    <xf numFmtId="0" fontId="71" fillId="0" borderId="55" xfId="46" applyFont="1" applyBorder="1" applyAlignment="1">
      <alignment horizontal="left" wrapText="1"/>
    </xf>
    <xf numFmtId="0" fontId="7" fillId="0" borderId="0" xfId="46" applyFont="1" applyAlignment="1">
      <alignment horizontal="left"/>
    </xf>
    <xf numFmtId="0" fontId="7" fillId="0" borderId="0" xfId="46" applyFont="1" applyAlignment="1">
      <alignment horizontal="left" shrinkToFit="1"/>
    </xf>
    <xf numFmtId="180" fontId="71" fillId="0" borderId="0" xfId="46" applyNumberFormat="1" applyFont="1" applyAlignment="1">
      <alignment horizontal="distributed" vertical="center" shrinkToFit="1"/>
    </xf>
    <xf numFmtId="180" fontId="7" fillId="0" borderId="0" xfId="46" applyNumberFormat="1" applyFont="1" applyAlignment="1">
      <alignment horizontal="distributed" vertical="center" wrapText="1"/>
    </xf>
    <xf numFmtId="0" fontId="15" fillId="0" borderId="0" xfId="46" applyFont="1" applyAlignment="1">
      <alignment horizontal="distributed" vertical="center"/>
    </xf>
    <xf numFmtId="0" fontId="20" fillId="27" borderId="27" xfId="46" applyFont="1" applyFill="1" applyBorder="1" applyAlignment="1">
      <alignment horizontal="left" vertical="center"/>
    </xf>
    <xf numFmtId="0" fontId="20" fillId="27" borderId="0" xfId="46" applyFont="1" applyFill="1" applyAlignment="1">
      <alignment horizontal="left" vertical="center"/>
    </xf>
    <xf numFmtId="179" fontId="71" fillId="0" borderId="37" xfId="46" applyNumberFormat="1" applyFont="1" applyBorder="1" applyAlignment="1">
      <alignment horizontal="right" vertical="center"/>
    </xf>
    <xf numFmtId="179" fontId="71" fillId="0" borderId="72" xfId="46" applyNumberFormat="1" applyFont="1" applyBorder="1" applyAlignment="1">
      <alignment horizontal="right" vertical="center"/>
    </xf>
    <xf numFmtId="0" fontId="71" fillId="0" borderId="95" xfId="46" applyFont="1" applyBorder="1" applyAlignment="1">
      <alignment horizontal="center" vertical="center" wrapText="1"/>
    </xf>
    <xf numFmtId="0" fontId="71" fillId="0" borderId="37" xfId="46" applyFont="1" applyBorder="1" applyAlignment="1">
      <alignment horizontal="center" vertical="center" wrapText="1"/>
    </xf>
    <xf numFmtId="0" fontId="71" fillId="0" borderId="38" xfId="46" applyFont="1" applyBorder="1" applyAlignment="1">
      <alignment horizontal="center" vertical="center" wrapText="1"/>
    </xf>
    <xf numFmtId="0" fontId="71" fillId="0" borderId="20" xfId="46" applyFont="1" applyBorder="1" applyAlignment="1">
      <alignment horizontal="center" vertical="center" wrapText="1"/>
    </xf>
    <xf numFmtId="0" fontId="71" fillId="0" borderId="0" xfId="46" applyFont="1" applyAlignment="1">
      <alignment horizontal="center" vertical="center" wrapText="1"/>
    </xf>
    <xf numFmtId="0" fontId="71" fillId="0" borderId="13" xfId="46" applyFont="1" applyBorder="1" applyAlignment="1">
      <alignment horizontal="center" vertical="center" wrapText="1"/>
    </xf>
    <xf numFmtId="0" fontId="71" fillId="0" borderId="92" xfId="46" applyFont="1" applyBorder="1" applyAlignment="1">
      <alignment horizontal="center" vertical="center" wrapText="1"/>
    </xf>
    <xf numFmtId="0" fontId="71" fillId="0" borderId="72" xfId="46" applyFont="1" applyBorder="1" applyAlignment="1">
      <alignment horizontal="center" vertical="center" wrapText="1"/>
    </xf>
    <xf numFmtId="0" fontId="71" fillId="0" borderId="58" xfId="46" applyFont="1" applyBorder="1" applyAlignment="1">
      <alignment horizontal="center" vertical="center" wrapText="1"/>
    </xf>
    <xf numFmtId="0" fontId="71" fillId="0" borderId="36" xfId="46" applyFont="1" applyBorder="1" applyAlignment="1">
      <alignment horizontal="center" vertical="center" wrapText="1"/>
    </xf>
    <xf numFmtId="0" fontId="71" fillId="0" borderId="39" xfId="46" applyFont="1" applyBorder="1" applyAlignment="1">
      <alignment horizontal="center" vertical="center" wrapText="1"/>
    </xf>
    <xf numFmtId="0" fontId="71" fillId="0" borderId="74" xfId="46" applyFont="1" applyBorder="1" applyAlignment="1">
      <alignment horizontal="center" vertical="center" wrapText="1"/>
    </xf>
    <xf numFmtId="180" fontId="71" fillId="0" borderId="37" xfId="46" applyNumberFormat="1" applyFont="1" applyBorder="1" applyAlignment="1">
      <alignment horizontal="distributed" vertical="center" indent="2" shrinkToFit="1"/>
    </xf>
    <xf numFmtId="180" fontId="71" fillId="0" borderId="72" xfId="46" applyNumberFormat="1" applyFont="1" applyBorder="1" applyAlignment="1">
      <alignment horizontal="distributed" vertical="center" indent="2"/>
    </xf>
    <xf numFmtId="0" fontId="71" fillId="0" borderId="0" xfId="46" applyFont="1" applyAlignment="1">
      <alignment horizontal="right" vertical="center"/>
    </xf>
    <xf numFmtId="0" fontId="71" fillId="0" borderId="39" xfId="46" applyFont="1" applyBorder="1" applyAlignment="1">
      <alignment horizontal="left" vertical="center" shrinkToFit="1"/>
    </xf>
    <xf numFmtId="0" fontId="71" fillId="0" borderId="0" xfId="46" applyFont="1" applyAlignment="1">
      <alignment horizontal="left" shrinkToFit="1"/>
    </xf>
    <xf numFmtId="0" fontId="71" fillId="0" borderId="13" xfId="46" applyFont="1" applyBorder="1" applyAlignment="1">
      <alignment horizontal="left" shrinkToFit="1"/>
    </xf>
    <xf numFmtId="0" fontId="71" fillId="0" borderId="74" xfId="46" applyFont="1" applyBorder="1" applyAlignment="1">
      <alignment horizontal="left" shrinkToFit="1"/>
    </xf>
    <xf numFmtId="0" fontId="71" fillId="0" borderId="72" xfId="46" applyFont="1" applyBorder="1" applyAlignment="1">
      <alignment horizontal="left" shrinkToFit="1"/>
    </xf>
    <xf numFmtId="0" fontId="71" fillId="0" borderId="58" xfId="46" applyFont="1" applyBorder="1" applyAlignment="1">
      <alignment horizontal="left" shrinkToFit="1"/>
    </xf>
    <xf numFmtId="0" fontId="71" fillId="0" borderId="36" xfId="46" applyFont="1" applyBorder="1" applyAlignment="1">
      <alignment horizontal="center" vertical="center"/>
    </xf>
    <xf numFmtId="0" fontId="71" fillId="0" borderId="37" xfId="46" applyFont="1" applyBorder="1" applyAlignment="1">
      <alignment vertical="center"/>
    </xf>
    <xf numFmtId="0" fontId="71" fillId="0" borderId="38" xfId="46" applyFont="1" applyBorder="1" applyAlignment="1">
      <alignment vertical="center"/>
    </xf>
    <xf numFmtId="0" fontId="71" fillId="0" borderId="39" xfId="46" applyFont="1" applyBorder="1" applyAlignment="1">
      <alignment vertical="center"/>
    </xf>
    <xf numFmtId="0" fontId="71" fillId="0" borderId="0" xfId="46" applyFont="1" applyAlignment="1">
      <alignment vertical="center"/>
    </xf>
    <xf numFmtId="0" fontId="71" fillId="0" borderId="13" xfId="46" applyFont="1" applyBorder="1" applyAlignment="1">
      <alignment vertical="center"/>
    </xf>
    <xf numFmtId="0" fontId="71" fillId="0" borderId="74" xfId="46" applyFont="1" applyBorder="1" applyAlignment="1">
      <alignment vertical="center"/>
    </xf>
    <xf numFmtId="0" fontId="71" fillId="0" borderId="72" xfId="46" applyFont="1" applyBorder="1" applyAlignment="1">
      <alignment vertical="center"/>
    </xf>
    <xf numFmtId="0" fontId="71" fillId="0" borderId="58" xfId="46" applyFont="1" applyBorder="1" applyAlignment="1">
      <alignment vertical="center"/>
    </xf>
    <xf numFmtId="0" fontId="71" fillId="0" borderId="37" xfId="46" applyFont="1" applyBorder="1" applyAlignment="1">
      <alignment horizontal="left" shrinkToFit="1"/>
    </xf>
    <xf numFmtId="0" fontId="71" fillId="0" borderId="73" xfId="46" applyFont="1" applyBorder="1" applyAlignment="1">
      <alignment horizontal="left" shrinkToFit="1"/>
    </xf>
    <xf numFmtId="0" fontId="71" fillId="0" borderId="21" xfId="46" applyFont="1" applyBorder="1" applyAlignment="1">
      <alignment horizontal="left" shrinkToFit="1"/>
    </xf>
    <xf numFmtId="0" fontId="71" fillId="0" borderId="90" xfId="46" applyFont="1" applyBorder="1" applyAlignment="1">
      <alignment horizontal="left" shrinkToFit="1"/>
    </xf>
    <xf numFmtId="0" fontId="71" fillId="0" borderId="36" xfId="46" applyFont="1" applyBorder="1" applyAlignment="1">
      <alignment horizontal="left" vertical="center" wrapText="1"/>
    </xf>
    <xf numFmtId="0" fontId="71" fillId="0" borderId="37" xfId="46" applyFont="1" applyBorder="1" applyAlignment="1">
      <alignment horizontal="left" wrapText="1"/>
    </xf>
    <xf numFmtId="0" fontId="71" fillId="0" borderId="38" xfId="46" applyFont="1" applyBorder="1" applyAlignment="1">
      <alignment horizontal="left" wrapText="1"/>
    </xf>
    <xf numFmtId="0" fontId="71" fillId="0" borderId="74" xfId="46" applyFont="1" applyBorder="1" applyAlignment="1">
      <alignment horizontal="left" wrapText="1"/>
    </xf>
    <xf numFmtId="0" fontId="71" fillId="0" borderId="72" xfId="46" applyFont="1" applyBorder="1" applyAlignment="1">
      <alignment horizontal="left" wrapText="1"/>
    </xf>
    <xf numFmtId="0" fontId="71" fillId="0" borderId="58" xfId="46" applyFont="1" applyBorder="1" applyAlignment="1">
      <alignment horizontal="left" wrapText="1"/>
    </xf>
    <xf numFmtId="191" fontId="71" fillId="0" borderId="0" xfId="46" applyNumberFormat="1" applyFont="1" applyAlignment="1">
      <alignment horizontal="distributed" vertical="center" shrinkToFit="1"/>
    </xf>
    <xf numFmtId="0" fontId="71" fillId="0" borderId="145" xfId="46" applyFont="1" applyBorder="1" applyAlignment="1" applyProtection="1">
      <alignment horizontal="center" vertical="center" wrapText="1"/>
      <protection locked="0"/>
    </xf>
    <xf numFmtId="0" fontId="71" fillId="0" borderId="87" xfId="46" applyFont="1" applyBorder="1" applyAlignment="1" applyProtection="1">
      <alignment horizontal="center" vertical="center" wrapText="1"/>
      <protection locked="0"/>
    </xf>
    <xf numFmtId="0" fontId="71" fillId="0" borderId="124" xfId="46" applyFont="1" applyBorder="1" applyAlignment="1" applyProtection="1">
      <alignment horizontal="center" vertical="center" wrapText="1"/>
      <protection locked="0"/>
    </xf>
    <xf numFmtId="0" fontId="71" fillId="0" borderId="86" xfId="46" applyFont="1" applyBorder="1" applyAlignment="1" applyProtection="1">
      <alignment horizontal="center" vertical="center" wrapText="1"/>
      <protection locked="0"/>
    </xf>
    <xf numFmtId="0" fontId="97" fillId="0" borderId="55" xfId="46" applyFont="1" applyBorder="1" applyAlignment="1">
      <alignment horizontal="center"/>
    </xf>
    <xf numFmtId="0" fontId="71" fillId="0" borderId="88" xfId="46" applyFont="1" applyBorder="1" applyAlignment="1" applyProtection="1">
      <alignment horizontal="center" vertical="center" wrapText="1"/>
      <protection locked="0"/>
    </xf>
    <xf numFmtId="180" fontId="7" fillId="0" borderId="0" xfId="46" applyNumberFormat="1" applyFont="1" applyAlignment="1">
      <alignment vertical="center" wrapText="1"/>
    </xf>
    <xf numFmtId="0" fontId="71" fillId="0" borderId="37" xfId="46" applyFont="1" applyBorder="1" applyAlignment="1">
      <alignment vertical="center" shrinkToFit="1"/>
    </xf>
    <xf numFmtId="0" fontId="71" fillId="0" borderId="72" xfId="46" applyFont="1" applyBorder="1" applyAlignment="1">
      <alignment vertical="center" shrinkToFit="1"/>
    </xf>
    <xf numFmtId="0" fontId="7" fillId="0" borderId="22" xfId="0" applyFont="1" applyBorder="1" applyAlignment="1">
      <alignment horizontal="left" vertical="center" indent="1" shrinkToFit="1"/>
    </xf>
    <xf numFmtId="0" fontId="7" fillId="0" borderId="18" xfId="0" applyFont="1" applyBorder="1" applyAlignment="1">
      <alignment horizontal="left" vertical="center" indent="1" shrinkToFit="1"/>
    </xf>
    <xf numFmtId="0" fontId="7" fillId="0" borderId="126" xfId="0" applyFont="1" applyBorder="1" applyAlignment="1">
      <alignment horizontal="left" vertical="center" indent="1" shrinkToFit="1"/>
    </xf>
    <xf numFmtId="0" fontId="71" fillId="0" borderId="22" xfId="0" applyFont="1" applyBorder="1" applyAlignment="1">
      <alignment horizontal="center" vertical="center" wrapText="1" shrinkToFit="1"/>
    </xf>
    <xf numFmtId="0" fontId="71" fillId="0" borderId="18" xfId="0" applyFont="1" applyBorder="1" applyAlignment="1">
      <alignment horizontal="center" vertical="center" shrinkToFit="1"/>
    </xf>
    <xf numFmtId="0" fontId="71" fillId="0" borderId="35" xfId="0" applyFont="1" applyBorder="1" applyAlignment="1">
      <alignment horizontal="center" vertical="center" shrinkToFit="1"/>
    </xf>
    <xf numFmtId="0" fontId="7" fillId="0" borderId="167" xfId="0" applyFont="1" applyBorder="1" applyAlignment="1">
      <alignment horizontal="center" vertical="center" textRotation="255" shrinkToFit="1"/>
    </xf>
    <xf numFmtId="0" fontId="7" fillId="0" borderId="168" xfId="0" applyFont="1" applyBorder="1" applyAlignment="1">
      <alignment horizontal="center" vertical="center" textRotation="255" shrinkToFit="1"/>
    </xf>
    <xf numFmtId="0" fontId="7" fillId="0" borderId="169" xfId="0" applyFont="1" applyBorder="1" applyAlignment="1">
      <alignment horizontal="center" vertical="center" textRotation="255" shrinkToFit="1"/>
    </xf>
    <xf numFmtId="0" fontId="7" fillId="0" borderId="126" xfId="0" applyFont="1" applyBorder="1" applyAlignment="1">
      <alignment horizontal="center" vertical="center" shrinkToFit="1"/>
    </xf>
    <xf numFmtId="0" fontId="7" fillId="0" borderId="93" xfId="0" applyFont="1" applyBorder="1" applyAlignment="1">
      <alignment vertical="center" wrapText="1" shrinkToFit="1"/>
    </xf>
    <xf numFmtId="0" fontId="7" fillId="0" borderId="23" xfId="0" applyFont="1" applyBorder="1" applyAlignment="1">
      <alignment vertical="center" shrinkToFit="1"/>
    </xf>
    <xf numFmtId="0" fontId="7" fillId="0" borderId="59" xfId="0" applyFont="1" applyBorder="1" applyAlignment="1">
      <alignment vertical="center" shrinkToFit="1"/>
    </xf>
    <xf numFmtId="0" fontId="7" fillId="0" borderId="24" xfId="0" applyFont="1" applyBorder="1" applyAlignment="1">
      <alignment vertical="center" shrinkToFit="1"/>
    </xf>
    <xf numFmtId="0" fontId="7" fillId="0" borderId="46" xfId="0" applyFont="1" applyBorder="1" applyAlignment="1">
      <alignment vertical="center" shrinkToFit="1"/>
    </xf>
    <xf numFmtId="0" fontId="7" fillId="0" borderId="24" xfId="0" applyFont="1" applyBorder="1" applyAlignment="1">
      <alignment horizontal="left" vertical="top" wrapText="1" indent="1" shrinkToFit="1"/>
    </xf>
    <xf numFmtId="0" fontId="7" fillId="0" borderId="0" xfId="0" applyFont="1" applyAlignment="1">
      <alignment horizontal="left" vertical="top" indent="1" shrinkToFit="1"/>
    </xf>
    <xf numFmtId="0" fontId="7" fillId="0" borderId="46" xfId="0" applyFont="1" applyBorder="1" applyAlignment="1">
      <alignment horizontal="left" vertical="top" indent="1" shrinkToFit="1"/>
    </xf>
    <xf numFmtId="0" fontId="7" fillId="0" borderId="24" xfId="0" applyFont="1" applyBorder="1" applyAlignment="1">
      <alignment horizontal="left" vertical="center" wrapText="1" indent="1" shrinkToFit="1"/>
    </xf>
    <xf numFmtId="0" fontId="7" fillId="0" borderId="93" xfId="0" applyFont="1" applyBorder="1" applyAlignment="1">
      <alignment horizontal="center" vertical="center" wrapText="1" shrinkToFit="1"/>
    </xf>
    <xf numFmtId="0" fontId="7" fillId="0" borderId="23" xfId="0" applyFont="1" applyBorder="1" applyAlignment="1">
      <alignment horizontal="center" vertical="center" wrapText="1" shrinkToFit="1"/>
    </xf>
    <xf numFmtId="0" fontId="7" fillId="0" borderId="59" xfId="0" applyFont="1" applyBorder="1" applyAlignment="1">
      <alignment horizontal="center" vertical="center" wrapText="1" shrinkToFit="1"/>
    </xf>
    <xf numFmtId="0" fontId="7" fillId="0" borderId="24"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46" xfId="0" applyFont="1" applyBorder="1" applyAlignment="1">
      <alignment horizontal="center" vertical="center" wrapText="1" shrinkToFit="1"/>
    </xf>
    <xf numFmtId="0" fontId="7" fillId="0" borderId="63" xfId="0" applyFont="1" applyBorder="1" applyAlignment="1">
      <alignment horizontal="center" vertical="center" wrapText="1" shrinkToFit="1"/>
    </xf>
    <xf numFmtId="0" fontId="7" fillId="0" borderId="17" xfId="0" applyFont="1" applyBorder="1" applyAlignment="1">
      <alignment horizontal="center" vertical="center" wrapText="1" shrinkToFit="1"/>
    </xf>
    <xf numFmtId="0" fontId="7" fillId="0" borderId="60" xfId="0" applyFont="1" applyBorder="1" applyAlignment="1">
      <alignment horizontal="center" vertical="center" wrapText="1" shrinkToFit="1"/>
    </xf>
    <xf numFmtId="180" fontId="7" fillId="0" borderId="93" xfId="0" applyNumberFormat="1" applyFont="1" applyBorder="1" applyAlignment="1">
      <alignment horizontal="distributed" vertical="center" indent="3" shrinkToFit="1"/>
    </xf>
    <xf numFmtId="180" fontId="7" fillId="0" borderId="23" xfId="0" applyNumberFormat="1" applyFont="1" applyBorder="1" applyAlignment="1">
      <alignment horizontal="distributed" vertical="center" indent="3" shrinkToFit="1"/>
    </xf>
    <xf numFmtId="180" fontId="7" fillId="0" borderId="133" xfId="0" applyNumberFormat="1" applyFont="1" applyBorder="1" applyAlignment="1">
      <alignment horizontal="distributed" vertical="center" indent="3" shrinkToFit="1"/>
    </xf>
    <xf numFmtId="180" fontId="7" fillId="0" borderId="24" xfId="0" applyNumberFormat="1" applyFont="1" applyBorder="1" applyAlignment="1">
      <alignment horizontal="distributed" vertical="center" indent="3" shrinkToFit="1"/>
    </xf>
    <xf numFmtId="180" fontId="7" fillId="0" borderId="0" xfId="0" applyNumberFormat="1" applyFont="1" applyAlignment="1">
      <alignment horizontal="distributed" vertical="center" indent="3" shrinkToFit="1"/>
    </xf>
    <xf numFmtId="180" fontId="7" fillId="0" borderId="21" xfId="0" applyNumberFormat="1" applyFont="1" applyBorder="1" applyAlignment="1">
      <alignment horizontal="distributed" vertical="center" indent="3" shrinkToFit="1"/>
    </xf>
    <xf numFmtId="180" fontId="7" fillId="0" borderId="63" xfId="0" applyNumberFormat="1" applyFont="1" applyBorder="1" applyAlignment="1">
      <alignment horizontal="distributed" vertical="center" indent="3" shrinkToFit="1"/>
    </xf>
    <xf numFmtId="180" fontId="7" fillId="0" borderId="17" xfId="0" applyNumberFormat="1" applyFont="1" applyBorder="1" applyAlignment="1">
      <alignment horizontal="distributed" vertical="center" indent="3" shrinkToFit="1"/>
    </xf>
    <xf numFmtId="180" fontId="7" fillId="0" borderId="25" xfId="0" applyNumberFormat="1" applyFont="1" applyBorder="1" applyAlignment="1">
      <alignment horizontal="distributed" vertical="center" indent="3" shrinkToFit="1"/>
    </xf>
    <xf numFmtId="0" fontId="7" fillId="0" borderId="93" xfId="0" applyFont="1" applyBorder="1" applyAlignment="1">
      <alignment horizontal="right" vertical="center" shrinkToFit="1"/>
    </xf>
    <xf numFmtId="0" fontId="7" fillId="0" borderId="63" xfId="0" applyFont="1" applyBorder="1" applyAlignment="1">
      <alignment horizontal="right" vertical="center" shrinkToFit="1"/>
    </xf>
    <xf numFmtId="3" fontId="87" fillId="0" borderId="22" xfId="0" applyNumberFormat="1" applyFont="1" applyBorder="1" applyAlignment="1">
      <alignment horizontal="center" vertical="center" shrinkToFit="1"/>
    </xf>
    <xf numFmtId="3" fontId="87" fillId="0" borderId="18" xfId="0" applyNumberFormat="1" applyFont="1" applyBorder="1" applyAlignment="1">
      <alignment horizontal="center" vertical="center" shrinkToFit="1"/>
    </xf>
    <xf numFmtId="180" fontId="7" fillId="0" borderId="63" xfId="0" applyNumberFormat="1" applyFont="1" applyBorder="1" applyAlignment="1">
      <alignment horizontal="distributed" vertical="top" indent="1" shrinkToFit="1"/>
    </xf>
    <xf numFmtId="180" fontId="7" fillId="0" borderId="17" xfId="0" applyNumberFormat="1" applyFont="1" applyBorder="1" applyAlignment="1">
      <alignment horizontal="distributed" vertical="top" indent="1" shrinkToFit="1"/>
    </xf>
    <xf numFmtId="180" fontId="7" fillId="0" borderId="93" xfId="0" applyNumberFormat="1" applyFont="1" applyBorder="1" applyAlignment="1">
      <alignment horizontal="distributed" indent="1" shrinkToFit="1"/>
    </xf>
    <xf numFmtId="180" fontId="7" fillId="0" borderId="23" xfId="0" applyNumberFormat="1" applyFont="1" applyBorder="1" applyAlignment="1">
      <alignment horizontal="distributed" indent="1" shrinkToFit="1"/>
    </xf>
    <xf numFmtId="180" fontId="7" fillId="0" borderId="22" xfId="0" applyNumberFormat="1" applyFont="1" applyBorder="1" applyAlignment="1">
      <alignment horizontal="distributed" vertical="center" indent="1" shrinkToFit="1"/>
    </xf>
    <xf numFmtId="180" fontId="7" fillId="0" borderId="18" xfId="0" applyNumberFormat="1" applyFont="1" applyBorder="1" applyAlignment="1">
      <alignment horizontal="distributed" vertical="center" indent="1" shrinkToFit="1"/>
    </xf>
    <xf numFmtId="0" fontId="0" fillId="0" borderId="23" xfId="0" applyBorder="1" applyAlignment="1">
      <alignment horizontal="center" vertical="center" shrinkToFit="1"/>
    </xf>
    <xf numFmtId="0" fontId="0" fillId="0" borderId="59" xfId="0" applyBorder="1" applyAlignment="1">
      <alignment horizontal="center"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60" xfId="0" applyBorder="1" applyAlignment="1">
      <alignment horizontal="center" vertical="center" shrinkToFit="1"/>
    </xf>
    <xf numFmtId="0" fontId="0" fillId="0" borderId="16" xfId="0" applyBorder="1" applyAlignment="1">
      <alignment horizontal="center" vertical="center" shrinkToFit="1"/>
    </xf>
    <xf numFmtId="0" fontId="7" fillId="0" borderId="60" xfId="0" applyFont="1" applyBorder="1" applyAlignment="1">
      <alignment vertical="center" shrinkToFit="1"/>
    </xf>
    <xf numFmtId="0" fontId="46" fillId="0" borderId="0" xfId="0" applyFont="1" applyAlignment="1">
      <alignment horizontal="center" vertical="center"/>
    </xf>
    <xf numFmtId="0" fontId="0" fillId="0" borderId="23" xfId="0" applyBorder="1" applyAlignment="1">
      <alignment vertical="center" shrinkToFit="1"/>
    </xf>
    <xf numFmtId="0" fontId="0" fillId="0" borderId="17" xfId="0" applyBorder="1" applyAlignment="1">
      <alignment vertical="center" shrinkToFit="1"/>
    </xf>
    <xf numFmtId="0" fontId="41" fillId="0" borderId="145" xfId="0" applyFont="1" applyBorder="1" applyAlignment="1">
      <alignment horizontal="center" vertical="center" shrinkToFit="1"/>
    </xf>
    <xf numFmtId="0" fontId="7" fillId="0" borderId="93" xfId="0" applyFont="1" applyBorder="1" applyAlignment="1">
      <alignment horizontal="left" vertical="center" indent="1" shrinkToFit="1"/>
    </xf>
    <xf numFmtId="0" fontId="0" fillId="0" borderId="23" xfId="0" applyBorder="1" applyAlignment="1">
      <alignment horizontal="left" vertical="center" indent="1" shrinkToFit="1"/>
    </xf>
    <xf numFmtId="0" fontId="0" fillId="0" borderId="133" xfId="0" applyBorder="1" applyAlignment="1">
      <alignment horizontal="left" vertical="center" indent="1" shrinkToFit="1"/>
    </xf>
    <xf numFmtId="180" fontId="7" fillId="0" borderId="0" xfId="0" applyNumberFormat="1" applyFont="1" applyAlignment="1">
      <alignment horizontal="distributed" vertical="center" indent="1"/>
    </xf>
    <xf numFmtId="0" fontId="15" fillId="0" borderId="141" xfId="0" applyFont="1" applyBorder="1" applyAlignment="1">
      <alignment vertical="center"/>
    </xf>
    <xf numFmtId="0" fontId="7" fillId="0" borderId="0" xfId="0" applyFont="1" applyAlignment="1">
      <alignment horizontal="left" vertical="center" shrinkToFit="1"/>
    </xf>
    <xf numFmtId="0" fontId="7" fillId="0" borderId="63" xfId="0" applyFont="1" applyBorder="1" applyAlignment="1">
      <alignment horizontal="center" vertical="center" shrinkToFit="1"/>
    </xf>
    <xf numFmtId="58" fontId="7" fillId="0" borderId="0" xfId="0" applyNumberFormat="1" applyFont="1" applyAlignment="1">
      <alignment horizontal="left" vertical="center" shrinkToFit="1"/>
    </xf>
    <xf numFmtId="0" fontId="7" fillId="0" borderId="17" xfId="0" applyFont="1" applyBorder="1" applyAlignment="1">
      <alignment vertical="center" shrinkToFit="1"/>
    </xf>
    <xf numFmtId="0" fontId="7" fillId="0" borderId="25" xfId="0" applyFont="1" applyBorder="1" applyAlignment="1">
      <alignment vertical="center" shrinkToFit="1"/>
    </xf>
    <xf numFmtId="0" fontId="0" fillId="0" borderId="0" xfId="0" applyAlignment="1">
      <alignment horizontal="distributed" vertical="center"/>
    </xf>
    <xf numFmtId="0" fontId="7" fillId="0" borderId="68" xfId="0" applyFont="1" applyBorder="1" applyAlignment="1">
      <alignment horizontal="left" vertical="center" indent="1" shrinkToFit="1"/>
    </xf>
    <xf numFmtId="0" fontId="41" fillId="0" borderId="72" xfId="0" applyFont="1" applyBorder="1" applyAlignment="1">
      <alignment horizontal="right" vertical="center"/>
    </xf>
    <xf numFmtId="0" fontId="41" fillId="0" borderId="58" xfId="0" applyFont="1" applyBorder="1" applyAlignment="1">
      <alignment horizontal="right" vertical="center"/>
    </xf>
    <xf numFmtId="0" fontId="15" fillId="0" borderId="36" xfId="0" applyFont="1" applyBorder="1" applyAlignment="1">
      <alignment horizontal="left" vertical="center"/>
    </xf>
    <xf numFmtId="0" fontId="15" fillId="0" borderId="74" xfId="0" applyFont="1" applyBorder="1" applyAlignment="1">
      <alignment horizontal="left" vertical="center"/>
    </xf>
    <xf numFmtId="3" fontId="15" fillId="0" borderId="36" xfId="0" applyNumberFormat="1" applyFont="1" applyBorder="1" applyAlignment="1">
      <alignment horizontal="right" vertical="center"/>
    </xf>
    <xf numFmtId="3" fontId="15" fillId="0" borderId="37" xfId="0" applyNumberFormat="1" applyFont="1" applyBorder="1" applyAlignment="1">
      <alignment horizontal="right" vertical="center"/>
    </xf>
    <xf numFmtId="3" fontId="15" fillId="0" borderId="74" xfId="0" applyNumberFormat="1" applyFont="1" applyBorder="1" applyAlignment="1">
      <alignment horizontal="right" vertical="center"/>
    </xf>
    <xf numFmtId="3" fontId="15" fillId="0" borderId="72" xfId="0" applyNumberFormat="1" applyFont="1" applyBorder="1" applyAlignment="1">
      <alignment horizontal="right" vertical="center"/>
    </xf>
    <xf numFmtId="180" fontId="15" fillId="0" borderId="37" xfId="0" applyNumberFormat="1" applyFont="1" applyBorder="1" applyAlignment="1">
      <alignment horizontal="distributed" vertical="center" indent="1"/>
    </xf>
    <xf numFmtId="180" fontId="15" fillId="0" borderId="72" xfId="0" applyNumberFormat="1" applyFont="1" applyBorder="1" applyAlignment="1">
      <alignment horizontal="distributed" vertical="center" indent="1"/>
    </xf>
    <xf numFmtId="0" fontId="15" fillId="0" borderId="0" xfId="0" applyFont="1" applyAlignment="1">
      <alignment horizontal="distributed" vertical="center" shrinkToFit="1"/>
    </xf>
    <xf numFmtId="180" fontId="15" fillId="0" borderId="36" xfId="0" applyNumberFormat="1" applyFont="1" applyBorder="1" applyAlignment="1">
      <alignment horizontal="distributed" vertical="center" indent="2"/>
    </xf>
    <xf numFmtId="180" fontId="15" fillId="0" borderId="37" xfId="0" applyNumberFormat="1" applyFont="1" applyBorder="1" applyAlignment="1">
      <alignment horizontal="distributed" vertical="center" indent="2"/>
    </xf>
    <xf numFmtId="180" fontId="15" fillId="0" borderId="74" xfId="0" applyNumberFormat="1" applyFont="1" applyBorder="1" applyAlignment="1">
      <alignment horizontal="distributed" vertical="center" indent="2"/>
    </xf>
    <xf numFmtId="180" fontId="15" fillId="0" borderId="72" xfId="0" applyNumberFormat="1" applyFont="1" applyBorder="1" applyAlignment="1">
      <alignment horizontal="distributed" vertical="center" indent="2"/>
    </xf>
    <xf numFmtId="58" fontId="15" fillId="0" borderId="0" xfId="0" applyNumberFormat="1" applyFont="1" applyAlignment="1">
      <alignment vertical="center" shrinkToFit="1"/>
    </xf>
    <xf numFmtId="180" fontId="15" fillId="0" borderId="37" xfId="0" applyNumberFormat="1" applyFont="1" applyBorder="1" applyAlignment="1">
      <alignment horizontal="distributed" vertical="center" shrinkToFit="1"/>
    </xf>
    <xf numFmtId="0" fontId="0" fillId="29" borderId="30" xfId="0" applyFill="1" applyBorder="1" applyAlignment="1">
      <alignment horizontal="center"/>
    </xf>
    <xf numFmtId="0" fontId="0" fillId="29" borderId="31" xfId="0" applyFill="1" applyBorder="1" applyAlignment="1">
      <alignment horizontal="center"/>
    </xf>
    <xf numFmtId="0" fontId="0" fillId="29" borderId="32" xfId="0" applyFill="1" applyBorder="1" applyAlignment="1">
      <alignment horizontal="center"/>
    </xf>
    <xf numFmtId="0" fontId="180" fillId="0" borderId="30" xfId="69" applyFont="1" applyBorder="1" applyAlignment="1">
      <alignment horizontal="center" shrinkToFit="1"/>
    </xf>
    <xf numFmtId="0" fontId="180" fillId="0" borderId="31" xfId="69" applyFont="1" applyBorder="1" applyAlignment="1">
      <alignment horizontal="center" shrinkToFit="1"/>
    </xf>
    <xf numFmtId="0" fontId="180" fillId="0" borderId="32" xfId="69" applyFont="1" applyBorder="1" applyAlignment="1">
      <alignment horizontal="center" shrinkToFit="1"/>
    </xf>
    <xf numFmtId="0" fontId="180" fillId="32" borderId="30" xfId="69" applyFont="1" applyFill="1" applyBorder="1" applyAlignment="1">
      <alignment horizontal="center"/>
    </xf>
    <xf numFmtId="0" fontId="180" fillId="32" borderId="31" xfId="69" applyFont="1" applyFill="1" applyBorder="1" applyAlignment="1">
      <alignment horizontal="center"/>
    </xf>
    <xf numFmtId="0" fontId="180" fillId="32" borderId="32" xfId="69" applyFont="1" applyFill="1" applyBorder="1" applyAlignment="1">
      <alignment horizontal="center"/>
    </xf>
    <xf numFmtId="0" fontId="0" fillId="29" borderId="30" xfId="0" applyFill="1" applyBorder="1" applyAlignment="1">
      <alignment horizontal="left"/>
    </xf>
    <xf numFmtId="0" fontId="0" fillId="29" borderId="31" xfId="0" applyFill="1" applyBorder="1" applyAlignment="1">
      <alignment horizontal="left"/>
    </xf>
    <xf numFmtId="0" fontId="0" fillId="29" borderId="32" xfId="0" applyFill="1" applyBorder="1" applyAlignment="1">
      <alignment horizontal="left"/>
    </xf>
    <xf numFmtId="0" fontId="184" fillId="0" borderId="0" xfId="69" applyFont="1" applyAlignment="1">
      <alignment horizontal="center"/>
    </xf>
    <xf numFmtId="0" fontId="185" fillId="29" borderId="0" xfId="0" applyFont="1" applyFill="1" applyAlignment="1">
      <alignment horizontal="center"/>
    </xf>
    <xf numFmtId="0" fontId="125" fillId="29" borderId="0" xfId="0" applyFont="1" applyFill="1" applyAlignment="1">
      <alignment horizontal="center"/>
    </xf>
    <xf numFmtId="0" fontId="180" fillId="0" borderId="30" xfId="69" applyFont="1" applyBorder="1" applyAlignment="1">
      <alignment horizontal="left" shrinkToFit="1"/>
    </xf>
    <xf numFmtId="0" fontId="180" fillId="0" borderId="31" xfId="69" applyFont="1" applyBorder="1" applyAlignment="1">
      <alignment horizontal="left" shrinkToFit="1"/>
    </xf>
    <xf numFmtId="0" fontId="180" fillId="0" borderId="32" xfId="69" applyFont="1" applyBorder="1" applyAlignment="1">
      <alignment horizontal="left" shrinkToFit="1"/>
    </xf>
    <xf numFmtId="0" fontId="181" fillId="0" borderId="0" xfId="69" applyFont="1" applyAlignment="1">
      <alignment horizontal="left"/>
    </xf>
    <xf numFmtId="0" fontId="182" fillId="29" borderId="0" xfId="0" applyFont="1" applyFill="1" applyAlignment="1">
      <alignment horizontal="left"/>
    </xf>
    <xf numFmtId="0" fontId="183" fillId="29" borderId="0" xfId="0" applyFont="1" applyFill="1" applyAlignment="1">
      <alignment horizontal="left"/>
    </xf>
    <xf numFmtId="0" fontId="0" fillId="29" borderId="30" xfId="0" applyFill="1" applyBorder="1" applyAlignment="1">
      <alignment horizontal="right"/>
    </xf>
    <xf numFmtId="0" fontId="0" fillId="29" borderId="31" xfId="0" applyFill="1" applyBorder="1" applyAlignment="1">
      <alignment horizontal="right"/>
    </xf>
    <xf numFmtId="0" fontId="0" fillId="29" borderId="32" xfId="0" applyFill="1" applyBorder="1" applyAlignment="1">
      <alignment horizontal="right"/>
    </xf>
    <xf numFmtId="180" fontId="14" fillId="0" borderId="0" xfId="58" applyNumberFormat="1" applyFont="1" applyAlignment="1">
      <alignment horizontal="distributed" vertical="center" indent="1"/>
    </xf>
    <xf numFmtId="49" fontId="180" fillId="0" borderId="30" xfId="69" applyNumberFormat="1" applyFont="1" applyBorder="1" applyAlignment="1">
      <alignment horizontal="left"/>
    </xf>
    <xf numFmtId="49" fontId="180" fillId="0" borderId="31" xfId="69" applyNumberFormat="1" applyFont="1" applyBorder="1" applyAlignment="1">
      <alignment horizontal="left"/>
    </xf>
    <xf numFmtId="49" fontId="180" fillId="0" borderId="32" xfId="69" applyNumberFormat="1" applyFont="1" applyBorder="1" applyAlignment="1">
      <alignment horizontal="left"/>
    </xf>
    <xf numFmtId="0" fontId="180" fillId="0" borderId="30" xfId="69" applyFont="1" applyBorder="1" applyAlignment="1">
      <alignment horizontal="left"/>
    </xf>
    <xf numFmtId="0" fontId="180" fillId="0" borderId="31" xfId="69" applyFont="1" applyBorder="1" applyAlignment="1">
      <alignment horizontal="left"/>
    </xf>
    <xf numFmtId="0" fontId="180" fillId="0" borderId="32" xfId="69" applyFont="1" applyBorder="1" applyAlignment="1">
      <alignment horizontal="left"/>
    </xf>
    <xf numFmtId="0" fontId="180" fillId="0" borderId="30" xfId="69" applyFont="1" applyBorder="1" applyAlignment="1">
      <alignment horizontal="center"/>
    </xf>
    <xf numFmtId="0" fontId="180" fillId="0" borderId="31" xfId="69" applyFont="1" applyBorder="1" applyAlignment="1">
      <alignment horizontal="center"/>
    </xf>
    <xf numFmtId="0" fontId="180" fillId="0" borderId="32" xfId="69" applyFont="1" applyBorder="1" applyAlignment="1">
      <alignment horizontal="center"/>
    </xf>
    <xf numFmtId="0" fontId="185" fillId="0" borderId="0" xfId="0" applyFont="1" applyAlignment="1">
      <alignment horizontal="center"/>
    </xf>
    <xf numFmtId="0" fontId="125" fillId="0" borderId="0" xfId="0" applyFont="1" applyAlignment="1">
      <alignment horizontal="center"/>
    </xf>
    <xf numFmtId="0" fontId="0" fillId="29" borderId="0" xfId="0" applyFill="1" applyAlignment="1">
      <alignment horizontal="left"/>
    </xf>
    <xf numFmtId="0" fontId="0" fillId="29" borderId="0" xfId="0" applyFill="1" applyAlignment="1">
      <alignment horizontal="right"/>
    </xf>
    <xf numFmtId="0" fontId="7" fillId="0" borderId="10" xfId="58" applyBorder="1" applyAlignment="1">
      <alignment horizontal="center"/>
    </xf>
    <xf numFmtId="0" fontId="7" fillId="0" borderId="0" xfId="58" applyAlignment="1">
      <alignment horizontal="left" vertical="center" wrapText="1"/>
    </xf>
    <xf numFmtId="38" fontId="7" fillId="0" borderId="72" xfId="34" applyFont="1" applyBorder="1" applyAlignment="1">
      <alignment horizontal="right" vertical="center"/>
    </xf>
    <xf numFmtId="0" fontId="7" fillId="0" borderId="10" xfId="58" applyBorder="1" applyAlignment="1">
      <alignment horizontal="center" vertical="center" wrapText="1"/>
    </xf>
    <xf numFmtId="0" fontId="7" fillId="0" borderId="10" xfId="58" applyBorder="1" applyAlignment="1">
      <alignment horizontal="center" vertical="center"/>
    </xf>
    <xf numFmtId="191" fontId="7" fillId="0" borderId="0" xfId="58" applyNumberFormat="1" applyAlignment="1">
      <alignment horizontal="distributed" vertical="center"/>
    </xf>
    <xf numFmtId="0" fontId="7" fillId="0" borderId="0" xfId="58" applyAlignment="1">
      <alignment horizontal="left" vertical="center" indent="1" shrinkToFit="1"/>
    </xf>
    <xf numFmtId="0" fontId="92" fillId="0" borderId="0" xfId="58" applyFont="1" applyAlignment="1">
      <alignment horizontal="center"/>
    </xf>
    <xf numFmtId="0" fontId="7" fillId="0" borderId="72" xfId="58" applyBorder="1" applyAlignment="1">
      <alignment horizontal="left" shrinkToFit="1"/>
    </xf>
    <xf numFmtId="0" fontId="7" fillId="0" borderId="31" xfId="58" applyBorder="1" applyAlignment="1">
      <alignment horizontal="left" shrinkToFit="1"/>
    </xf>
    <xf numFmtId="0" fontId="7" fillId="0" borderId="72" xfId="58" applyBorder="1" applyAlignment="1">
      <alignment horizontal="left" indent="1" shrinkToFit="1"/>
    </xf>
    <xf numFmtId="0" fontId="7" fillId="0" borderId="31" xfId="58" applyBorder="1" applyAlignment="1">
      <alignment horizontal="left" indent="1" shrinkToFit="1"/>
    </xf>
    <xf numFmtId="0" fontId="7" fillId="0" borderId="31" xfId="58" applyBorder="1" applyAlignment="1">
      <alignment horizontal="left"/>
    </xf>
    <xf numFmtId="0" fontId="7" fillId="0" borderId="0" xfId="58" applyAlignment="1">
      <alignment horizontal="distributed" shrinkToFit="1"/>
    </xf>
    <xf numFmtId="0" fontId="7" fillId="0" borderId="72" xfId="58" applyBorder="1" applyAlignment="1">
      <alignment horizontal="distributed" shrinkToFit="1"/>
    </xf>
    <xf numFmtId="180" fontId="72" fillId="0" borderId="0" xfId="61" applyNumberFormat="1" applyFont="1" applyAlignment="1">
      <alignment horizontal="center" vertical="center"/>
    </xf>
    <xf numFmtId="0" fontId="72" fillId="0" borderId="31" xfId="61" applyFont="1" applyBorder="1">
      <alignment vertical="center"/>
    </xf>
    <xf numFmtId="0" fontId="72" fillId="0" borderId="31" xfId="61" applyFont="1" applyBorder="1" applyAlignment="1">
      <alignment horizontal="left" vertical="center"/>
    </xf>
    <xf numFmtId="0" fontId="73" fillId="0" borderId="0" xfId="61" applyFont="1" applyAlignment="1">
      <alignment horizontal="distributed" vertical="center" indent="10"/>
    </xf>
    <xf numFmtId="0" fontId="72" fillId="0" borderId="72" xfId="61" applyFont="1" applyBorder="1">
      <alignment vertical="center"/>
    </xf>
    <xf numFmtId="0" fontId="72" fillId="0" borderId="72" xfId="61" applyFont="1" applyBorder="1" applyAlignment="1">
      <alignment vertical="center" shrinkToFit="1"/>
    </xf>
    <xf numFmtId="0" fontId="9" fillId="0" borderId="10" xfId="49" applyFont="1" applyBorder="1" applyAlignment="1">
      <alignment horizontal="center" vertical="center"/>
    </xf>
    <xf numFmtId="0" fontId="9" fillId="0" borderId="0" xfId="49" applyFont="1" applyAlignment="1">
      <alignment horizontal="left" vertical="center"/>
    </xf>
    <xf numFmtId="191" fontId="9" fillId="0" borderId="10" xfId="49" applyNumberFormat="1" applyFont="1" applyBorder="1" applyAlignment="1">
      <alignment horizontal="center" vertical="center" shrinkToFit="1"/>
    </xf>
    <xf numFmtId="0" fontId="9" fillId="0" borderId="0" xfId="49" applyFont="1" applyAlignment="1">
      <alignment horizontal="center" vertical="center" shrinkToFit="1"/>
    </xf>
    <xf numFmtId="0" fontId="52" fillId="0" borderId="0" xfId="49" applyFont="1" applyAlignment="1">
      <alignment horizontal="center" vertical="center"/>
    </xf>
    <xf numFmtId="0" fontId="9" fillId="0" borderId="0" xfId="49" applyFont="1" applyAlignment="1">
      <alignment horizontal="left" vertical="center" indent="1" shrinkToFit="1"/>
    </xf>
    <xf numFmtId="0" fontId="9" fillId="0" borderId="0" xfId="49" applyFont="1" applyAlignment="1">
      <alignment horizontal="center" vertical="center"/>
    </xf>
    <xf numFmtId="179" fontId="219" fillId="0" borderId="72" xfId="0" applyNumberFormat="1" applyFont="1" applyFill="1" applyBorder="1" applyAlignment="1">
      <alignment vertical="center"/>
    </xf>
    <xf numFmtId="0" fontId="219" fillId="0" borderId="72" xfId="0" applyFont="1" applyFill="1" applyBorder="1" applyAlignment="1">
      <alignment vertical="center"/>
    </xf>
    <xf numFmtId="0" fontId="46" fillId="0" borderId="0" xfId="0" applyFont="1" applyFill="1" applyAlignment="1">
      <alignment horizontal="center" vertical="center"/>
    </xf>
    <xf numFmtId="0" fontId="219" fillId="0" borderId="0" xfId="0" applyFont="1" applyFill="1" applyAlignment="1">
      <alignment vertical="center"/>
    </xf>
    <xf numFmtId="0" fontId="219" fillId="0" borderId="72" xfId="0" applyFont="1" applyFill="1" applyBorder="1" applyAlignment="1">
      <alignment horizontal="left" vertical="center" indent="2"/>
    </xf>
    <xf numFmtId="0" fontId="219" fillId="0" borderId="72" xfId="0" applyFont="1" applyFill="1" applyBorder="1" applyAlignment="1">
      <alignment horizontal="left" vertical="center" indent="1"/>
    </xf>
    <xf numFmtId="180" fontId="219" fillId="0" borderId="98" xfId="0" applyNumberFormat="1" applyFont="1" applyFill="1" applyBorder="1" applyAlignment="1">
      <alignment horizontal="center" vertical="center"/>
    </xf>
    <xf numFmtId="0" fontId="219" fillId="0" borderId="98" xfId="0" applyFont="1" applyFill="1" applyBorder="1" applyAlignment="1">
      <alignment horizontal="center" vertical="center"/>
    </xf>
    <xf numFmtId="49" fontId="219" fillId="0" borderId="98" xfId="0" applyNumberFormat="1" applyFont="1" applyFill="1" applyBorder="1" applyAlignment="1">
      <alignment vertical="center"/>
    </xf>
    <xf numFmtId="0" fontId="234" fillId="0" borderId="0" xfId="75" applyFont="1" applyProtection="1">
      <alignment vertical="center"/>
    </xf>
    <xf numFmtId="0" fontId="234" fillId="0" borderId="0" xfId="75" applyFont="1" applyAlignment="1" applyProtection="1">
      <alignment horizontal="left" vertical="center"/>
    </xf>
    <xf numFmtId="0" fontId="218" fillId="0" borderId="0" xfId="75" applyFont="1" applyProtection="1">
      <alignment vertical="center"/>
    </xf>
    <xf numFmtId="0" fontId="218" fillId="0" borderId="0" xfId="75" applyFont="1" applyAlignment="1" applyProtection="1">
      <alignment horizontal="center" vertical="center"/>
    </xf>
    <xf numFmtId="0" fontId="234" fillId="0" borderId="0" xfId="75" applyFont="1" applyAlignment="1" applyProtection="1">
      <alignment horizontal="center" vertical="center"/>
    </xf>
    <xf numFmtId="0" fontId="218" fillId="0" borderId="0" xfId="75" applyFont="1" applyAlignment="1">
      <alignment horizontal="center" vertical="center"/>
    </xf>
    <xf numFmtId="0" fontId="218" fillId="0" borderId="0" xfId="75" applyFont="1">
      <alignment vertical="center"/>
    </xf>
    <xf numFmtId="207" fontId="218" fillId="0" borderId="0" xfId="75" applyNumberFormat="1" applyFont="1">
      <alignment vertical="center"/>
    </xf>
    <xf numFmtId="0" fontId="235" fillId="0" borderId="0" xfId="75" applyFont="1" applyAlignment="1">
      <alignment horizontal="right" vertical="center"/>
    </xf>
    <xf numFmtId="0" fontId="218" fillId="0" borderId="0" xfId="75" applyFont="1" applyAlignment="1">
      <alignment vertical="center" shrinkToFit="1"/>
    </xf>
    <xf numFmtId="0" fontId="218" fillId="46" borderId="0" xfId="75" applyFont="1" applyFill="1" applyAlignment="1">
      <alignment horizontal="center" vertical="center" shrinkToFit="1"/>
    </xf>
    <xf numFmtId="0" fontId="235" fillId="0" borderId="0" xfId="75" applyFont="1" applyAlignment="1" applyProtection="1">
      <alignment horizontal="right" vertical="center"/>
    </xf>
    <xf numFmtId="207" fontId="218" fillId="0" borderId="0" xfId="75" applyNumberFormat="1" applyFont="1" applyProtection="1">
      <alignment vertical="center"/>
    </xf>
    <xf numFmtId="0" fontId="236" fillId="46" borderId="10" xfId="75" applyFont="1" applyFill="1" applyBorder="1" applyAlignment="1">
      <alignment horizontal="center" vertical="center"/>
    </xf>
    <xf numFmtId="0" fontId="218" fillId="0" borderId="0" xfId="75" applyFont="1" applyFill="1">
      <alignment vertical="center"/>
    </xf>
    <xf numFmtId="0" fontId="235" fillId="0" borderId="0" xfId="75" applyFont="1" applyAlignment="1" applyProtection="1">
      <alignment horizontal="left" vertical="center"/>
    </xf>
    <xf numFmtId="0" fontId="235" fillId="46" borderId="0" xfId="75" applyFont="1" applyFill="1" applyAlignment="1" applyProtection="1">
      <alignment horizontal="left" vertical="center"/>
    </xf>
    <xf numFmtId="0" fontId="218" fillId="0" borderId="0" xfId="75" applyFont="1" applyFill="1" applyAlignment="1" applyProtection="1">
      <alignment vertical="center"/>
    </xf>
    <xf numFmtId="0" fontId="236" fillId="0" borderId="0" xfId="75" applyFont="1" applyFill="1" applyBorder="1" applyAlignment="1">
      <alignment vertical="center"/>
    </xf>
    <xf numFmtId="0" fontId="236" fillId="46" borderId="26" xfId="75" applyFont="1" applyFill="1" applyBorder="1" applyAlignment="1">
      <alignment horizontal="center" vertical="center"/>
    </xf>
    <xf numFmtId="0" fontId="236" fillId="46" borderId="27" xfId="75" applyFont="1" applyFill="1" applyBorder="1" applyAlignment="1">
      <alignment horizontal="center" vertical="center"/>
    </xf>
    <xf numFmtId="0" fontId="236" fillId="46" borderId="27" xfId="75" applyFont="1" applyFill="1" applyBorder="1" applyAlignment="1" applyProtection="1">
      <alignment horizontal="center" vertical="center"/>
    </xf>
    <xf numFmtId="0" fontId="236" fillId="46" borderId="28" xfId="75" applyFont="1" applyFill="1" applyBorder="1" applyAlignment="1" applyProtection="1">
      <alignment horizontal="center" vertical="center"/>
    </xf>
    <xf numFmtId="0" fontId="218" fillId="0" borderId="10" xfId="75" applyFont="1" applyBorder="1" applyAlignment="1">
      <alignment horizontal="center" vertical="center" wrapText="1"/>
    </xf>
    <xf numFmtId="0" fontId="218" fillId="0" borderId="10" xfId="75" applyFont="1" applyBorder="1" applyAlignment="1">
      <alignment horizontal="center" vertical="center"/>
    </xf>
    <xf numFmtId="0" fontId="237" fillId="0" borderId="10" xfId="75" applyFont="1" applyBorder="1" applyAlignment="1">
      <alignment horizontal="center" vertical="center" wrapText="1"/>
    </xf>
    <xf numFmtId="0" fontId="237" fillId="0" borderId="10" xfId="75" applyFont="1" applyBorder="1" applyAlignment="1">
      <alignment horizontal="center" vertical="center" wrapText="1" shrinkToFit="1"/>
    </xf>
    <xf numFmtId="207" fontId="237" fillId="0" borderId="10" xfId="75" applyNumberFormat="1" applyFont="1" applyBorder="1" applyAlignment="1">
      <alignment horizontal="center" vertical="center" wrapText="1"/>
    </xf>
    <xf numFmtId="180" fontId="235" fillId="46" borderId="0" xfId="75" applyNumberFormat="1" applyFont="1" applyFill="1" applyBorder="1" applyAlignment="1" applyProtection="1">
      <alignment horizontal="center" vertical="center" shrinkToFit="1"/>
      <protection locked="0"/>
    </xf>
    <xf numFmtId="180" fontId="235" fillId="0" borderId="0" xfId="75" applyNumberFormat="1" applyFont="1" applyFill="1" applyBorder="1" applyAlignment="1" applyProtection="1">
      <alignment vertical="center" shrinkToFit="1"/>
      <protection locked="0"/>
    </xf>
    <xf numFmtId="0" fontId="235" fillId="0" borderId="0" xfId="75" applyFont="1" applyFill="1" applyBorder="1">
      <alignment vertical="center"/>
    </xf>
    <xf numFmtId="0" fontId="235" fillId="0" borderId="0" xfId="75" applyFont="1" applyFill="1" applyBorder="1" applyAlignment="1">
      <alignment vertical="center" wrapText="1" shrinkToFit="1"/>
    </xf>
    <xf numFmtId="0" fontId="218" fillId="0" borderId="0" xfId="75" applyFont="1" applyFill="1" applyBorder="1">
      <alignment vertical="center"/>
    </xf>
    <xf numFmtId="0" fontId="218" fillId="0" borderId="0" xfId="75" applyFont="1" applyFill="1" applyBorder="1" applyAlignment="1">
      <alignment vertical="center" wrapText="1"/>
    </xf>
    <xf numFmtId="0" fontId="236" fillId="46" borderId="20" xfId="75" applyFont="1" applyFill="1" applyBorder="1" applyAlignment="1">
      <alignment horizontal="center" vertical="center"/>
    </xf>
    <xf numFmtId="0" fontId="236" fillId="46" borderId="0" xfId="75" applyFont="1" applyFill="1" applyBorder="1" applyAlignment="1">
      <alignment horizontal="center" vertical="center"/>
    </xf>
    <xf numFmtId="0" fontId="236" fillId="46" borderId="0" xfId="75" applyFont="1" applyFill="1" applyBorder="1" applyAlignment="1" applyProtection="1">
      <alignment horizontal="center" vertical="center"/>
    </xf>
    <xf numFmtId="0" fontId="236" fillId="46" borderId="21" xfId="75" applyFont="1" applyFill="1" applyBorder="1" applyAlignment="1" applyProtection="1">
      <alignment horizontal="center" vertical="center"/>
    </xf>
    <xf numFmtId="0" fontId="218" fillId="0" borderId="0" xfId="75" applyFont="1" applyAlignment="1">
      <alignment vertical="center"/>
    </xf>
    <xf numFmtId="180" fontId="235" fillId="46" borderId="0" xfId="75" applyNumberFormat="1" applyFont="1" applyFill="1" applyAlignment="1" applyProtection="1">
      <alignment horizontal="left" vertical="center" shrinkToFit="1"/>
      <protection locked="0"/>
    </xf>
    <xf numFmtId="180" fontId="235" fillId="0" borderId="0" xfId="75" applyNumberFormat="1" applyFont="1" applyFill="1" applyAlignment="1" applyProtection="1">
      <alignment vertical="center" shrinkToFit="1"/>
      <protection locked="0"/>
    </xf>
    <xf numFmtId="0" fontId="238" fillId="0" borderId="0" xfId="75" applyFont="1" applyFill="1" applyBorder="1" applyAlignment="1">
      <alignment vertical="center" wrapText="1"/>
    </xf>
    <xf numFmtId="1" fontId="236" fillId="46" borderId="0" xfId="75" applyNumberFormat="1" applyFont="1" applyFill="1" applyBorder="1" applyAlignment="1" applyProtection="1">
      <alignment horizontal="center" vertical="center"/>
    </xf>
    <xf numFmtId="1" fontId="236" fillId="46" borderId="21" xfId="75" applyNumberFormat="1" applyFont="1" applyFill="1" applyBorder="1" applyAlignment="1" applyProtection="1">
      <alignment horizontal="center" vertical="center"/>
    </xf>
    <xf numFmtId="0" fontId="238" fillId="0" borderId="10" xfId="75" applyFont="1" applyBorder="1" applyAlignment="1">
      <alignment horizontal="center" vertical="center"/>
    </xf>
    <xf numFmtId="0" fontId="238" fillId="0" borderId="10" xfId="75" applyFont="1" applyBorder="1" applyAlignment="1">
      <alignment horizontal="center" vertical="center" wrapText="1" shrinkToFit="1"/>
    </xf>
    <xf numFmtId="0" fontId="238" fillId="0" borderId="10" xfId="75" applyFont="1" applyBorder="1" applyAlignment="1">
      <alignment horizontal="center" vertical="center" wrapText="1"/>
    </xf>
    <xf numFmtId="207" fontId="238" fillId="0" borderId="10" xfId="75" applyNumberFormat="1" applyFont="1" applyBorder="1" applyAlignment="1">
      <alignment horizontal="center" vertical="center"/>
    </xf>
    <xf numFmtId="0" fontId="235" fillId="0" borderId="0" xfId="75" applyFont="1" applyFill="1" applyBorder="1" applyAlignment="1">
      <alignment vertical="center" wrapText="1"/>
    </xf>
    <xf numFmtId="0" fontId="235" fillId="0" borderId="0" xfId="75" applyFont="1" applyFill="1" applyBorder="1" applyAlignment="1">
      <alignment vertical="center" shrinkToFit="1"/>
    </xf>
    <xf numFmtId="0" fontId="218" fillId="0" borderId="0" xfId="75" applyFont="1" applyFill="1" applyBorder="1" applyAlignment="1">
      <alignment vertical="center" shrinkToFit="1"/>
    </xf>
    <xf numFmtId="0" fontId="235" fillId="0" borderId="0" xfId="75" applyFont="1">
      <alignment vertical="center"/>
    </xf>
    <xf numFmtId="0" fontId="235" fillId="0" borderId="0" xfId="75" applyFont="1" applyFill="1" applyBorder="1" applyAlignment="1">
      <alignment vertical="center"/>
    </xf>
    <xf numFmtId="207" fontId="193" fillId="0" borderId="10" xfId="75" applyNumberFormat="1" applyFont="1" applyFill="1" applyBorder="1" applyAlignment="1">
      <alignment horizontal="center" vertical="center"/>
    </xf>
    <xf numFmtId="207" fontId="193" fillId="46" borderId="10" xfId="75" applyNumberFormat="1" applyFont="1" applyFill="1" applyBorder="1" applyAlignment="1">
      <alignment horizontal="center" vertical="center"/>
    </xf>
    <xf numFmtId="207" fontId="193" fillId="46" borderId="29" xfId="75" applyNumberFormat="1" applyFont="1" applyFill="1" applyBorder="1" applyAlignment="1">
      <alignment horizontal="center" vertical="center"/>
    </xf>
    <xf numFmtId="188" fontId="218" fillId="0" borderId="36" xfId="75" applyNumberFormat="1" applyFont="1" applyBorder="1" applyAlignment="1">
      <alignment horizontal="center" vertical="center"/>
    </xf>
    <xf numFmtId="207" fontId="218" fillId="0" borderId="36" xfId="76" applyNumberFormat="1" applyFont="1" applyBorder="1" applyAlignment="1">
      <alignment horizontal="center" vertical="center"/>
    </xf>
    <xf numFmtId="207" fontId="236" fillId="0" borderId="10" xfId="75" applyNumberFormat="1" applyFont="1" applyBorder="1" applyAlignment="1">
      <alignment horizontal="center" vertical="center"/>
    </xf>
    <xf numFmtId="0" fontId="235" fillId="0" borderId="0" xfId="75" applyFont="1" applyAlignment="1" applyProtection="1">
      <alignment horizontal="right" vertical="center"/>
    </xf>
    <xf numFmtId="210" fontId="235" fillId="0" borderId="0" xfId="75" applyNumberFormat="1" applyFont="1" applyAlignment="1" applyProtection="1">
      <alignment horizontal="left" vertical="center"/>
    </xf>
    <xf numFmtId="210" fontId="235" fillId="0" borderId="0" xfId="75" applyNumberFormat="1" applyFont="1" applyAlignment="1" applyProtection="1">
      <alignment vertical="center"/>
    </xf>
    <xf numFmtId="0" fontId="218" fillId="0" borderId="0" xfId="75" applyFont="1" applyFill="1" applyBorder="1" applyAlignment="1">
      <alignment vertical="center"/>
    </xf>
    <xf numFmtId="207" fontId="193" fillId="0" borderId="0" xfId="75" applyNumberFormat="1" applyFont="1" applyFill="1" applyBorder="1" applyAlignment="1">
      <alignment vertical="center"/>
    </xf>
    <xf numFmtId="207" fontId="193" fillId="46" borderId="229" xfId="75" applyNumberFormat="1" applyFont="1" applyFill="1" applyBorder="1" applyAlignment="1">
      <alignment horizontal="center" vertical="center"/>
    </xf>
    <xf numFmtId="188" fontId="218" fillId="0" borderId="40" xfId="75" applyNumberFormat="1" applyFont="1" applyBorder="1" applyAlignment="1">
      <alignment horizontal="center" vertical="center"/>
    </xf>
    <xf numFmtId="207" fontId="218" fillId="0" borderId="229" xfId="76" applyNumberFormat="1" applyFont="1" applyBorder="1" applyAlignment="1">
      <alignment horizontal="center" vertical="center"/>
    </xf>
    <xf numFmtId="0" fontId="218" fillId="0" borderId="0" xfId="75" applyFont="1" applyFill="1" applyBorder="1" applyAlignment="1">
      <alignment vertical="center" textRotation="255"/>
    </xf>
    <xf numFmtId="0" fontId="236" fillId="46" borderId="96" xfId="75" applyFont="1" applyFill="1" applyBorder="1" applyAlignment="1">
      <alignment horizontal="center" vertical="center"/>
    </xf>
    <xf numFmtId="0" fontId="236" fillId="46" borderId="55" xfId="75" applyFont="1" applyFill="1" applyBorder="1" applyAlignment="1">
      <alignment horizontal="center" vertical="center"/>
    </xf>
    <xf numFmtId="1" fontId="236" fillId="46" borderId="55" xfId="75" applyNumberFormat="1" applyFont="1" applyFill="1" applyBorder="1" applyAlignment="1" applyProtection="1">
      <alignment horizontal="center" vertical="center"/>
    </xf>
    <xf numFmtId="1" fontId="236" fillId="46" borderId="57" xfId="75" applyNumberFormat="1" applyFont="1" applyFill="1" applyBorder="1" applyAlignment="1" applyProtection="1">
      <alignment horizontal="center" vertical="center"/>
    </xf>
    <xf numFmtId="207" fontId="218" fillId="0" borderId="0" xfId="76" applyNumberFormat="1" applyFont="1" applyFill="1" applyBorder="1" applyAlignment="1">
      <alignment vertical="center"/>
    </xf>
    <xf numFmtId="207" fontId="236" fillId="0" borderId="0" xfId="75" applyNumberFormat="1" applyFont="1" applyFill="1" applyBorder="1" applyAlignment="1">
      <alignment vertical="center"/>
    </xf>
    <xf numFmtId="0" fontId="218" fillId="46" borderId="229" xfId="75" applyFont="1" applyFill="1" applyBorder="1" applyAlignment="1">
      <alignment horizontal="center" vertical="center"/>
    </xf>
    <xf numFmtId="0" fontId="218" fillId="46" borderId="12" xfId="75" applyFont="1" applyFill="1" applyBorder="1" applyAlignment="1">
      <alignment horizontal="center" vertical="center"/>
    </xf>
    <xf numFmtId="188" fontId="218" fillId="0" borderId="250" xfId="75" applyNumberFormat="1" applyFont="1" applyBorder="1" applyAlignment="1">
      <alignment horizontal="center" vertical="center"/>
    </xf>
    <xf numFmtId="188" fontId="218" fillId="0" borderId="39" xfId="75" applyNumberFormat="1" applyFont="1" applyBorder="1" applyAlignment="1">
      <alignment horizontal="center" vertical="center"/>
    </xf>
    <xf numFmtId="207" fontId="218" fillId="0" borderId="39" xfId="76" applyNumberFormat="1" applyFont="1" applyBorder="1" applyAlignment="1">
      <alignment horizontal="center" vertical="center"/>
    </xf>
    <xf numFmtId="0" fontId="218" fillId="46" borderId="10" xfId="75" applyFont="1" applyFill="1" applyBorder="1" applyAlignment="1">
      <alignment horizontal="center" vertical="center"/>
    </xf>
    <xf numFmtId="0" fontId="218" fillId="46" borderId="29" xfId="75" applyFont="1" applyFill="1" applyBorder="1" applyAlignment="1">
      <alignment horizontal="center" vertical="center"/>
    </xf>
    <xf numFmtId="0" fontId="218" fillId="46" borderId="36" xfId="75" applyFont="1" applyFill="1" applyBorder="1" applyAlignment="1">
      <alignment horizontal="center" vertical="center"/>
    </xf>
    <xf numFmtId="0" fontId="218" fillId="46" borderId="100" xfId="75" applyFont="1" applyFill="1" applyBorder="1" applyAlignment="1">
      <alignment horizontal="center" vertical="center"/>
    </xf>
    <xf numFmtId="0" fontId="218" fillId="46" borderId="68" xfId="75" applyFont="1" applyFill="1" applyBorder="1" applyAlignment="1">
      <alignment horizontal="center" vertical="center"/>
    </xf>
    <xf numFmtId="0" fontId="218" fillId="46" borderId="22" xfId="75" applyFont="1" applyFill="1" applyBorder="1" applyAlignment="1">
      <alignment horizontal="center" vertical="center"/>
    </xf>
    <xf numFmtId="0" fontId="239" fillId="0" borderId="0" xfId="75" applyFont="1" applyFill="1" applyBorder="1" applyAlignment="1">
      <alignment vertical="center"/>
    </xf>
    <xf numFmtId="188" fontId="218" fillId="0" borderId="74" xfId="75" applyNumberFormat="1" applyFont="1" applyBorder="1" applyAlignment="1">
      <alignment horizontal="center" vertical="center"/>
    </xf>
    <xf numFmtId="207" fontId="218" fillId="0" borderId="12" xfId="76" applyNumberFormat="1" applyFont="1" applyBorder="1" applyAlignment="1">
      <alignment horizontal="center" vertical="center"/>
    </xf>
    <xf numFmtId="0" fontId="218" fillId="0" borderId="0" xfId="75" applyFont="1" applyAlignment="1" applyProtection="1">
      <alignment horizontal="left" vertical="center" shrinkToFit="1"/>
    </xf>
    <xf numFmtId="180" fontId="218" fillId="0" borderId="0" xfId="75" applyNumberFormat="1" applyFont="1" applyFill="1" applyAlignment="1" applyProtection="1">
      <alignment horizontal="center" vertical="center"/>
    </xf>
    <xf numFmtId="0" fontId="218" fillId="0" borderId="0" xfId="75" applyFont="1" applyFill="1" applyAlignment="1" applyProtection="1">
      <alignment horizontal="center" vertical="center"/>
    </xf>
    <xf numFmtId="0" fontId="218" fillId="0" borderId="0" xfId="75" applyFont="1" applyAlignment="1" applyProtection="1">
      <alignment horizontal="right" vertical="center"/>
    </xf>
    <xf numFmtId="208" fontId="218" fillId="0" borderId="0" xfId="75" applyNumberFormat="1" applyFont="1" applyAlignment="1" applyProtection="1">
      <alignment horizontal="left" vertical="center"/>
    </xf>
    <xf numFmtId="207" fontId="218" fillId="0" borderId="0" xfId="75" applyNumberFormat="1" applyFont="1" applyAlignment="1" applyProtection="1">
      <alignment horizontal="center" vertical="center"/>
    </xf>
    <xf numFmtId="207" fontId="193" fillId="0" borderId="0" xfId="75" applyNumberFormat="1" applyFont="1" applyFill="1" applyBorder="1" applyAlignment="1" applyProtection="1">
      <alignment horizontal="center" vertical="center"/>
    </xf>
    <xf numFmtId="1" fontId="218" fillId="0" borderId="0" xfId="75" applyNumberFormat="1" applyFont="1" applyFill="1" applyBorder="1" applyAlignment="1" applyProtection="1">
      <alignment horizontal="center" vertical="center"/>
    </xf>
    <xf numFmtId="14" fontId="218" fillId="0" borderId="0" xfId="75" applyNumberFormat="1" applyFont="1" applyProtection="1">
      <alignment vertical="center"/>
    </xf>
    <xf numFmtId="0" fontId="218" fillId="0" borderId="0" xfId="75" applyFont="1" applyBorder="1" applyAlignment="1" applyProtection="1">
      <alignment horizontal="center" vertical="center"/>
    </xf>
    <xf numFmtId="0" fontId="218" fillId="0" borderId="36" xfId="75" applyFont="1" applyBorder="1" applyAlignment="1" applyProtection="1">
      <alignment horizontal="center" vertical="center"/>
    </xf>
    <xf numFmtId="0" fontId="218" fillId="0" borderId="37" xfId="75" applyFont="1" applyBorder="1" applyAlignment="1" applyProtection="1">
      <alignment horizontal="center" vertical="center"/>
    </xf>
    <xf numFmtId="0" fontId="218" fillId="0" borderId="38" xfId="75" applyFont="1" applyBorder="1" applyAlignment="1" applyProtection="1">
      <alignment horizontal="center" vertical="center"/>
    </xf>
    <xf numFmtId="0" fontId="218" fillId="0" borderId="228" xfId="75" applyFont="1" applyBorder="1" applyAlignment="1" applyProtection="1">
      <alignment horizontal="center" vertical="center"/>
    </xf>
    <xf numFmtId="55" fontId="236" fillId="0" borderId="30" xfId="75" applyNumberFormat="1" applyFont="1" applyBorder="1" applyAlignment="1" applyProtection="1">
      <alignment horizontal="center" vertical="center"/>
    </xf>
    <xf numFmtId="55" fontId="236" fillId="0" borderId="31" xfId="75" applyNumberFormat="1" applyFont="1" applyBorder="1" applyAlignment="1" applyProtection="1">
      <alignment horizontal="center" vertical="center"/>
    </xf>
    <xf numFmtId="0" fontId="240" fillId="0" borderId="10" xfId="75" applyFont="1" applyBorder="1" applyAlignment="1">
      <alignment horizontal="center" vertical="center" wrapText="1" shrinkToFit="1"/>
    </xf>
    <xf numFmtId="0" fontId="218" fillId="0" borderId="0" xfId="75" quotePrefix="1" applyFont="1" applyAlignment="1">
      <alignment horizontal="center" vertical="center" wrapText="1"/>
    </xf>
    <xf numFmtId="0" fontId="218" fillId="0" borderId="39" xfId="75" applyFont="1" applyBorder="1" applyAlignment="1" applyProtection="1">
      <alignment horizontal="center" vertical="center"/>
    </xf>
    <xf numFmtId="0" fontId="218" fillId="0" borderId="0" xfId="75" applyFont="1" applyBorder="1" applyAlignment="1" applyProtection="1">
      <alignment horizontal="center" vertical="center"/>
    </xf>
    <xf numFmtId="0" fontId="218" fillId="0" borderId="13" xfId="75" applyFont="1" applyBorder="1" applyAlignment="1" applyProtection="1">
      <alignment horizontal="center" vertical="center"/>
    </xf>
    <xf numFmtId="0" fontId="218" fillId="0" borderId="229" xfId="75" applyFont="1" applyBorder="1" applyAlignment="1" applyProtection="1">
      <alignment horizontal="center" vertical="center"/>
    </xf>
    <xf numFmtId="209" fontId="218" fillId="0" borderId="136" xfId="75" applyNumberFormat="1" applyFont="1" applyBorder="1" applyAlignment="1" applyProtection="1">
      <alignment horizontal="center" vertical="center"/>
    </xf>
    <xf numFmtId="209" fontId="218" fillId="0" borderId="112" xfId="75" applyNumberFormat="1" applyFont="1" applyBorder="1" applyAlignment="1" applyProtection="1">
      <alignment horizontal="center" vertical="center"/>
    </xf>
    <xf numFmtId="209" fontId="218" fillId="0" borderId="64" xfId="75" applyNumberFormat="1" applyFont="1" applyBorder="1" applyAlignment="1" applyProtection="1">
      <alignment horizontal="center" vertical="center"/>
    </xf>
    <xf numFmtId="209" fontId="218" fillId="0" borderId="245" xfId="75" applyNumberFormat="1" applyFont="1" applyBorder="1" applyAlignment="1" applyProtection="1">
      <alignment horizontal="center" vertical="center" shrinkToFit="1"/>
    </xf>
    <xf numFmtId="209" fontId="218" fillId="0" borderId="251" xfId="75" applyNumberFormat="1" applyFont="1" applyBorder="1" applyAlignment="1" applyProtection="1">
      <alignment horizontal="center" vertical="center"/>
    </xf>
    <xf numFmtId="209" fontId="218" fillId="0" borderId="254" xfId="75" applyNumberFormat="1" applyFont="1" applyBorder="1" applyAlignment="1" applyProtection="1">
      <alignment horizontal="center" vertical="center"/>
    </xf>
    <xf numFmtId="0" fontId="218" fillId="0" borderId="74" xfId="75" applyFont="1" applyBorder="1" applyAlignment="1" applyProtection="1">
      <alignment horizontal="center" vertical="center"/>
    </xf>
    <xf numFmtId="0" fontId="218" fillId="0" borderId="72" xfId="75" applyFont="1" applyBorder="1" applyAlignment="1" applyProtection="1">
      <alignment horizontal="center" vertical="center"/>
    </xf>
    <xf numFmtId="0" fontId="218" fillId="0" borderId="58" xfId="75" applyFont="1" applyBorder="1" applyAlignment="1" applyProtection="1">
      <alignment horizontal="center" vertical="center"/>
    </xf>
    <xf numFmtId="0" fontId="218" fillId="0" borderId="235" xfId="75" applyFont="1" applyBorder="1" applyAlignment="1" applyProtection="1">
      <alignment horizontal="center" vertical="center"/>
    </xf>
    <xf numFmtId="0" fontId="218" fillId="0" borderId="49" xfId="75" applyFont="1" applyBorder="1" applyAlignment="1" applyProtection="1">
      <alignment horizontal="center" vertical="center"/>
    </xf>
    <xf numFmtId="0" fontId="218" fillId="0" borderId="48" xfId="75" applyFont="1" applyBorder="1" applyAlignment="1" applyProtection="1">
      <alignment horizontal="center" vertical="center"/>
    </xf>
    <xf numFmtId="0" fontId="218" fillId="0" borderId="0" xfId="75" applyFont="1" applyAlignment="1" applyProtection="1">
      <alignment horizontal="center" vertical="center" wrapText="1"/>
    </xf>
    <xf numFmtId="0" fontId="240" fillId="0" borderId="30" xfId="75" applyFont="1" applyBorder="1" applyAlignment="1" applyProtection="1">
      <alignment vertical="center" wrapText="1" shrinkToFit="1"/>
    </xf>
    <xf numFmtId="0" fontId="218" fillId="0" borderId="10" xfId="75" applyFont="1" applyBorder="1" applyAlignment="1" applyProtection="1">
      <alignment vertical="center"/>
    </xf>
    <xf numFmtId="0" fontId="218" fillId="0" borderId="58" xfId="75" applyFont="1" applyBorder="1" applyAlignment="1" applyProtection="1">
      <alignment vertical="center"/>
    </xf>
    <xf numFmtId="0" fontId="237" fillId="0" borderId="74" xfId="75" applyFont="1" applyBorder="1" applyAlignment="1" applyProtection="1">
      <alignment vertical="center" wrapText="1" shrinkToFit="1"/>
    </xf>
    <xf numFmtId="0" fontId="218" fillId="0" borderId="30" xfId="75" applyFont="1" applyBorder="1" applyAlignment="1" applyProtection="1">
      <alignment vertical="center" textRotation="255" shrinkToFit="1"/>
      <protection locked="0"/>
    </xf>
    <xf numFmtId="0" fontId="218" fillId="0" borderId="139" xfId="75" applyFont="1" applyBorder="1" applyAlignment="1" applyProtection="1">
      <alignment vertical="center" textRotation="255" shrinkToFit="1"/>
      <protection locked="0"/>
    </xf>
    <xf numFmtId="0" fontId="237" fillId="0" borderId="10" xfId="75" applyFont="1" applyBorder="1" applyAlignment="1">
      <alignment horizontal="center" vertical="center" wrapText="1"/>
    </xf>
    <xf numFmtId="207" fontId="237" fillId="0" borderId="10" xfId="75" applyNumberFormat="1" applyFont="1" applyBorder="1" applyAlignment="1">
      <alignment horizontal="center" vertical="center" wrapText="1"/>
    </xf>
    <xf numFmtId="0" fontId="218" fillId="0" borderId="72" xfId="75" quotePrefix="1" applyFont="1" applyBorder="1" applyAlignment="1">
      <alignment horizontal="center" vertical="center" wrapText="1"/>
    </xf>
    <xf numFmtId="0" fontId="218" fillId="0" borderId="0" xfId="75" applyFont="1" applyAlignment="1" applyProtection="1">
      <alignment horizontal="center" vertical="center"/>
    </xf>
    <xf numFmtId="0" fontId="218" fillId="0" borderId="29" xfId="75" applyFont="1" applyBorder="1" applyAlignment="1">
      <alignment horizontal="center" vertical="center" textRotation="255"/>
    </xf>
    <xf numFmtId="0" fontId="218" fillId="0" borderId="29" xfId="75" applyFont="1" applyBorder="1" applyAlignment="1">
      <alignment horizontal="center" vertical="center" wrapText="1"/>
    </xf>
    <xf numFmtId="0" fontId="218" fillId="0" borderId="29" xfId="75" applyFont="1" applyBorder="1" applyAlignment="1">
      <alignment vertical="center" shrinkToFit="1"/>
    </xf>
    <xf numFmtId="0" fontId="218" fillId="0" borderId="39" xfId="75" applyFont="1" applyBorder="1" applyAlignment="1" applyProtection="1">
      <alignment vertical="center"/>
    </xf>
    <xf numFmtId="0" fontId="218" fillId="0" borderId="36" xfId="75" applyFont="1" applyBorder="1" applyAlignment="1" applyProtection="1">
      <alignment horizontal="center" vertical="center" shrinkToFit="1"/>
      <protection locked="0"/>
    </xf>
    <xf numFmtId="0" fontId="218" fillId="0" borderId="236" xfId="75" applyFont="1" applyBorder="1" applyAlignment="1" applyProtection="1">
      <alignment horizontal="center" vertical="center" shrinkToFit="1"/>
      <protection locked="0"/>
    </xf>
    <xf numFmtId="0" fontId="218" fillId="0" borderId="0" xfId="75" applyFont="1" applyBorder="1" applyAlignment="1" applyProtection="1">
      <alignment horizontal="center" vertical="center" shrinkToFit="1"/>
      <protection locked="0"/>
    </xf>
    <xf numFmtId="188" fontId="218" fillId="0" borderId="229" xfId="75" applyNumberFormat="1" applyFont="1" applyBorder="1" applyAlignment="1">
      <alignment horizontal="center" vertical="center"/>
    </xf>
    <xf numFmtId="0" fontId="218" fillId="0" borderId="11" xfId="75" applyFont="1" applyBorder="1" applyAlignment="1">
      <alignment horizontal="center" vertical="center"/>
    </xf>
    <xf numFmtId="207" fontId="218" fillId="0" borderId="0" xfId="75" applyNumberFormat="1" applyFont="1" applyBorder="1" applyAlignment="1" applyProtection="1">
      <alignment horizontal="center" vertical="center"/>
    </xf>
    <xf numFmtId="207" fontId="218" fillId="0" borderId="29" xfId="75" applyNumberFormat="1" applyFont="1" applyBorder="1" applyAlignment="1" applyProtection="1">
      <alignment horizontal="center" vertical="center"/>
    </xf>
    <xf numFmtId="0" fontId="218" fillId="0" borderId="10" xfId="75" applyFont="1" applyBorder="1" applyAlignment="1">
      <alignment horizontal="center" vertical="center"/>
    </xf>
    <xf numFmtId="0" fontId="218" fillId="0" borderId="11" xfId="75" applyFont="1" applyBorder="1" applyAlignment="1">
      <alignment horizontal="center" vertical="center" textRotation="255"/>
    </xf>
    <xf numFmtId="0" fontId="218" fillId="0" borderId="11" xfId="75" applyFont="1" applyBorder="1" applyAlignment="1">
      <alignment horizontal="center" vertical="center" wrapText="1"/>
    </xf>
    <xf numFmtId="0" fontId="218" fillId="0" borderId="229" xfId="75" applyFont="1" applyBorder="1" applyAlignment="1">
      <alignment vertical="center" shrinkToFit="1"/>
    </xf>
    <xf numFmtId="0" fontId="218" fillId="0" borderId="40" xfId="75" applyFont="1" applyBorder="1" applyAlignment="1" applyProtection="1">
      <alignment horizontal="center" vertical="center" shrinkToFit="1"/>
      <protection locked="0"/>
    </xf>
    <xf numFmtId="0" fontId="218" fillId="0" borderId="68" xfId="75" applyFont="1" applyBorder="1" applyAlignment="1" applyProtection="1">
      <alignment horizontal="center" vertical="center" shrinkToFit="1"/>
      <protection locked="0"/>
    </xf>
    <xf numFmtId="0" fontId="218" fillId="0" borderId="18" xfId="75" applyFont="1" applyBorder="1" applyAlignment="1" applyProtection="1">
      <alignment horizontal="center" vertical="center" shrinkToFit="1"/>
      <protection locked="0"/>
    </xf>
    <xf numFmtId="0" fontId="218" fillId="0" borderId="229" xfId="75" applyFont="1" applyBorder="1" applyAlignment="1">
      <alignment horizontal="center" vertical="center"/>
    </xf>
    <xf numFmtId="207" fontId="218" fillId="0" borderId="229" xfId="75" applyNumberFormat="1" applyFont="1" applyBorder="1" applyAlignment="1" applyProtection="1">
      <alignment horizontal="center" vertical="center"/>
    </xf>
    <xf numFmtId="207" fontId="218" fillId="0" borderId="11" xfId="75" applyNumberFormat="1" applyFont="1" applyBorder="1" applyAlignment="1" applyProtection="1">
      <alignment horizontal="center" vertical="center"/>
    </xf>
    <xf numFmtId="0" fontId="218" fillId="0" borderId="39" xfId="75" applyFont="1" applyBorder="1" applyAlignment="1" applyProtection="1">
      <alignment horizontal="center" vertical="center"/>
    </xf>
    <xf numFmtId="0" fontId="218" fillId="0" borderId="12" xfId="75" applyFont="1" applyBorder="1" applyAlignment="1">
      <alignment horizontal="center" vertical="center" textRotation="255"/>
    </xf>
    <xf numFmtId="0" fontId="218" fillId="0" borderId="12" xfId="75" applyFont="1" applyBorder="1" applyAlignment="1">
      <alignment horizontal="center" vertical="center" wrapText="1"/>
    </xf>
    <xf numFmtId="0" fontId="218" fillId="0" borderId="235" xfId="75" applyFont="1" applyBorder="1" applyAlignment="1">
      <alignment vertical="center" shrinkToFit="1"/>
    </xf>
    <xf numFmtId="0" fontId="218" fillId="0" borderId="74" xfId="75" applyFont="1" applyBorder="1" applyAlignment="1" applyProtection="1">
      <alignment vertical="center"/>
    </xf>
    <xf numFmtId="0" fontId="218" fillId="0" borderId="39" xfId="75" applyFont="1" applyBorder="1" applyAlignment="1" applyProtection="1">
      <alignment horizontal="center" vertical="center" shrinkToFit="1"/>
      <protection locked="0"/>
    </xf>
    <xf numFmtId="0" fontId="218" fillId="0" borderId="234" xfId="75" applyFont="1" applyBorder="1" applyAlignment="1" applyProtection="1">
      <alignment horizontal="center" vertical="center" shrinkToFit="1"/>
      <protection locked="0"/>
    </xf>
    <xf numFmtId="0" fontId="218" fillId="0" borderId="251" xfId="75" applyFont="1" applyBorder="1" applyAlignment="1" applyProtection="1">
      <alignment horizontal="center" vertical="center" shrinkToFit="1"/>
      <protection locked="0"/>
    </xf>
    <xf numFmtId="0" fontId="218" fillId="0" borderId="240" xfId="75" applyFont="1" applyBorder="1" applyAlignment="1" applyProtection="1">
      <alignment horizontal="center" vertical="center" shrinkToFit="1"/>
      <protection locked="0"/>
    </xf>
    <xf numFmtId="0" fontId="218" fillId="0" borderId="12" xfId="75" applyFont="1" applyBorder="1" applyAlignment="1">
      <alignment horizontal="center" vertical="center"/>
    </xf>
    <xf numFmtId="0" fontId="237" fillId="0" borderId="235" xfId="75" applyFont="1" applyBorder="1" applyAlignment="1" applyProtection="1">
      <alignment vertical="center" wrapText="1" shrinkToFit="1"/>
    </xf>
    <xf numFmtId="0" fontId="218" fillId="0" borderId="31" xfId="75" applyFont="1" applyBorder="1" applyAlignment="1" applyProtection="1">
      <alignment vertical="center" textRotation="255" shrinkToFit="1"/>
      <protection locked="0"/>
    </xf>
    <xf numFmtId="188" fontId="218" fillId="0" borderId="10" xfId="75" applyNumberFormat="1" applyFont="1" applyBorder="1" applyAlignment="1">
      <alignment horizontal="center" vertical="center"/>
    </xf>
    <xf numFmtId="0" fontId="218" fillId="0" borderId="58" xfId="75" applyFont="1" applyBorder="1" applyAlignment="1">
      <alignment horizontal="center" vertical="center"/>
    </xf>
    <xf numFmtId="207" fontId="218" fillId="0" borderId="10" xfId="75" applyNumberFormat="1" applyFont="1" applyBorder="1" applyProtection="1">
      <alignment vertical="center"/>
    </xf>
    <xf numFmtId="0" fontId="218" fillId="0" borderId="11" xfId="75" applyFont="1" applyBorder="1" applyAlignment="1">
      <alignment vertical="center" shrinkToFit="1"/>
    </xf>
    <xf numFmtId="0" fontId="218" fillId="0" borderId="11" xfId="75" applyFont="1" applyBorder="1" applyAlignment="1" applyProtection="1">
      <alignment vertical="center"/>
    </xf>
    <xf numFmtId="0" fontId="218" fillId="0" borderId="72" xfId="75" applyFont="1" applyBorder="1" applyProtection="1">
      <alignment vertical="center"/>
    </xf>
    <xf numFmtId="0" fontId="218" fillId="0" borderId="12" xfId="75" applyFont="1" applyBorder="1" applyAlignment="1" applyProtection="1">
      <alignment horizontal="center" vertical="center"/>
    </xf>
    <xf numFmtId="0" fontId="218" fillId="0" borderId="237" xfId="75" applyFont="1" applyBorder="1" applyAlignment="1" applyProtection="1">
      <alignment horizontal="center" vertical="center" shrinkToFit="1"/>
      <protection locked="0"/>
    </xf>
    <xf numFmtId="0" fontId="237" fillId="0" borderId="12" xfId="75" applyFont="1" applyBorder="1" applyAlignment="1" applyProtection="1">
      <alignment vertical="center" wrapText="1" shrinkToFit="1"/>
    </xf>
    <xf numFmtId="0" fontId="218" fillId="0" borderId="32" xfId="75" applyFont="1" applyBorder="1" applyAlignment="1">
      <alignment horizontal="center" vertical="center"/>
    </xf>
    <xf numFmtId="0" fontId="218" fillId="0" borderId="13" xfId="75" applyFont="1" applyBorder="1" applyAlignment="1" applyProtection="1">
      <alignment vertical="center"/>
    </xf>
    <xf numFmtId="0" fontId="218" fillId="0" borderId="37" xfId="75" applyFont="1" applyBorder="1" applyAlignment="1" applyProtection="1">
      <alignment horizontal="center" vertical="center" shrinkToFit="1"/>
      <protection locked="0"/>
    </xf>
    <xf numFmtId="0" fontId="218" fillId="0" borderId="0" xfId="75" applyFont="1" applyBorder="1" applyProtection="1">
      <alignment vertical="center"/>
    </xf>
    <xf numFmtId="0" fontId="218" fillId="0" borderId="101" xfId="75" applyFont="1" applyBorder="1" applyAlignment="1" applyProtection="1">
      <alignment horizontal="center" vertical="center" shrinkToFit="1"/>
      <protection locked="0"/>
    </xf>
    <xf numFmtId="0" fontId="218" fillId="0" borderId="72" xfId="75" applyFont="1" applyBorder="1" applyAlignment="1" applyProtection="1">
      <alignment horizontal="center" vertical="center" shrinkToFit="1"/>
      <protection locked="0"/>
    </xf>
    <xf numFmtId="188" fontId="218" fillId="0" borderId="235" xfId="75" applyNumberFormat="1" applyFont="1" applyBorder="1" applyAlignment="1">
      <alignment horizontal="center" vertical="center"/>
    </xf>
    <xf numFmtId="0" fontId="218" fillId="0" borderId="235" xfId="75" applyFont="1" applyBorder="1" applyAlignment="1">
      <alignment horizontal="center" vertical="center"/>
    </xf>
    <xf numFmtId="207" fontId="218" fillId="0" borderId="249" xfId="75" applyNumberFormat="1" applyFont="1" applyBorder="1" applyAlignment="1" applyProtection="1">
      <alignment horizontal="center" vertical="center"/>
    </xf>
    <xf numFmtId="0" fontId="218" fillId="0" borderId="0" xfId="75" applyFont="1" applyBorder="1" applyAlignment="1">
      <alignment horizontal="center" vertical="center" textRotation="255"/>
    </xf>
    <xf numFmtId="0" fontId="218" fillId="0" borderId="0" xfId="75" applyFont="1" applyBorder="1" applyAlignment="1">
      <alignment horizontal="center" vertical="center" wrapText="1"/>
    </xf>
    <xf numFmtId="188" fontId="218" fillId="0" borderId="0" xfId="75" applyNumberFormat="1" applyFont="1" applyBorder="1" applyAlignment="1">
      <alignment horizontal="center" vertical="center"/>
    </xf>
    <xf numFmtId="0" fontId="218" fillId="0" borderId="0" xfId="75" applyFont="1" applyBorder="1" applyAlignment="1">
      <alignment horizontal="center" vertical="center"/>
    </xf>
    <xf numFmtId="207" fontId="218" fillId="0" borderId="225" xfId="75" applyNumberFormat="1" applyFont="1" applyBorder="1" applyAlignment="1" applyProtection="1">
      <alignment horizontal="center" vertical="center" shrinkToFit="1"/>
    </xf>
    <xf numFmtId="207" fontId="218" fillId="0" borderId="227" xfId="75" applyNumberFormat="1" applyFont="1" applyBorder="1" applyAlignment="1" applyProtection="1">
      <alignment horizontal="center" vertical="center"/>
    </xf>
    <xf numFmtId="0" fontId="237" fillId="0" borderId="0" xfId="75" applyFont="1" applyAlignment="1" applyProtection="1">
      <alignment horizontal="left" vertical="center"/>
    </xf>
    <xf numFmtId="0" fontId="218" fillId="0" borderId="109" xfId="75" applyFont="1" applyBorder="1" applyAlignment="1" applyProtection="1">
      <alignment horizontal="center" vertical="center"/>
    </xf>
    <xf numFmtId="0" fontId="218" fillId="0" borderId="252" xfId="75" applyFont="1" applyBorder="1" applyAlignment="1" applyProtection="1">
      <alignment horizontal="center" vertical="center"/>
    </xf>
    <xf numFmtId="0" fontId="218" fillId="0" borderId="253" xfId="75" applyFont="1" applyBorder="1" applyAlignment="1" applyProtection="1">
      <alignment horizontal="center" vertical="center"/>
    </xf>
    <xf numFmtId="209" fontId="218" fillId="0" borderId="252" xfId="75" applyNumberFormat="1" applyFont="1" applyBorder="1" applyAlignment="1" applyProtection="1">
      <alignment horizontal="center" vertical="center" shrinkToFit="1"/>
    </xf>
    <xf numFmtId="0" fontId="218" fillId="0" borderId="0" xfId="75" applyFont="1" applyFill="1" applyProtection="1">
      <alignment vertical="center"/>
    </xf>
    <xf numFmtId="0" fontId="218" fillId="0" borderId="229" xfId="75" applyFont="1" applyFill="1" applyBorder="1" applyAlignment="1" applyProtection="1">
      <alignment horizontal="center" vertical="center"/>
    </xf>
    <xf numFmtId="0" fontId="218" fillId="0" borderId="35" xfId="75" applyFont="1" applyBorder="1" applyAlignment="1" applyProtection="1">
      <alignment horizontal="center" vertical="center"/>
    </xf>
    <xf numFmtId="0" fontId="240" fillId="0" borderId="74" xfId="75" applyFont="1" applyBorder="1" applyAlignment="1" applyProtection="1">
      <alignment vertical="center" wrapText="1" shrinkToFit="1"/>
    </xf>
    <xf numFmtId="0" fontId="218" fillId="0" borderId="12" xfId="75" applyFont="1" applyBorder="1" applyAlignment="1" applyProtection="1">
      <alignment vertical="center"/>
    </xf>
    <xf numFmtId="0" fontId="218" fillId="0" borderId="136" xfId="75" applyFont="1" applyBorder="1" applyAlignment="1" applyProtection="1">
      <alignment horizontal="center" vertical="center" shrinkToFit="1"/>
      <protection locked="0"/>
    </xf>
    <xf numFmtId="0" fontId="218" fillId="0" borderId="64" xfId="75" applyFont="1" applyBorder="1" applyAlignment="1" applyProtection="1">
      <alignment horizontal="center" vertical="center" shrinkToFit="1"/>
      <protection locked="0"/>
    </xf>
    <xf numFmtId="0" fontId="218" fillId="0" borderId="100" xfId="75" applyFont="1" applyBorder="1" applyAlignment="1" applyProtection="1">
      <alignment horizontal="center" vertical="center" shrinkToFit="1"/>
      <protection locked="0"/>
    </xf>
    <xf numFmtId="0" fontId="218" fillId="0" borderId="22" xfId="75" applyFont="1" applyBorder="1" applyAlignment="1" applyProtection="1">
      <alignment horizontal="center" vertical="center" shrinkToFit="1"/>
      <protection locked="0"/>
    </xf>
    <xf numFmtId="0" fontId="218" fillId="0" borderId="35" xfId="75" applyFont="1" applyBorder="1" applyAlignment="1" applyProtection="1">
      <alignment horizontal="center" vertical="center" shrinkToFit="1"/>
      <protection locked="0"/>
    </xf>
    <xf numFmtId="0" fontId="218" fillId="0" borderId="94" xfId="75" applyFont="1" applyBorder="1" applyAlignment="1" applyProtection="1">
      <alignment horizontal="center" vertical="center" shrinkToFit="1"/>
      <protection locked="0"/>
    </xf>
    <xf numFmtId="0" fontId="237" fillId="0" borderId="47" xfId="75" applyFont="1" applyBorder="1" applyAlignment="1" applyProtection="1">
      <alignment vertical="center" wrapText="1" shrinkToFit="1"/>
    </xf>
    <xf numFmtId="0" fontId="218" fillId="0" borderId="112" xfId="75" applyFont="1" applyBorder="1" applyAlignment="1" applyProtection="1">
      <alignment horizontal="center" vertical="center" shrinkToFit="1"/>
      <protection locked="0"/>
    </xf>
    <xf numFmtId="0" fontId="218" fillId="0" borderId="104" xfId="75" applyFont="1" applyBorder="1" applyAlignment="1" applyProtection="1">
      <alignment horizontal="center" vertical="center" shrinkToFit="1"/>
      <protection locked="0"/>
    </xf>
    <xf numFmtId="0" fontId="218" fillId="0" borderId="252" xfId="75" applyFont="1" applyBorder="1" applyAlignment="1" applyProtection="1">
      <alignment horizontal="center" vertical="center" shrinkToFit="1"/>
      <protection locked="0"/>
    </xf>
    <xf numFmtId="0" fontId="218" fillId="0" borderId="74" xfId="75" applyFont="1" applyBorder="1" applyAlignment="1" applyProtection="1">
      <alignment horizontal="center" vertical="center"/>
    </xf>
    <xf numFmtId="0" fontId="218" fillId="0" borderId="250" xfId="75" applyFont="1" applyBorder="1" applyAlignment="1" applyProtection="1">
      <alignment horizontal="center" vertical="center" shrinkToFit="1"/>
      <protection locked="0"/>
    </xf>
    <xf numFmtId="0" fontId="218" fillId="0" borderId="71" xfId="75" applyFont="1" applyBorder="1" applyAlignment="1" applyProtection="1">
      <alignment horizontal="center" vertical="center" shrinkToFit="1"/>
      <protection locked="0"/>
    </xf>
    <xf numFmtId="0" fontId="237" fillId="0" borderId="36" xfId="75" applyFont="1" applyBorder="1" applyAlignment="1">
      <alignment horizontal="center" vertical="center" textRotation="255" wrapText="1"/>
    </xf>
    <xf numFmtId="0" fontId="240" fillId="0" borderId="38" xfId="75" applyFont="1" applyBorder="1" applyAlignment="1">
      <alignment horizontal="center" vertical="center" textRotation="255" wrapText="1" shrinkToFit="1"/>
    </xf>
    <xf numFmtId="0" fontId="237" fillId="0" borderId="29" xfId="75" applyFont="1" applyBorder="1" applyAlignment="1">
      <alignment horizontal="center" vertical="center" textRotation="255" wrapText="1"/>
    </xf>
    <xf numFmtId="0" fontId="237" fillId="0" borderId="39" xfId="75" applyFont="1" applyBorder="1" applyAlignment="1">
      <alignment horizontal="center" vertical="center" textRotation="255" wrapText="1"/>
    </xf>
    <xf numFmtId="0" fontId="240" fillId="0" borderId="13" xfId="75" applyFont="1" applyBorder="1" applyAlignment="1">
      <alignment horizontal="center" vertical="center" textRotation="255" wrapText="1" shrinkToFit="1"/>
    </xf>
    <xf numFmtId="0" fontId="237" fillId="0" borderId="11" xfId="75" applyFont="1" applyBorder="1" applyAlignment="1">
      <alignment horizontal="center" vertical="center" textRotation="255" wrapText="1"/>
    </xf>
    <xf numFmtId="0" fontId="237" fillId="0" borderId="74" xfId="75" applyFont="1" applyBorder="1" applyAlignment="1">
      <alignment horizontal="center" vertical="center" textRotation="255" wrapText="1"/>
    </xf>
    <xf numFmtId="0" fontId="240" fillId="0" borderId="58" xfId="75" applyFont="1" applyBorder="1" applyAlignment="1">
      <alignment horizontal="center" vertical="center" textRotation="255" wrapText="1" shrinkToFit="1"/>
    </xf>
    <xf numFmtId="0" fontId="237" fillId="0" borderId="12" xfId="75" applyFont="1" applyBorder="1" applyAlignment="1">
      <alignment horizontal="center" vertical="center" textRotation="255" wrapText="1"/>
    </xf>
    <xf numFmtId="0" fontId="218" fillId="0" borderId="238" xfId="75" applyFont="1" applyBorder="1" applyAlignment="1" applyProtection="1">
      <alignment horizontal="center" vertical="center" shrinkToFit="1"/>
      <protection locked="0"/>
    </xf>
    <xf numFmtId="0" fontId="218" fillId="0" borderId="74" xfId="75" applyFont="1" applyBorder="1" applyAlignment="1" applyProtection="1">
      <alignment horizontal="center" vertical="center" shrinkToFit="1"/>
      <protection locked="0"/>
    </xf>
    <xf numFmtId="0" fontId="218" fillId="0" borderId="152" xfId="75" applyFont="1" applyBorder="1" applyAlignment="1" applyProtection="1">
      <alignment horizontal="center" vertical="center" shrinkToFit="1"/>
      <protection locked="0"/>
    </xf>
    <xf numFmtId="207" fontId="218" fillId="0" borderId="0" xfId="75" applyNumberFormat="1" applyFont="1" applyFill="1" applyProtection="1">
      <alignment vertical="center"/>
    </xf>
    <xf numFmtId="0" fontId="218" fillId="0" borderId="254" xfId="75" applyFont="1" applyBorder="1" applyAlignment="1" applyProtection="1">
      <alignment horizontal="center" vertical="center" shrinkToFit="1"/>
      <protection locked="0"/>
    </xf>
    <xf numFmtId="207" fontId="218" fillId="0" borderId="0" xfId="75" applyNumberFormat="1" applyFont="1" applyBorder="1" applyAlignment="1" applyProtection="1">
      <alignment horizontal="center" vertical="center" shrinkToFit="1"/>
    </xf>
    <xf numFmtId="0" fontId="218" fillId="0" borderId="111" xfId="75" applyFont="1" applyBorder="1" applyAlignment="1" applyProtection="1">
      <alignment vertical="center" textRotation="255" shrinkToFit="1"/>
      <protection locked="0"/>
    </xf>
    <xf numFmtId="0" fontId="218" fillId="0" borderId="109" xfId="75" applyFont="1" applyBorder="1" applyAlignment="1" applyProtection="1">
      <alignment horizontal="center" vertical="center" shrinkToFit="1"/>
      <protection locked="0"/>
    </xf>
    <xf numFmtId="0" fontId="218" fillId="0" borderId="66" xfId="75" applyFont="1" applyBorder="1" applyAlignment="1" applyProtection="1">
      <alignment horizontal="center" vertical="center" shrinkToFit="1"/>
      <protection locked="0"/>
    </xf>
    <xf numFmtId="0" fontId="218" fillId="0" borderId="47" xfId="75" applyFont="1" applyBorder="1" applyAlignment="1" applyProtection="1">
      <alignment horizontal="center" vertical="center" shrinkToFit="1"/>
      <protection locked="0"/>
    </xf>
    <xf numFmtId="0" fontId="218" fillId="0" borderId="49" xfId="75" applyFont="1" applyBorder="1" applyAlignment="1" applyProtection="1">
      <alignment horizontal="center" vertical="center" shrinkToFit="1"/>
      <protection locked="0"/>
    </xf>
    <xf numFmtId="0" fontId="218" fillId="0" borderId="245" xfId="75" applyFont="1" applyBorder="1" applyAlignment="1" applyProtection="1">
      <alignment horizontal="center" vertical="center" shrinkToFit="1"/>
      <protection locked="0"/>
    </xf>
    <xf numFmtId="0" fontId="237" fillId="0" borderId="0" xfId="75" applyFont="1" applyFill="1" applyBorder="1" applyAlignment="1" applyProtection="1">
      <alignment horizontal="center" vertical="center"/>
    </xf>
    <xf numFmtId="0" fontId="218" fillId="0" borderId="233" xfId="75" applyFont="1" applyBorder="1" applyAlignment="1" applyProtection="1">
      <alignment horizontal="center" vertical="center" shrinkToFit="1"/>
      <protection locked="0"/>
    </xf>
    <xf numFmtId="0" fontId="218" fillId="0" borderId="36" xfId="75" applyFont="1" applyBorder="1">
      <alignment vertical="center"/>
    </xf>
    <xf numFmtId="0" fontId="218" fillId="0" borderId="37" xfId="75" applyFont="1" applyBorder="1">
      <alignment vertical="center"/>
    </xf>
    <xf numFmtId="0" fontId="218" fillId="0" borderId="37" xfId="75" applyFont="1" applyBorder="1" applyAlignment="1">
      <alignment horizontal="center" vertical="center"/>
    </xf>
    <xf numFmtId="0" fontId="218" fillId="0" borderId="37" xfId="75" applyFont="1" applyBorder="1" applyAlignment="1" applyProtection="1">
      <alignment horizontal="center" vertical="center"/>
      <protection locked="0"/>
    </xf>
    <xf numFmtId="0" fontId="218" fillId="0" borderId="38" xfId="75" applyFont="1" applyBorder="1">
      <alignment vertical="center"/>
    </xf>
    <xf numFmtId="0" fontId="218" fillId="0" borderId="39" xfId="75" applyFont="1" applyBorder="1">
      <alignment vertical="center"/>
    </xf>
    <xf numFmtId="0" fontId="218" fillId="0" borderId="0" xfId="75" applyFont="1" applyBorder="1">
      <alignment vertical="center"/>
    </xf>
    <xf numFmtId="0" fontId="218" fillId="0" borderId="0" xfId="75" applyFont="1" applyBorder="1" applyAlignment="1" applyProtection="1">
      <alignment horizontal="left" vertical="center"/>
      <protection locked="0"/>
    </xf>
    <xf numFmtId="0" fontId="218" fillId="0" borderId="0" xfId="75" applyFont="1" applyBorder="1" applyAlignment="1" applyProtection="1">
      <alignment horizontal="center" vertical="center"/>
      <protection locked="0"/>
    </xf>
    <xf numFmtId="0" fontId="218" fillId="0" borderId="13" xfId="75" applyFont="1" applyBorder="1">
      <alignment vertical="center"/>
    </xf>
    <xf numFmtId="0" fontId="218" fillId="0" borderId="39" xfId="75" applyFont="1" applyBorder="1" applyAlignment="1">
      <alignment vertical="center" shrinkToFit="1"/>
    </xf>
    <xf numFmtId="0" fontId="218" fillId="0" borderId="0" xfId="75" applyFont="1" applyBorder="1" applyAlignment="1">
      <alignment vertical="center" shrinkToFit="1"/>
    </xf>
    <xf numFmtId="0" fontId="218" fillId="0" borderId="0" xfId="75" applyFont="1" applyBorder="1" applyAlignment="1">
      <alignment horizontal="center" vertical="center" shrinkToFit="1"/>
    </xf>
    <xf numFmtId="0" fontId="218" fillId="0" borderId="10" xfId="75" applyFont="1" applyBorder="1" applyAlignment="1" applyProtection="1">
      <alignment vertical="center" textRotation="255" shrinkToFit="1"/>
      <protection locked="0"/>
    </xf>
    <xf numFmtId="0" fontId="218" fillId="0" borderId="39" xfId="75" applyFont="1" applyBorder="1" applyAlignment="1">
      <alignment horizontal="left" vertical="center" shrinkToFit="1"/>
    </xf>
    <xf numFmtId="0" fontId="218" fillId="0" borderId="0" xfId="75" applyFont="1" applyBorder="1" applyAlignment="1">
      <alignment horizontal="left" vertical="center" shrinkToFit="1"/>
    </xf>
    <xf numFmtId="0" fontId="218" fillId="0" borderId="13" xfId="75" applyFont="1" applyBorder="1" applyAlignment="1">
      <alignment vertical="center" shrinkToFit="1"/>
    </xf>
    <xf numFmtId="207" fontId="218" fillId="0" borderId="0" xfId="75" applyNumberFormat="1" applyFont="1" applyAlignment="1">
      <alignment vertical="center" shrinkToFit="1"/>
    </xf>
    <xf numFmtId="0" fontId="218" fillId="0" borderId="10" xfId="75" applyFont="1" applyBorder="1" applyAlignment="1" applyProtection="1">
      <alignment horizontal="center" vertical="center" shrinkToFit="1"/>
      <protection locked="0"/>
    </xf>
    <xf numFmtId="0" fontId="218" fillId="0" borderId="39" xfId="75" applyFont="1" applyBorder="1" applyAlignment="1" applyProtection="1">
      <alignment horizontal="left" vertical="center" shrinkToFit="1"/>
      <protection locked="0"/>
    </xf>
    <xf numFmtId="0" fontId="218" fillId="0" borderId="0" xfId="75" applyFont="1" applyBorder="1" applyAlignment="1" applyProtection="1">
      <alignment horizontal="left" vertical="center" shrinkToFit="1"/>
      <protection locked="0"/>
    </xf>
    <xf numFmtId="0" fontId="218" fillId="0" borderId="13" xfId="75" applyFont="1" applyBorder="1" applyAlignment="1" applyProtection="1">
      <alignment horizontal="left" vertical="center" shrinkToFit="1"/>
      <protection locked="0"/>
    </xf>
    <xf numFmtId="0" fontId="218" fillId="0" borderId="74" xfId="75" applyFont="1" applyBorder="1">
      <alignment vertical="center"/>
    </xf>
    <xf numFmtId="0" fontId="218" fillId="0" borderId="72" xfId="75" applyFont="1" applyBorder="1">
      <alignment vertical="center"/>
    </xf>
    <xf numFmtId="0" fontId="218" fillId="0" borderId="72" xfId="75" applyFont="1" applyBorder="1" applyAlignment="1">
      <alignment horizontal="center" vertical="center"/>
    </xf>
    <xf numFmtId="0" fontId="218" fillId="0" borderId="72" xfId="75" applyFont="1" applyBorder="1" applyAlignment="1" applyProtection="1">
      <alignment horizontal="center" vertical="center"/>
      <protection locked="0"/>
    </xf>
    <xf numFmtId="0" fontId="218" fillId="0" borderId="58" xfId="75" applyFont="1" applyBorder="1">
      <alignment vertical="center"/>
    </xf>
    <xf numFmtId="0" fontId="218" fillId="0" borderId="66" xfId="75" applyFont="1" applyBorder="1" applyAlignment="1" applyProtection="1">
      <alignment horizontal="center" vertical="center"/>
    </xf>
    <xf numFmtId="0" fontId="218" fillId="0" borderId="64" xfId="75" applyFont="1" applyBorder="1" applyAlignment="1" applyProtection="1">
      <alignment horizontal="center" vertical="center" shrinkToFit="1"/>
    </xf>
    <xf numFmtId="0" fontId="218" fillId="0" borderId="66" xfId="75" applyFont="1" applyBorder="1" applyAlignment="1" applyProtection="1">
      <alignment horizontal="center" vertical="center" shrinkToFit="1"/>
    </xf>
    <xf numFmtId="0" fontId="218" fillId="0" borderId="236" xfId="75" applyFont="1" applyBorder="1" applyAlignment="1" applyProtection="1">
      <alignment horizontal="center" vertical="center"/>
    </xf>
    <xf numFmtId="0" fontId="218" fillId="0" borderId="248" xfId="75" applyFont="1" applyBorder="1" applyAlignment="1" applyProtection="1">
      <alignment horizontal="center" vertical="center"/>
    </xf>
    <xf numFmtId="0" fontId="236" fillId="46" borderId="225" xfId="75" applyFont="1" applyFill="1" applyBorder="1" applyAlignment="1">
      <alignment horizontal="center" vertical="center"/>
    </xf>
    <xf numFmtId="0" fontId="236" fillId="46" borderId="226" xfId="75" applyFont="1" applyFill="1" applyBorder="1" applyAlignment="1">
      <alignment horizontal="center" vertical="center"/>
    </xf>
    <xf numFmtId="0" fontId="236" fillId="46" borderId="247" xfId="75" applyFont="1" applyFill="1" applyBorder="1" applyAlignment="1">
      <alignment horizontal="center" vertical="center"/>
    </xf>
    <xf numFmtId="0" fontId="218" fillId="0" borderId="0" xfId="75" applyFont="1" applyAlignment="1" applyProtection="1">
      <alignment horizontal="left" vertical="center"/>
    </xf>
    <xf numFmtId="0" fontId="218" fillId="46" borderId="0" xfId="75" applyFont="1" applyFill="1" applyAlignment="1" applyProtection="1">
      <alignment horizontal="left" vertical="center"/>
    </xf>
    <xf numFmtId="0" fontId="218" fillId="46" borderId="0" xfId="75" applyFont="1" applyFill="1" applyAlignment="1" applyProtection="1">
      <alignment horizontal="left" vertical="center"/>
      <protection locked="0"/>
    </xf>
    <xf numFmtId="0" fontId="218" fillId="0" borderId="40" xfId="75" applyFont="1" applyBorder="1" applyAlignment="1" applyProtection="1">
      <alignment horizontal="center" vertical="center"/>
    </xf>
    <xf numFmtId="0" fontId="218" fillId="0" borderId="35" xfId="75" applyFont="1" applyBorder="1" applyAlignment="1" applyProtection="1">
      <alignment horizontal="center" vertical="center"/>
    </xf>
    <xf numFmtId="188" fontId="218" fillId="0" borderId="22" xfId="75" applyNumberFormat="1" applyFont="1" applyBorder="1" applyAlignment="1" applyProtection="1">
      <alignment horizontal="center" vertical="center"/>
    </xf>
    <xf numFmtId="188" fontId="218" fillId="0" borderId="35" xfId="75" applyNumberFormat="1" applyFont="1" applyBorder="1" applyAlignment="1" applyProtection="1">
      <alignment horizontal="center" vertical="center"/>
    </xf>
    <xf numFmtId="0" fontId="218" fillId="0" borderId="35" xfId="75" applyNumberFormat="1" applyFont="1" applyBorder="1" applyAlignment="1" applyProtection="1">
      <alignment horizontal="center" vertical="center"/>
    </xf>
    <xf numFmtId="207" fontId="218" fillId="46" borderId="232" xfId="75" applyNumberFormat="1" applyFont="1" applyFill="1" applyBorder="1" applyAlignment="1">
      <alignment horizontal="center" vertical="center"/>
    </xf>
    <xf numFmtId="207" fontId="218" fillId="46" borderId="230" xfId="75" applyNumberFormat="1" applyFont="1" applyFill="1" applyBorder="1" applyAlignment="1">
      <alignment horizontal="center" vertical="center"/>
    </xf>
    <xf numFmtId="0" fontId="236" fillId="46" borderId="246" xfId="75" applyFont="1" applyFill="1" applyBorder="1" applyAlignment="1">
      <alignment horizontal="center" vertical="center"/>
    </xf>
    <xf numFmtId="1" fontId="218" fillId="0" borderId="0" xfId="75" applyNumberFormat="1" applyFont="1" applyProtection="1">
      <alignment vertical="center"/>
    </xf>
    <xf numFmtId="180" fontId="218" fillId="46" borderId="225" xfId="75" applyNumberFormat="1" applyFont="1" applyFill="1" applyBorder="1" applyAlignment="1" applyProtection="1">
      <alignment horizontal="center" vertical="center" shrinkToFit="1"/>
      <protection locked="0"/>
    </xf>
    <xf numFmtId="180" fontId="218" fillId="46" borderId="226" xfId="75" applyNumberFormat="1" applyFont="1" applyFill="1" applyBorder="1" applyAlignment="1" applyProtection="1">
      <alignment horizontal="center" vertical="center" shrinkToFit="1"/>
      <protection locked="0"/>
    </xf>
    <xf numFmtId="180" fontId="218" fillId="46" borderId="227" xfId="75" applyNumberFormat="1" applyFont="1" applyFill="1" applyBorder="1" applyAlignment="1" applyProtection="1">
      <alignment horizontal="center" vertical="center" shrinkToFit="1"/>
      <protection locked="0"/>
    </xf>
    <xf numFmtId="0" fontId="218" fillId="0" borderId="107" xfId="75" applyFont="1" applyBorder="1" applyAlignment="1" applyProtection="1">
      <alignment horizontal="center" vertical="center"/>
    </xf>
    <xf numFmtId="188" fontId="218" fillId="0" borderId="239" xfId="75" applyNumberFormat="1" applyFont="1" applyBorder="1" applyAlignment="1" applyProtection="1">
      <alignment horizontal="center" vertical="center"/>
    </xf>
    <xf numFmtId="188" fontId="218" fillId="0" borderId="107" xfId="75" applyNumberFormat="1" applyFont="1" applyBorder="1" applyAlignment="1" applyProtection="1">
      <alignment horizontal="center" vertical="center"/>
    </xf>
    <xf numFmtId="207" fontId="218" fillId="46" borderId="137" xfId="75" applyNumberFormat="1" applyFont="1" applyFill="1" applyBorder="1" applyAlignment="1">
      <alignment horizontal="center" vertical="center"/>
    </xf>
    <xf numFmtId="207" fontId="218" fillId="46" borderId="235" xfId="75" applyNumberFormat="1" applyFont="1" applyFill="1" applyBorder="1" applyAlignment="1">
      <alignment horizontal="center" vertical="center"/>
    </xf>
    <xf numFmtId="0" fontId="218" fillId="0" borderId="0" xfId="75" applyFont="1" applyAlignment="1" applyProtection="1">
      <alignment horizontal="left" vertical="center" shrinkToFit="1"/>
    </xf>
    <xf numFmtId="180" fontId="218" fillId="46" borderId="0" xfId="75" applyNumberFormat="1" applyFont="1" applyFill="1" applyAlignment="1" applyProtection="1">
      <alignment horizontal="center" vertical="center" shrinkToFit="1"/>
      <protection locked="0"/>
    </xf>
    <xf numFmtId="0" fontId="218" fillId="0" borderId="0" xfId="75" applyFont="1" applyAlignment="1" applyProtection="1">
      <alignment horizontal="right" vertical="center"/>
    </xf>
    <xf numFmtId="210" fontId="218" fillId="0" borderId="0" xfId="75" applyNumberFormat="1" applyFont="1" applyAlignment="1" applyProtection="1">
      <alignment horizontal="left" vertical="center"/>
    </xf>
    <xf numFmtId="0" fontId="218" fillId="0" borderId="0" xfId="75" applyFont="1" applyFill="1" applyBorder="1" applyAlignment="1" applyProtection="1">
      <alignment horizontal="center" vertical="center" shrinkToFit="1"/>
    </xf>
    <xf numFmtId="0" fontId="218" fillId="0" borderId="0" xfId="75" applyFont="1" applyFill="1" applyBorder="1" applyAlignment="1" applyProtection="1">
      <alignment horizontal="center" vertical="center"/>
    </xf>
    <xf numFmtId="207" fontId="218" fillId="0" borderId="0" xfId="75" applyNumberFormat="1" applyFont="1" applyFill="1" applyBorder="1" applyAlignment="1">
      <alignment horizontal="center" vertical="center"/>
    </xf>
    <xf numFmtId="55" fontId="236" fillId="0" borderId="32" xfId="75" applyNumberFormat="1" applyFont="1" applyBorder="1" applyAlignment="1" applyProtection="1">
      <alignment horizontal="center" vertical="center"/>
    </xf>
    <xf numFmtId="55" fontId="218" fillId="0" borderId="112" xfId="75" applyNumberFormat="1" applyFont="1" applyBorder="1" applyAlignment="1" applyProtection="1">
      <alignment horizontal="center" vertical="center"/>
    </xf>
    <xf numFmtId="55" fontId="218" fillId="0" borderId="135" xfId="75" applyNumberFormat="1" applyFont="1" applyBorder="1" applyAlignment="1" applyProtection="1">
      <alignment horizontal="center" vertical="center"/>
    </xf>
    <xf numFmtId="0" fontId="218" fillId="0" borderId="252" xfId="75" applyFont="1" applyBorder="1" applyProtection="1">
      <alignment vertical="center"/>
    </xf>
    <xf numFmtId="188" fontId="218" fillId="0" borderId="255" xfId="75" applyNumberFormat="1" applyFont="1" applyBorder="1" applyAlignment="1" applyProtection="1">
      <alignment horizontal="center" vertical="center"/>
    </xf>
    <xf numFmtId="0" fontId="218" fillId="0" borderId="230" xfId="75" applyFont="1" applyBorder="1" applyAlignment="1" applyProtection="1">
      <alignment horizontal="center" vertical="center" wrapText="1" shrinkToFit="1"/>
    </xf>
    <xf numFmtId="0" fontId="218" fillId="0" borderId="40" xfId="75" applyFont="1" applyBorder="1" applyAlignment="1" applyProtection="1">
      <alignment horizontal="center" vertical="center" textRotation="255"/>
      <protection locked="0"/>
    </xf>
    <xf numFmtId="0" fontId="218" fillId="0" borderId="68" xfId="75" applyFont="1" applyBorder="1" applyAlignment="1" applyProtection="1">
      <alignment horizontal="center" vertical="center" textRotation="255"/>
      <protection locked="0"/>
    </xf>
    <xf numFmtId="0" fontId="218" fillId="0" borderId="35" xfId="75" applyFont="1" applyBorder="1" applyAlignment="1" applyProtection="1">
      <alignment horizontal="center" vertical="center" textRotation="255"/>
      <protection locked="0"/>
    </xf>
    <xf numFmtId="0" fontId="218" fillId="0" borderId="100" xfId="75" applyFont="1" applyBorder="1" applyProtection="1">
      <alignment vertical="center"/>
    </xf>
    <xf numFmtId="188" fontId="218" fillId="0" borderId="99" xfId="75" applyNumberFormat="1" applyFont="1" applyBorder="1" applyAlignment="1" applyProtection="1">
      <alignment horizontal="center" vertical="center"/>
    </xf>
    <xf numFmtId="0" fontId="218" fillId="0" borderId="253" xfId="75" applyFont="1" applyBorder="1" applyAlignment="1" applyProtection="1">
      <alignment horizontal="center" vertical="center" shrinkToFit="1"/>
    </xf>
    <xf numFmtId="0" fontId="218" fillId="0" borderId="11" xfId="75" applyFont="1" applyBorder="1" applyAlignment="1" applyProtection="1">
      <alignment horizontal="center" vertical="center"/>
    </xf>
    <xf numFmtId="0" fontId="218" fillId="0" borderId="40" xfId="75" applyFont="1" applyBorder="1" applyAlignment="1" applyProtection="1">
      <alignment horizontal="center" vertical="center" shrinkToFit="1"/>
      <protection locked="0"/>
    </xf>
    <xf numFmtId="0" fontId="218" fillId="0" borderId="68" xfId="75" applyFont="1" applyBorder="1" applyAlignment="1" applyProtection="1">
      <alignment horizontal="center" vertical="center" shrinkToFit="1"/>
      <protection locked="0"/>
    </xf>
    <xf numFmtId="0" fontId="218" fillId="0" borderId="35" xfId="75" applyFont="1" applyBorder="1" applyAlignment="1" applyProtection="1">
      <alignment horizontal="center" vertical="center" shrinkToFit="1"/>
      <protection locked="0"/>
    </xf>
    <xf numFmtId="207" fontId="218" fillId="0" borderId="99" xfId="76" applyNumberFormat="1" applyFont="1" applyBorder="1" applyAlignment="1" applyProtection="1">
      <alignment horizontal="center" vertical="center"/>
    </xf>
    <xf numFmtId="0" fontId="218" fillId="0" borderId="230" xfId="75" applyFont="1" applyBorder="1" applyAlignment="1" applyProtection="1">
      <alignment horizontal="center" vertical="center"/>
    </xf>
    <xf numFmtId="0" fontId="218" fillId="0" borderId="40" xfId="75" applyFont="1" applyBorder="1" applyAlignment="1" applyProtection="1">
      <alignment horizontal="center" vertical="center"/>
      <protection locked="0"/>
    </xf>
    <xf numFmtId="0" fontId="218" fillId="0" borderId="68" xfId="75" applyFont="1" applyBorder="1" applyAlignment="1" applyProtection="1">
      <alignment horizontal="center" vertical="center"/>
      <protection locked="0"/>
    </xf>
    <xf numFmtId="0" fontId="218" fillId="0" borderId="35" xfId="75" applyFont="1" applyBorder="1" applyAlignment="1" applyProtection="1">
      <alignment horizontal="center" vertical="center"/>
      <protection locked="0"/>
    </xf>
    <xf numFmtId="0" fontId="218" fillId="0" borderId="244" xfId="75" applyFont="1" applyBorder="1" applyProtection="1">
      <alignment vertical="center"/>
    </xf>
    <xf numFmtId="207" fontId="218" fillId="0" borderId="232" xfId="76" applyNumberFormat="1" applyFont="1" applyBorder="1" applyAlignment="1" applyProtection="1">
      <alignment horizontal="center" vertical="center"/>
    </xf>
    <xf numFmtId="0" fontId="218" fillId="0" borderId="12" xfId="75" applyFont="1" applyBorder="1" applyAlignment="1" applyProtection="1">
      <alignment horizontal="center" vertical="center"/>
    </xf>
    <xf numFmtId="0" fontId="218" fillId="0" borderId="47" xfId="75" applyFont="1" applyBorder="1" applyAlignment="1" applyProtection="1">
      <alignment horizontal="center" vertical="center"/>
      <protection locked="0"/>
    </xf>
    <xf numFmtId="0" fontId="218" fillId="0" borderId="71" xfId="75" applyFont="1" applyBorder="1" applyAlignment="1" applyProtection="1">
      <alignment horizontal="center" vertical="center"/>
      <protection locked="0"/>
    </xf>
    <xf numFmtId="0" fontId="218" fillId="0" borderId="49" xfId="75" applyFont="1" applyBorder="1" applyAlignment="1" applyProtection="1">
      <alignment horizontal="center" vertical="center"/>
      <protection locked="0"/>
    </xf>
    <xf numFmtId="0" fontId="218" fillId="0" borderId="101" xfId="75" applyFont="1" applyBorder="1" applyProtection="1">
      <alignment vertical="center"/>
    </xf>
    <xf numFmtId="207" fontId="218" fillId="0" borderId="137" xfId="76" applyNumberFormat="1" applyFont="1" applyBorder="1" applyAlignment="1" applyProtection="1">
      <alignment horizontal="center" vertical="center"/>
    </xf>
    <xf numFmtId="207" fontId="218" fillId="0" borderId="0" xfId="76" applyNumberFormat="1" applyFont="1" applyBorder="1" applyAlignment="1" applyProtection="1">
      <alignment horizontal="center" vertical="center"/>
    </xf>
    <xf numFmtId="0" fontId="218" fillId="0" borderId="0" xfId="75" applyFont="1" applyBorder="1" applyAlignment="1" applyProtection="1">
      <alignment horizontal="center" vertical="center" shrinkToFit="1"/>
    </xf>
    <xf numFmtId="0" fontId="218" fillId="0" borderId="0" xfId="76" applyNumberFormat="1" applyFont="1" applyBorder="1" applyAlignment="1">
      <alignment horizontal="center" vertical="center"/>
    </xf>
    <xf numFmtId="0" fontId="237" fillId="0" borderId="0" xfId="75" applyFont="1" applyFill="1" applyBorder="1" applyAlignment="1" applyProtection="1">
      <alignment horizontal="center" vertical="center"/>
      <protection locked="0"/>
    </xf>
    <xf numFmtId="0" fontId="218" fillId="0" borderId="0" xfId="75" applyFont="1" applyAlignment="1" applyProtection="1">
      <alignment vertical="center" shrinkToFit="1"/>
    </xf>
    <xf numFmtId="55" fontId="218" fillId="0" borderId="251" xfId="75" applyNumberFormat="1" applyFont="1" applyBorder="1" applyAlignment="1" applyProtection="1">
      <alignment horizontal="center" vertical="center"/>
    </xf>
    <xf numFmtId="55" fontId="218" fillId="0" borderId="255" xfId="75" applyNumberFormat="1" applyFont="1" applyBorder="1" applyAlignment="1" applyProtection="1">
      <alignment horizontal="center" vertical="center"/>
    </xf>
    <xf numFmtId="0" fontId="218" fillId="0" borderId="0" xfId="75" applyFont="1" applyFill="1" applyBorder="1" applyProtection="1">
      <alignment vertical="center"/>
    </xf>
    <xf numFmtId="0" fontId="218" fillId="0" borderId="244" xfId="75" applyFont="1" applyBorder="1" applyAlignment="1" applyProtection="1">
      <alignment horizontal="center" vertical="center" shrinkToFit="1"/>
      <protection locked="0"/>
    </xf>
    <xf numFmtId="0" fontId="218" fillId="0" borderId="231" xfId="75" applyFont="1" applyBorder="1" applyAlignment="1" applyProtection="1">
      <alignment horizontal="center" vertical="center" shrinkToFit="1"/>
      <protection locked="0"/>
    </xf>
    <xf numFmtId="0" fontId="218" fillId="0" borderId="231" xfId="75" applyFont="1" applyBorder="1" applyAlignment="1" applyProtection="1">
      <alignment horizontal="center" vertical="center"/>
      <protection locked="0"/>
    </xf>
    <xf numFmtId="0" fontId="218" fillId="0" borderId="252" xfId="75" applyFont="1" applyBorder="1" applyAlignment="1" applyProtection="1">
      <alignment horizontal="center" vertical="center" shrinkToFit="1"/>
      <protection locked="0"/>
    </xf>
    <xf numFmtId="0" fontId="218" fillId="0" borderId="251" xfId="75" applyFont="1" applyBorder="1" applyAlignment="1" applyProtection="1">
      <alignment horizontal="center" vertical="center" shrinkToFit="1"/>
      <protection locked="0"/>
    </xf>
    <xf numFmtId="0" fontId="218" fillId="0" borderId="251" xfId="75" applyFont="1" applyBorder="1" applyAlignment="1" applyProtection="1">
      <alignment horizontal="center" vertical="center"/>
      <protection locked="0"/>
    </xf>
    <xf numFmtId="0" fontId="218" fillId="0" borderId="244" xfId="75" applyFont="1" applyBorder="1" applyAlignment="1" applyProtection="1">
      <alignment horizontal="center" vertical="center"/>
      <protection locked="0"/>
    </xf>
    <xf numFmtId="0" fontId="218" fillId="0" borderId="152" xfId="75" applyFont="1" applyBorder="1" applyAlignment="1" applyProtection="1">
      <alignment horizontal="center" vertical="center"/>
      <protection locked="0"/>
    </xf>
    <xf numFmtId="0" fontId="218" fillId="0" borderId="234" xfId="75" applyFont="1" applyBorder="1" applyAlignment="1" applyProtection="1">
      <alignment horizontal="center" vertical="center"/>
      <protection locked="0"/>
    </xf>
    <xf numFmtId="0" fontId="218" fillId="0" borderId="231" xfId="75" applyFont="1" applyBorder="1" applyAlignment="1" applyProtection="1">
      <alignment horizontal="center" vertical="center" textRotation="255"/>
      <protection locked="0"/>
    </xf>
    <xf numFmtId="0" fontId="218" fillId="0" borderId="251" xfId="75" applyFont="1" applyBorder="1" applyAlignment="1" applyProtection="1">
      <alignment horizontal="center" vertical="center" textRotation="255"/>
      <protection locked="0"/>
    </xf>
    <xf numFmtId="0" fontId="241" fillId="0" borderId="0" xfId="77" applyFont="1" applyFill="1" applyBorder="1">
      <alignment vertical="center"/>
    </xf>
    <xf numFmtId="0" fontId="241" fillId="0" borderId="0" xfId="77" applyFont="1" applyFill="1">
      <alignment vertical="center"/>
    </xf>
    <xf numFmtId="0" fontId="241" fillId="0" borderId="0" xfId="77" applyFont="1">
      <alignment vertical="center"/>
    </xf>
    <xf numFmtId="0" fontId="241" fillId="0" borderId="72" xfId="77" applyFont="1" applyFill="1" applyBorder="1" applyAlignment="1">
      <alignment horizontal="distributed" vertical="center"/>
    </xf>
    <xf numFmtId="0" fontId="241" fillId="43" borderId="72" xfId="77" applyFont="1" applyFill="1" applyBorder="1" applyAlignment="1">
      <alignment horizontal="center" vertical="center"/>
    </xf>
    <xf numFmtId="0" fontId="241" fillId="0" borderId="72" xfId="77" applyFont="1" applyFill="1" applyBorder="1" applyAlignment="1">
      <alignment horizontal="center" vertical="center"/>
    </xf>
    <xf numFmtId="0" fontId="241" fillId="0" borderId="31" xfId="77" applyFont="1" applyFill="1" applyBorder="1" applyAlignment="1">
      <alignment horizontal="distributed" vertical="center"/>
    </xf>
    <xf numFmtId="0" fontId="241" fillId="43" borderId="72" xfId="77" applyFont="1" applyFill="1" applyBorder="1" applyAlignment="1">
      <alignment horizontal="left" vertical="center"/>
    </xf>
    <xf numFmtId="0" fontId="241" fillId="0" borderId="260" xfId="77" applyFont="1" applyFill="1" applyBorder="1" applyAlignment="1">
      <alignment horizontal="distributed" vertical="center"/>
    </xf>
    <xf numFmtId="0" fontId="241" fillId="0" borderId="259" xfId="77" applyFont="1" applyFill="1" applyBorder="1" applyAlignment="1">
      <alignment horizontal="distributed" vertical="center"/>
    </xf>
    <xf numFmtId="187" fontId="241" fillId="29" borderId="259" xfId="77" applyNumberFormat="1" applyFont="1" applyFill="1" applyBorder="1" applyAlignment="1">
      <alignment horizontal="center" vertical="center"/>
    </xf>
    <xf numFmtId="187" fontId="241" fillId="29" borderId="258" xfId="77" applyNumberFormat="1" applyFont="1" applyFill="1" applyBorder="1" applyAlignment="1">
      <alignment horizontal="center" vertical="center"/>
    </xf>
    <xf numFmtId="0" fontId="241" fillId="0" borderId="260" xfId="77" applyFont="1" applyFill="1" applyBorder="1" applyAlignment="1">
      <alignment horizontal="left" vertical="center"/>
    </xf>
    <xf numFmtId="0" fontId="241" fillId="0" borderId="259" xfId="77" applyFont="1" applyFill="1" applyBorder="1" applyAlignment="1">
      <alignment horizontal="left" vertical="center"/>
    </xf>
    <xf numFmtId="38" fontId="5" fillId="43" borderId="259" xfId="78" applyFont="1" applyFill="1" applyBorder="1" applyAlignment="1">
      <alignment horizontal="center" vertical="center"/>
    </xf>
    <xf numFmtId="0" fontId="241" fillId="0" borderId="258" xfId="77" applyFont="1" applyFill="1" applyBorder="1" applyAlignment="1">
      <alignment horizontal="center" vertical="center"/>
    </xf>
    <xf numFmtId="0" fontId="241" fillId="0" borderId="0" xfId="77" applyFont="1" applyFill="1" applyBorder="1" applyAlignment="1">
      <alignment horizontal="center" vertical="center"/>
    </xf>
    <xf numFmtId="0" fontId="241" fillId="0" borderId="0" xfId="77" applyFont="1" applyFill="1" applyBorder="1" applyAlignment="1">
      <alignment vertical="center"/>
    </xf>
    <xf numFmtId="0" fontId="241" fillId="43" borderId="0" xfId="77" applyFont="1" applyFill="1" applyBorder="1" applyAlignment="1">
      <alignment horizontal="left" vertical="center"/>
    </xf>
    <xf numFmtId="0" fontId="241" fillId="0" borderId="72" xfId="77" applyFont="1" applyFill="1" applyBorder="1">
      <alignment vertical="center"/>
    </xf>
    <xf numFmtId="0" fontId="241" fillId="0" borderId="257" xfId="77" applyFont="1" applyFill="1" applyBorder="1">
      <alignment vertical="center"/>
    </xf>
    <xf numFmtId="0" fontId="241" fillId="0" borderId="165" xfId="77" applyFont="1" applyFill="1" applyBorder="1">
      <alignment vertical="center"/>
    </xf>
    <xf numFmtId="0" fontId="241" fillId="29" borderId="165" xfId="77" applyFont="1" applyFill="1" applyBorder="1" applyAlignment="1">
      <alignment horizontal="left" vertical="center"/>
    </xf>
    <xf numFmtId="0" fontId="241" fillId="29" borderId="256" xfId="77" applyFont="1" applyFill="1" applyBorder="1" applyAlignment="1">
      <alignment horizontal="left" vertical="center"/>
    </xf>
    <xf numFmtId="187" fontId="241" fillId="29" borderId="165" xfId="77" applyNumberFormat="1" applyFont="1" applyFill="1" applyBorder="1" applyAlignment="1">
      <alignment horizontal="left" vertical="center"/>
    </xf>
    <xf numFmtId="187" fontId="241" fillId="29" borderId="256" xfId="77" applyNumberFormat="1" applyFont="1" applyFill="1" applyBorder="1" applyAlignment="1">
      <alignment horizontal="left" vertical="center"/>
    </xf>
    <xf numFmtId="38" fontId="5" fillId="29" borderId="165" xfId="78" applyFont="1" applyFill="1" applyBorder="1" applyAlignment="1">
      <alignment horizontal="right" vertical="center"/>
    </xf>
    <xf numFmtId="0" fontId="241" fillId="0" borderId="256" xfId="77" applyFont="1" applyFill="1" applyBorder="1" applyAlignment="1">
      <alignment horizontal="center" vertical="center"/>
    </xf>
    <xf numFmtId="0" fontId="242" fillId="0" borderId="0" xfId="77" applyFont="1" applyFill="1" applyBorder="1" applyAlignment="1">
      <alignment horizontal="center" vertical="center"/>
    </xf>
    <xf numFmtId="0" fontId="156" fillId="0" borderId="0" xfId="77" applyFont="1" applyFill="1" applyBorder="1" applyAlignment="1">
      <alignment horizontal="center" vertical="center"/>
    </xf>
    <xf numFmtId="0" fontId="156" fillId="0" borderId="0" xfId="77" applyFont="1" applyFill="1" applyBorder="1" applyAlignment="1">
      <alignment horizontal="center" vertical="center"/>
    </xf>
    <xf numFmtId="0" fontId="157" fillId="0" borderId="0" xfId="77" applyFont="1" applyFill="1" applyBorder="1" applyAlignment="1">
      <alignment horizontal="right" vertical="top" textRotation="255"/>
    </xf>
    <xf numFmtId="0" fontId="241" fillId="29" borderId="10" xfId="77" applyFont="1" applyFill="1" applyBorder="1" applyAlignment="1">
      <alignment horizontal="center" vertical="center"/>
    </xf>
    <xf numFmtId="0" fontId="243" fillId="0" borderId="72" xfId="77" applyFont="1" applyFill="1" applyBorder="1" applyAlignment="1">
      <alignment horizontal="distributed" vertical="center" wrapText="1"/>
    </xf>
    <xf numFmtId="0" fontId="34" fillId="0" borderId="72" xfId="77" applyFont="1" applyFill="1" applyBorder="1" applyAlignment="1">
      <alignment vertical="center" wrapText="1"/>
    </xf>
    <xf numFmtId="0" fontId="243" fillId="0" borderId="72" xfId="77" applyFont="1" applyFill="1" applyBorder="1" applyAlignment="1">
      <alignment horizontal="distributed" vertical="center"/>
    </xf>
    <xf numFmtId="0" fontId="8" fillId="0" borderId="72" xfId="77" applyFont="1" applyFill="1" applyBorder="1" applyAlignment="1">
      <alignment horizontal="distributed" vertical="center"/>
    </xf>
    <xf numFmtId="38" fontId="5" fillId="44" borderId="30" xfId="78" applyFont="1" applyFill="1" applyBorder="1" applyAlignment="1">
      <alignment horizontal="center" vertical="center"/>
    </xf>
    <xf numFmtId="0" fontId="241" fillId="0" borderId="32" xfId="77" applyFont="1" applyFill="1" applyBorder="1" applyAlignment="1">
      <alignment horizontal="right" vertical="center"/>
    </xf>
    <xf numFmtId="38" fontId="5" fillId="44" borderId="30" xfId="78" applyFont="1" applyFill="1" applyBorder="1" applyAlignment="1">
      <alignment horizontal="center" vertical="center"/>
    </xf>
    <xf numFmtId="38" fontId="5" fillId="44" borderId="31" xfId="78" applyFont="1" applyFill="1" applyBorder="1" applyAlignment="1">
      <alignment horizontal="center" vertical="center"/>
    </xf>
    <xf numFmtId="0" fontId="241" fillId="0" borderId="32" xfId="77" applyFont="1" applyFill="1" applyBorder="1" applyAlignment="1">
      <alignment horizontal="center" vertical="center"/>
    </xf>
    <xf numFmtId="0" fontId="241" fillId="0" borderId="39" xfId="77" applyFont="1" applyFill="1" applyBorder="1" applyAlignment="1">
      <alignment horizontal="center" vertical="center"/>
    </xf>
    <xf numFmtId="0" fontId="241" fillId="0" borderId="13" xfId="77" applyFont="1" applyFill="1" applyBorder="1" applyAlignment="1">
      <alignment horizontal="center" vertical="center"/>
    </xf>
    <xf numFmtId="38" fontId="5" fillId="43" borderId="30" xfId="78" applyFont="1" applyFill="1" applyBorder="1" applyAlignment="1">
      <alignment horizontal="center" vertical="center"/>
    </xf>
    <xf numFmtId="38" fontId="5" fillId="43" borderId="31" xfId="78" applyFont="1" applyFill="1" applyBorder="1" applyAlignment="1">
      <alignment horizontal="center" vertical="center"/>
    </xf>
    <xf numFmtId="0" fontId="241" fillId="0" borderId="0" xfId="77" applyFont="1" applyFill="1" applyBorder="1" applyAlignment="1">
      <alignment horizontal="right" vertical="center"/>
    </xf>
    <xf numFmtId="0" fontId="243" fillId="0" borderId="0" xfId="77" applyFont="1" applyFill="1" applyBorder="1" applyAlignment="1">
      <alignment horizontal="distributed" vertical="center"/>
    </xf>
    <xf numFmtId="38" fontId="5" fillId="44" borderId="36" xfId="78" applyFont="1" applyFill="1" applyBorder="1" applyAlignment="1">
      <alignment horizontal="center" vertical="center"/>
    </xf>
    <xf numFmtId="0" fontId="241" fillId="0" borderId="38" xfId="77" applyFont="1" applyFill="1" applyBorder="1" applyAlignment="1">
      <alignment horizontal="center" vertical="center"/>
    </xf>
    <xf numFmtId="0" fontId="241" fillId="44" borderId="10" xfId="77" applyFont="1" applyFill="1" applyBorder="1" applyAlignment="1">
      <alignment horizontal="center" vertical="center"/>
    </xf>
    <xf numFmtId="0" fontId="241" fillId="0" borderId="0" xfId="77" applyFont="1" applyFill="1" applyBorder="1" applyAlignment="1">
      <alignment horizontal="center" vertical="center"/>
    </xf>
    <xf numFmtId="0" fontId="241" fillId="44" borderId="30" xfId="77" applyFont="1" applyFill="1" applyBorder="1" applyAlignment="1">
      <alignment horizontal="center" vertical="center"/>
    </xf>
    <xf numFmtId="38" fontId="5" fillId="43" borderId="36" xfId="78" applyFont="1" applyFill="1" applyBorder="1" applyAlignment="1">
      <alignment horizontal="center" vertical="center"/>
    </xf>
    <xf numFmtId="38" fontId="5" fillId="43" borderId="37" xfId="78" applyFont="1" applyFill="1" applyBorder="1" applyAlignment="1">
      <alignment horizontal="center" vertical="center"/>
    </xf>
    <xf numFmtId="38" fontId="5" fillId="44" borderId="39" xfId="78" applyFont="1" applyFill="1" applyBorder="1" applyAlignment="1">
      <alignment horizontal="center" vertical="center"/>
    </xf>
    <xf numFmtId="3" fontId="241" fillId="0" borderId="31" xfId="77" applyNumberFormat="1" applyFont="1" applyFill="1" applyBorder="1">
      <alignment vertical="center"/>
    </xf>
    <xf numFmtId="0" fontId="241" fillId="0" borderId="31" xfId="77" applyFont="1" applyFill="1" applyBorder="1">
      <alignment vertical="center"/>
    </xf>
    <xf numFmtId="38" fontId="5" fillId="43" borderId="39" xfId="78" applyFont="1" applyFill="1" applyBorder="1" applyAlignment="1">
      <alignment horizontal="center" vertical="center"/>
    </xf>
    <xf numFmtId="38" fontId="5" fillId="43" borderId="0" xfId="78" applyFont="1" applyFill="1" applyBorder="1" applyAlignment="1">
      <alignment horizontal="center" vertical="center"/>
    </xf>
    <xf numFmtId="38" fontId="5" fillId="44" borderId="74" xfId="78" applyFont="1" applyFill="1" applyBorder="1" applyAlignment="1">
      <alignment horizontal="center" vertical="center"/>
    </xf>
    <xf numFmtId="0" fontId="241" fillId="0" borderId="58" xfId="77" applyFont="1" applyFill="1" applyBorder="1" applyAlignment="1">
      <alignment horizontal="center" vertical="center"/>
    </xf>
    <xf numFmtId="3" fontId="241" fillId="0" borderId="0" xfId="77" applyNumberFormat="1" applyFont="1" applyFill="1" applyBorder="1" applyAlignment="1">
      <alignment horizontal="center" vertical="center"/>
    </xf>
    <xf numFmtId="38" fontId="5" fillId="43" borderId="74" xfId="78" applyFont="1" applyFill="1" applyBorder="1" applyAlignment="1">
      <alignment horizontal="center" vertical="center"/>
    </xf>
    <xf numFmtId="38" fontId="5" fillId="43" borderId="72" xfId="78" applyFont="1" applyFill="1" applyBorder="1" applyAlignment="1">
      <alignment horizontal="center" vertical="center"/>
    </xf>
    <xf numFmtId="0" fontId="241" fillId="0" borderId="30" xfId="77" applyFont="1" applyFill="1" applyBorder="1" applyAlignment="1">
      <alignment horizontal="center" vertical="center"/>
    </xf>
    <xf numFmtId="0" fontId="241" fillId="0" borderId="31" xfId="77" applyFont="1" applyFill="1" applyBorder="1" applyAlignment="1">
      <alignment horizontal="center" vertical="center"/>
    </xf>
    <xf numFmtId="0" fontId="241" fillId="44" borderId="31" xfId="77" applyFont="1" applyFill="1" applyBorder="1" applyAlignment="1">
      <alignment horizontal="center" vertical="center"/>
    </xf>
    <xf numFmtId="0" fontId="241" fillId="44" borderId="32" xfId="77" applyFont="1" applyFill="1" applyBorder="1" applyAlignment="1">
      <alignment horizontal="center" vertical="center"/>
    </xf>
    <xf numFmtId="0" fontId="241" fillId="0" borderId="0" xfId="77" applyFont="1" applyFill="1" applyBorder="1" applyAlignment="1">
      <alignment vertical="center" shrinkToFit="1"/>
    </xf>
    <xf numFmtId="0" fontId="5" fillId="0" borderId="0" xfId="77" applyFont="1" applyFill="1" applyBorder="1" applyAlignment="1">
      <alignment vertical="center" shrinkToFit="1"/>
    </xf>
    <xf numFmtId="0" fontId="241" fillId="0" borderId="0" xfId="77" applyFont="1" applyBorder="1">
      <alignment vertical="center"/>
    </xf>
    <xf numFmtId="0" fontId="71" fillId="32" borderId="0" xfId="59" applyFont="1" applyFill="1" applyAlignment="1">
      <alignment horizontal="left" vertical="top" wrapText="1"/>
    </xf>
    <xf numFmtId="187" fontId="197" fillId="40" borderId="31" xfId="28" applyNumberFormat="1" applyFont="1" applyFill="1" applyBorder="1" applyAlignment="1" applyProtection="1">
      <alignment horizontal="left" vertical="center" wrapText="1"/>
    </xf>
    <xf numFmtId="0" fontId="197" fillId="41" borderId="31" xfId="28" applyFont="1" applyFill="1" applyBorder="1" applyAlignment="1" applyProtection="1">
      <alignment horizontal="left" vertical="center" wrapText="1"/>
    </xf>
  </cellXfs>
  <cellStyles count="8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6"/>
    <cellStyle name="パーセント 3" xfId="80"/>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cellStyle name="桁区切り 3" xfId="70"/>
    <cellStyle name="桁区切り 6" xfId="78"/>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47"/>
    <cellStyle name="標準 14" xfId="48"/>
    <cellStyle name="標準 14 2" xfId="77"/>
    <cellStyle name="標準 15" xfId="69"/>
    <cellStyle name="標準 16" xfId="74"/>
    <cellStyle name="標準 17" xfId="75"/>
    <cellStyle name="標準 18" xfId="79"/>
    <cellStyle name="標準 2" xfId="49"/>
    <cellStyle name="標準 2 2" xfId="67"/>
    <cellStyle name="標準 2 4" xfId="68"/>
    <cellStyle name="標準 3" xfId="50"/>
    <cellStyle name="標準 4" xfId="51"/>
    <cellStyle name="標準 4 2" xfId="72"/>
    <cellStyle name="標準 5" xfId="52"/>
    <cellStyle name="標準 6" xfId="53"/>
    <cellStyle name="標準 6 2" xfId="71"/>
    <cellStyle name="標準 6 3" xfId="73"/>
    <cellStyle name="標準 7" xfId="54"/>
    <cellStyle name="標準 8" xfId="55"/>
    <cellStyle name="標準 9" xfId="56"/>
    <cellStyle name="標準_H13K01工事打合書v13.3" xfId="57"/>
    <cellStyle name="標準_起工伺98" xfId="58"/>
    <cellStyle name="標準_共済証紙購入の考え方について" xfId="59"/>
    <cellStyle name="標準_県産資材不使用理由書" xfId="60"/>
    <cellStyle name="標準_公共事業施工通知書" xfId="61"/>
    <cellStyle name="標準_使用承認材料一覧表" xfId="62"/>
    <cellStyle name="標準_段階確認願い" xfId="63"/>
    <cellStyle name="標準_様式1号" xfId="64"/>
    <cellStyle name="標準_落札後提出書類" xfId="65"/>
    <cellStyle name="良い" xfId="66" builtinId="26" customBuiltin="1"/>
  </cellStyles>
  <dxfs count="4847">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rgb="FFFF0000"/>
      </font>
    </dxf>
    <dxf>
      <font>
        <u/>
        <color rgb="FFFF0000"/>
      </font>
    </dxf>
    <dxf>
      <fill>
        <patternFill>
          <bgColor rgb="FFFFFF99"/>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theme="0"/>
      </font>
    </dxf>
    <dxf>
      <font>
        <color theme="0"/>
      </font>
    </dxf>
    <dxf>
      <font>
        <color theme="0"/>
      </font>
    </dxf>
    <dxf>
      <font>
        <color theme="0"/>
      </font>
    </dxf>
    <dxf>
      <font>
        <color theme="0"/>
      </font>
    </dxf>
    <dxf>
      <font>
        <color theme="0"/>
      </font>
    </dxf>
    <dxf>
      <font>
        <color auto="1"/>
      </font>
      <fill>
        <patternFill>
          <bgColor theme="0" tint="-0.1499679555650502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dxf>
    <dxf>
      <font>
        <color rgb="FFFF0000"/>
      </font>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fill>
        <patternFill patternType="none">
          <fgColor indexed="64"/>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patternType="none">
          <bgColor auto="1"/>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00FF"/>
      <color rgb="FFFFFF3D"/>
      <color rgb="FF0033CC"/>
      <color rgb="FFCCFFFF"/>
      <color rgb="FF66FF66"/>
      <color rgb="FFFFFF66"/>
      <color rgb="FFFF00FF"/>
      <color rgb="FF00FF00"/>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15</xdr:col>
      <xdr:colOff>57150</xdr:colOff>
      <xdr:row>58</xdr:row>
      <xdr:rowOff>123825</xdr:rowOff>
    </xdr:from>
    <xdr:to>
      <xdr:col>16</xdr:col>
      <xdr:colOff>57150</xdr:colOff>
      <xdr:row>65</xdr:row>
      <xdr:rowOff>523875</xdr:rowOff>
    </xdr:to>
    <xdr:sp macro="" textlink="">
      <xdr:nvSpPr>
        <xdr:cNvPr id="2" name="右中かっこ 1">
          <a:extLst>
            <a:ext uri="{FF2B5EF4-FFF2-40B4-BE49-F238E27FC236}">
              <a16:creationId xmlns:a16="http://schemas.microsoft.com/office/drawing/2014/main" xmlns="" id="{00000000-0008-0000-0100-000002000000}"/>
            </a:ext>
          </a:extLst>
        </xdr:cNvPr>
        <xdr:cNvSpPr/>
      </xdr:nvSpPr>
      <xdr:spPr>
        <a:xfrm>
          <a:off x="14287500" y="23402925"/>
          <a:ext cx="114300" cy="3905250"/>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414618</xdr:colOff>
      <xdr:row>49</xdr:row>
      <xdr:rowOff>123265</xdr:rowOff>
    </xdr:from>
    <xdr:to>
      <xdr:col>15</xdr:col>
      <xdr:colOff>683559</xdr:colOff>
      <xdr:row>52</xdr:row>
      <xdr:rowOff>324970</xdr:rowOff>
    </xdr:to>
    <xdr:sp macro="" textlink="">
      <xdr:nvSpPr>
        <xdr:cNvPr id="3" name="右中かっこ 2">
          <a:extLst>
            <a:ext uri="{FF2B5EF4-FFF2-40B4-BE49-F238E27FC236}">
              <a16:creationId xmlns:a16="http://schemas.microsoft.com/office/drawing/2014/main" xmlns="" id="{00000000-0008-0000-0100-000003000000}"/>
            </a:ext>
          </a:extLst>
        </xdr:cNvPr>
        <xdr:cNvSpPr/>
      </xdr:nvSpPr>
      <xdr:spPr>
        <a:xfrm>
          <a:off x="12393706" y="15945971"/>
          <a:ext cx="268941" cy="1725705"/>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1680</xdr:colOff>
      <xdr:row>66</xdr:row>
      <xdr:rowOff>78440</xdr:rowOff>
    </xdr:from>
    <xdr:to>
      <xdr:col>16</xdr:col>
      <xdr:colOff>57149</xdr:colOff>
      <xdr:row>80</xdr:row>
      <xdr:rowOff>304800</xdr:rowOff>
    </xdr:to>
    <xdr:sp macro="" textlink="">
      <xdr:nvSpPr>
        <xdr:cNvPr id="4" name="右中かっこ 3">
          <a:extLst>
            <a:ext uri="{FF2B5EF4-FFF2-40B4-BE49-F238E27FC236}">
              <a16:creationId xmlns:a16="http://schemas.microsoft.com/office/drawing/2014/main" xmlns="" id="{00000000-0008-0000-0100-000004000000}"/>
            </a:ext>
          </a:extLst>
        </xdr:cNvPr>
        <xdr:cNvSpPr/>
      </xdr:nvSpPr>
      <xdr:spPr>
        <a:xfrm>
          <a:off x="14346330" y="27624740"/>
          <a:ext cx="55469" cy="5703235"/>
        </a:xfrm>
        <a:prstGeom prst="rightBrace">
          <a:avLst>
            <a:gd name="adj1" fmla="val 8333"/>
            <a:gd name="adj2" fmla="val 45436"/>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9525</xdr:colOff>
      <xdr:row>2</xdr:row>
      <xdr:rowOff>28575</xdr:rowOff>
    </xdr:from>
    <xdr:to>
      <xdr:col>18</xdr:col>
      <xdr:colOff>847725</xdr:colOff>
      <xdr:row>3</xdr:row>
      <xdr:rowOff>171450</xdr:rowOff>
    </xdr:to>
    <xdr:sp macro="" textlink="">
      <xdr:nvSpPr>
        <xdr:cNvPr id="5" name="テキスト ボックス 4">
          <a:extLst>
            <a:ext uri="{FF2B5EF4-FFF2-40B4-BE49-F238E27FC236}">
              <a16:creationId xmlns:a16="http://schemas.microsoft.com/office/drawing/2014/main" xmlns="" id="{6A4AA93B-1E59-43A2-8FBD-968E5AEE58D9}"/>
            </a:ext>
          </a:extLst>
        </xdr:cNvPr>
        <xdr:cNvSpPr txBox="1"/>
      </xdr:nvSpPr>
      <xdr:spPr>
        <a:xfrm>
          <a:off x="11534775" y="685800"/>
          <a:ext cx="4400550" cy="638175"/>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1"/>
              </a:solidFill>
            </a:rPr>
            <a:t>提出書類の遅れは減点の対象になります。</a:t>
          </a:r>
        </a:p>
        <a:p>
          <a:r>
            <a:rPr kumimoji="1" lang="ja-JP" altLang="en-US" sz="1400" b="1">
              <a:solidFill>
                <a:schemeClr val="tx1"/>
              </a:solidFill>
            </a:rPr>
            <a:t>期限に注意し速やかに書類を提出してください。　</a:t>
          </a:r>
          <a:endParaRPr kumimoji="1" lang="ja-JP" altLang="en-US" sz="1400">
            <a:solidFill>
              <a:schemeClr val="tx1"/>
            </a:solidFill>
          </a:endParaRPr>
        </a:p>
      </xdr:txBody>
    </xdr:sp>
    <xdr:clientData fPrintsWithSheet="0"/>
  </xdr:twoCellAnchor>
  <xdr:twoCellAnchor>
    <xdr:from>
      <xdr:col>6</xdr:col>
      <xdr:colOff>295274</xdr:colOff>
      <xdr:row>1</xdr:row>
      <xdr:rowOff>66674</xdr:rowOff>
    </xdr:from>
    <xdr:to>
      <xdr:col>10</xdr:col>
      <xdr:colOff>57149</xdr:colOff>
      <xdr:row>1</xdr:row>
      <xdr:rowOff>428625</xdr:rowOff>
    </xdr:to>
    <xdr:sp macro="" textlink="">
      <xdr:nvSpPr>
        <xdr:cNvPr id="7" name="テキスト ボックス 6">
          <a:extLst>
            <a:ext uri="{FF2B5EF4-FFF2-40B4-BE49-F238E27FC236}">
              <a16:creationId xmlns:a16="http://schemas.microsoft.com/office/drawing/2014/main" xmlns="" id="{D49602D9-3ADC-48ED-B5ED-B23E9470B9D3}"/>
            </a:ext>
          </a:extLst>
        </xdr:cNvPr>
        <xdr:cNvSpPr txBox="1"/>
      </xdr:nvSpPr>
      <xdr:spPr>
        <a:xfrm>
          <a:off x="3552824" y="247649"/>
          <a:ext cx="3495675" cy="361951"/>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60960</xdr:colOff>
      <xdr:row>8</xdr:row>
      <xdr:rowOff>91440</xdr:rowOff>
    </xdr:from>
    <xdr:ext cx="466794" cy="564514"/>
    <xdr:sp macro="" textlink="">
      <xdr:nvSpPr>
        <xdr:cNvPr id="2" name="テキスト ボックス 1">
          <a:extLst>
            <a:ext uri="{FF2B5EF4-FFF2-40B4-BE49-F238E27FC236}">
              <a16:creationId xmlns:a16="http://schemas.microsoft.com/office/drawing/2014/main" xmlns="" id="{E0C9B3F3-A416-4BAD-B66D-358EF5183D61}"/>
            </a:ext>
          </a:extLst>
        </xdr:cNvPr>
        <xdr:cNvSpPr txBox="1"/>
      </xdr:nvSpPr>
      <xdr:spPr>
        <a:xfrm>
          <a:off x="6324600" y="19964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38</xdr:col>
      <xdr:colOff>0</xdr:colOff>
      <xdr:row>38</xdr:row>
      <xdr:rowOff>133350</xdr:rowOff>
    </xdr:from>
    <xdr:to>
      <xdr:col>39</xdr:col>
      <xdr:colOff>0</xdr:colOff>
      <xdr:row>38</xdr:row>
      <xdr:rowOff>352425</xdr:rowOff>
    </xdr:to>
    <xdr:sp macro="" textlink="">
      <xdr:nvSpPr>
        <xdr:cNvPr id="2" name="Text Box 8">
          <a:extLst>
            <a:ext uri="{FF2B5EF4-FFF2-40B4-BE49-F238E27FC236}">
              <a16:creationId xmlns:a16="http://schemas.microsoft.com/office/drawing/2014/main" xmlns="" id="{00000000-0008-0000-0D00-000002000000}"/>
            </a:ext>
          </a:extLst>
        </xdr:cNvPr>
        <xdr:cNvSpPr txBox="1">
          <a:spLocks noChangeArrowheads="1"/>
        </xdr:cNvSpPr>
      </xdr:nvSpPr>
      <xdr:spPr bwMode="auto">
        <a:xfrm>
          <a:off x="9020175" y="9925050"/>
          <a:ext cx="2000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oneCellAnchor>
    <xdr:from>
      <xdr:col>29</xdr:col>
      <xdr:colOff>15240</xdr:colOff>
      <xdr:row>10</xdr:row>
      <xdr:rowOff>53340</xdr:rowOff>
    </xdr:from>
    <xdr:ext cx="466794" cy="564514"/>
    <xdr:sp macro="" textlink="">
      <xdr:nvSpPr>
        <xdr:cNvPr id="3" name="テキスト ボックス 2">
          <a:extLst>
            <a:ext uri="{FF2B5EF4-FFF2-40B4-BE49-F238E27FC236}">
              <a16:creationId xmlns:a16="http://schemas.microsoft.com/office/drawing/2014/main" xmlns="" id="{D63E3A4B-EE83-4820-B95A-1CDF7E086552}"/>
            </a:ext>
          </a:extLst>
        </xdr:cNvPr>
        <xdr:cNvSpPr txBox="1"/>
      </xdr:nvSpPr>
      <xdr:spPr>
        <a:xfrm>
          <a:off x="7529407" y="28473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oneCellAnchor>
    <xdr:from>
      <xdr:col>62</xdr:col>
      <xdr:colOff>178348</xdr:colOff>
      <xdr:row>13</xdr:row>
      <xdr:rowOff>57076</xdr:rowOff>
    </xdr:from>
    <xdr:ext cx="466794" cy="564514"/>
    <xdr:sp macro="" textlink="">
      <xdr:nvSpPr>
        <xdr:cNvPr id="5" name="テキスト ボックス 4">
          <a:extLst>
            <a:ext uri="{FF2B5EF4-FFF2-40B4-BE49-F238E27FC236}">
              <a16:creationId xmlns:a16="http://schemas.microsoft.com/office/drawing/2014/main" xmlns="" id="{D63E3A4B-EE83-4820-B95A-1CDF7E086552}"/>
            </a:ext>
          </a:extLst>
        </xdr:cNvPr>
        <xdr:cNvSpPr txBox="1"/>
      </xdr:nvSpPr>
      <xdr:spPr>
        <a:xfrm>
          <a:off x="14084848" y="3452458"/>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a:reflection blurRad="12700" stA="38000" endPos="28000" dist="5000" dir="5400000" sy="-100000" algn="bl" rotWithShape="0"/>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8</xdr:col>
      <xdr:colOff>281940</xdr:colOff>
      <xdr:row>7</xdr:row>
      <xdr:rowOff>68580</xdr:rowOff>
    </xdr:from>
    <xdr:ext cx="466794" cy="564514"/>
    <xdr:sp macro="" textlink="">
      <xdr:nvSpPr>
        <xdr:cNvPr id="3" name="テキスト ボックス 2">
          <a:extLst>
            <a:ext uri="{FF2B5EF4-FFF2-40B4-BE49-F238E27FC236}">
              <a16:creationId xmlns:a16="http://schemas.microsoft.com/office/drawing/2014/main" xmlns="" id="{9171CFD9-6256-43FB-84DA-BA4446B9EE6D}"/>
            </a:ext>
          </a:extLst>
        </xdr:cNvPr>
        <xdr:cNvSpPr txBox="1"/>
      </xdr:nvSpPr>
      <xdr:spPr>
        <a:xfrm>
          <a:off x="6553200" y="16230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9</xdr:col>
      <xdr:colOff>175260</xdr:colOff>
      <xdr:row>7</xdr:row>
      <xdr:rowOff>22860</xdr:rowOff>
    </xdr:from>
    <xdr:to>
      <xdr:col>19</xdr:col>
      <xdr:colOff>220980</xdr:colOff>
      <xdr:row>10</xdr:row>
      <xdr:rowOff>297180</xdr:rowOff>
    </xdr:to>
    <xdr:pic>
      <xdr:nvPicPr>
        <xdr:cNvPr id="5" name="図 4">
          <a:extLst>
            <a:ext uri="{FF2B5EF4-FFF2-40B4-BE49-F238E27FC236}">
              <a16:creationId xmlns:a16="http://schemas.microsoft.com/office/drawing/2014/main" xmlns="" id="{F51D5128-ADD4-4532-7CC6-0E6612905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6620" y="1577340"/>
          <a:ext cx="614172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161815" name="Check Box 23" hidden="1">
              <a:extLst>
                <a:ext uri="{63B3BB69-23CF-44E3-9099-C40C66FF867C}">
                  <a14:compatExt spid="_x0000_s16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161816" name="Check Box 24" hidden="1">
              <a:extLst>
                <a:ext uri="{63B3BB69-23CF-44E3-9099-C40C66FF867C}">
                  <a14:compatExt spid="_x0000_s16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161817" name="Check Box 25" hidden="1">
              <a:extLst>
                <a:ext uri="{63B3BB69-23CF-44E3-9099-C40C66FF867C}">
                  <a14:compatExt spid="_x0000_s16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18" name="Check Box 26" hidden="1">
              <a:extLst>
                <a:ext uri="{63B3BB69-23CF-44E3-9099-C40C66FF867C}">
                  <a14:compatExt spid="_x0000_s16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161819" name="Check Box 27" hidden="1">
              <a:extLst>
                <a:ext uri="{63B3BB69-23CF-44E3-9099-C40C66FF867C}">
                  <a14:compatExt spid="_x0000_s16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20" name="Check Box 28" hidden="1">
              <a:extLst>
                <a:ext uri="{63B3BB69-23CF-44E3-9099-C40C66FF867C}">
                  <a14:compatExt spid="_x0000_s16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1" name="Check Box 29" hidden="1">
              <a:extLst>
                <a:ext uri="{63B3BB69-23CF-44E3-9099-C40C66FF867C}">
                  <a14:compatExt spid="_x0000_s16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2" name="Check Box 30" hidden="1">
              <a:extLst>
                <a:ext uri="{63B3BB69-23CF-44E3-9099-C40C66FF867C}">
                  <a14:compatExt spid="_x0000_s16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213360</xdr:colOff>
      <xdr:row>12</xdr:row>
      <xdr:rowOff>121920</xdr:rowOff>
    </xdr:from>
    <xdr:ext cx="466794" cy="564514"/>
    <xdr:sp macro="" textlink="">
      <xdr:nvSpPr>
        <xdr:cNvPr id="2" name="テキスト ボックス 1">
          <a:extLst>
            <a:ext uri="{FF2B5EF4-FFF2-40B4-BE49-F238E27FC236}">
              <a16:creationId xmlns:a16="http://schemas.microsoft.com/office/drawing/2014/main" xmlns="" id="{AAA9961F-EC25-4FC8-9812-176C3242DE9F}"/>
            </a:ext>
          </a:extLst>
        </xdr:cNvPr>
        <xdr:cNvSpPr txBox="1"/>
      </xdr:nvSpPr>
      <xdr:spPr>
        <a:xfrm>
          <a:off x="6545580" y="22174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27</xdr:col>
      <xdr:colOff>274320</xdr:colOff>
      <xdr:row>32</xdr:row>
      <xdr:rowOff>83820</xdr:rowOff>
    </xdr:from>
    <xdr:to>
      <xdr:col>28</xdr:col>
      <xdr:colOff>525780</xdr:colOff>
      <xdr:row>33</xdr:row>
      <xdr:rowOff>129540</xdr:rowOff>
    </xdr:to>
    <xdr:sp macro="" textlink="">
      <xdr:nvSpPr>
        <xdr:cNvPr id="3" name="楕円 2">
          <a:extLst>
            <a:ext uri="{FF2B5EF4-FFF2-40B4-BE49-F238E27FC236}">
              <a16:creationId xmlns:a16="http://schemas.microsoft.com/office/drawing/2014/main" xmlns="" id="{78255025-7730-2ED5-C6E2-90AF9E6C11B5}"/>
            </a:ext>
          </a:extLst>
        </xdr:cNvPr>
        <xdr:cNvSpPr/>
      </xdr:nvSpPr>
      <xdr:spPr>
        <a:xfrm>
          <a:off x="7612380" y="6271260"/>
          <a:ext cx="868680" cy="24384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14" name="Oval 3">
          <a:extLst>
            <a:ext uri="{FF2B5EF4-FFF2-40B4-BE49-F238E27FC236}">
              <a16:creationId xmlns:a16="http://schemas.microsoft.com/office/drawing/2014/main" xmlns="" id="{00000000-0008-0000-1200-00000E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15" name="Oval 4">
          <a:extLst>
            <a:ext uri="{FF2B5EF4-FFF2-40B4-BE49-F238E27FC236}">
              <a16:creationId xmlns:a16="http://schemas.microsoft.com/office/drawing/2014/main" xmlns="" id="{00000000-0008-0000-1200-00000F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16" name="Oval 5">
          <a:extLst>
            <a:ext uri="{FF2B5EF4-FFF2-40B4-BE49-F238E27FC236}">
              <a16:creationId xmlns:a16="http://schemas.microsoft.com/office/drawing/2014/main" xmlns="" id="{00000000-0008-0000-1200-000010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17" name="Oval 7">
          <a:extLst>
            <a:ext uri="{FF2B5EF4-FFF2-40B4-BE49-F238E27FC236}">
              <a16:creationId xmlns:a16="http://schemas.microsoft.com/office/drawing/2014/main" xmlns="" id="{00000000-0008-0000-1200-000011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18" name="Oval 8">
          <a:extLst>
            <a:ext uri="{FF2B5EF4-FFF2-40B4-BE49-F238E27FC236}">
              <a16:creationId xmlns:a16="http://schemas.microsoft.com/office/drawing/2014/main" xmlns="" id="{00000000-0008-0000-1200-000012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19" name="Oval 9">
          <a:extLst>
            <a:ext uri="{FF2B5EF4-FFF2-40B4-BE49-F238E27FC236}">
              <a16:creationId xmlns:a16="http://schemas.microsoft.com/office/drawing/2014/main" xmlns="" id="{00000000-0008-0000-1200-000013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20" name="Oval 10">
          <a:extLst>
            <a:ext uri="{FF2B5EF4-FFF2-40B4-BE49-F238E27FC236}">
              <a16:creationId xmlns:a16="http://schemas.microsoft.com/office/drawing/2014/main" xmlns="" id="{00000000-0008-0000-1200-000014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21" name="楕円 12">
          <a:extLst>
            <a:ext uri="{FF2B5EF4-FFF2-40B4-BE49-F238E27FC236}">
              <a16:creationId xmlns:a16="http://schemas.microsoft.com/office/drawing/2014/main" xmlns="" id="{00000000-0008-0000-1200-000015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22" name="楕円 13">
          <a:extLst>
            <a:ext uri="{FF2B5EF4-FFF2-40B4-BE49-F238E27FC236}">
              <a16:creationId xmlns:a16="http://schemas.microsoft.com/office/drawing/2014/main" xmlns="" id="{00000000-0008-0000-1200-000016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23" name="楕円 14">
          <a:extLst>
            <a:ext uri="{FF2B5EF4-FFF2-40B4-BE49-F238E27FC236}">
              <a16:creationId xmlns:a16="http://schemas.microsoft.com/office/drawing/2014/main" xmlns="" id="{00000000-0008-0000-1200-000017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24" name="Oval 5">
          <a:extLst>
            <a:ext uri="{FF2B5EF4-FFF2-40B4-BE49-F238E27FC236}">
              <a16:creationId xmlns:a16="http://schemas.microsoft.com/office/drawing/2014/main" xmlns="" id="{00000000-0008-0000-1200-000018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25" name="Oval 10">
          <a:extLst>
            <a:ext uri="{FF2B5EF4-FFF2-40B4-BE49-F238E27FC236}">
              <a16:creationId xmlns:a16="http://schemas.microsoft.com/office/drawing/2014/main" xmlns="" id="{00000000-0008-0000-1200-000019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1" name="図 10">
          <a:extLst>
            <a:ext uri="{FF2B5EF4-FFF2-40B4-BE49-F238E27FC236}">
              <a16:creationId xmlns:a16="http://schemas.microsoft.com/office/drawing/2014/main" xmlns=""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79698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2" name="図 11">
          <a:extLst>
            <a:ext uri="{FF2B5EF4-FFF2-40B4-BE49-F238E27FC236}">
              <a16:creationId xmlns:a16="http://schemas.microsoft.com/office/drawing/2014/main" xmlns=""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9143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3" name="図 12">
          <a:extLst>
            <a:ext uri="{FF2B5EF4-FFF2-40B4-BE49-F238E27FC236}">
              <a16:creationId xmlns:a16="http://schemas.microsoft.com/office/drawing/2014/main" xmlns=""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94847"/>
          <a:ext cx="327660"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26" name="図 25">
          <a:extLst>
            <a:ext uri="{FF2B5EF4-FFF2-40B4-BE49-F238E27FC236}">
              <a16:creationId xmlns:a16="http://schemas.microsoft.com/office/drawing/2014/main" xmlns=""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3411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28" name="図 27">
          <a:extLst>
            <a:ext uri="{FF2B5EF4-FFF2-40B4-BE49-F238E27FC236}">
              <a16:creationId xmlns:a16="http://schemas.microsoft.com/office/drawing/2014/main" xmlns=""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4510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29" name="図 28">
          <a:extLst>
            <a:ext uri="{FF2B5EF4-FFF2-40B4-BE49-F238E27FC236}">
              <a16:creationId xmlns:a16="http://schemas.microsoft.com/office/drawing/2014/main" xmlns=""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66447"/>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30" name="図 29">
          <a:extLst>
            <a:ext uri="{FF2B5EF4-FFF2-40B4-BE49-F238E27FC236}">
              <a16:creationId xmlns:a16="http://schemas.microsoft.com/office/drawing/2014/main" xmlns=""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9814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31" name="図 30">
          <a:extLst>
            <a:ext uri="{FF2B5EF4-FFF2-40B4-BE49-F238E27FC236}">
              <a16:creationId xmlns:a16="http://schemas.microsoft.com/office/drawing/2014/main" xmlns=""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809130"/>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32" name="図 31">
          <a:extLst>
            <a:ext uri="{FF2B5EF4-FFF2-40B4-BE49-F238E27FC236}">
              <a16:creationId xmlns:a16="http://schemas.microsoft.com/office/drawing/2014/main" xmlns=""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23047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34" name="図 33">
          <a:extLst>
            <a:ext uri="{FF2B5EF4-FFF2-40B4-BE49-F238E27FC236}">
              <a16:creationId xmlns:a16="http://schemas.microsoft.com/office/drawing/2014/main" xmlns=""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51811"/>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36" name="図 35">
          <a:extLst>
            <a:ext uri="{FF2B5EF4-FFF2-40B4-BE49-F238E27FC236}">
              <a16:creationId xmlns:a16="http://schemas.microsoft.com/office/drawing/2014/main" xmlns=""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5522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37" name="図 36">
          <a:extLst>
            <a:ext uri="{FF2B5EF4-FFF2-40B4-BE49-F238E27FC236}">
              <a16:creationId xmlns:a16="http://schemas.microsoft.com/office/drawing/2014/main" xmlns=""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53035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 name="テキスト ボックス 1">
          <a:extLst>
            <a:ext uri="{FF2B5EF4-FFF2-40B4-BE49-F238E27FC236}">
              <a16:creationId xmlns:a16="http://schemas.microsoft.com/office/drawing/2014/main" xmlns="" id="{6BF420CD-0F53-8384-C0A0-A26BFE0E078F}"/>
            </a:ext>
          </a:extLst>
        </xdr:cNvPr>
        <xdr:cNvSpPr txBox="1"/>
      </xdr:nvSpPr>
      <xdr:spPr>
        <a:xfrm>
          <a:off x="788895"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163851" name="Check Box 11" hidden="1">
              <a:extLst>
                <a:ext uri="{63B3BB69-23CF-44E3-9099-C40C66FF867C}">
                  <a14:compatExt spid="_x0000_s16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1554693" y="12678832"/>
          <a:ext cx="4927600" cy="246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mn-ea"/>
              <a:ea typeface="+mn-ea"/>
            </a:rPr>
            <a:t>〇注意事項</a:t>
          </a:r>
          <a:endParaRPr kumimoji="1" lang="en-US" altLang="ja-JP" sz="1200">
            <a:solidFill>
              <a:sysClr val="windowText" lastClr="00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19</xdr:col>
      <xdr:colOff>266700</xdr:colOff>
      <xdr:row>8</xdr:row>
      <xdr:rowOff>68580</xdr:rowOff>
    </xdr:from>
    <xdr:ext cx="466794" cy="564514"/>
    <xdr:sp macro="" textlink="">
      <xdr:nvSpPr>
        <xdr:cNvPr id="2" name="テキスト ボックス 1">
          <a:extLst>
            <a:ext uri="{FF2B5EF4-FFF2-40B4-BE49-F238E27FC236}">
              <a16:creationId xmlns:a16="http://schemas.microsoft.com/office/drawing/2014/main" xmlns="" id="{FDA749CF-3C24-4B4F-B5CF-2428377BB92D}"/>
            </a:ext>
          </a:extLst>
        </xdr:cNvPr>
        <xdr:cNvSpPr txBox="1"/>
      </xdr:nvSpPr>
      <xdr:spPr>
        <a:xfrm>
          <a:off x="5875020" y="23698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44</xdr:row>
      <xdr:rowOff>165287</xdr:rowOff>
    </xdr:from>
    <xdr:to>
      <xdr:col>5</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684679" y="7709087"/>
          <a:ext cx="240590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6" name="直線矢印コネクタ 5"/>
        <xdr:cNvCxnSpPr/>
      </xdr:nvCxnSpPr>
      <xdr:spPr>
        <a:xfrm>
          <a:off x="5376696" y="7492664"/>
          <a:ext cx="178938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185" name="Check Box 1" hidden="1">
              <a:extLst>
                <a:ext uri="{63B3BB69-23CF-44E3-9099-C40C66FF867C}">
                  <a14:compatExt spid="_x0000_s34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186" name="Check Box 2" hidden="1">
              <a:extLst>
                <a:ext uri="{63B3BB69-23CF-44E3-9099-C40C66FF867C}">
                  <a14:compatExt spid="_x0000_s34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187" name="Check Box 3" hidden="1">
              <a:extLst>
                <a:ext uri="{63B3BB69-23CF-44E3-9099-C40C66FF867C}">
                  <a14:compatExt spid="_x0000_s34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188" name="Check Box 4" hidden="1">
              <a:extLst>
                <a:ext uri="{63B3BB69-23CF-44E3-9099-C40C66FF867C}">
                  <a14:compatExt spid="_x0000_s34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189" name="Check Box 5" hidden="1">
              <a:extLst>
                <a:ext uri="{63B3BB69-23CF-44E3-9099-C40C66FF867C}">
                  <a14:compatExt spid="_x0000_s34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190" name="Check Box 6" hidden="1">
              <a:extLst>
                <a:ext uri="{63B3BB69-23CF-44E3-9099-C40C66FF867C}">
                  <a14:compatExt spid="_x0000_s34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191" name="Check Box 7" hidden="1">
              <a:extLst>
                <a:ext uri="{63B3BB69-23CF-44E3-9099-C40C66FF867C}">
                  <a14:compatExt spid="_x0000_s34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192" name="Check Box 8" hidden="1">
              <a:extLst>
                <a:ext uri="{63B3BB69-23CF-44E3-9099-C40C66FF867C}">
                  <a14:compatExt spid="_x0000_s34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193" name="Check Box 9" hidden="1">
              <a:extLst>
                <a:ext uri="{63B3BB69-23CF-44E3-9099-C40C66FF867C}">
                  <a14:compatExt spid="_x0000_s34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194" name="Check Box 10" hidden="1">
              <a:extLst>
                <a:ext uri="{63B3BB69-23CF-44E3-9099-C40C66FF867C}">
                  <a14:compatExt spid="_x0000_s34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195" name="Check Box 11" hidden="1">
              <a:extLst>
                <a:ext uri="{63B3BB69-23CF-44E3-9099-C40C66FF867C}">
                  <a14:compatExt spid="_x0000_s34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196" name="Check Box 12" hidden="1">
              <a:extLst>
                <a:ext uri="{63B3BB69-23CF-44E3-9099-C40C66FF867C}">
                  <a14:compatExt spid="_x0000_s34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197" name="Check Box 13" hidden="1">
              <a:extLst>
                <a:ext uri="{63B3BB69-23CF-44E3-9099-C40C66FF867C}">
                  <a14:compatExt spid="_x0000_s3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198" name="Check Box 14" hidden="1">
              <a:extLst>
                <a:ext uri="{63B3BB69-23CF-44E3-9099-C40C66FF867C}">
                  <a14:compatExt spid="_x0000_s34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199" name="Check Box 15" hidden="1">
              <a:extLst>
                <a:ext uri="{63B3BB69-23CF-44E3-9099-C40C66FF867C}">
                  <a14:compatExt spid="_x0000_s34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00" name="Check Box 16" hidden="1">
              <a:extLst>
                <a:ext uri="{63B3BB69-23CF-44E3-9099-C40C66FF867C}">
                  <a14:compatExt spid="_x0000_s34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01" name="Check Box 17" hidden="1">
              <a:extLst>
                <a:ext uri="{63B3BB69-23CF-44E3-9099-C40C66FF867C}">
                  <a14:compatExt spid="_x0000_s34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02" name="Check Box 18" hidden="1">
              <a:extLst>
                <a:ext uri="{63B3BB69-23CF-44E3-9099-C40C66FF867C}">
                  <a14:compatExt spid="_x0000_s34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03" name="Check Box 19" hidden="1">
              <a:extLst>
                <a:ext uri="{63B3BB69-23CF-44E3-9099-C40C66FF867C}">
                  <a14:compatExt spid="_x0000_s34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04" name="Check Box 20" hidden="1">
              <a:extLst>
                <a:ext uri="{63B3BB69-23CF-44E3-9099-C40C66FF867C}">
                  <a14:compatExt spid="_x0000_s34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05" name="Check Box 21" hidden="1">
              <a:extLst>
                <a:ext uri="{63B3BB69-23CF-44E3-9099-C40C66FF867C}">
                  <a14:compatExt spid="_x0000_s34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06" name="Check Box 22" hidden="1">
              <a:extLst>
                <a:ext uri="{63B3BB69-23CF-44E3-9099-C40C66FF867C}">
                  <a14:compatExt spid="_x0000_s34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07" name="Check Box 23" hidden="1">
              <a:extLst>
                <a:ext uri="{63B3BB69-23CF-44E3-9099-C40C66FF867C}">
                  <a14:compatExt spid="_x0000_s34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08" name="Check Box 24" hidden="1">
              <a:extLst>
                <a:ext uri="{63B3BB69-23CF-44E3-9099-C40C66FF867C}">
                  <a14:compatExt spid="_x0000_s34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09" name="Check Box 25" hidden="1">
              <a:extLst>
                <a:ext uri="{63B3BB69-23CF-44E3-9099-C40C66FF867C}">
                  <a14:compatExt spid="_x0000_s34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10" name="Check Box 26" hidden="1">
              <a:extLst>
                <a:ext uri="{63B3BB69-23CF-44E3-9099-C40C66FF867C}">
                  <a14:compatExt spid="_x0000_s34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11" name="Check Box 27" hidden="1">
              <a:extLst>
                <a:ext uri="{63B3BB69-23CF-44E3-9099-C40C66FF867C}">
                  <a14:compatExt spid="_x0000_s34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12" name="Check Box 28" hidden="1">
              <a:extLst>
                <a:ext uri="{63B3BB69-23CF-44E3-9099-C40C66FF867C}">
                  <a14:compatExt spid="_x0000_s34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13" name="Check Box 29" hidden="1">
              <a:extLst>
                <a:ext uri="{63B3BB69-23CF-44E3-9099-C40C66FF867C}">
                  <a14:compatExt spid="_x0000_s34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14" name="Check Box 30" hidden="1">
              <a:extLst>
                <a:ext uri="{63B3BB69-23CF-44E3-9099-C40C66FF867C}">
                  <a14:compatExt spid="_x0000_s34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15" name="Check Box 31" hidden="1">
              <a:extLst>
                <a:ext uri="{63B3BB69-23CF-44E3-9099-C40C66FF867C}">
                  <a14:compatExt spid="_x0000_s34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16" name="Check Box 32" hidden="1">
              <a:extLst>
                <a:ext uri="{63B3BB69-23CF-44E3-9099-C40C66FF867C}">
                  <a14:compatExt spid="_x0000_s34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17" name="Check Box 33" hidden="1">
              <a:extLst>
                <a:ext uri="{63B3BB69-23CF-44E3-9099-C40C66FF867C}">
                  <a14:compatExt spid="_x0000_s34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18" name="Check Box 34" hidden="1">
              <a:extLst>
                <a:ext uri="{63B3BB69-23CF-44E3-9099-C40C66FF867C}">
                  <a14:compatExt spid="_x0000_s34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219" name="Check Box 35" hidden="1">
              <a:extLst>
                <a:ext uri="{63B3BB69-23CF-44E3-9099-C40C66FF867C}">
                  <a14:compatExt spid="_x0000_s34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220" name="Check Box 36" hidden="1">
              <a:extLst>
                <a:ext uri="{63B3BB69-23CF-44E3-9099-C40C66FF867C}">
                  <a14:compatExt spid="_x0000_s34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221" name="Check Box 37" hidden="1">
              <a:extLst>
                <a:ext uri="{63B3BB69-23CF-44E3-9099-C40C66FF867C}">
                  <a14:compatExt spid="_x0000_s34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222" name="Check Box 38" hidden="1">
              <a:extLst>
                <a:ext uri="{63B3BB69-23CF-44E3-9099-C40C66FF867C}">
                  <a14:compatExt spid="_x0000_s34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223" name="Check Box 39" hidden="1">
              <a:extLst>
                <a:ext uri="{63B3BB69-23CF-44E3-9099-C40C66FF867C}">
                  <a14:compatExt spid="_x0000_s34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224" name="Check Box 40" hidden="1">
              <a:extLst>
                <a:ext uri="{63B3BB69-23CF-44E3-9099-C40C66FF867C}">
                  <a14:compatExt spid="_x0000_s34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225" name="Check Box 41" hidden="1">
              <a:extLst>
                <a:ext uri="{63B3BB69-23CF-44E3-9099-C40C66FF867C}">
                  <a14:compatExt spid="_x0000_s34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226" name="Check Box 42" hidden="1">
              <a:extLst>
                <a:ext uri="{63B3BB69-23CF-44E3-9099-C40C66FF867C}">
                  <a14:compatExt spid="_x0000_s34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227" name="Check Box 43" hidden="1">
              <a:extLst>
                <a:ext uri="{63B3BB69-23CF-44E3-9099-C40C66FF867C}">
                  <a14:compatExt spid="_x0000_s34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228" name="Check Box 44" hidden="1">
              <a:extLst>
                <a:ext uri="{63B3BB69-23CF-44E3-9099-C40C66FF867C}">
                  <a14:compatExt spid="_x0000_s34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229" name="Check Box 45" hidden="1">
              <a:extLst>
                <a:ext uri="{63B3BB69-23CF-44E3-9099-C40C66FF867C}">
                  <a14:compatExt spid="_x0000_s34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230" name="Check Box 46" hidden="1">
              <a:extLst>
                <a:ext uri="{63B3BB69-23CF-44E3-9099-C40C66FF867C}">
                  <a14:compatExt spid="_x0000_s34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231" name="Check Box 47" hidden="1">
              <a:extLst>
                <a:ext uri="{63B3BB69-23CF-44E3-9099-C40C66FF867C}">
                  <a14:compatExt spid="_x0000_s34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232" name="Check Box 48" hidden="1">
              <a:extLst>
                <a:ext uri="{63B3BB69-23CF-44E3-9099-C40C66FF867C}">
                  <a14:compatExt spid="_x0000_s34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233" name="Check Box 49" hidden="1">
              <a:extLst>
                <a:ext uri="{63B3BB69-23CF-44E3-9099-C40C66FF867C}">
                  <a14:compatExt spid="_x0000_s34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34" name="Check Box 50" hidden="1">
              <a:extLst>
                <a:ext uri="{63B3BB69-23CF-44E3-9099-C40C66FF867C}">
                  <a14:compatExt spid="_x0000_s34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35" name="Check Box 51" hidden="1">
              <a:extLst>
                <a:ext uri="{63B3BB69-23CF-44E3-9099-C40C66FF867C}">
                  <a14:compatExt spid="_x0000_s34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36" name="Check Box 52" hidden="1">
              <a:extLst>
                <a:ext uri="{63B3BB69-23CF-44E3-9099-C40C66FF867C}">
                  <a14:compatExt spid="_x0000_s34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37" name="Check Box 53" hidden="1">
              <a:extLst>
                <a:ext uri="{63B3BB69-23CF-44E3-9099-C40C66FF867C}">
                  <a14:compatExt spid="_x0000_s34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38" name="Check Box 54" hidden="1">
              <a:extLst>
                <a:ext uri="{63B3BB69-23CF-44E3-9099-C40C66FF867C}">
                  <a14:compatExt spid="_x0000_s34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39" name="Check Box 55" hidden="1">
              <a:extLst>
                <a:ext uri="{63B3BB69-23CF-44E3-9099-C40C66FF867C}">
                  <a14:compatExt spid="_x0000_s34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40" name="Check Box 56" hidden="1">
              <a:extLst>
                <a:ext uri="{63B3BB69-23CF-44E3-9099-C40C66FF867C}">
                  <a14:compatExt spid="_x0000_s34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41" name="Check Box 57" hidden="1">
              <a:extLst>
                <a:ext uri="{63B3BB69-23CF-44E3-9099-C40C66FF867C}">
                  <a14:compatExt spid="_x0000_s34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42" name="Check Box 58" hidden="1">
              <a:extLst>
                <a:ext uri="{63B3BB69-23CF-44E3-9099-C40C66FF867C}">
                  <a14:compatExt spid="_x0000_s34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43" name="Check Box 59" hidden="1">
              <a:extLst>
                <a:ext uri="{63B3BB69-23CF-44E3-9099-C40C66FF867C}">
                  <a14:compatExt spid="_x0000_s34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44" name="Check Box 60" hidden="1">
              <a:extLst>
                <a:ext uri="{63B3BB69-23CF-44E3-9099-C40C66FF867C}">
                  <a14:compatExt spid="_x0000_s34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45" name="Check Box 61" hidden="1">
              <a:extLst>
                <a:ext uri="{63B3BB69-23CF-44E3-9099-C40C66FF867C}">
                  <a14:compatExt spid="_x0000_s34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46" name="Check Box 62" hidden="1">
              <a:extLst>
                <a:ext uri="{63B3BB69-23CF-44E3-9099-C40C66FF867C}">
                  <a14:compatExt spid="_x0000_s34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47" name="Check Box 63" hidden="1">
              <a:extLst>
                <a:ext uri="{63B3BB69-23CF-44E3-9099-C40C66FF867C}">
                  <a14:compatExt spid="_x0000_s34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48" name="Check Box 64" hidden="1">
              <a:extLst>
                <a:ext uri="{63B3BB69-23CF-44E3-9099-C40C66FF867C}">
                  <a14:compatExt spid="_x0000_s34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49" name="Check Box 65" hidden="1">
              <a:extLst>
                <a:ext uri="{63B3BB69-23CF-44E3-9099-C40C66FF867C}">
                  <a14:compatExt spid="_x0000_s34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50" name="Check Box 66" hidden="1">
              <a:extLst>
                <a:ext uri="{63B3BB69-23CF-44E3-9099-C40C66FF867C}">
                  <a14:compatExt spid="_x0000_s34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51" name="Check Box 67" hidden="1">
              <a:extLst>
                <a:ext uri="{63B3BB69-23CF-44E3-9099-C40C66FF867C}">
                  <a14:compatExt spid="_x0000_s34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52" name="Check Box 68" hidden="1">
              <a:extLst>
                <a:ext uri="{63B3BB69-23CF-44E3-9099-C40C66FF867C}">
                  <a14:compatExt spid="_x0000_s34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18</xdr:col>
      <xdr:colOff>327660</xdr:colOff>
      <xdr:row>8</xdr:row>
      <xdr:rowOff>60960</xdr:rowOff>
    </xdr:from>
    <xdr:ext cx="466794" cy="564514"/>
    <xdr:sp macro="" textlink="">
      <xdr:nvSpPr>
        <xdr:cNvPr id="3" name="テキスト ボックス 2">
          <a:extLst>
            <a:ext uri="{FF2B5EF4-FFF2-40B4-BE49-F238E27FC236}">
              <a16:creationId xmlns:a16="http://schemas.microsoft.com/office/drawing/2014/main" xmlns="" id="{79238C5B-0FCD-45CC-B720-34A20187DDA8}"/>
            </a:ext>
          </a:extLst>
        </xdr:cNvPr>
        <xdr:cNvSpPr txBox="1"/>
      </xdr:nvSpPr>
      <xdr:spPr>
        <a:xfrm>
          <a:off x="6339840" y="2407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0</xdr:colOff>
      <xdr:row>10</xdr:row>
      <xdr:rowOff>152400</xdr:rowOff>
    </xdr:from>
    <xdr:ext cx="934615" cy="275717"/>
    <xdr:sp macro="" textlink="">
      <xdr:nvSpPr>
        <xdr:cNvPr id="2" name="テキスト ボックス 1">
          <a:extLst>
            <a:ext uri="{FF2B5EF4-FFF2-40B4-BE49-F238E27FC236}">
              <a16:creationId xmlns:a16="http://schemas.microsoft.com/office/drawing/2014/main" xmlns="" id="{DBE2E31F-771E-48E4-88EC-27D65B9F358D}"/>
            </a:ext>
          </a:extLst>
        </xdr:cNvPr>
        <xdr:cNvSpPr txBox="1"/>
      </xdr:nvSpPr>
      <xdr:spPr>
        <a:xfrm>
          <a:off x="6385560" y="262890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3</xdr:col>
      <xdr:colOff>99060</xdr:colOff>
      <xdr:row>3</xdr:row>
      <xdr:rowOff>7620</xdr:rowOff>
    </xdr:from>
    <xdr:to>
      <xdr:col>13</xdr:col>
      <xdr:colOff>53340</xdr:colOff>
      <xdr:row>3</xdr:row>
      <xdr:rowOff>320040</xdr:rowOff>
    </xdr:to>
    <xdr:sp macro="" textlink="">
      <xdr:nvSpPr>
        <xdr:cNvPr id="3" name="テキスト ボックス 2">
          <a:extLst>
            <a:ext uri="{FF2B5EF4-FFF2-40B4-BE49-F238E27FC236}">
              <a16:creationId xmlns:a16="http://schemas.microsoft.com/office/drawing/2014/main" xmlns="" id="{80CA0A7E-0B27-4EDA-B584-13440F7B9B92}"/>
            </a:ext>
          </a:extLst>
        </xdr:cNvPr>
        <xdr:cNvSpPr txBox="1"/>
      </xdr:nvSpPr>
      <xdr:spPr>
        <a:xfrm>
          <a:off x="1729740" y="952500"/>
          <a:ext cx="5234940" cy="31242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事 前 協 議 チ ェ ッ ク シ ー ト  </a:t>
          </a:r>
          <a:r>
            <a:rPr kumimoji="1" lang="en-US" altLang="ja-JP" sz="1600" b="1"/>
            <a:t>【</a:t>
          </a:r>
          <a:r>
            <a:rPr kumimoji="1" lang="ja-JP" altLang="en-US" sz="1600" b="1"/>
            <a:t>工　事</a:t>
          </a:r>
          <a:r>
            <a:rPr kumimoji="1" lang="en-US" altLang="ja-JP" sz="1600" b="1"/>
            <a:t>】       </a:t>
          </a:r>
          <a:r>
            <a:rPr kumimoji="1" lang="ja-JP" altLang="en-US" sz="1200"/>
            <a:t>（農業農村整備関係）</a:t>
          </a:r>
          <a:endParaRPr kumimoji="1" lang="ja-JP" altLang="en-US" sz="1400"/>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4</xdr:col>
      <xdr:colOff>110490</xdr:colOff>
      <xdr:row>119</xdr:row>
      <xdr:rowOff>78105</xdr:rowOff>
    </xdr:from>
    <xdr:to>
      <xdr:col>4</xdr:col>
      <xdr:colOff>491490</xdr:colOff>
      <xdr:row>120</xdr:row>
      <xdr:rowOff>146685</xdr:rowOff>
    </xdr:to>
    <xdr:sp macro="" textlink="">
      <xdr:nvSpPr>
        <xdr:cNvPr id="2" name="AutoShape 19">
          <a:extLst>
            <a:ext uri="{FF2B5EF4-FFF2-40B4-BE49-F238E27FC236}">
              <a16:creationId xmlns:a16="http://schemas.microsoft.com/office/drawing/2014/main" xmlns="" id="{00000000-0008-0000-1A00-000002000000}"/>
            </a:ext>
          </a:extLst>
        </xdr:cNvPr>
        <xdr:cNvSpPr>
          <a:spLocks noChangeArrowheads="1"/>
        </xdr:cNvSpPr>
      </xdr:nvSpPr>
      <xdr:spPr bwMode="auto">
        <a:xfrm rot="5400000">
          <a:off x="2606040" y="20922615"/>
          <a:ext cx="236220"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oneCellAnchor>
    <xdr:from>
      <xdr:col>8</xdr:col>
      <xdr:colOff>510540</xdr:colOff>
      <xdr:row>8</xdr:row>
      <xdr:rowOff>121920</xdr:rowOff>
    </xdr:from>
    <xdr:ext cx="934615" cy="275717"/>
    <xdr:sp macro="" textlink="">
      <xdr:nvSpPr>
        <xdr:cNvPr id="3" name="テキスト ボックス 2">
          <a:extLst>
            <a:ext uri="{FF2B5EF4-FFF2-40B4-BE49-F238E27FC236}">
              <a16:creationId xmlns:a16="http://schemas.microsoft.com/office/drawing/2014/main" xmlns="" id="{2B99A46E-763C-60C7-7C06-4777413B255D}"/>
            </a:ext>
          </a:extLst>
        </xdr:cNvPr>
        <xdr:cNvSpPr txBox="1"/>
      </xdr:nvSpPr>
      <xdr:spPr>
        <a:xfrm>
          <a:off x="5105400" y="204216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2</xdr:col>
      <xdr:colOff>777240</xdr:colOff>
      <xdr:row>3</xdr:row>
      <xdr:rowOff>30480</xdr:rowOff>
    </xdr:from>
    <xdr:to>
      <xdr:col>12</xdr:col>
      <xdr:colOff>281940</xdr:colOff>
      <xdr:row>4</xdr:row>
      <xdr:rowOff>0</xdr:rowOff>
    </xdr:to>
    <xdr:sp macro="" textlink="">
      <xdr:nvSpPr>
        <xdr:cNvPr id="4" name="テキスト ボックス 3">
          <a:extLst>
            <a:ext uri="{FF2B5EF4-FFF2-40B4-BE49-F238E27FC236}">
              <a16:creationId xmlns:a16="http://schemas.microsoft.com/office/drawing/2014/main" xmlns="" id="{13A36E1D-BBCE-FDF3-C619-A55D599029CE}"/>
            </a:ext>
          </a:extLst>
        </xdr:cNvPr>
        <xdr:cNvSpPr txBox="1"/>
      </xdr:nvSpPr>
      <xdr:spPr>
        <a:xfrm>
          <a:off x="1744980" y="868680"/>
          <a:ext cx="5234940" cy="312420"/>
        </a:xfrm>
        <a:prstGeom prst="rect">
          <a:avLst/>
        </a:prstGeom>
        <a:solidFill>
          <a:srgbClr val="66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事 前 協 議 チ ェ ッ ク シ ー ト  </a:t>
          </a:r>
          <a:r>
            <a:rPr kumimoji="1" lang="en-US" altLang="ja-JP" sz="1400" b="1"/>
            <a:t>【</a:t>
          </a:r>
          <a:r>
            <a:rPr kumimoji="1" lang="ja-JP" altLang="en-US" sz="1400" b="1"/>
            <a:t>工　事</a:t>
          </a:r>
          <a:r>
            <a:rPr kumimoji="1" lang="en-US" altLang="ja-JP" sz="1400" b="1"/>
            <a:t>】  </a:t>
          </a:r>
          <a:r>
            <a:rPr kumimoji="1" lang="ja-JP" altLang="en-US" sz="1200"/>
            <a:t>（林務関係・水産関係）</a:t>
          </a:r>
          <a:endParaRPr kumimoji="1" lang="ja-JP" altLang="en-US" sz="1400"/>
        </a:p>
      </xdr:txBody>
    </xdr:sp>
    <xdr:clientData fPrintsWithSheet="0"/>
  </xdr:twoCellAnchor>
</xdr:wsDr>
</file>

<file path=xl/drawings/drawing25.xml><?xml version="1.0" encoding="utf-8"?>
<xdr:wsDr xmlns:xdr="http://schemas.openxmlformats.org/drawingml/2006/spreadsheetDrawing" xmlns:a="http://schemas.openxmlformats.org/drawingml/2006/main">
  <xdr:oneCellAnchor>
    <xdr:from>
      <xdr:col>29</xdr:col>
      <xdr:colOff>0</xdr:colOff>
      <xdr:row>10</xdr:row>
      <xdr:rowOff>22860</xdr:rowOff>
    </xdr:from>
    <xdr:ext cx="466794" cy="564514"/>
    <xdr:sp macro="" textlink="">
      <xdr:nvSpPr>
        <xdr:cNvPr id="2" name="テキスト ボックス 1">
          <a:extLst>
            <a:ext uri="{FF2B5EF4-FFF2-40B4-BE49-F238E27FC236}">
              <a16:creationId xmlns:a16="http://schemas.microsoft.com/office/drawing/2014/main" xmlns="" id="{6B1AB09B-ED60-4ED6-BB9B-60CAD2130D77}"/>
            </a:ext>
          </a:extLst>
        </xdr:cNvPr>
        <xdr:cNvSpPr txBox="1"/>
      </xdr:nvSpPr>
      <xdr:spPr>
        <a:xfrm>
          <a:off x="6606540" y="24612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18</xdr:col>
      <xdr:colOff>381000</xdr:colOff>
      <xdr:row>9</xdr:row>
      <xdr:rowOff>190500</xdr:rowOff>
    </xdr:from>
    <xdr:ext cx="466794" cy="564514"/>
    <xdr:sp macro="" textlink="">
      <xdr:nvSpPr>
        <xdr:cNvPr id="2" name="テキスト ボックス 1">
          <a:extLst>
            <a:ext uri="{FF2B5EF4-FFF2-40B4-BE49-F238E27FC236}">
              <a16:creationId xmlns:a16="http://schemas.microsoft.com/office/drawing/2014/main" xmlns="" id="{7D4D4999-F0B1-49A7-8F56-481B08F4ACF8}"/>
            </a:ext>
          </a:extLst>
        </xdr:cNvPr>
        <xdr:cNvSpPr txBox="1"/>
      </xdr:nvSpPr>
      <xdr:spPr>
        <a:xfrm>
          <a:off x="6347460" y="27813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23</xdr:col>
      <xdr:colOff>76200</xdr:colOff>
      <xdr:row>10</xdr:row>
      <xdr:rowOff>91440</xdr:rowOff>
    </xdr:from>
    <xdr:to>
      <xdr:col>33</xdr:col>
      <xdr:colOff>236220</xdr:colOff>
      <xdr:row>30</xdr:row>
      <xdr:rowOff>342900</xdr:rowOff>
    </xdr:to>
    <xdr:grpSp>
      <xdr:nvGrpSpPr>
        <xdr:cNvPr id="7" name="グループ化 6">
          <a:extLst>
            <a:ext uri="{FF2B5EF4-FFF2-40B4-BE49-F238E27FC236}">
              <a16:creationId xmlns:a16="http://schemas.microsoft.com/office/drawing/2014/main" xmlns="" id="{2517355E-E856-0188-1D51-5AC2A6A9ABCD}"/>
            </a:ext>
          </a:extLst>
        </xdr:cNvPr>
        <xdr:cNvGrpSpPr/>
      </xdr:nvGrpSpPr>
      <xdr:grpSpPr>
        <a:xfrm>
          <a:off x="8905875" y="2929890"/>
          <a:ext cx="6798945" cy="7728585"/>
          <a:chOff x="7741920" y="3116580"/>
          <a:chExt cx="6134100" cy="7703820"/>
        </a:xfrm>
      </xdr:grpSpPr>
      <xdr:pic>
        <xdr:nvPicPr>
          <xdr:cNvPr id="5" name="図 4">
            <a:extLst>
              <a:ext uri="{FF2B5EF4-FFF2-40B4-BE49-F238E27FC236}">
                <a16:creationId xmlns:a16="http://schemas.microsoft.com/office/drawing/2014/main" xmlns="" id="{9BDFDFE0-9DB1-5611-A943-FD9625B42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1920" y="3459480"/>
            <a:ext cx="6134100" cy="7360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xmlns="" id="{5A98155C-3CB7-99C2-D2E0-1BABABAC51E4}"/>
              </a:ext>
            </a:extLst>
          </xdr:cNvPr>
          <xdr:cNvSpPr txBox="1"/>
        </xdr:nvSpPr>
        <xdr:spPr>
          <a:xfrm>
            <a:off x="7764780" y="3116580"/>
            <a:ext cx="87716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rgbClr val="FF0000"/>
                </a:solidFill>
                <a:latin typeface="+mn-ea"/>
                <a:ea typeface="+mn-ea"/>
              </a:rPr>
              <a:t>記載例</a:t>
            </a:r>
          </a:p>
        </xdr:txBody>
      </xdr:sp>
    </xdr:grp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12</xdr:col>
      <xdr:colOff>643466</xdr:colOff>
      <xdr:row>11</xdr:row>
      <xdr:rowOff>0</xdr:rowOff>
    </xdr:from>
    <xdr:ext cx="466794" cy="564514"/>
    <xdr:sp macro="" textlink="">
      <xdr:nvSpPr>
        <xdr:cNvPr id="2" name="テキスト ボックス 1">
          <a:extLst>
            <a:ext uri="{FF2B5EF4-FFF2-40B4-BE49-F238E27FC236}">
              <a16:creationId xmlns:a16="http://schemas.microsoft.com/office/drawing/2014/main" xmlns="" id="{2E4FA5B8-F939-43DD-B560-9562E30BA643}"/>
            </a:ext>
          </a:extLst>
        </xdr:cNvPr>
        <xdr:cNvSpPr txBox="1"/>
      </xdr:nvSpPr>
      <xdr:spPr>
        <a:xfrm>
          <a:off x="6265333" y="30226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8</xdr:col>
      <xdr:colOff>1362075</xdr:colOff>
      <xdr:row>2</xdr:row>
      <xdr:rowOff>180975</xdr:rowOff>
    </xdr:to>
    <xdr:pic>
      <xdr:nvPicPr>
        <xdr:cNvPr id="20700" name="図 4">
          <a:extLst>
            <a:ext uri="{FF2B5EF4-FFF2-40B4-BE49-F238E27FC236}">
              <a16:creationId xmlns:a16="http://schemas.microsoft.com/office/drawing/2014/main" xmlns="" id="{00000000-0008-0000-1F00-0000DC5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125" y="0"/>
          <a:ext cx="368427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289560</xdr:colOff>
      <xdr:row>17</xdr:row>
      <xdr:rowOff>175260</xdr:rowOff>
    </xdr:from>
    <xdr:to>
      <xdr:col>20</xdr:col>
      <xdr:colOff>45720</xdr:colOff>
      <xdr:row>36</xdr:row>
      <xdr:rowOff>91440</xdr:rowOff>
    </xdr:to>
    <xdr:pic>
      <xdr:nvPicPr>
        <xdr:cNvPr id="9" name="図 8">
          <a:extLst>
            <a:ext uri="{FF2B5EF4-FFF2-40B4-BE49-F238E27FC236}">
              <a16:creationId xmlns:a16="http://schemas.microsoft.com/office/drawing/2014/main" xmlns="" id="{9FB65E58-E518-CFF6-F793-BC787ACE7D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0" t="46362" b="4016"/>
        <a:stretch/>
      </xdr:blipFill>
      <xdr:spPr bwMode="auto">
        <a:xfrm>
          <a:off x="7444740" y="4693920"/>
          <a:ext cx="6019800" cy="49911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oneCellAnchor>
    <xdr:from>
      <xdr:col>8</xdr:col>
      <xdr:colOff>281940</xdr:colOff>
      <xdr:row>10</xdr:row>
      <xdr:rowOff>0</xdr:rowOff>
    </xdr:from>
    <xdr:ext cx="466794" cy="564514"/>
    <xdr:sp macro="" textlink="">
      <xdr:nvSpPr>
        <xdr:cNvPr id="2" name="テキスト ボックス 1">
          <a:extLst>
            <a:ext uri="{FF2B5EF4-FFF2-40B4-BE49-F238E27FC236}">
              <a16:creationId xmlns:a16="http://schemas.microsoft.com/office/drawing/2014/main" xmlns="" id="{DCDB02C8-EA3D-64C9-2DEA-1AFFE33790BE}"/>
            </a:ext>
          </a:extLst>
        </xdr:cNvPr>
        <xdr:cNvSpPr txBox="1"/>
      </xdr:nvSpPr>
      <xdr:spPr>
        <a:xfrm>
          <a:off x="5890260" y="292608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152400</xdr:colOff>
      <xdr:row>17</xdr:row>
      <xdr:rowOff>53340</xdr:rowOff>
    </xdr:from>
    <xdr:ext cx="466794" cy="564514"/>
    <xdr:sp macro="" textlink="">
      <xdr:nvSpPr>
        <xdr:cNvPr id="4" name="テキスト ボックス 3">
          <a:extLst>
            <a:ext uri="{FF2B5EF4-FFF2-40B4-BE49-F238E27FC236}">
              <a16:creationId xmlns:a16="http://schemas.microsoft.com/office/drawing/2014/main" xmlns="" id="{686C0D7E-E780-4403-88D8-D884FCD4224D}"/>
            </a:ext>
          </a:extLst>
        </xdr:cNvPr>
        <xdr:cNvSpPr txBox="1"/>
      </xdr:nvSpPr>
      <xdr:spPr>
        <a:xfrm>
          <a:off x="6484620" y="29413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23</xdr:col>
      <xdr:colOff>0</xdr:colOff>
      <xdr:row>27</xdr:row>
      <xdr:rowOff>0</xdr:rowOff>
    </xdr:from>
    <xdr:to>
      <xdr:col>23</xdr:col>
      <xdr:colOff>0</xdr:colOff>
      <xdr:row>27</xdr:row>
      <xdr:rowOff>0</xdr:rowOff>
    </xdr:to>
    <xdr:sp macro="" textlink="">
      <xdr:nvSpPr>
        <xdr:cNvPr id="12940" name="Oval 1">
          <a:extLst>
            <a:ext uri="{FF2B5EF4-FFF2-40B4-BE49-F238E27FC236}">
              <a16:creationId xmlns:a16="http://schemas.microsoft.com/office/drawing/2014/main" xmlns="" id="{00000000-0008-0000-0200-00008C320000}"/>
            </a:ext>
          </a:extLst>
        </xdr:cNvPr>
        <xdr:cNvSpPr>
          <a:spLocks noChangeArrowheads="1"/>
        </xdr:cNvSpPr>
      </xdr:nvSpPr>
      <xdr:spPr bwMode="auto">
        <a:xfrm>
          <a:off x="7772400" y="10182225"/>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15240</xdr:colOff>
      <xdr:row>11</xdr:row>
      <xdr:rowOff>83820</xdr:rowOff>
    </xdr:from>
    <xdr:to>
      <xdr:col>20</xdr:col>
      <xdr:colOff>212174</xdr:colOff>
      <xdr:row>14</xdr:row>
      <xdr:rowOff>86410</xdr:rowOff>
    </xdr:to>
    <xdr:pic>
      <xdr:nvPicPr>
        <xdr:cNvPr id="3" name="図 2">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5989320" y="3009900"/>
          <a:ext cx="48649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51</xdr:col>
      <xdr:colOff>86591</xdr:colOff>
      <xdr:row>11</xdr:row>
      <xdr:rowOff>86591</xdr:rowOff>
    </xdr:from>
    <xdr:ext cx="184731" cy="264560"/>
    <xdr:sp macro="" textlink="">
      <xdr:nvSpPr>
        <xdr:cNvPr id="2" name="テキスト ボックス 1">
          <a:extLst>
            <a:ext uri="{FF2B5EF4-FFF2-40B4-BE49-F238E27FC236}">
              <a16:creationId xmlns="" xmlns:a16="http://schemas.microsoft.com/office/drawing/2014/main" id="{7C78425A-DBBC-459F-9687-F34BA5E86A17}"/>
            </a:ext>
          </a:extLst>
        </xdr:cNvPr>
        <xdr:cNvSpPr txBox="1"/>
      </xdr:nvSpPr>
      <xdr:spPr>
        <a:xfrm>
          <a:off x="34376591" y="19725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52</xdr:col>
      <xdr:colOff>288637</xdr:colOff>
      <xdr:row>36</xdr:row>
      <xdr:rowOff>115454</xdr:rowOff>
    </xdr:from>
    <xdr:to>
      <xdr:col>52</xdr:col>
      <xdr:colOff>346364</xdr:colOff>
      <xdr:row>37</xdr:row>
      <xdr:rowOff>0</xdr:rowOff>
    </xdr:to>
    <xdr:sp macro="" textlink="">
      <xdr:nvSpPr>
        <xdr:cNvPr id="3" name="テキスト ボックス 2">
          <a:extLst>
            <a:ext uri="{FF2B5EF4-FFF2-40B4-BE49-F238E27FC236}">
              <a16:creationId xmlns="" xmlns:a16="http://schemas.microsoft.com/office/drawing/2014/main" id="{E2909E46-CF46-442E-8ACC-F752EC4DE598}"/>
            </a:ext>
          </a:extLst>
        </xdr:cNvPr>
        <xdr:cNvSpPr txBox="1"/>
      </xdr:nvSpPr>
      <xdr:spPr>
        <a:xfrm>
          <a:off x="35264437" y="62876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44</xdr:col>
      <xdr:colOff>295603</xdr:colOff>
      <xdr:row>48</xdr:row>
      <xdr:rowOff>21896</xdr:rowOff>
    </xdr:from>
    <xdr:ext cx="184731" cy="264560"/>
    <xdr:sp macro="" textlink="">
      <xdr:nvSpPr>
        <xdr:cNvPr id="4" name="テキスト ボックス 3">
          <a:extLst>
            <a:ext uri="{FF2B5EF4-FFF2-40B4-BE49-F238E27FC236}">
              <a16:creationId xmlns="" xmlns:a16="http://schemas.microsoft.com/office/drawing/2014/main" id="{42BA575B-B6B5-49A7-A4FE-95C7ADA559C3}"/>
            </a:ext>
          </a:extLst>
        </xdr:cNvPr>
        <xdr:cNvSpPr txBox="1"/>
      </xdr:nvSpPr>
      <xdr:spPr>
        <a:xfrm>
          <a:off x="29785003" y="82514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mc:AlternateContent xmlns:mc="http://schemas.openxmlformats.org/markup-compatibility/2006">
    <mc:Choice xmlns:a14="http://schemas.microsoft.com/office/drawing/2010/main" Requires="a14">
      <xdr:twoCellAnchor>
        <xdr:from>
          <xdr:col>40</xdr:col>
          <xdr:colOff>1019175</xdr:colOff>
          <xdr:row>0</xdr:row>
          <xdr:rowOff>209550</xdr:rowOff>
        </xdr:from>
        <xdr:to>
          <xdr:col>43</xdr:col>
          <xdr:colOff>466725</xdr:colOff>
          <xdr:row>4</xdr:row>
          <xdr:rowOff>9525</xdr:rowOff>
        </xdr:to>
        <xdr:sp macro="" textlink="">
          <xdr:nvSpPr>
            <xdr:cNvPr id="499713" name="Button 1" hidden="1">
              <a:extLst>
                <a:ext uri="{63B3BB69-23CF-44E3-9099-C40C66FF867C}">
                  <a14:compatExt spid="_x0000_s499713"/>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①カレンダー表示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1019175</xdr:colOff>
          <xdr:row>4</xdr:row>
          <xdr:rowOff>123825</xdr:rowOff>
        </xdr:from>
        <xdr:to>
          <xdr:col>43</xdr:col>
          <xdr:colOff>466725</xdr:colOff>
          <xdr:row>8</xdr:row>
          <xdr:rowOff>0</xdr:rowOff>
        </xdr:to>
        <xdr:sp macro="" textlink="">
          <xdr:nvSpPr>
            <xdr:cNvPr id="499714" name="Button 2" hidden="1">
              <a:extLst>
                <a:ext uri="{63B3BB69-23CF-44E3-9099-C40C66FF867C}">
                  <a14:compatExt spid="_x0000_s499714"/>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②計画状況確認</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1019175</xdr:colOff>
          <xdr:row>8</xdr:row>
          <xdr:rowOff>123825</xdr:rowOff>
        </xdr:from>
        <xdr:to>
          <xdr:col>43</xdr:col>
          <xdr:colOff>466725</xdr:colOff>
          <xdr:row>12</xdr:row>
          <xdr:rowOff>0</xdr:rowOff>
        </xdr:to>
        <xdr:sp macro="" textlink="">
          <xdr:nvSpPr>
            <xdr:cNvPr id="499715" name="Button 3" hidden="1">
              <a:extLst>
                <a:ext uri="{63B3BB69-23CF-44E3-9099-C40C66FF867C}">
                  <a14:compatExt spid="_x0000_s499715"/>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③実施状況確認</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55</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37119791" y="50586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56</xdr:col>
      <xdr:colOff>288637</xdr:colOff>
      <xdr:row>74</xdr:row>
      <xdr:rowOff>115454</xdr:rowOff>
    </xdr:from>
    <xdr:to>
      <xdr:col>56</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38007637" y="128027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48</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32528203" y="16309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55</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37119791" y="62587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55</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37119791" y="71160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49</xdr:col>
      <xdr:colOff>497085</xdr:colOff>
      <xdr:row>101</xdr:row>
      <xdr:rowOff>35415</xdr:rowOff>
    </xdr:from>
    <xdr:to>
      <xdr:col>50</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33415485" y="17351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125</xdr:row>
      <xdr:rowOff>35415</xdr:rowOff>
    </xdr:from>
    <xdr:to>
      <xdr:col>50</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33415485" y="21466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149</xdr:row>
      <xdr:rowOff>35415</xdr:rowOff>
    </xdr:from>
    <xdr:to>
      <xdr:col>50</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33415485" y="25581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173</xdr:row>
      <xdr:rowOff>35415</xdr:rowOff>
    </xdr:from>
    <xdr:to>
      <xdr:col>50</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33415485" y="29696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197</xdr:row>
      <xdr:rowOff>35415</xdr:rowOff>
    </xdr:from>
    <xdr:to>
      <xdr:col>50</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33415485" y="33811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222</xdr:row>
      <xdr:rowOff>35415</xdr:rowOff>
    </xdr:from>
    <xdr:to>
      <xdr:col>50</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33415485" y="38097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247</xdr:row>
      <xdr:rowOff>35415</xdr:rowOff>
    </xdr:from>
    <xdr:to>
      <xdr:col>50</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33415485" y="42383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272</xdr:row>
      <xdr:rowOff>35415</xdr:rowOff>
    </xdr:from>
    <xdr:to>
      <xdr:col>50</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33415485" y="466698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297</xdr:row>
      <xdr:rowOff>35415</xdr:rowOff>
    </xdr:from>
    <xdr:to>
      <xdr:col>50</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33415485" y="50956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322</xdr:row>
      <xdr:rowOff>35415</xdr:rowOff>
    </xdr:from>
    <xdr:to>
      <xdr:col>50</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33415485" y="55242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347</xdr:row>
      <xdr:rowOff>35415</xdr:rowOff>
    </xdr:from>
    <xdr:to>
      <xdr:col>50</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33415485" y="59528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371</xdr:row>
      <xdr:rowOff>35415</xdr:rowOff>
    </xdr:from>
    <xdr:to>
      <xdr:col>50</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33415485" y="636433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396</xdr:row>
      <xdr:rowOff>35415</xdr:rowOff>
    </xdr:from>
    <xdr:to>
      <xdr:col>50</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33415485" y="679296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421</xdr:row>
      <xdr:rowOff>35415</xdr:rowOff>
    </xdr:from>
    <xdr:to>
      <xdr:col>50</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33415485" y="72215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445</xdr:row>
      <xdr:rowOff>35415</xdr:rowOff>
    </xdr:from>
    <xdr:to>
      <xdr:col>50</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33415485" y="76330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469</xdr:row>
      <xdr:rowOff>35415</xdr:rowOff>
    </xdr:from>
    <xdr:to>
      <xdr:col>50</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33415485" y="80445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493</xdr:row>
      <xdr:rowOff>35415</xdr:rowOff>
    </xdr:from>
    <xdr:to>
      <xdr:col>50</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33415485" y="84560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517</xdr:row>
      <xdr:rowOff>35415</xdr:rowOff>
    </xdr:from>
    <xdr:to>
      <xdr:col>50</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33415485" y="88675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51</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34376591" y="2315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52</xdr:col>
      <xdr:colOff>288637</xdr:colOff>
      <xdr:row>42</xdr:row>
      <xdr:rowOff>115454</xdr:rowOff>
    </xdr:from>
    <xdr:to>
      <xdr:col>52</xdr:col>
      <xdr:colOff>346364</xdr:colOff>
      <xdr:row>43</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35264437" y="73163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44</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29785003" y="9451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55</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xmlns="" id="{7C78425A-DBBC-459F-9687-F34BA5E86A17}"/>
            </a:ext>
          </a:extLst>
        </xdr:cNvPr>
        <xdr:cNvSpPr txBox="1"/>
      </xdr:nvSpPr>
      <xdr:spPr>
        <a:xfrm>
          <a:off x="37119791" y="50586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56</xdr:col>
      <xdr:colOff>288637</xdr:colOff>
      <xdr:row>74</xdr:row>
      <xdr:rowOff>115454</xdr:rowOff>
    </xdr:from>
    <xdr:to>
      <xdr:col>56</xdr:col>
      <xdr:colOff>346364</xdr:colOff>
      <xdr:row>75</xdr:row>
      <xdr:rowOff>0</xdr:rowOff>
    </xdr:to>
    <xdr:sp macro="" textlink="">
      <xdr:nvSpPr>
        <xdr:cNvPr id="3" name="テキスト ボックス 2">
          <a:extLst>
            <a:ext uri="{FF2B5EF4-FFF2-40B4-BE49-F238E27FC236}">
              <a16:creationId xmlns:a16="http://schemas.microsoft.com/office/drawing/2014/main" xmlns="" id="{E2909E46-CF46-442E-8ACC-F752EC4DE598}"/>
            </a:ext>
          </a:extLst>
        </xdr:cNvPr>
        <xdr:cNvSpPr txBox="1"/>
      </xdr:nvSpPr>
      <xdr:spPr>
        <a:xfrm>
          <a:off x="38007637" y="128027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48</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xmlns="" id="{42BA575B-B6B5-49A7-A4FE-95C7ADA559C3}"/>
            </a:ext>
          </a:extLst>
        </xdr:cNvPr>
        <xdr:cNvSpPr txBox="1"/>
      </xdr:nvSpPr>
      <xdr:spPr>
        <a:xfrm>
          <a:off x="32528203" y="16309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55</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xmlns="" id="{7C78425A-DBBC-459F-9687-F34BA5E86A17}"/>
            </a:ext>
          </a:extLst>
        </xdr:cNvPr>
        <xdr:cNvSpPr txBox="1"/>
      </xdr:nvSpPr>
      <xdr:spPr>
        <a:xfrm>
          <a:off x="37119791" y="62587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55</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xmlns="" id="{7C78425A-DBBC-459F-9687-F34BA5E86A17}"/>
            </a:ext>
          </a:extLst>
        </xdr:cNvPr>
        <xdr:cNvSpPr txBox="1"/>
      </xdr:nvSpPr>
      <xdr:spPr>
        <a:xfrm>
          <a:off x="37119791" y="71160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49</xdr:col>
      <xdr:colOff>497085</xdr:colOff>
      <xdr:row>101</xdr:row>
      <xdr:rowOff>35415</xdr:rowOff>
    </xdr:from>
    <xdr:to>
      <xdr:col>50</xdr:col>
      <xdr:colOff>107472</xdr:colOff>
      <xdr:row>102</xdr:row>
      <xdr:rowOff>85074</xdr:rowOff>
    </xdr:to>
    <xdr:sp macro="" textlink="">
      <xdr:nvSpPr>
        <xdr:cNvPr id="7" name="テキスト ボックス 6">
          <a:extLst>
            <a:ext uri="{FF2B5EF4-FFF2-40B4-BE49-F238E27FC236}">
              <a16:creationId xmlns:a16="http://schemas.microsoft.com/office/drawing/2014/main" xmlns="" id="{48E2F219-E9FD-4EE0-96E0-7DEEE34FC318}"/>
            </a:ext>
          </a:extLst>
        </xdr:cNvPr>
        <xdr:cNvSpPr txBox="1"/>
      </xdr:nvSpPr>
      <xdr:spPr>
        <a:xfrm>
          <a:off x="33415485" y="17351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125</xdr:row>
      <xdr:rowOff>35415</xdr:rowOff>
    </xdr:from>
    <xdr:to>
      <xdr:col>50</xdr:col>
      <xdr:colOff>107472</xdr:colOff>
      <xdr:row>126</xdr:row>
      <xdr:rowOff>85074</xdr:rowOff>
    </xdr:to>
    <xdr:sp macro="" textlink="">
      <xdr:nvSpPr>
        <xdr:cNvPr id="8" name="テキスト ボックス 7">
          <a:extLst>
            <a:ext uri="{FF2B5EF4-FFF2-40B4-BE49-F238E27FC236}">
              <a16:creationId xmlns:a16="http://schemas.microsoft.com/office/drawing/2014/main" xmlns="" id="{48E2F219-E9FD-4EE0-96E0-7DEEE34FC318}"/>
            </a:ext>
          </a:extLst>
        </xdr:cNvPr>
        <xdr:cNvSpPr txBox="1"/>
      </xdr:nvSpPr>
      <xdr:spPr>
        <a:xfrm>
          <a:off x="33415485" y="21466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149</xdr:row>
      <xdr:rowOff>35415</xdr:rowOff>
    </xdr:from>
    <xdr:to>
      <xdr:col>50</xdr:col>
      <xdr:colOff>107472</xdr:colOff>
      <xdr:row>150</xdr:row>
      <xdr:rowOff>85074</xdr:rowOff>
    </xdr:to>
    <xdr:sp macro="" textlink="">
      <xdr:nvSpPr>
        <xdr:cNvPr id="9" name="テキスト ボックス 8">
          <a:extLst>
            <a:ext uri="{FF2B5EF4-FFF2-40B4-BE49-F238E27FC236}">
              <a16:creationId xmlns:a16="http://schemas.microsoft.com/office/drawing/2014/main" xmlns="" id="{48E2F219-E9FD-4EE0-96E0-7DEEE34FC318}"/>
            </a:ext>
          </a:extLst>
        </xdr:cNvPr>
        <xdr:cNvSpPr txBox="1"/>
      </xdr:nvSpPr>
      <xdr:spPr>
        <a:xfrm>
          <a:off x="33415485" y="25581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173</xdr:row>
      <xdr:rowOff>35415</xdr:rowOff>
    </xdr:from>
    <xdr:to>
      <xdr:col>50</xdr:col>
      <xdr:colOff>107472</xdr:colOff>
      <xdr:row>174</xdr:row>
      <xdr:rowOff>85074</xdr:rowOff>
    </xdr:to>
    <xdr:sp macro="" textlink="">
      <xdr:nvSpPr>
        <xdr:cNvPr id="10" name="テキスト ボックス 9">
          <a:extLst>
            <a:ext uri="{FF2B5EF4-FFF2-40B4-BE49-F238E27FC236}">
              <a16:creationId xmlns:a16="http://schemas.microsoft.com/office/drawing/2014/main" xmlns="" id="{48E2F219-E9FD-4EE0-96E0-7DEEE34FC318}"/>
            </a:ext>
          </a:extLst>
        </xdr:cNvPr>
        <xdr:cNvSpPr txBox="1"/>
      </xdr:nvSpPr>
      <xdr:spPr>
        <a:xfrm>
          <a:off x="33415485" y="29696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197</xdr:row>
      <xdr:rowOff>35415</xdr:rowOff>
    </xdr:from>
    <xdr:to>
      <xdr:col>50</xdr:col>
      <xdr:colOff>107472</xdr:colOff>
      <xdr:row>198</xdr:row>
      <xdr:rowOff>85074</xdr:rowOff>
    </xdr:to>
    <xdr:sp macro="" textlink="">
      <xdr:nvSpPr>
        <xdr:cNvPr id="11" name="テキスト ボックス 10">
          <a:extLst>
            <a:ext uri="{FF2B5EF4-FFF2-40B4-BE49-F238E27FC236}">
              <a16:creationId xmlns:a16="http://schemas.microsoft.com/office/drawing/2014/main" xmlns="" id="{48E2F219-E9FD-4EE0-96E0-7DEEE34FC318}"/>
            </a:ext>
          </a:extLst>
        </xdr:cNvPr>
        <xdr:cNvSpPr txBox="1"/>
      </xdr:nvSpPr>
      <xdr:spPr>
        <a:xfrm>
          <a:off x="33415485" y="33811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222</xdr:row>
      <xdr:rowOff>35415</xdr:rowOff>
    </xdr:from>
    <xdr:to>
      <xdr:col>50</xdr:col>
      <xdr:colOff>107472</xdr:colOff>
      <xdr:row>223</xdr:row>
      <xdr:rowOff>85074</xdr:rowOff>
    </xdr:to>
    <xdr:sp macro="" textlink="">
      <xdr:nvSpPr>
        <xdr:cNvPr id="12" name="テキスト ボックス 11">
          <a:extLst>
            <a:ext uri="{FF2B5EF4-FFF2-40B4-BE49-F238E27FC236}">
              <a16:creationId xmlns:a16="http://schemas.microsoft.com/office/drawing/2014/main" xmlns="" id="{48E2F219-E9FD-4EE0-96E0-7DEEE34FC318}"/>
            </a:ext>
          </a:extLst>
        </xdr:cNvPr>
        <xdr:cNvSpPr txBox="1"/>
      </xdr:nvSpPr>
      <xdr:spPr>
        <a:xfrm>
          <a:off x="33415485" y="38097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247</xdr:row>
      <xdr:rowOff>35415</xdr:rowOff>
    </xdr:from>
    <xdr:to>
      <xdr:col>50</xdr:col>
      <xdr:colOff>107472</xdr:colOff>
      <xdr:row>248</xdr:row>
      <xdr:rowOff>85074</xdr:rowOff>
    </xdr:to>
    <xdr:sp macro="" textlink="">
      <xdr:nvSpPr>
        <xdr:cNvPr id="13" name="テキスト ボックス 12">
          <a:extLst>
            <a:ext uri="{FF2B5EF4-FFF2-40B4-BE49-F238E27FC236}">
              <a16:creationId xmlns:a16="http://schemas.microsoft.com/office/drawing/2014/main" xmlns="" id="{48E2F219-E9FD-4EE0-96E0-7DEEE34FC318}"/>
            </a:ext>
          </a:extLst>
        </xdr:cNvPr>
        <xdr:cNvSpPr txBox="1"/>
      </xdr:nvSpPr>
      <xdr:spPr>
        <a:xfrm>
          <a:off x="33415485" y="42383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272</xdr:row>
      <xdr:rowOff>35415</xdr:rowOff>
    </xdr:from>
    <xdr:to>
      <xdr:col>50</xdr:col>
      <xdr:colOff>107472</xdr:colOff>
      <xdr:row>273</xdr:row>
      <xdr:rowOff>85074</xdr:rowOff>
    </xdr:to>
    <xdr:sp macro="" textlink="">
      <xdr:nvSpPr>
        <xdr:cNvPr id="14" name="テキスト ボックス 13">
          <a:extLst>
            <a:ext uri="{FF2B5EF4-FFF2-40B4-BE49-F238E27FC236}">
              <a16:creationId xmlns:a16="http://schemas.microsoft.com/office/drawing/2014/main" xmlns="" id="{48E2F219-E9FD-4EE0-96E0-7DEEE34FC318}"/>
            </a:ext>
          </a:extLst>
        </xdr:cNvPr>
        <xdr:cNvSpPr txBox="1"/>
      </xdr:nvSpPr>
      <xdr:spPr>
        <a:xfrm>
          <a:off x="33415485" y="466698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297</xdr:row>
      <xdr:rowOff>35415</xdr:rowOff>
    </xdr:from>
    <xdr:to>
      <xdr:col>50</xdr:col>
      <xdr:colOff>107472</xdr:colOff>
      <xdr:row>298</xdr:row>
      <xdr:rowOff>85074</xdr:rowOff>
    </xdr:to>
    <xdr:sp macro="" textlink="">
      <xdr:nvSpPr>
        <xdr:cNvPr id="15" name="テキスト ボックス 14">
          <a:extLst>
            <a:ext uri="{FF2B5EF4-FFF2-40B4-BE49-F238E27FC236}">
              <a16:creationId xmlns:a16="http://schemas.microsoft.com/office/drawing/2014/main" xmlns="" id="{48E2F219-E9FD-4EE0-96E0-7DEEE34FC318}"/>
            </a:ext>
          </a:extLst>
        </xdr:cNvPr>
        <xdr:cNvSpPr txBox="1"/>
      </xdr:nvSpPr>
      <xdr:spPr>
        <a:xfrm>
          <a:off x="33415485" y="50956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322</xdr:row>
      <xdr:rowOff>35415</xdr:rowOff>
    </xdr:from>
    <xdr:to>
      <xdr:col>50</xdr:col>
      <xdr:colOff>107472</xdr:colOff>
      <xdr:row>323</xdr:row>
      <xdr:rowOff>85074</xdr:rowOff>
    </xdr:to>
    <xdr:sp macro="" textlink="">
      <xdr:nvSpPr>
        <xdr:cNvPr id="16" name="テキスト ボックス 15">
          <a:extLst>
            <a:ext uri="{FF2B5EF4-FFF2-40B4-BE49-F238E27FC236}">
              <a16:creationId xmlns:a16="http://schemas.microsoft.com/office/drawing/2014/main" xmlns="" id="{48E2F219-E9FD-4EE0-96E0-7DEEE34FC318}"/>
            </a:ext>
          </a:extLst>
        </xdr:cNvPr>
        <xdr:cNvSpPr txBox="1"/>
      </xdr:nvSpPr>
      <xdr:spPr>
        <a:xfrm>
          <a:off x="33415485" y="55242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347</xdr:row>
      <xdr:rowOff>35415</xdr:rowOff>
    </xdr:from>
    <xdr:to>
      <xdr:col>50</xdr:col>
      <xdr:colOff>107472</xdr:colOff>
      <xdr:row>348</xdr:row>
      <xdr:rowOff>85074</xdr:rowOff>
    </xdr:to>
    <xdr:sp macro="" textlink="">
      <xdr:nvSpPr>
        <xdr:cNvPr id="17" name="テキスト ボックス 16">
          <a:extLst>
            <a:ext uri="{FF2B5EF4-FFF2-40B4-BE49-F238E27FC236}">
              <a16:creationId xmlns:a16="http://schemas.microsoft.com/office/drawing/2014/main" xmlns="" id="{48E2F219-E9FD-4EE0-96E0-7DEEE34FC318}"/>
            </a:ext>
          </a:extLst>
        </xdr:cNvPr>
        <xdr:cNvSpPr txBox="1"/>
      </xdr:nvSpPr>
      <xdr:spPr>
        <a:xfrm>
          <a:off x="33415485" y="59528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371</xdr:row>
      <xdr:rowOff>35415</xdr:rowOff>
    </xdr:from>
    <xdr:to>
      <xdr:col>50</xdr:col>
      <xdr:colOff>107472</xdr:colOff>
      <xdr:row>372</xdr:row>
      <xdr:rowOff>85074</xdr:rowOff>
    </xdr:to>
    <xdr:sp macro="" textlink="">
      <xdr:nvSpPr>
        <xdr:cNvPr id="18" name="テキスト ボックス 17">
          <a:extLst>
            <a:ext uri="{FF2B5EF4-FFF2-40B4-BE49-F238E27FC236}">
              <a16:creationId xmlns:a16="http://schemas.microsoft.com/office/drawing/2014/main" xmlns="" id="{48E2F219-E9FD-4EE0-96E0-7DEEE34FC318}"/>
            </a:ext>
          </a:extLst>
        </xdr:cNvPr>
        <xdr:cNvSpPr txBox="1"/>
      </xdr:nvSpPr>
      <xdr:spPr>
        <a:xfrm>
          <a:off x="33415485" y="636433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396</xdr:row>
      <xdr:rowOff>35415</xdr:rowOff>
    </xdr:from>
    <xdr:to>
      <xdr:col>50</xdr:col>
      <xdr:colOff>107472</xdr:colOff>
      <xdr:row>397</xdr:row>
      <xdr:rowOff>85074</xdr:rowOff>
    </xdr:to>
    <xdr:sp macro="" textlink="">
      <xdr:nvSpPr>
        <xdr:cNvPr id="19" name="テキスト ボックス 18">
          <a:extLst>
            <a:ext uri="{FF2B5EF4-FFF2-40B4-BE49-F238E27FC236}">
              <a16:creationId xmlns:a16="http://schemas.microsoft.com/office/drawing/2014/main" xmlns="" id="{48E2F219-E9FD-4EE0-96E0-7DEEE34FC318}"/>
            </a:ext>
          </a:extLst>
        </xdr:cNvPr>
        <xdr:cNvSpPr txBox="1"/>
      </xdr:nvSpPr>
      <xdr:spPr>
        <a:xfrm>
          <a:off x="33415485" y="679296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421</xdr:row>
      <xdr:rowOff>35415</xdr:rowOff>
    </xdr:from>
    <xdr:to>
      <xdr:col>50</xdr:col>
      <xdr:colOff>107472</xdr:colOff>
      <xdr:row>422</xdr:row>
      <xdr:rowOff>85074</xdr:rowOff>
    </xdr:to>
    <xdr:sp macro="" textlink="">
      <xdr:nvSpPr>
        <xdr:cNvPr id="20" name="テキスト ボックス 19">
          <a:extLst>
            <a:ext uri="{FF2B5EF4-FFF2-40B4-BE49-F238E27FC236}">
              <a16:creationId xmlns:a16="http://schemas.microsoft.com/office/drawing/2014/main" xmlns="" id="{48E2F219-E9FD-4EE0-96E0-7DEEE34FC318}"/>
            </a:ext>
          </a:extLst>
        </xdr:cNvPr>
        <xdr:cNvSpPr txBox="1"/>
      </xdr:nvSpPr>
      <xdr:spPr>
        <a:xfrm>
          <a:off x="33415485" y="72215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445</xdr:row>
      <xdr:rowOff>35415</xdr:rowOff>
    </xdr:from>
    <xdr:to>
      <xdr:col>50</xdr:col>
      <xdr:colOff>107472</xdr:colOff>
      <xdr:row>446</xdr:row>
      <xdr:rowOff>85074</xdr:rowOff>
    </xdr:to>
    <xdr:sp macro="" textlink="">
      <xdr:nvSpPr>
        <xdr:cNvPr id="21" name="テキスト ボックス 20">
          <a:extLst>
            <a:ext uri="{FF2B5EF4-FFF2-40B4-BE49-F238E27FC236}">
              <a16:creationId xmlns:a16="http://schemas.microsoft.com/office/drawing/2014/main" xmlns="" id="{48E2F219-E9FD-4EE0-96E0-7DEEE34FC318}"/>
            </a:ext>
          </a:extLst>
        </xdr:cNvPr>
        <xdr:cNvSpPr txBox="1"/>
      </xdr:nvSpPr>
      <xdr:spPr>
        <a:xfrm>
          <a:off x="33415485" y="76330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469</xdr:row>
      <xdr:rowOff>35415</xdr:rowOff>
    </xdr:from>
    <xdr:to>
      <xdr:col>50</xdr:col>
      <xdr:colOff>107472</xdr:colOff>
      <xdr:row>470</xdr:row>
      <xdr:rowOff>85074</xdr:rowOff>
    </xdr:to>
    <xdr:sp macro="" textlink="">
      <xdr:nvSpPr>
        <xdr:cNvPr id="22" name="テキスト ボックス 21">
          <a:extLst>
            <a:ext uri="{FF2B5EF4-FFF2-40B4-BE49-F238E27FC236}">
              <a16:creationId xmlns:a16="http://schemas.microsoft.com/office/drawing/2014/main" xmlns="" id="{48E2F219-E9FD-4EE0-96E0-7DEEE34FC318}"/>
            </a:ext>
          </a:extLst>
        </xdr:cNvPr>
        <xdr:cNvSpPr txBox="1"/>
      </xdr:nvSpPr>
      <xdr:spPr>
        <a:xfrm>
          <a:off x="33415485" y="80445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493</xdr:row>
      <xdr:rowOff>35415</xdr:rowOff>
    </xdr:from>
    <xdr:to>
      <xdr:col>50</xdr:col>
      <xdr:colOff>107472</xdr:colOff>
      <xdr:row>494</xdr:row>
      <xdr:rowOff>85074</xdr:rowOff>
    </xdr:to>
    <xdr:sp macro="" textlink="">
      <xdr:nvSpPr>
        <xdr:cNvPr id="23" name="テキスト ボックス 22">
          <a:extLst>
            <a:ext uri="{FF2B5EF4-FFF2-40B4-BE49-F238E27FC236}">
              <a16:creationId xmlns:a16="http://schemas.microsoft.com/office/drawing/2014/main" xmlns="" id="{48E2F219-E9FD-4EE0-96E0-7DEEE34FC318}"/>
            </a:ext>
          </a:extLst>
        </xdr:cNvPr>
        <xdr:cNvSpPr txBox="1"/>
      </xdr:nvSpPr>
      <xdr:spPr>
        <a:xfrm>
          <a:off x="33415485" y="84560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517</xdr:row>
      <xdr:rowOff>35415</xdr:rowOff>
    </xdr:from>
    <xdr:to>
      <xdr:col>50</xdr:col>
      <xdr:colOff>107472</xdr:colOff>
      <xdr:row>518</xdr:row>
      <xdr:rowOff>85074</xdr:rowOff>
    </xdr:to>
    <xdr:sp macro="" textlink="">
      <xdr:nvSpPr>
        <xdr:cNvPr id="24" name="テキスト ボックス 23">
          <a:extLst>
            <a:ext uri="{FF2B5EF4-FFF2-40B4-BE49-F238E27FC236}">
              <a16:creationId xmlns:a16="http://schemas.microsoft.com/office/drawing/2014/main" xmlns="" id="{48E2F219-E9FD-4EE0-96E0-7DEEE34FC318}"/>
            </a:ext>
          </a:extLst>
        </xdr:cNvPr>
        <xdr:cNvSpPr txBox="1"/>
      </xdr:nvSpPr>
      <xdr:spPr>
        <a:xfrm>
          <a:off x="33415485" y="88675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11</xdr:col>
      <xdr:colOff>266700</xdr:colOff>
      <xdr:row>11</xdr:row>
      <xdr:rowOff>7620</xdr:rowOff>
    </xdr:from>
    <xdr:ext cx="466794" cy="564514"/>
    <xdr:sp macro="" textlink="">
      <xdr:nvSpPr>
        <xdr:cNvPr id="2" name="テキスト ボックス 1">
          <a:extLst>
            <a:ext uri="{FF2B5EF4-FFF2-40B4-BE49-F238E27FC236}">
              <a16:creationId xmlns:a16="http://schemas.microsoft.com/office/drawing/2014/main" xmlns="" id="{6133787F-D55A-4B09-A1DC-281C6B88E3DE}"/>
            </a:ext>
          </a:extLst>
        </xdr:cNvPr>
        <xdr:cNvSpPr txBox="1"/>
      </xdr:nvSpPr>
      <xdr:spPr>
        <a:xfrm>
          <a:off x="5859780" y="29565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49</xdr:col>
      <xdr:colOff>83821</xdr:colOff>
      <xdr:row>12</xdr:row>
      <xdr:rowOff>15240</xdr:rowOff>
    </xdr:from>
    <xdr:ext cx="441960" cy="586740"/>
    <xdr:sp macro="" textlink="">
      <xdr:nvSpPr>
        <xdr:cNvPr id="2" name="テキスト ボックス 1">
          <a:extLst>
            <a:ext uri="{FF2B5EF4-FFF2-40B4-BE49-F238E27FC236}">
              <a16:creationId xmlns:a16="http://schemas.microsoft.com/office/drawing/2014/main" xmlns="" id="{A85A169F-913E-4C5C-9132-54516F568A30}"/>
            </a:ext>
          </a:extLst>
        </xdr:cNvPr>
        <xdr:cNvSpPr txBox="1"/>
      </xdr:nvSpPr>
      <xdr:spPr>
        <a:xfrm>
          <a:off x="5608321" y="219456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xdr:from>
      <xdr:col>23</xdr:col>
      <xdr:colOff>0</xdr:colOff>
      <xdr:row>32</xdr:row>
      <xdr:rowOff>0</xdr:rowOff>
    </xdr:from>
    <xdr:to>
      <xdr:col>23</xdr:col>
      <xdr:colOff>0</xdr:colOff>
      <xdr:row>32</xdr:row>
      <xdr:rowOff>0</xdr:rowOff>
    </xdr:to>
    <xdr:sp macro="" textlink="">
      <xdr:nvSpPr>
        <xdr:cNvPr id="13967" name="Oval 1">
          <a:extLst>
            <a:ext uri="{FF2B5EF4-FFF2-40B4-BE49-F238E27FC236}">
              <a16:creationId xmlns:a16="http://schemas.microsoft.com/office/drawing/2014/main" xmlns="" id="{00000000-0008-0000-2400-00008F360000}"/>
            </a:ext>
          </a:extLst>
        </xdr:cNvPr>
        <xdr:cNvSpPr>
          <a:spLocks noChangeArrowheads="1"/>
        </xdr:cNvSpPr>
      </xdr:nvSpPr>
      <xdr:spPr bwMode="auto">
        <a:xfrm>
          <a:off x="7734300" y="10344150"/>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18</xdr:col>
      <xdr:colOff>281940</xdr:colOff>
      <xdr:row>10</xdr:row>
      <xdr:rowOff>144780</xdr:rowOff>
    </xdr:from>
    <xdr:ext cx="466794" cy="564514"/>
    <xdr:sp macro="" textlink="">
      <xdr:nvSpPr>
        <xdr:cNvPr id="2" name="テキスト ボックス 1">
          <a:extLst>
            <a:ext uri="{FF2B5EF4-FFF2-40B4-BE49-F238E27FC236}">
              <a16:creationId xmlns:a16="http://schemas.microsoft.com/office/drawing/2014/main" xmlns="" id="{83D02D7B-0207-4733-A7F0-0BC567B9AFBC}"/>
            </a:ext>
          </a:extLst>
        </xdr:cNvPr>
        <xdr:cNvSpPr txBox="1"/>
      </xdr:nvSpPr>
      <xdr:spPr>
        <a:xfrm>
          <a:off x="6240780" y="2788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20</xdr:col>
      <xdr:colOff>53340</xdr:colOff>
      <xdr:row>9</xdr:row>
      <xdr:rowOff>114300</xdr:rowOff>
    </xdr:from>
    <xdr:ext cx="466794" cy="564514"/>
    <xdr:sp macro="" textlink="">
      <xdr:nvSpPr>
        <xdr:cNvPr id="2" name="テキスト ボックス 1">
          <a:extLst>
            <a:ext uri="{FF2B5EF4-FFF2-40B4-BE49-F238E27FC236}">
              <a16:creationId xmlns:a16="http://schemas.microsoft.com/office/drawing/2014/main" xmlns="" id="{90EE01E0-B858-4225-916C-8DBA917A4A7E}"/>
            </a:ext>
          </a:extLst>
        </xdr:cNvPr>
        <xdr:cNvSpPr txBox="1"/>
      </xdr:nvSpPr>
      <xdr:spPr>
        <a:xfrm>
          <a:off x="6042660" y="26441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FF2913C8-2E34-405B-8DF4-19CF7D441E13}"/>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B1488D50-0B27-4007-82FF-334CDA720F55}"/>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xmlns="" id="{600CEDF4-D125-477C-B0B9-A1E805647FF9}"/>
            </a:ext>
          </a:extLst>
        </xdr:cNvPr>
        <xdr:cNvSpPr txBox="1"/>
      </xdr:nvSpPr>
      <xdr:spPr>
        <a:xfrm>
          <a:off x="19006456"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9.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DBC5047D-B9F2-4DE4-9012-61442BCEF116}"/>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D186BC6D-6312-4DA8-AD64-519CA6DE8B01}"/>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xmlns="" id="{6621F15A-755B-4F59-80C5-DF11CDAA3A2E}"/>
            </a:ext>
          </a:extLst>
        </xdr:cNvPr>
        <xdr:cNvSpPr txBox="1"/>
      </xdr:nvSpPr>
      <xdr:spPr>
        <a:xfrm>
          <a:off x="12054840" y="107442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7" name="テキスト ボックス 6">
          <a:extLst>
            <a:ext uri="{FF2B5EF4-FFF2-40B4-BE49-F238E27FC236}">
              <a16:creationId xmlns:a16="http://schemas.microsoft.com/office/drawing/2014/main" xmlns="" id="{7FDFF819-38AE-41D3-ADCA-97981C3CABD7}"/>
            </a:ext>
          </a:extLst>
        </xdr:cNvPr>
        <xdr:cNvSpPr txBox="1"/>
      </xdr:nvSpPr>
      <xdr:spPr>
        <a:xfrm>
          <a:off x="19017342"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23</xdr:col>
      <xdr:colOff>144780</xdr:colOff>
      <xdr:row>17</xdr:row>
      <xdr:rowOff>30480</xdr:rowOff>
    </xdr:from>
    <xdr:to>
      <xdr:col>25</xdr:col>
      <xdr:colOff>128354</xdr:colOff>
      <xdr:row>20</xdr:row>
      <xdr:rowOff>101650</xdr:rowOff>
    </xdr:to>
    <xdr:pic>
      <xdr:nvPicPr>
        <xdr:cNvPr id="2" name="図 1">
          <a:extLst>
            <a:ext uri="{FF2B5EF4-FFF2-40B4-BE49-F238E27FC236}">
              <a16:creationId xmlns:a16="http://schemas.microsoft.com/office/drawing/2014/main" xmlns="" id="{93DC5797-0D89-42DC-9E47-8F73DB4C4D53}"/>
            </a:ext>
          </a:extLst>
        </xdr:cNvPr>
        <xdr:cNvPicPr>
          <a:picLocks noChangeAspect="1"/>
        </xdr:cNvPicPr>
      </xdr:nvPicPr>
      <xdr:blipFill>
        <a:blip xmlns:r="http://schemas.openxmlformats.org/officeDocument/2006/relationships" r:embed="rId1"/>
        <a:stretch>
          <a:fillRect/>
        </a:stretch>
      </xdr:blipFill>
      <xdr:spPr>
        <a:xfrm>
          <a:off x="6484620" y="2918460"/>
          <a:ext cx="48649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23</xdr:col>
      <xdr:colOff>228601</xdr:colOff>
      <xdr:row>14</xdr:row>
      <xdr:rowOff>198120</xdr:rowOff>
    </xdr:from>
    <xdr:ext cx="487680" cy="601980"/>
    <xdr:sp macro="" textlink="">
      <xdr:nvSpPr>
        <xdr:cNvPr id="3" name="テキスト ボックス 2">
          <a:extLst>
            <a:ext uri="{FF2B5EF4-FFF2-40B4-BE49-F238E27FC236}">
              <a16:creationId xmlns:a16="http://schemas.microsoft.com/office/drawing/2014/main" xmlns="" id="{8657EE61-243D-4CD0-8815-CAF99C0C77AF}"/>
            </a:ext>
          </a:extLst>
        </xdr:cNvPr>
        <xdr:cNvSpPr txBox="1"/>
      </xdr:nvSpPr>
      <xdr:spPr>
        <a:xfrm>
          <a:off x="6560821" y="3192780"/>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1</xdr:col>
      <xdr:colOff>274320</xdr:colOff>
      <xdr:row>42</xdr:row>
      <xdr:rowOff>152400</xdr:rowOff>
    </xdr:from>
    <xdr:to>
      <xdr:col>3</xdr:col>
      <xdr:colOff>160020</xdr:colOff>
      <xdr:row>44</xdr:row>
      <xdr:rowOff>38100</xdr:rowOff>
    </xdr:to>
    <xdr:sp macro="" textlink="">
      <xdr:nvSpPr>
        <xdr:cNvPr id="4" name="テキスト ボックス 3">
          <a:extLst>
            <a:ext uri="{FF2B5EF4-FFF2-40B4-BE49-F238E27FC236}">
              <a16:creationId xmlns:a16="http://schemas.microsoft.com/office/drawing/2014/main" xmlns="" id="{7CC5AB1A-C4E5-D2B0-B40E-6371F773C489}"/>
            </a:ext>
          </a:extLst>
        </xdr:cNvPr>
        <xdr:cNvSpPr txBox="1"/>
      </xdr:nvSpPr>
      <xdr:spPr>
        <a:xfrm>
          <a:off x="1005840" y="915924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twoCellAnchor>
    <xdr:from>
      <xdr:col>1</xdr:col>
      <xdr:colOff>281940</xdr:colOff>
      <xdr:row>43</xdr:row>
      <xdr:rowOff>144780</xdr:rowOff>
    </xdr:from>
    <xdr:to>
      <xdr:col>3</xdr:col>
      <xdr:colOff>167640</xdr:colOff>
      <xdr:row>45</xdr:row>
      <xdr:rowOff>30480</xdr:rowOff>
    </xdr:to>
    <xdr:sp macro="" textlink="">
      <xdr:nvSpPr>
        <xdr:cNvPr id="5" name="テキスト ボックス 4">
          <a:extLst>
            <a:ext uri="{FF2B5EF4-FFF2-40B4-BE49-F238E27FC236}">
              <a16:creationId xmlns:a16="http://schemas.microsoft.com/office/drawing/2014/main" xmlns="" id="{E6FE4D7A-5984-4B60-A998-0E96B6EFEE03}"/>
            </a:ext>
          </a:extLst>
        </xdr:cNvPr>
        <xdr:cNvSpPr txBox="1"/>
      </xdr:nvSpPr>
      <xdr:spPr>
        <a:xfrm>
          <a:off x="1013460" y="940308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a:extLst>
            <a:ext uri="{FF2B5EF4-FFF2-40B4-BE49-F238E27FC236}">
              <a16:creationId xmlns:a16="http://schemas.microsoft.com/office/drawing/2014/main" xmlns="" id="{00000000-0008-0000-2700-000001740000}"/>
            </a:ext>
          </a:extLst>
        </xdr:cNvPr>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17</xdr:col>
      <xdr:colOff>182881</xdr:colOff>
      <xdr:row>9</xdr:row>
      <xdr:rowOff>38100</xdr:rowOff>
    </xdr:from>
    <xdr:ext cx="472440" cy="640080"/>
    <xdr:sp macro="" textlink="">
      <xdr:nvSpPr>
        <xdr:cNvPr id="3" name="テキスト ボックス 2">
          <a:extLst>
            <a:ext uri="{FF2B5EF4-FFF2-40B4-BE49-F238E27FC236}">
              <a16:creationId xmlns:a16="http://schemas.microsoft.com/office/drawing/2014/main" xmlns="" id="{33EA2BE7-2284-4575-8122-1C163A980684}"/>
            </a:ext>
          </a:extLst>
        </xdr:cNvPr>
        <xdr:cNvSpPr txBox="1"/>
      </xdr:nvSpPr>
      <xdr:spPr>
        <a:xfrm>
          <a:off x="5455921" y="2316480"/>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3.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Lst>
        </xdr:cNvPr>
        <xdr:cNvSpPr/>
      </xdr:nvSpPr>
      <xdr:spPr bwMode="auto">
        <a:xfrm>
          <a:off x="7686675" y="71437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Lst>
        </xdr:cNvPr>
        <xdr:cNvSpPr/>
      </xdr:nvSpPr>
      <xdr:spPr bwMode="auto">
        <a:xfrm>
          <a:off x="14544675" y="71532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01057" name="Check Box 1" hidden="1">
              <a:extLst>
                <a:ext uri="{63B3BB69-23CF-44E3-9099-C40C66FF867C}">
                  <a14:compatExt spid="_x0000_s30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01058" name="Check Box 2" hidden="1">
              <a:extLst>
                <a:ext uri="{63B3BB69-23CF-44E3-9099-C40C66FF867C}">
                  <a14:compatExt spid="_x0000_s30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14</xdr:col>
      <xdr:colOff>7620</xdr:colOff>
      <xdr:row>8</xdr:row>
      <xdr:rowOff>7620</xdr:rowOff>
    </xdr:from>
    <xdr:to>
      <xdr:col>14</xdr:col>
      <xdr:colOff>494114</xdr:colOff>
      <xdr:row>11</xdr:row>
      <xdr:rowOff>78790</xdr:rowOff>
    </xdr:to>
    <xdr:pic>
      <xdr:nvPicPr>
        <xdr:cNvPr id="3" name="図 2">
          <a:extLst>
            <a:ext uri="{FF2B5EF4-FFF2-40B4-BE49-F238E27FC236}">
              <a16:creationId xmlns:a16="http://schemas.microsoft.com/office/drawing/2014/main" xmlns="" id="{3B3C2111-EA8E-4DCE-ABDA-956272D22467}"/>
            </a:ext>
          </a:extLst>
        </xdr:cNvPr>
        <xdr:cNvPicPr>
          <a:picLocks noChangeAspect="1"/>
        </xdr:cNvPicPr>
      </xdr:nvPicPr>
      <xdr:blipFill>
        <a:blip xmlns:r="http://schemas.openxmlformats.org/officeDocument/2006/relationships" r:embed="rId1"/>
        <a:stretch>
          <a:fillRect/>
        </a:stretch>
      </xdr:blipFill>
      <xdr:spPr>
        <a:xfrm>
          <a:off x="6111240" y="2446020"/>
          <a:ext cx="48649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oneCellAnchor>
    <xdr:from>
      <xdr:col>21</xdr:col>
      <xdr:colOff>535082</xdr:colOff>
      <xdr:row>21</xdr:row>
      <xdr:rowOff>12139</xdr:rowOff>
    </xdr:from>
    <xdr:ext cx="5859411" cy="4407541"/>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5232" y="3393514"/>
          <a:ext cx="5859411" cy="4407541"/>
        </a:xfrm>
        <a:prstGeom prst="rect">
          <a:avLst/>
        </a:prstGeom>
        <a:noFill/>
        <a:ln>
          <a:noFill/>
        </a:ln>
      </xdr:spPr>
    </xdr:pic>
    <xdr:clientData/>
  </xdr:oneCellAnchor>
  <xdr:twoCellAnchor editAs="oneCell">
    <xdr:from>
      <xdr:col>5</xdr:col>
      <xdr:colOff>76200</xdr:colOff>
      <xdr:row>21</xdr:row>
      <xdr:rowOff>235554</xdr:rowOff>
    </xdr:from>
    <xdr:to>
      <xdr:col>16</xdr:col>
      <xdr:colOff>224553</xdr:colOff>
      <xdr:row>21</xdr:row>
      <xdr:rowOff>4391448</xdr:rowOff>
    </xdr:to>
    <xdr:pic>
      <xdr:nvPicPr>
        <xdr:cNvPr id="7" name="図 6"/>
        <xdr:cNvPicPr>
          <a:picLocks noChangeAspect="1"/>
        </xdr:cNvPicPr>
      </xdr:nvPicPr>
      <xdr:blipFill>
        <a:blip xmlns:r="http://schemas.openxmlformats.org/officeDocument/2006/relationships" r:embed="rId2"/>
        <a:stretch>
          <a:fillRect/>
        </a:stretch>
      </xdr:blipFill>
      <xdr:spPr>
        <a:xfrm>
          <a:off x="1409700" y="3616929"/>
          <a:ext cx="5158503" cy="4155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15</xdr:col>
      <xdr:colOff>44824</xdr:colOff>
      <xdr:row>11</xdr:row>
      <xdr:rowOff>125506</xdr:rowOff>
    </xdr:from>
    <xdr:ext cx="466794" cy="564514"/>
    <xdr:sp macro="" textlink="">
      <xdr:nvSpPr>
        <xdr:cNvPr id="3" name="テキスト ボックス 2">
          <a:extLst>
            <a:ext uri="{FF2B5EF4-FFF2-40B4-BE49-F238E27FC236}">
              <a16:creationId xmlns:a16="http://schemas.microsoft.com/office/drawing/2014/main" xmlns="" id="{A964CEF6-BF50-4DEA-8194-1AAE467E5C3A}"/>
            </a:ext>
          </a:extLst>
        </xdr:cNvPr>
        <xdr:cNvSpPr txBox="1"/>
      </xdr:nvSpPr>
      <xdr:spPr>
        <a:xfrm>
          <a:off x="5549153" y="3030071"/>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15</xdr:col>
      <xdr:colOff>98610</xdr:colOff>
      <xdr:row>10</xdr:row>
      <xdr:rowOff>179295</xdr:rowOff>
    </xdr:from>
    <xdr:ext cx="466794" cy="564514"/>
    <xdr:sp macro="" textlink="">
      <xdr:nvSpPr>
        <xdr:cNvPr id="2" name="テキスト ボックス 1">
          <a:extLst>
            <a:ext uri="{FF2B5EF4-FFF2-40B4-BE49-F238E27FC236}">
              <a16:creationId xmlns:a16="http://schemas.microsoft.com/office/drawing/2014/main" xmlns="" id="{B177BC8E-9539-429B-9CA4-1B4C26C887AE}"/>
            </a:ext>
          </a:extLst>
        </xdr:cNvPr>
        <xdr:cNvSpPr txBox="1"/>
      </xdr:nvSpPr>
      <xdr:spPr>
        <a:xfrm>
          <a:off x="5325034" y="277009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9525</xdr:rowOff>
    </xdr:from>
    <xdr:to>
      <xdr:col>18</xdr:col>
      <xdr:colOff>180975</xdr:colOff>
      <xdr:row>16</xdr:row>
      <xdr:rowOff>142875</xdr:rowOff>
    </xdr:to>
    <xdr:pic>
      <xdr:nvPicPr>
        <xdr:cNvPr id="166076" name="Picture 1" descr="1111111111">
          <a:extLst>
            <a:ext uri="{FF2B5EF4-FFF2-40B4-BE49-F238E27FC236}">
              <a16:creationId xmlns:a16="http://schemas.microsoft.com/office/drawing/2014/main" xmlns="" id="{00000000-0008-0000-0A00-0000BC8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923925"/>
          <a:ext cx="359473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a:extLst>
            <a:ext uri="{FF2B5EF4-FFF2-40B4-BE49-F238E27FC236}">
              <a16:creationId xmlns:a16="http://schemas.microsoft.com/office/drawing/2014/main" xmlns="" id="{00000000-0008-0000-0A00-000002600000}"/>
            </a:ext>
          </a:extLst>
        </xdr:cNvPr>
        <xdr:cNvSpPr txBox="1">
          <a:spLocks noChangeArrowheads="1"/>
        </xdr:cNvSpPr>
      </xdr:nvSpPr>
      <xdr:spPr bwMode="auto">
        <a:xfrm>
          <a:off x="1295400" y="1181100"/>
          <a:ext cx="1571625" cy="21907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28574</xdr:colOff>
      <xdr:row>6</xdr:row>
      <xdr:rowOff>28574</xdr:rowOff>
    </xdr:from>
    <xdr:to>
      <xdr:col>11</xdr:col>
      <xdr:colOff>137159</xdr:colOff>
      <xdr:row>7</xdr:row>
      <xdr:rowOff>60959</xdr:rowOff>
    </xdr:to>
    <xdr:sp macro="" textlink="">
      <xdr:nvSpPr>
        <xdr:cNvPr id="24579" name="Text Box 3">
          <a:extLst>
            <a:ext uri="{FF2B5EF4-FFF2-40B4-BE49-F238E27FC236}">
              <a16:creationId xmlns:a16="http://schemas.microsoft.com/office/drawing/2014/main" xmlns="" id="{00000000-0008-0000-0A00-000003600000}"/>
            </a:ext>
          </a:extLst>
        </xdr:cNvPr>
        <xdr:cNvSpPr txBox="1">
          <a:spLocks noChangeArrowheads="1"/>
        </xdr:cNvSpPr>
      </xdr:nvSpPr>
      <xdr:spPr bwMode="auto">
        <a:xfrm>
          <a:off x="1514474" y="1400174"/>
          <a:ext cx="1388745" cy="26098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66079" name="Rectangle 4">
          <a:extLst>
            <a:ext uri="{FF2B5EF4-FFF2-40B4-BE49-F238E27FC236}">
              <a16:creationId xmlns:a16="http://schemas.microsoft.com/office/drawing/2014/main" xmlns="" id="{00000000-0008-0000-0A00-0000BF880200}"/>
            </a:ext>
          </a:extLst>
        </xdr:cNvPr>
        <xdr:cNvSpPr>
          <a:spLocks noChangeArrowheads="1"/>
        </xdr:cNvSpPr>
      </xdr:nvSpPr>
      <xdr:spPr bwMode="auto">
        <a:xfrm>
          <a:off x="1209675" y="1628775"/>
          <a:ext cx="1057275" cy="1085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omments" Target="../comments15.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8.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1.xml"/><Relationship Id="rId16" Type="http://schemas.openxmlformats.org/officeDocument/2006/relationships/ctrlProp" Target="../ctrlProps/ctrlProp22.xml"/><Relationship Id="rId29" Type="http://schemas.openxmlformats.org/officeDocument/2006/relationships/ctrlProp" Target="../ctrlProps/ctrlProp35.xml"/><Relationship Id="rId1" Type="http://schemas.openxmlformats.org/officeDocument/2006/relationships/printerSettings" Target="../printerSettings/printerSettings30.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61" Type="http://schemas.openxmlformats.org/officeDocument/2006/relationships/ctrlProp" Target="../ctrlProps/ctrlProp67.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3" Type="http://schemas.openxmlformats.org/officeDocument/2006/relationships/vmlDrawing" Target="../drawings/vmlDrawing24.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2.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0.xml"/><Relationship Id="rId1" Type="http://schemas.openxmlformats.org/officeDocument/2006/relationships/printerSettings" Target="../printerSettings/printerSettings41.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1.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2.xml"/><Relationship Id="rId1" Type="http://schemas.openxmlformats.org/officeDocument/2006/relationships/printerSettings" Target="../printerSettings/printerSettings43.bin"/><Relationship Id="rId4" Type="http://schemas.openxmlformats.org/officeDocument/2006/relationships/comments" Target="../comments35.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3.xml"/><Relationship Id="rId1" Type="http://schemas.openxmlformats.org/officeDocument/2006/relationships/printerSettings" Target="../printerSettings/printerSettings44.bin"/><Relationship Id="rId4" Type="http://schemas.openxmlformats.org/officeDocument/2006/relationships/comments" Target="../comments36.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4.xml"/><Relationship Id="rId1" Type="http://schemas.openxmlformats.org/officeDocument/2006/relationships/printerSettings" Target="../printerSettings/printerSettings45.bin"/><Relationship Id="rId4" Type="http://schemas.openxmlformats.org/officeDocument/2006/relationships/comments" Target="../comments37.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5.xml"/><Relationship Id="rId1" Type="http://schemas.openxmlformats.org/officeDocument/2006/relationships/printerSettings" Target="../printerSettings/printerSettings47.bin"/><Relationship Id="rId4" Type="http://schemas.openxmlformats.org/officeDocument/2006/relationships/comments" Target="../comments3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6.xml"/><Relationship Id="rId1" Type="http://schemas.openxmlformats.org/officeDocument/2006/relationships/printerSettings" Target="../printerSettings/printerSettings48.bin"/><Relationship Id="rId4" Type="http://schemas.openxmlformats.org/officeDocument/2006/relationships/comments" Target="../comments4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7.xml"/><Relationship Id="rId1" Type="http://schemas.openxmlformats.org/officeDocument/2006/relationships/printerSettings" Target="../printerSettings/printerSettings49.bin"/><Relationship Id="rId4" Type="http://schemas.openxmlformats.org/officeDocument/2006/relationships/comments" Target="../comments4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8.xml"/><Relationship Id="rId1" Type="http://schemas.openxmlformats.org/officeDocument/2006/relationships/printerSettings" Target="../printerSettings/printerSettings50.bin"/><Relationship Id="rId4" Type="http://schemas.openxmlformats.org/officeDocument/2006/relationships/comments" Target="../comments4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9.xml"/><Relationship Id="rId1" Type="http://schemas.openxmlformats.org/officeDocument/2006/relationships/printerSettings" Target="../printerSettings/printerSettings51.bin"/><Relationship Id="rId4" Type="http://schemas.openxmlformats.org/officeDocument/2006/relationships/comments" Target="../comments4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0.xml"/><Relationship Id="rId1" Type="http://schemas.openxmlformats.org/officeDocument/2006/relationships/printerSettings" Target="../printerSettings/printerSettings52.bin"/><Relationship Id="rId4" Type="http://schemas.openxmlformats.org/officeDocument/2006/relationships/comments" Target="../comments4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2.xml"/><Relationship Id="rId1" Type="http://schemas.openxmlformats.org/officeDocument/2006/relationships/printerSettings" Target="../printerSettings/printerSettings54.bin"/><Relationship Id="rId4" Type="http://schemas.openxmlformats.org/officeDocument/2006/relationships/comments" Target="../comments4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3.xml"/><Relationship Id="rId1" Type="http://schemas.openxmlformats.org/officeDocument/2006/relationships/printerSettings" Target="../printerSettings/printerSettings55.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B1049"/>
  <sheetViews>
    <sheetView tabSelected="1" view="pageBreakPreview" zoomScale="85" zoomScaleNormal="70" zoomScaleSheetLayoutView="85" workbookViewId="0"/>
  </sheetViews>
  <sheetFormatPr defaultColWidth="9" defaultRowHeight="13.5"/>
  <cols>
    <col min="1" max="3" width="4.375" style="1307" customWidth="1"/>
    <col min="4" max="4" width="5.25" style="1307" customWidth="1"/>
    <col min="5" max="5" width="4.375" style="1307" customWidth="1"/>
    <col min="6" max="6" width="25" style="533" customWidth="1"/>
    <col min="7" max="8" width="13.625" style="533" customWidth="1"/>
    <col min="9" max="9" width="21.5" style="1311" bestFit="1" customWidth="1"/>
    <col min="10" max="10" width="6.375" style="1307" customWidth="1"/>
    <col min="11" max="11" width="8" style="1307" customWidth="1"/>
    <col min="12" max="12" width="41.875" style="1311" customWidth="1"/>
    <col min="13" max="13" width="16.5" style="1307" customWidth="1"/>
    <col min="14" max="14" width="2.5" style="540" customWidth="1"/>
    <col min="15" max="15" width="15" style="536" customWidth="1"/>
    <col min="16" max="16" width="1.5" style="536" customWidth="1"/>
    <col min="17" max="17" width="20.125" style="536" customWidth="1"/>
    <col min="18" max="18" width="15.5" style="536" customWidth="1"/>
    <col min="19" max="19" width="12.5" style="536" customWidth="1"/>
    <col min="20" max="28" width="22" style="537" customWidth="1"/>
    <col min="29" max="29" width="2.75" style="537" customWidth="1"/>
    <col min="30" max="30" width="14.5" style="540" bestFit="1" customWidth="1"/>
    <col min="31" max="31" width="17.5" style="540" bestFit="1" customWidth="1"/>
    <col min="32" max="52" width="2.75" style="540" customWidth="1"/>
    <col min="53" max="53" width="13" style="540" bestFit="1" customWidth="1"/>
    <col min="54" max="54" width="15.5" style="529" bestFit="1" customWidth="1"/>
    <col min="55" max="16384" width="9" style="529"/>
  </cols>
  <sheetData>
    <row r="1" spans="1:54" ht="14.45" customHeight="1"/>
    <row r="2" spans="1:54" s="527" customFormat="1" ht="30" customHeight="1">
      <c r="A2" s="1603" t="s">
        <v>887</v>
      </c>
      <c r="B2" s="1604"/>
      <c r="C2" s="1604"/>
      <c r="D2" s="1604"/>
      <c r="E2" s="1604"/>
      <c r="F2" s="1604"/>
      <c r="G2" s="1604"/>
      <c r="H2" s="1604"/>
      <c r="I2" s="1604"/>
      <c r="J2" s="1604"/>
      <c r="K2" s="1604"/>
      <c r="L2" s="1604"/>
      <c r="M2" s="776"/>
      <c r="N2" s="535"/>
      <c r="O2" s="541" t="s">
        <v>337</v>
      </c>
      <c r="P2" s="536"/>
      <c r="U2" s="537"/>
      <c r="V2" s="537"/>
      <c r="W2" s="537"/>
      <c r="X2" s="537"/>
      <c r="Y2" s="537"/>
      <c r="Z2" s="537"/>
      <c r="AA2" s="537"/>
      <c r="AB2" s="537"/>
      <c r="AC2" s="537"/>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row>
    <row r="3" spans="1:54" s="528" customFormat="1" ht="30" customHeight="1">
      <c r="A3" s="1308"/>
      <c r="B3" s="1309"/>
      <c r="C3" s="1608" t="s">
        <v>1402</v>
      </c>
      <c r="D3" s="1608"/>
      <c r="E3" s="1608"/>
      <c r="F3" s="1608"/>
      <c r="G3" s="1608"/>
      <c r="H3" s="1608"/>
      <c r="I3" s="1608"/>
      <c r="J3" s="1608"/>
      <c r="K3" s="1608"/>
      <c r="L3" s="1608"/>
      <c r="M3" s="1609"/>
      <c r="N3" s="538"/>
      <c r="O3" s="1564"/>
      <c r="P3" s="1564"/>
      <c r="Q3" s="1564"/>
      <c r="R3" s="1564"/>
      <c r="S3" s="1564"/>
      <c r="T3" s="537"/>
      <c r="U3" s="537"/>
      <c r="V3" s="537"/>
      <c r="W3" s="537"/>
      <c r="X3" s="537"/>
      <c r="Y3" s="537"/>
      <c r="Z3" s="537"/>
      <c r="AA3" s="537"/>
      <c r="AB3" s="537"/>
      <c r="AC3" s="537"/>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row>
    <row r="4" spans="1:54" s="534" customFormat="1" ht="20.100000000000001" customHeight="1">
      <c r="A4" s="1071"/>
      <c r="B4" s="1072"/>
      <c r="C4" s="1605" t="s">
        <v>669</v>
      </c>
      <c r="D4" s="1605"/>
      <c r="E4" s="1605"/>
      <c r="F4" s="1558" t="str">
        <f>IF(入力シート!D5="","",入力シート!$D$8&amp;" "&amp;入力シート!D7&amp;" "&amp;入力シート!$D$4&amp;入力シート!$E$4&amp;入力シート!$G$4&amp;入力シート!$I$4&amp;入力シート!$K$4&amp;入力シート!$O$4&amp;"　　"&amp;入力シート!D5)</f>
        <v/>
      </c>
      <c r="G4" s="1558"/>
      <c r="H4" s="1558"/>
      <c r="I4" s="1558"/>
      <c r="J4" s="1559" t="s">
        <v>1369</v>
      </c>
      <c r="K4" s="1559"/>
      <c r="L4" s="1560" t="str">
        <f>IF(入力シート!D6="","",入力シート!D6)</f>
        <v/>
      </c>
      <c r="M4" s="1561"/>
      <c r="N4" s="539"/>
      <c r="O4" s="1564"/>
      <c r="P4" s="1564"/>
      <c r="Q4" s="1564"/>
      <c r="R4" s="1564"/>
      <c r="S4" s="1564"/>
      <c r="T4" s="537"/>
      <c r="U4" s="537"/>
      <c r="V4" s="537"/>
      <c r="W4" s="537"/>
      <c r="X4" s="537"/>
      <c r="Y4" s="537"/>
      <c r="Z4" s="537"/>
      <c r="AA4" s="537"/>
      <c r="AB4" s="537"/>
      <c r="AC4" s="537"/>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row>
    <row r="5" spans="1:54" ht="39.950000000000003" customHeight="1" thickBot="1">
      <c r="A5" s="1069" t="s">
        <v>1401</v>
      </c>
      <c r="B5" s="1606" t="s">
        <v>670</v>
      </c>
      <c r="C5" s="1606"/>
      <c r="D5" s="1070" t="s">
        <v>671</v>
      </c>
      <c r="E5" s="1565" t="s">
        <v>672</v>
      </c>
      <c r="F5" s="1566"/>
      <c r="G5" s="1566"/>
      <c r="H5" s="1567"/>
      <c r="I5" s="1290" t="s">
        <v>673</v>
      </c>
      <c r="J5" s="1068" t="s">
        <v>1400</v>
      </c>
      <c r="K5" s="1170" t="s">
        <v>1534</v>
      </c>
      <c r="L5" s="1290" t="s">
        <v>152</v>
      </c>
      <c r="M5" s="1068" t="s">
        <v>1968</v>
      </c>
      <c r="O5" s="542" t="s">
        <v>367</v>
      </c>
      <c r="P5" s="543"/>
      <c r="Q5" s="544" t="s">
        <v>338</v>
      </c>
      <c r="R5" s="545" t="s">
        <v>339</v>
      </c>
      <c r="U5" s="559" t="s">
        <v>341</v>
      </c>
      <c r="V5" s="559" t="s">
        <v>342</v>
      </c>
      <c r="W5" s="559" t="s">
        <v>351</v>
      </c>
      <c r="X5" s="559" t="s">
        <v>352</v>
      </c>
      <c r="Y5" s="560" t="s">
        <v>353</v>
      </c>
      <c r="Z5" s="560" t="s">
        <v>354</v>
      </c>
      <c r="AA5" s="1562" t="s">
        <v>355</v>
      </c>
      <c r="AB5" s="1563"/>
      <c r="AC5" s="547"/>
      <c r="AD5" s="1038" t="s">
        <v>1367</v>
      </c>
      <c r="AE5" s="1041" t="s">
        <v>1368</v>
      </c>
      <c r="BA5" s="1557" t="s">
        <v>1346</v>
      </c>
      <c r="BB5" s="1557"/>
    </row>
    <row r="6" spans="1:54" ht="30" customHeight="1" thickTop="1" thickBot="1">
      <c r="A6" s="1594" t="s">
        <v>674</v>
      </c>
      <c r="B6" s="1580" t="s">
        <v>1398</v>
      </c>
      <c r="C6" s="1581"/>
      <c r="D6" s="1061">
        <v>1</v>
      </c>
      <c r="E6" s="1061" t="s">
        <v>376</v>
      </c>
      <c r="F6" s="1062" t="s">
        <v>676</v>
      </c>
      <c r="G6" s="1062"/>
      <c r="H6" s="1063"/>
      <c r="I6" s="1064" t="s">
        <v>1397</v>
      </c>
      <c r="J6" s="1065" t="s">
        <v>677</v>
      </c>
      <c r="K6" s="674" t="s">
        <v>874</v>
      </c>
      <c r="L6" s="530"/>
      <c r="M6" s="1068" t="s">
        <v>1018</v>
      </c>
      <c r="O6" s="573"/>
      <c r="P6" s="548"/>
      <c r="Q6" s="1104">
        <f>WORKDAY(U6,AD6,$BA$6:$BA$151)</f>
        <v>10</v>
      </c>
      <c r="R6" s="549" t="e">
        <f ca="1">IF(O6*1&gt;1,"　",VLOOKUP($Y6,$Z$6:$AB$33,2,TRUE))</f>
        <v>#N/A</v>
      </c>
      <c r="S6" s="550"/>
      <c r="T6" s="1043"/>
      <c r="U6" s="561">
        <f>+入力シート!D11</f>
        <v>0</v>
      </c>
      <c r="V6" s="562">
        <f>+入力シート!D12</f>
        <v>0</v>
      </c>
      <c r="W6" s="559">
        <f ca="1">TODAY()+1-U6</f>
        <v>45930</v>
      </c>
      <c r="X6" s="566">
        <f ca="1">TODAY()+1-V6</f>
        <v>45930</v>
      </c>
      <c r="Y6" s="566">
        <f t="shared" ref="Y6:Y19" ca="1" si="0">Q6-TODAY()</f>
        <v>-45919</v>
      </c>
      <c r="Z6" s="570">
        <v>-50</v>
      </c>
      <c r="AA6" s="567" t="s">
        <v>366</v>
      </c>
      <c r="AB6" s="568"/>
      <c r="AC6" s="547"/>
      <c r="AD6" s="560">
        <v>7</v>
      </c>
      <c r="AE6" s="1042">
        <f>U6+AD6</f>
        <v>7</v>
      </c>
      <c r="BA6" s="1036">
        <v>44927</v>
      </c>
      <c r="BB6" s="1035" t="s">
        <v>1347</v>
      </c>
    </row>
    <row r="7" spans="1:54" s="1186" customFormat="1" ht="27.95" customHeight="1" thickTop="1" thickBot="1">
      <c r="A7" s="1595"/>
      <c r="B7" s="1580" t="s">
        <v>1561</v>
      </c>
      <c r="C7" s="1581"/>
      <c r="D7" s="1061">
        <v>2</v>
      </c>
      <c r="E7" s="1061" t="s">
        <v>1562</v>
      </c>
      <c r="F7" s="1078" t="s">
        <v>1563</v>
      </c>
      <c r="G7" s="1324"/>
      <c r="H7" s="1325"/>
      <c r="I7" s="1288"/>
      <c r="J7" s="1065">
        <v>1</v>
      </c>
      <c r="K7" s="674" t="s">
        <v>1564</v>
      </c>
      <c r="L7" s="1060" t="s">
        <v>1800</v>
      </c>
      <c r="M7" s="1068" t="s">
        <v>1019</v>
      </c>
      <c r="N7" s="1184"/>
      <c r="O7" s="573"/>
      <c r="P7" s="548"/>
      <c r="Q7" s="557" t="s">
        <v>1966</v>
      </c>
      <c r="R7" s="549"/>
      <c r="S7" s="1185"/>
      <c r="T7" s="1043"/>
      <c r="U7" s="1187"/>
      <c r="V7" s="1188"/>
      <c r="W7" s="1189"/>
      <c r="X7" s="1189"/>
      <c r="Y7" s="1199"/>
      <c r="Z7" s="571"/>
      <c r="AA7" s="1190"/>
      <c r="AB7" s="569"/>
      <c r="AC7" s="547"/>
      <c r="AD7" s="560"/>
      <c r="AE7" s="1042"/>
      <c r="AF7" s="1184"/>
      <c r="AG7" s="1184"/>
      <c r="AH7" s="1184"/>
      <c r="AI7" s="1184"/>
      <c r="AJ7" s="1184"/>
      <c r="AK7" s="1184"/>
      <c r="AL7" s="1184"/>
      <c r="AM7" s="1184"/>
      <c r="AN7" s="1184"/>
      <c r="AO7" s="1184"/>
      <c r="AP7" s="1184"/>
      <c r="AQ7" s="1184"/>
      <c r="AR7" s="1184"/>
      <c r="AS7" s="1184"/>
      <c r="AT7" s="1184"/>
      <c r="AU7" s="1184"/>
      <c r="AV7" s="1184"/>
      <c r="AW7" s="1184"/>
      <c r="AX7" s="1184"/>
      <c r="AY7" s="1184"/>
      <c r="AZ7" s="1184"/>
      <c r="BA7" s="1036"/>
      <c r="BB7" s="1035"/>
    </row>
    <row r="8" spans="1:54" s="1220" customFormat="1" ht="27.95" customHeight="1" thickTop="1" thickBot="1">
      <c r="A8" s="1595"/>
      <c r="B8" s="1599"/>
      <c r="C8" s="1600"/>
      <c r="D8" s="1061">
        <v>3</v>
      </c>
      <c r="E8" s="1061" t="s">
        <v>376</v>
      </c>
      <c r="F8" s="1078" t="s">
        <v>1802</v>
      </c>
      <c r="G8" s="1324"/>
      <c r="H8" s="1325"/>
      <c r="I8" s="1288"/>
      <c r="J8" s="1065">
        <v>2</v>
      </c>
      <c r="K8" s="674" t="s">
        <v>1399</v>
      </c>
      <c r="L8" s="1060" t="s">
        <v>1801</v>
      </c>
      <c r="M8" s="1068" t="s">
        <v>1019</v>
      </c>
      <c r="N8" s="1217"/>
      <c r="O8" s="573"/>
      <c r="P8" s="548"/>
      <c r="Q8" s="557" t="s">
        <v>1966</v>
      </c>
      <c r="R8" s="549"/>
      <c r="S8" s="1219"/>
      <c r="T8" s="1043"/>
      <c r="U8" s="1187"/>
      <c r="V8" s="1188"/>
      <c r="W8" s="1189"/>
      <c r="X8" s="1189"/>
      <c r="Y8" s="1218"/>
      <c r="Z8" s="571"/>
      <c r="AA8" s="1190"/>
      <c r="AB8" s="569"/>
      <c r="AC8" s="547"/>
      <c r="AD8" s="560"/>
      <c r="AE8" s="1042"/>
      <c r="AF8" s="1217"/>
      <c r="AG8" s="1217"/>
      <c r="AH8" s="1217"/>
      <c r="AI8" s="1217"/>
      <c r="AJ8" s="1217"/>
      <c r="AK8" s="1217"/>
      <c r="AL8" s="1217"/>
      <c r="AM8" s="1217"/>
      <c r="AN8" s="1217"/>
      <c r="AO8" s="1217"/>
      <c r="AP8" s="1217"/>
      <c r="AQ8" s="1217"/>
      <c r="AR8" s="1217"/>
      <c r="AS8" s="1217"/>
      <c r="AT8" s="1217"/>
      <c r="AU8" s="1217"/>
      <c r="AV8" s="1217"/>
      <c r="AW8" s="1217"/>
      <c r="AX8" s="1217"/>
      <c r="AY8" s="1217"/>
      <c r="AZ8" s="1217"/>
      <c r="BA8" s="1036"/>
      <c r="BB8" s="1035"/>
    </row>
    <row r="9" spans="1:54" s="1194" customFormat="1" ht="27.95" customHeight="1" thickTop="1" thickBot="1">
      <c r="A9" s="1595"/>
      <c r="B9" s="1601"/>
      <c r="C9" s="1602"/>
      <c r="D9" s="1061">
        <v>4</v>
      </c>
      <c r="E9" s="1061" t="s">
        <v>376</v>
      </c>
      <c r="F9" s="1078" t="s">
        <v>1770</v>
      </c>
      <c r="G9" s="1326"/>
      <c r="H9" s="1327"/>
      <c r="I9" s="1288"/>
      <c r="J9" s="1065">
        <v>3</v>
      </c>
      <c r="K9" s="674" t="s">
        <v>1399</v>
      </c>
      <c r="L9" s="1060" t="s">
        <v>1799</v>
      </c>
      <c r="M9" s="1068" t="s">
        <v>1019</v>
      </c>
      <c r="N9" s="1192"/>
      <c r="O9" s="573"/>
      <c r="P9" s="548"/>
      <c r="Q9" s="557" t="s">
        <v>1966</v>
      </c>
      <c r="R9" s="549"/>
      <c r="S9" s="1193"/>
      <c r="T9" s="1043"/>
      <c r="U9" s="1187"/>
      <c r="V9" s="1188"/>
      <c r="W9" s="1189"/>
      <c r="X9" s="1189"/>
      <c r="Y9" s="1199"/>
      <c r="Z9" s="571"/>
      <c r="AA9" s="1190"/>
      <c r="AB9" s="569"/>
      <c r="AC9" s="547"/>
      <c r="AD9" s="560"/>
      <c r="AE9" s="1042"/>
      <c r="AF9" s="1192"/>
      <c r="AG9" s="1192"/>
      <c r="AH9" s="1192"/>
      <c r="AI9" s="1192"/>
      <c r="AJ9" s="1192"/>
      <c r="AK9" s="1192"/>
      <c r="AL9" s="1192"/>
      <c r="AM9" s="1192"/>
      <c r="AN9" s="1192"/>
      <c r="AO9" s="1192"/>
      <c r="AP9" s="1192"/>
      <c r="AQ9" s="1192"/>
      <c r="AR9" s="1192"/>
      <c r="AS9" s="1192"/>
      <c r="AT9" s="1192"/>
      <c r="AU9" s="1192"/>
      <c r="AV9" s="1192"/>
      <c r="AW9" s="1192"/>
      <c r="AX9" s="1192"/>
      <c r="AY9" s="1192"/>
      <c r="AZ9" s="1192"/>
      <c r="BA9" s="1036"/>
      <c r="BB9" s="1035"/>
    </row>
    <row r="10" spans="1:54" ht="20.100000000000001" customHeight="1" thickTop="1" thickBot="1">
      <c r="A10" s="1595"/>
      <c r="B10" s="1585" t="s">
        <v>678</v>
      </c>
      <c r="C10" s="1586"/>
      <c r="D10" s="1061">
        <v>5</v>
      </c>
      <c r="E10" s="1061" t="s">
        <v>675</v>
      </c>
      <c r="F10" s="1066" t="s">
        <v>679</v>
      </c>
      <c r="G10" s="1066"/>
      <c r="H10" s="1067"/>
      <c r="I10" s="1591" t="s">
        <v>680</v>
      </c>
      <c r="J10" s="1065">
        <v>4</v>
      </c>
      <c r="K10" s="674" t="s">
        <v>874</v>
      </c>
      <c r="L10" s="530"/>
      <c r="M10" s="1068" t="s">
        <v>1017</v>
      </c>
      <c r="O10" s="573"/>
      <c r="P10" s="548"/>
      <c r="Q10" s="1104">
        <f t="shared" ref="Q10:Q27" si="1">WORKDAY($V$6,AD10,$BA$6:$BA$151)</f>
        <v>9</v>
      </c>
      <c r="R10" s="549" t="e">
        <f t="shared" ref="R10:R25" ca="1" si="2">IF(O10*1&gt;1,"　",VLOOKUP($Y10,$Z$6:$AF$47,2,TRUE))</f>
        <v>#N/A</v>
      </c>
      <c r="S10" s="550"/>
      <c r="T10" s="1043">
        <f>WORKDAY(V6,20,BA6:BA151)</f>
        <v>27</v>
      </c>
      <c r="U10" s="547"/>
      <c r="V10" s="547"/>
      <c r="W10" s="546"/>
      <c r="X10" s="546"/>
      <c r="Y10" s="1199">
        <f t="shared" ca="1" si="0"/>
        <v>-45920</v>
      </c>
      <c r="Z10" s="571"/>
      <c r="AA10" s="552"/>
      <c r="AB10" s="569"/>
      <c r="AC10" s="547"/>
      <c r="AD10" s="560">
        <v>6</v>
      </c>
      <c r="AE10" s="1042">
        <f>$V$6+AD10</f>
        <v>6</v>
      </c>
      <c r="BA10" s="1036">
        <v>44928</v>
      </c>
      <c r="BB10" s="1035" t="s">
        <v>1348</v>
      </c>
    </row>
    <row r="11" spans="1:54" ht="20.100000000000001" customHeight="1" thickTop="1" thickBot="1">
      <c r="A11" s="1595"/>
      <c r="B11" s="1587"/>
      <c r="C11" s="1588"/>
      <c r="D11" s="1061">
        <v>6</v>
      </c>
      <c r="E11" s="1061" t="s">
        <v>675</v>
      </c>
      <c r="F11" s="1066" t="s">
        <v>1571</v>
      </c>
      <c r="G11" s="1066"/>
      <c r="H11" s="1067"/>
      <c r="I11" s="1592"/>
      <c r="J11" s="1312" t="s">
        <v>1804</v>
      </c>
      <c r="K11" s="674" t="s">
        <v>874</v>
      </c>
      <c r="L11" s="530"/>
      <c r="M11" s="1068" t="s">
        <v>1017</v>
      </c>
      <c r="O11" s="573"/>
      <c r="P11" s="548"/>
      <c r="Q11" s="1104">
        <f t="shared" si="1"/>
        <v>9</v>
      </c>
      <c r="R11" s="549" t="e">
        <f t="shared" ca="1" si="2"/>
        <v>#N/A</v>
      </c>
      <c r="S11" s="551"/>
      <c r="T11" s="547"/>
      <c r="U11" s="547"/>
      <c r="V11" s="547"/>
      <c r="W11" s="546"/>
      <c r="X11" s="546"/>
      <c r="Y11" s="1199">
        <f t="shared" ca="1" si="0"/>
        <v>-45920</v>
      </c>
      <c r="Z11" s="571">
        <v>0</v>
      </c>
      <c r="AA11" s="552" t="s">
        <v>356</v>
      </c>
      <c r="AB11" s="569"/>
      <c r="AC11" s="547"/>
      <c r="AD11" s="560">
        <v>6</v>
      </c>
      <c r="AE11" s="1042">
        <f t="shared" ref="AE11:AE27" si="3">$V$6+AD11</f>
        <v>6</v>
      </c>
      <c r="BA11" s="1036">
        <v>44929</v>
      </c>
      <c r="BB11" s="1037" t="s">
        <v>1365</v>
      </c>
    </row>
    <row r="12" spans="1:54" ht="30" customHeight="1" thickTop="1" thickBot="1">
      <c r="A12" s="1595"/>
      <c r="B12" s="1587"/>
      <c r="C12" s="1588"/>
      <c r="D12" s="1061">
        <v>7</v>
      </c>
      <c r="E12" s="1061" t="s">
        <v>681</v>
      </c>
      <c r="F12" s="1066" t="s">
        <v>799</v>
      </c>
      <c r="G12" s="1066"/>
      <c r="H12" s="1067"/>
      <c r="I12" s="1592"/>
      <c r="J12" s="1313" t="s">
        <v>1805</v>
      </c>
      <c r="K12" s="674" t="s">
        <v>874</v>
      </c>
      <c r="L12" s="1060" t="s">
        <v>1969</v>
      </c>
      <c r="M12" s="1068" t="s">
        <v>1019</v>
      </c>
      <c r="O12" s="573"/>
      <c r="P12" s="548"/>
      <c r="Q12" s="1104">
        <f t="shared" si="1"/>
        <v>9</v>
      </c>
      <c r="R12" s="549" t="e">
        <f t="shared" ca="1" si="2"/>
        <v>#N/A</v>
      </c>
      <c r="S12" s="550"/>
      <c r="T12" s="547"/>
      <c r="U12" s="547"/>
      <c r="V12" s="547"/>
      <c r="W12" s="546"/>
      <c r="X12" s="546"/>
      <c r="Y12" s="1199">
        <f t="shared" ca="1" si="0"/>
        <v>-45920</v>
      </c>
      <c r="Z12" s="571">
        <v>1</v>
      </c>
      <c r="AA12" s="552" t="s">
        <v>357</v>
      </c>
      <c r="AB12" s="569"/>
      <c r="AC12" s="547"/>
      <c r="AD12" s="560">
        <v>6</v>
      </c>
      <c r="AE12" s="1042">
        <f t="shared" si="3"/>
        <v>6</v>
      </c>
      <c r="BA12" s="1036">
        <v>44935</v>
      </c>
      <c r="BB12" s="1035" t="s">
        <v>1349</v>
      </c>
    </row>
    <row r="13" spans="1:54" ht="20.100000000000001" customHeight="1" thickTop="1" thickBot="1">
      <c r="A13" s="1595"/>
      <c r="B13" s="1587"/>
      <c r="C13" s="1588"/>
      <c r="D13" s="1061">
        <v>8</v>
      </c>
      <c r="E13" s="1061" t="s">
        <v>681</v>
      </c>
      <c r="F13" s="1066" t="s">
        <v>682</v>
      </c>
      <c r="G13" s="1066"/>
      <c r="H13" s="1067"/>
      <c r="I13" s="1592"/>
      <c r="J13" s="1065">
        <v>6</v>
      </c>
      <c r="K13" s="674" t="s">
        <v>874</v>
      </c>
      <c r="L13" s="530"/>
      <c r="M13" s="1068" t="s">
        <v>1019</v>
      </c>
      <c r="O13" s="573"/>
      <c r="P13" s="548"/>
      <c r="Q13" s="1104">
        <f t="shared" si="1"/>
        <v>9</v>
      </c>
      <c r="R13" s="549" t="e">
        <f t="shared" ca="1" si="2"/>
        <v>#N/A</v>
      </c>
      <c r="S13" s="550"/>
      <c r="T13" s="547"/>
      <c r="U13" s="547"/>
      <c r="V13" s="547"/>
      <c r="W13" s="546"/>
      <c r="X13" s="546"/>
      <c r="Y13" s="566">
        <f t="shared" ca="1" si="0"/>
        <v>-45920</v>
      </c>
      <c r="Z13" s="571">
        <v>2</v>
      </c>
      <c r="AA13" s="552" t="s">
        <v>358</v>
      </c>
      <c r="AB13" s="569"/>
      <c r="AC13" s="547"/>
      <c r="AD13" s="560">
        <v>6</v>
      </c>
      <c r="AE13" s="1042">
        <f t="shared" si="3"/>
        <v>6</v>
      </c>
      <c r="BA13" s="1036">
        <v>44968</v>
      </c>
      <c r="BB13" s="1035" t="s">
        <v>1350</v>
      </c>
    </row>
    <row r="14" spans="1:54" ht="20.100000000000001" customHeight="1" thickTop="1" thickBot="1">
      <c r="A14" s="1595"/>
      <c r="B14" s="1587"/>
      <c r="C14" s="1588"/>
      <c r="D14" s="1061">
        <v>9</v>
      </c>
      <c r="E14" s="1061" t="s">
        <v>376</v>
      </c>
      <c r="F14" s="1066" t="s">
        <v>985</v>
      </c>
      <c r="G14" s="1066"/>
      <c r="H14" s="1067"/>
      <c r="I14" s="1592"/>
      <c r="J14" s="1065">
        <v>7</v>
      </c>
      <c r="K14" s="674" t="s">
        <v>874</v>
      </c>
      <c r="L14" s="530"/>
      <c r="M14" s="1068" t="s">
        <v>1017</v>
      </c>
      <c r="O14" s="573"/>
      <c r="P14" s="548"/>
      <c r="Q14" s="1104">
        <f t="shared" si="1"/>
        <v>9</v>
      </c>
      <c r="R14" s="549" t="e">
        <f t="shared" ca="1" si="2"/>
        <v>#N/A</v>
      </c>
      <c r="S14" s="550"/>
      <c r="T14" s="547"/>
      <c r="U14" s="547"/>
      <c r="V14" s="547"/>
      <c r="W14" s="546"/>
      <c r="X14" s="546"/>
      <c r="Y14" s="566">
        <f t="shared" ca="1" si="0"/>
        <v>-45920</v>
      </c>
      <c r="Z14" s="571">
        <v>3</v>
      </c>
      <c r="AA14" s="552" t="s">
        <v>359</v>
      </c>
      <c r="AB14" s="569"/>
      <c r="AC14" s="547"/>
      <c r="AD14" s="560">
        <v>6</v>
      </c>
      <c r="AE14" s="1042">
        <f t="shared" si="3"/>
        <v>6</v>
      </c>
      <c r="BA14" s="1036">
        <v>44980</v>
      </c>
      <c r="BB14" s="1035" t="s">
        <v>1351</v>
      </c>
    </row>
    <row r="15" spans="1:54" ht="20.100000000000001" customHeight="1" thickTop="1" thickBot="1">
      <c r="A15" s="1595"/>
      <c r="B15" s="1587"/>
      <c r="C15" s="1588"/>
      <c r="D15" s="1061">
        <v>10</v>
      </c>
      <c r="E15" s="1061" t="s">
        <v>681</v>
      </c>
      <c r="F15" s="1062" t="s">
        <v>1565</v>
      </c>
      <c r="G15" s="1062"/>
      <c r="H15" s="1063"/>
      <c r="I15" s="1592"/>
      <c r="J15" s="1065" t="s">
        <v>677</v>
      </c>
      <c r="K15" s="674" t="s">
        <v>874</v>
      </c>
      <c r="L15" s="530"/>
      <c r="M15" s="1068" t="s">
        <v>1021</v>
      </c>
      <c r="O15" s="573"/>
      <c r="P15" s="548"/>
      <c r="Q15" s="1104">
        <f t="shared" si="1"/>
        <v>9</v>
      </c>
      <c r="R15" s="549" t="e">
        <f t="shared" ca="1" si="2"/>
        <v>#N/A</v>
      </c>
      <c r="S15" s="550"/>
      <c r="T15" s="547"/>
      <c r="U15" s="547"/>
      <c r="V15" s="547"/>
      <c r="W15" s="546"/>
      <c r="X15" s="546"/>
      <c r="Y15" s="566">
        <f t="shared" ca="1" si="0"/>
        <v>-45920</v>
      </c>
      <c r="Z15" s="571">
        <v>4</v>
      </c>
      <c r="AA15" s="552" t="s">
        <v>360</v>
      </c>
      <c r="AB15" s="569"/>
      <c r="AC15" s="547"/>
      <c r="AD15" s="560">
        <v>6</v>
      </c>
      <c r="AE15" s="1042">
        <f t="shared" si="3"/>
        <v>6</v>
      </c>
      <c r="BA15" s="1036">
        <v>45006</v>
      </c>
      <c r="BB15" s="1035" t="s">
        <v>1352</v>
      </c>
    </row>
    <row r="16" spans="1:54" ht="30" customHeight="1" thickTop="1" thickBot="1">
      <c r="A16" s="1595"/>
      <c r="B16" s="1587"/>
      <c r="C16" s="1588"/>
      <c r="D16" s="1061">
        <v>11</v>
      </c>
      <c r="E16" s="1061" t="s">
        <v>681</v>
      </c>
      <c r="F16" s="1062" t="s">
        <v>1984</v>
      </c>
      <c r="G16" s="1062"/>
      <c r="H16" s="1063"/>
      <c r="I16" s="1593"/>
      <c r="J16" s="1065" t="s">
        <v>677</v>
      </c>
      <c r="K16" s="674" t="s">
        <v>1399</v>
      </c>
      <c r="L16" s="1060" t="s">
        <v>1803</v>
      </c>
      <c r="M16" s="1068" t="s">
        <v>1021</v>
      </c>
      <c r="O16" s="573"/>
      <c r="P16" s="548"/>
      <c r="Q16" s="1104">
        <f t="shared" si="1"/>
        <v>9</v>
      </c>
      <c r="R16" s="549" t="e">
        <f ca="1">IF(O16*1&gt;1,"　",VLOOKUP($Y16,$Z$6:$AF$47,2,TRUE))</f>
        <v>#N/A</v>
      </c>
      <c r="S16" s="1306"/>
      <c r="T16" s="1306"/>
      <c r="U16" s="547"/>
      <c r="V16" s="547"/>
      <c r="W16" s="546"/>
      <c r="X16" s="546"/>
      <c r="Y16" s="1199">
        <f t="shared" ca="1" si="0"/>
        <v>-45920</v>
      </c>
      <c r="Z16" s="571">
        <v>5</v>
      </c>
      <c r="AA16" s="552" t="s">
        <v>361</v>
      </c>
      <c r="AB16" s="569"/>
      <c r="AC16" s="547"/>
      <c r="AD16" s="560">
        <v>6</v>
      </c>
      <c r="AE16" s="1042">
        <f t="shared" si="3"/>
        <v>6</v>
      </c>
      <c r="BA16" s="1036">
        <v>45045</v>
      </c>
      <c r="BB16" s="1035" t="s">
        <v>1353</v>
      </c>
    </row>
    <row r="17" spans="1:54" ht="27.95" customHeight="1" thickTop="1" thickBot="1">
      <c r="A17" s="1595"/>
      <c r="B17" s="1589"/>
      <c r="C17" s="1590"/>
      <c r="D17" s="1061">
        <v>12</v>
      </c>
      <c r="E17" s="1061" t="s">
        <v>681</v>
      </c>
      <c r="F17" s="1078" t="s">
        <v>2139</v>
      </c>
      <c r="G17" s="1066"/>
      <c r="H17" s="1067"/>
      <c r="I17" s="1064" t="s">
        <v>1403</v>
      </c>
      <c r="J17" s="1065">
        <v>8</v>
      </c>
      <c r="K17" s="674" t="s">
        <v>874</v>
      </c>
      <c r="L17" s="530"/>
      <c r="M17" s="1068" t="s">
        <v>1017</v>
      </c>
      <c r="O17" s="573"/>
      <c r="P17" s="548"/>
      <c r="Q17" s="1104">
        <f t="shared" si="1"/>
        <v>41</v>
      </c>
      <c r="R17" s="549" t="e">
        <f t="shared" ca="1" si="2"/>
        <v>#N/A</v>
      </c>
      <c r="S17" s="551"/>
      <c r="T17" s="551"/>
      <c r="U17" s="551"/>
      <c r="V17" s="547"/>
      <c r="W17" s="547"/>
      <c r="X17" s="547"/>
      <c r="Y17" s="1199">
        <f t="shared" ca="1" si="0"/>
        <v>-45888</v>
      </c>
      <c r="Z17" s="571">
        <v>6</v>
      </c>
      <c r="AA17" s="552" t="s">
        <v>362</v>
      </c>
      <c r="AB17" s="569"/>
      <c r="AC17" s="547"/>
      <c r="AD17" s="560">
        <v>30</v>
      </c>
      <c r="AE17" s="1042">
        <f t="shared" si="3"/>
        <v>30</v>
      </c>
      <c r="BA17" s="1036">
        <v>45049</v>
      </c>
      <c r="BB17" s="1035" t="s">
        <v>1354</v>
      </c>
    </row>
    <row r="18" spans="1:54" ht="20.100000000000001" customHeight="1" thickTop="1" thickBot="1">
      <c r="A18" s="1595"/>
      <c r="B18" s="1594" t="s">
        <v>685</v>
      </c>
      <c r="C18" s="1594" t="s">
        <v>686</v>
      </c>
      <c r="D18" s="1061">
        <v>13</v>
      </c>
      <c r="E18" s="1061" t="s">
        <v>681</v>
      </c>
      <c r="F18" s="1062" t="s">
        <v>687</v>
      </c>
      <c r="G18" s="688"/>
      <c r="H18" s="689"/>
      <c r="I18" s="1591" t="s">
        <v>688</v>
      </c>
      <c r="J18" s="1065" t="s">
        <v>677</v>
      </c>
      <c r="K18" s="674" t="s">
        <v>874</v>
      </c>
      <c r="L18" s="1060" t="s">
        <v>875</v>
      </c>
      <c r="M18" s="1068" t="s">
        <v>1019</v>
      </c>
      <c r="O18" s="573"/>
      <c r="P18" s="548"/>
      <c r="Q18" s="1104">
        <f t="shared" si="1"/>
        <v>27</v>
      </c>
      <c r="R18" s="549" t="e">
        <f t="shared" ca="1" si="2"/>
        <v>#N/A</v>
      </c>
      <c r="S18" s="551"/>
      <c r="T18" s="547"/>
      <c r="U18" s="547"/>
      <c r="V18" s="547"/>
      <c r="W18" s="546"/>
      <c r="X18" s="546"/>
      <c r="Y18" s="1199">
        <f t="shared" ca="1" si="0"/>
        <v>-45902</v>
      </c>
      <c r="Z18" s="571">
        <v>7</v>
      </c>
      <c r="AA18" s="552" t="s">
        <v>363</v>
      </c>
      <c r="AB18" s="569"/>
      <c r="AC18" s="547"/>
      <c r="AD18" s="560">
        <v>20</v>
      </c>
      <c r="AE18" s="1042">
        <f t="shared" si="3"/>
        <v>20</v>
      </c>
      <c r="BA18" s="1036">
        <v>45050</v>
      </c>
      <c r="BB18" s="1035" t="s">
        <v>1355</v>
      </c>
    </row>
    <row r="19" spans="1:54" ht="30" customHeight="1" thickTop="1" thickBot="1">
      <c r="A19" s="1595"/>
      <c r="B19" s="1595"/>
      <c r="C19" s="1595"/>
      <c r="D19" s="1061">
        <v>14</v>
      </c>
      <c r="E19" s="1061" t="s">
        <v>681</v>
      </c>
      <c r="F19" s="1066" t="s">
        <v>791</v>
      </c>
      <c r="G19" s="690"/>
      <c r="H19" s="691"/>
      <c r="I19" s="1592"/>
      <c r="J19" s="1065">
        <v>9</v>
      </c>
      <c r="K19" s="674" t="s">
        <v>1399</v>
      </c>
      <c r="L19" s="1060" t="s">
        <v>1405</v>
      </c>
      <c r="M19" s="1068" t="s">
        <v>1017</v>
      </c>
      <c r="O19" s="573"/>
      <c r="P19" s="553"/>
      <c r="Q19" s="1104">
        <f t="shared" si="1"/>
        <v>27</v>
      </c>
      <c r="R19" s="549" t="e">
        <f t="shared" ca="1" si="2"/>
        <v>#N/A</v>
      </c>
      <c r="S19" s="542"/>
      <c r="T19" s="546"/>
      <c r="U19" s="546"/>
      <c r="V19" s="547"/>
      <c r="W19" s="547"/>
      <c r="X19" s="555"/>
      <c r="Y19" s="1199">
        <f t="shared" ca="1" si="0"/>
        <v>-45902</v>
      </c>
      <c r="Z19" s="571">
        <v>8</v>
      </c>
      <c r="AA19" s="552" t="s">
        <v>364</v>
      </c>
      <c r="AB19" s="569"/>
      <c r="AC19" s="547"/>
      <c r="AD19" s="560">
        <v>20</v>
      </c>
      <c r="AE19" s="1042">
        <f t="shared" si="3"/>
        <v>20</v>
      </c>
      <c r="BA19" s="1036">
        <v>45051</v>
      </c>
      <c r="BB19" s="1035" t="s">
        <v>1356</v>
      </c>
    </row>
    <row r="20" spans="1:54" ht="30" customHeight="1" thickTop="1" thickBot="1">
      <c r="A20" s="1595"/>
      <c r="B20" s="1595"/>
      <c r="C20" s="1595"/>
      <c r="D20" s="1061">
        <v>15</v>
      </c>
      <c r="E20" s="1061" t="s">
        <v>681</v>
      </c>
      <c r="F20" s="1066" t="s">
        <v>795</v>
      </c>
      <c r="G20" s="690"/>
      <c r="H20" s="691"/>
      <c r="I20" s="1592"/>
      <c r="J20" s="1065">
        <v>10</v>
      </c>
      <c r="K20" s="674" t="s">
        <v>1399</v>
      </c>
      <c r="L20" s="1060" t="s">
        <v>1813</v>
      </c>
      <c r="M20" s="1068" t="s">
        <v>1019</v>
      </c>
      <c r="O20" s="574"/>
      <c r="P20" s="556"/>
      <c r="Q20" s="1104">
        <f t="shared" si="1"/>
        <v>27</v>
      </c>
      <c r="R20" s="549" t="e">
        <f t="shared" ca="1" si="2"/>
        <v>#N/A</v>
      </c>
      <c r="S20" s="546"/>
      <c r="T20" s="546"/>
      <c r="U20" s="546"/>
      <c r="V20" s="547"/>
      <c r="W20" s="547"/>
      <c r="X20" s="555"/>
      <c r="Y20" s="566">
        <f t="shared" ref="Y20:Y27" ca="1" si="4">Q20-TODAY()</f>
        <v>-45902</v>
      </c>
      <c r="Z20" s="571">
        <v>9</v>
      </c>
      <c r="AA20" s="552" t="s">
        <v>364</v>
      </c>
      <c r="AB20" s="569"/>
      <c r="AC20" s="547"/>
      <c r="AD20" s="1039">
        <v>20</v>
      </c>
      <c r="AE20" s="1042">
        <f t="shared" si="3"/>
        <v>20</v>
      </c>
      <c r="BA20" s="1036">
        <v>45124</v>
      </c>
      <c r="BB20" s="1035" t="s">
        <v>1357</v>
      </c>
    </row>
    <row r="21" spans="1:54" ht="20.100000000000001" customHeight="1" thickTop="1" thickBot="1">
      <c r="A21" s="1595"/>
      <c r="B21" s="1595"/>
      <c r="C21" s="1595"/>
      <c r="D21" s="1061">
        <v>16</v>
      </c>
      <c r="E21" s="1061" t="s">
        <v>376</v>
      </c>
      <c r="F21" s="1066" t="s">
        <v>763</v>
      </c>
      <c r="G21" s="690"/>
      <c r="H21" s="691"/>
      <c r="I21" s="1592"/>
      <c r="J21" s="1065">
        <v>11</v>
      </c>
      <c r="K21" s="674" t="s">
        <v>1399</v>
      </c>
      <c r="L21" s="1060" t="s">
        <v>792</v>
      </c>
      <c r="M21" s="1068" t="s">
        <v>1019</v>
      </c>
      <c r="O21" s="574"/>
      <c r="P21" s="556"/>
      <c r="Q21" s="1104">
        <f t="shared" si="1"/>
        <v>27</v>
      </c>
      <c r="R21" s="549" t="e">
        <f t="shared" ca="1" si="2"/>
        <v>#N/A</v>
      </c>
      <c r="S21" s="546"/>
      <c r="T21" s="546"/>
      <c r="U21" s="546"/>
      <c r="V21" s="547"/>
      <c r="W21" s="547"/>
      <c r="X21" s="555"/>
      <c r="Y21" s="566">
        <f ca="1">Q21-TODAY()</f>
        <v>-45902</v>
      </c>
      <c r="Z21" s="571">
        <v>10</v>
      </c>
      <c r="AA21" s="552" t="s">
        <v>364</v>
      </c>
      <c r="AB21" s="569"/>
      <c r="AC21" s="547"/>
      <c r="AD21" s="1039">
        <v>20</v>
      </c>
      <c r="AE21" s="1042">
        <f t="shared" si="3"/>
        <v>20</v>
      </c>
      <c r="BA21" s="1036">
        <v>45149</v>
      </c>
      <c r="BB21" s="1035" t="s">
        <v>1358</v>
      </c>
    </row>
    <row r="22" spans="1:54" ht="20.100000000000001" customHeight="1" thickTop="1" thickBot="1">
      <c r="A22" s="1595"/>
      <c r="B22" s="1595"/>
      <c r="C22" s="1596"/>
      <c r="D22" s="1061">
        <v>17</v>
      </c>
      <c r="E22" s="1061" t="s">
        <v>376</v>
      </c>
      <c r="F22" s="1066" t="s">
        <v>790</v>
      </c>
      <c r="G22" s="690"/>
      <c r="H22" s="691"/>
      <c r="I22" s="1593"/>
      <c r="J22" s="1065">
        <v>12</v>
      </c>
      <c r="K22" s="674" t="s">
        <v>1399</v>
      </c>
      <c r="L22" s="1060" t="s">
        <v>793</v>
      </c>
      <c r="M22" s="1068" t="s">
        <v>1017</v>
      </c>
      <c r="O22" s="574"/>
      <c r="P22" s="556"/>
      <c r="Q22" s="1104">
        <f t="shared" si="1"/>
        <v>27</v>
      </c>
      <c r="R22" s="549" t="e">
        <f t="shared" ca="1" si="2"/>
        <v>#N/A</v>
      </c>
      <c r="S22" s="546"/>
      <c r="T22" s="546"/>
      <c r="U22" s="546"/>
      <c r="V22" s="547"/>
      <c r="W22" s="547"/>
      <c r="X22" s="555"/>
      <c r="Y22" s="566">
        <f ca="1">Q22-TODAY()</f>
        <v>-45902</v>
      </c>
      <c r="Z22" s="571">
        <v>11</v>
      </c>
      <c r="AA22" s="552" t="s">
        <v>365</v>
      </c>
      <c r="AB22" s="569"/>
      <c r="AC22" s="547"/>
      <c r="AD22" s="1039">
        <v>20</v>
      </c>
      <c r="AE22" s="1042">
        <f t="shared" si="3"/>
        <v>20</v>
      </c>
      <c r="BA22" s="1036">
        <v>45187</v>
      </c>
      <c r="BB22" s="1035" t="s">
        <v>1359</v>
      </c>
    </row>
    <row r="23" spans="1:54" ht="54.95" customHeight="1" thickTop="1" thickBot="1">
      <c r="A23" s="1595"/>
      <c r="B23" s="1595"/>
      <c r="C23" s="1607" t="s">
        <v>689</v>
      </c>
      <c r="D23" s="1061">
        <v>18</v>
      </c>
      <c r="E23" s="1061" t="s">
        <v>681</v>
      </c>
      <c r="F23" s="1066" t="s">
        <v>794</v>
      </c>
      <c r="G23" s="690"/>
      <c r="H23" s="691"/>
      <c r="I23" s="1591" t="s">
        <v>688</v>
      </c>
      <c r="J23" s="1312" t="s">
        <v>1806</v>
      </c>
      <c r="K23" s="674" t="s">
        <v>874</v>
      </c>
      <c r="L23" s="1060" t="s">
        <v>1970</v>
      </c>
      <c r="M23" s="1068" t="s">
        <v>1017</v>
      </c>
      <c r="O23" s="573"/>
      <c r="P23" s="548"/>
      <c r="Q23" s="1104">
        <f t="shared" si="1"/>
        <v>27</v>
      </c>
      <c r="R23" s="549" t="e">
        <f t="shared" ca="1" si="2"/>
        <v>#N/A</v>
      </c>
      <c r="S23" s="551"/>
      <c r="T23" s="547"/>
      <c r="U23" s="547"/>
      <c r="V23" s="547"/>
      <c r="W23" s="546"/>
      <c r="X23" s="546"/>
      <c r="Y23" s="566">
        <f t="shared" ca="1" si="4"/>
        <v>-45902</v>
      </c>
      <c r="Z23" s="571">
        <v>12</v>
      </c>
      <c r="AA23" s="552" t="s">
        <v>365</v>
      </c>
      <c r="AB23" s="569"/>
      <c r="AC23" s="547"/>
      <c r="AD23" s="1039">
        <v>20</v>
      </c>
      <c r="AE23" s="1042">
        <f t="shared" si="3"/>
        <v>20</v>
      </c>
      <c r="BA23" s="1036">
        <v>45192</v>
      </c>
      <c r="BB23" s="1035" t="s">
        <v>1360</v>
      </c>
    </row>
    <row r="24" spans="1:54" ht="45" customHeight="1" thickTop="1" thickBot="1">
      <c r="A24" s="1595"/>
      <c r="B24" s="1595"/>
      <c r="C24" s="1607"/>
      <c r="D24" s="1061">
        <v>19</v>
      </c>
      <c r="E24" s="1061" t="s">
        <v>681</v>
      </c>
      <c r="F24" s="1066" t="s">
        <v>690</v>
      </c>
      <c r="G24" s="690"/>
      <c r="H24" s="691"/>
      <c r="I24" s="1592"/>
      <c r="J24" s="1312" t="s">
        <v>1807</v>
      </c>
      <c r="K24" s="674" t="s">
        <v>874</v>
      </c>
      <c r="L24" s="1060" t="s">
        <v>1747</v>
      </c>
      <c r="M24" s="1068" t="s">
        <v>1019</v>
      </c>
      <c r="O24" s="573"/>
      <c r="P24" s="548"/>
      <c r="Q24" s="1104">
        <f t="shared" si="1"/>
        <v>27</v>
      </c>
      <c r="R24" s="549" t="e">
        <f t="shared" ca="1" si="2"/>
        <v>#N/A</v>
      </c>
      <c r="S24" s="551"/>
      <c r="T24" s="547"/>
      <c r="U24" s="547"/>
      <c r="V24" s="547"/>
      <c r="W24" s="546"/>
      <c r="X24" s="546"/>
      <c r="Y24" s="566">
        <f t="shared" ca="1" si="4"/>
        <v>-45902</v>
      </c>
      <c r="Z24" s="571">
        <v>13</v>
      </c>
      <c r="AA24" s="552" t="s">
        <v>365</v>
      </c>
      <c r="AB24" s="569"/>
      <c r="AC24" s="547"/>
      <c r="AD24" s="560">
        <v>20</v>
      </c>
      <c r="AE24" s="1042">
        <f t="shared" si="3"/>
        <v>20</v>
      </c>
      <c r="BA24" s="1036">
        <v>45208</v>
      </c>
      <c r="BB24" s="1035" t="s">
        <v>1361</v>
      </c>
    </row>
    <row r="25" spans="1:54" ht="30" customHeight="1" thickTop="1" thickBot="1">
      <c r="A25" s="1595"/>
      <c r="B25" s="1595"/>
      <c r="C25" s="1607"/>
      <c r="D25" s="1061">
        <v>20</v>
      </c>
      <c r="E25" s="1061" t="s">
        <v>681</v>
      </c>
      <c r="F25" s="1062" t="s">
        <v>691</v>
      </c>
      <c r="G25" s="688"/>
      <c r="H25" s="689"/>
      <c r="I25" s="1592"/>
      <c r="J25" s="1065" t="s">
        <v>677</v>
      </c>
      <c r="K25" s="674" t="s">
        <v>1399</v>
      </c>
      <c r="L25" s="1060" t="s">
        <v>1406</v>
      </c>
      <c r="M25" s="1068" t="s">
        <v>1019</v>
      </c>
      <c r="O25" s="573"/>
      <c r="P25" s="553"/>
      <c r="Q25" s="1104">
        <f t="shared" si="1"/>
        <v>27</v>
      </c>
      <c r="R25" s="549" t="e">
        <f t="shared" ca="1" si="2"/>
        <v>#N/A</v>
      </c>
      <c r="S25" s="542"/>
      <c r="T25" s="546"/>
      <c r="U25" s="546"/>
      <c r="V25" s="547"/>
      <c r="W25" s="547"/>
      <c r="X25" s="555"/>
      <c r="Y25" s="566">
        <f t="shared" ca="1" si="4"/>
        <v>-45902</v>
      </c>
      <c r="Z25" s="571">
        <v>14</v>
      </c>
      <c r="AA25" s="552" t="s">
        <v>365</v>
      </c>
      <c r="AB25" s="569"/>
      <c r="AC25" s="547"/>
      <c r="AD25" s="560">
        <v>20</v>
      </c>
      <c r="AE25" s="1042">
        <f t="shared" si="3"/>
        <v>20</v>
      </c>
      <c r="BA25" s="1036">
        <v>45233</v>
      </c>
      <c r="BB25" s="1035" t="s">
        <v>1362</v>
      </c>
    </row>
    <row r="26" spans="1:54" s="1200" customFormat="1" ht="30" customHeight="1" thickTop="1" thickBot="1">
      <c r="A26" s="1595"/>
      <c r="B26" s="1595"/>
      <c r="C26" s="1607"/>
      <c r="D26" s="1061">
        <v>21</v>
      </c>
      <c r="E26" s="1061" t="s">
        <v>1731</v>
      </c>
      <c r="F26" s="1078" t="s">
        <v>1732</v>
      </c>
      <c r="G26" s="688"/>
      <c r="H26" s="689"/>
      <c r="I26" s="1592"/>
      <c r="J26" s="1065">
        <v>14</v>
      </c>
      <c r="K26" s="674" t="s">
        <v>1399</v>
      </c>
      <c r="L26" s="1079" t="s">
        <v>1733</v>
      </c>
      <c r="M26" s="1068" t="s">
        <v>1019</v>
      </c>
      <c r="N26" s="1198"/>
      <c r="O26" s="573"/>
      <c r="P26" s="553"/>
      <c r="Q26" s="1104">
        <f t="shared" si="1"/>
        <v>27</v>
      </c>
      <c r="R26" s="549" t="e">
        <f t="shared" ref="R26" ca="1" si="5">IF(O26*1&gt;1,"　",VLOOKUP($Y26,$Z$6:$AF$47,2,TRUE))</f>
        <v>#N/A</v>
      </c>
      <c r="S26" s="542"/>
      <c r="T26" s="546"/>
      <c r="U26" s="546"/>
      <c r="V26" s="547"/>
      <c r="W26" s="547"/>
      <c r="X26" s="555"/>
      <c r="Y26" s="1285">
        <f t="shared" ca="1" si="4"/>
        <v>-45902</v>
      </c>
      <c r="Z26" s="571">
        <v>14</v>
      </c>
      <c r="AA26" s="552" t="s">
        <v>365</v>
      </c>
      <c r="AB26" s="569"/>
      <c r="AC26" s="547"/>
      <c r="AD26" s="560">
        <v>20</v>
      </c>
      <c r="AE26" s="1042">
        <f t="shared" ref="AE26" si="6">$V$6+AD26</f>
        <v>20</v>
      </c>
      <c r="AF26" s="1198"/>
      <c r="AG26" s="1198"/>
      <c r="AH26" s="1198"/>
      <c r="AI26" s="1198"/>
      <c r="AJ26" s="1198"/>
      <c r="AK26" s="1198"/>
      <c r="AL26" s="1198"/>
      <c r="AM26" s="1198"/>
      <c r="AN26" s="1198"/>
      <c r="AO26" s="1198"/>
      <c r="AP26" s="1198"/>
      <c r="AQ26" s="1198"/>
      <c r="AR26" s="1198"/>
      <c r="AS26" s="1198"/>
      <c r="AT26" s="1198"/>
      <c r="AU26" s="1198"/>
      <c r="AV26" s="1198"/>
      <c r="AW26" s="1198"/>
      <c r="AX26" s="1198"/>
      <c r="AY26" s="1198"/>
      <c r="AZ26" s="1198"/>
      <c r="BA26" s="1036"/>
      <c r="BB26" s="1035"/>
    </row>
    <row r="27" spans="1:54" ht="30" customHeight="1" thickTop="1" thickBot="1">
      <c r="A27" s="1595"/>
      <c r="B27" s="1595"/>
      <c r="C27" s="1607"/>
      <c r="D27" s="1061">
        <v>22</v>
      </c>
      <c r="E27" s="1061" t="s">
        <v>681</v>
      </c>
      <c r="F27" s="1066" t="s">
        <v>692</v>
      </c>
      <c r="G27" s="690"/>
      <c r="H27" s="691"/>
      <c r="I27" s="1593"/>
      <c r="J27" s="1065">
        <v>15</v>
      </c>
      <c r="K27" s="674" t="s">
        <v>1399</v>
      </c>
      <c r="L27" s="1079" t="s">
        <v>1971</v>
      </c>
      <c r="M27" s="1080" t="s">
        <v>1017</v>
      </c>
      <c r="O27" s="574"/>
      <c r="P27" s="548"/>
      <c r="Q27" s="1104">
        <f t="shared" si="1"/>
        <v>27</v>
      </c>
      <c r="R27" s="549" t="e">
        <f ca="1">IF(O27*1&gt;1,"　",VLOOKUP($Y27,$Z$6:$AF$47,2,TRUE))</f>
        <v>#N/A</v>
      </c>
      <c r="S27" s="542"/>
      <c r="T27" s="546"/>
      <c r="U27" s="546"/>
      <c r="V27" s="547"/>
      <c r="W27" s="547"/>
      <c r="X27" s="555"/>
      <c r="Y27" s="566">
        <f t="shared" ca="1" si="4"/>
        <v>-45902</v>
      </c>
      <c r="Z27" s="571">
        <v>15</v>
      </c>
      <c r="AA27" s="552" t="s">
        <v>365</v>
      </c>
      <c r="AB27" s="569"/>
      <c r="AC27" s="547"/>
      <c r="AD27" s="1039">
        <v>20</v>
      </c>
      <c r="AE27" s="1042">
        <f t="shared" si="3"/>
        <v>20</v>
      </c>
      <c r="BA27" s="1036">
        <v>45253</v>
      </c>
      <c r="BB27" s="1035" t="s">
        <v>1363</v>
      </c>
    </row>
    <row r="28" spans="1:54" ht="24.95" customHeight="1" thickTop="1" thickBot="1">
      <c r="A28" s="1595"/>
      <c r="B28" s="1595"/>
      <c r="C28" s="1595" t="s">
        <v>1625</v>
      </c>
      <c r="D28" s="1061">
        <v>23</v>
      </c>
      <c r="E28" s="1061" t="s">
        <v>681</v>
      </c>
      <c r="F28" s="1283" t="s">
        <v>888</v>
      </c>
      <c r="G28" s="690"/>
      <c r="H28" s="691"/>
      <c r="I28" s="1591" t="s">
        <v>922</v>
      </c>
      <c r="J28" s="1313" t="s">
        <v>1808</v>
      </c>
      <c r="K28" s="674" t="s">
        <v>1399</v>
      </c>
      <c r="L28" s="1060" t="s">
        <v>693</v>
      </c>
      <c r="M28" s="1068" t="s">
        <v>1019</v>
      </c>
      <c r="O28" s="573"/>
      <c r="P28" s="548"/>
      <c r="Q28" s="557" t="s">
        <v>758</v>
      </c>
      <c r="R28" s="549"/>
      <c r="S28" s="551"/>
      <c r="T28" s="547"/>
      <c r="U28" s="547"/>
      <c r="V28" s="547"/>
      <c r="W28" s="546"/>
      <c r="X28" s="546"/>
      <c r="Y28" s="546"/>
      <c r="Z28" s="555"/>
      <c r="AA28" s="552"/>
      <c r="AB28" s="547"/>
      <c r="AC28" s="547"/>
      <c r="AD28" s="547"/>
      <c r="BA28" s="1036">
        <v>45290</v>
      </c>
      <c r="BB28" s="1037" t="s">
        <v>1366</v>
      </c>
    </row>
    <row r="29" spans="1:54" ht="30" customHeight="1" thickTop="1" thickBot="1">
      <c r="A29" s="1595"/>
      <c r="B29" s="1595"/>
      <c r="C29" s="1595"/>
      <c r="D29" s="1061">
        <v>24</v>
      </c>
      <c r="E29" s="1061" t="s">
        <v>681</v>
      </c>
      <c r="F29" s="1066" t="s">
        <v>694</v>
      </c>
      <c r="G29" s="690"/>
      <c r="H29" s="691"/>
      <c r="I29" s="1592"/>
      <c r="J29" s="1312" t="s">
        <v>1809</v>
      </c>
      <c r="K29" s="674" t="s">
        <v>1399</v>
      </c>
      <c r="L29" s="1079" t="s">
        <v>1407</v>
      </c>
      <c r="M29" s="1068" t="s">
        <v>1017</v>
      </c>
      <c r="O29" s="573"/>
      <c r="P29" s="548"/>
      <c r="Q29" s="563" t="s">
        <v>759</v>
      </c>
      <c r="R29" s="549"/>
      <c r="S29" s="551"/>
      <c r="T29" s="547"/>
      <c r="U29" s="547"/>
      <c r="V29" s="547"/>
      <c r="W29" s="546"/>
      <c r="X29" s="546"/>
      <c r="Y29" s="546"/>
      <c r="Z29" s="555"/>
      <c r="AA29" s="552"/>
      <c r="AB29" s="547"/>
      <c r="AC29" s="547"/>
      <c r="AD29" s="547"/>
      <c r="BA29" s="1036">
        <v>45291</v>
      </c>
      <c r="BB29" s="1037" t="s">
        <v>1366</v>
      </c>
    </row>
    <row r="30" spans="1:54" s="1182" customFormat="1" ht="24.95" customHeight="1" thickTop="1" thickBot="1">
      <c r="A30" s="1595"/>
      <c r="B30" s="1595"/>
      <c r="C30" s="1595"/>
      <c r="D30" s="1061">
        <v>25</v>
      </c>
      <c r="E30" s="1061" t="s">
        <v>681</v>
      </c>
      <c r="F30" s="1062" t="s">
        <v>1552</v>
      </c>
      <c r="G30" s="1195"/>
      <c r="H30" s="691"/>
      <c r="I30" s="1592"/>
      <c r="J30" s="1065" t="s">
        <v>677</v>
      </c>
      <c r="K30" s="674" t="s">
        <v>1399</v>
      </c>
      <c r="L30" s="1079" t="s">
        <v>1623</v>
      </c>
      <c r="M30" s="1068" t="s">
        <v>1019</v>
      </c>
      <c r="N30" s="1181"/>
      <c r="O30" s="573"/>
      <c r="P30" s="548"/>
      <c r="Q30" s="563" t="s">
        <v>759</v>
      </c>
      <c r="R30" s="549"/>
      <c r="S30" s="551"/>
      <c r="T30" s="547"/>
      <c r="U30" s="547"/>
      <c r="V30" s="547"/>
      <c r="W30" s="546"/>
      <c r="X30" s="546"/>
      <c r="Y30" s="546"/>
      <c r="Z30" s="555"/>
      <c r="AA30" s="552"/>
      <c r="AB30" s="547"/>
      <c r="AC30" s="547"/>
      <c r="AD30" s="547"/>
      <c r="AE30" s="1181"/>
      <c r="AF30" s="1181"/>
      <c r="AG30" s="1181"/>
      <c r="AH30" s="1181"/>
      <c r="AI30" s="1181"/>
      <c r="AJ30" s="1181"/>
      <c r="AK30" s="1181"/>
      <c r="AL30" s="1181"/>
      <c r="AM30" s="1181"/>
      <c r="AN30" s="1181"/>
      <c r="AO30" s="1181"/>
      <c r="AP30" s="1181"/>
      <c r="AQ30" s="1181"/>
      <c r="AR30" s="1181"/>
      <c r="AS30" s="1181"/>
      <c r="AT30" s="1181"/>
      <c r="AU30" s="1181"/>
      <c r="AV30" s="1181"/>
      <c r="AW30" s="1181"/>
      <c r="AX30" s="1181"/>
      <c r="AY30" s="1181"/>
      <c r="AZ30" s="1181"/>
      <c r="BA30" s="1036"/>
      <c r="BB30" s="1037"/>
    </row>
    <row r="31" spans="1:54" s="1182" customFormat="1" ht="24.95" customHeight="1" thickTop="1" thickBot="1">
      <c r="A31" s="1595"/>
      <c r="B31" s="1595"/>
      <c r="C31" s="1595"/>
      <c r="D31" s="1061">
        <v>26</v>
      </c>
      <c r="E31" s="1061" t="s">
        <v>681</v>
      </c>
      <c r="F31" s="1062" t="s">
        <v>1624</v>
      </c>
      <c r="G31" s="1209"/>
      <c r="H31" s="691"/>
      <c r="I31" s="1592"/>
      <c r="J31" s="1065" t="s">
        <v>677</v>
      </c>
      <c r="K31" s="674" t="s">
        <v>1399</v>
      </c>
      <c r="L31" s="1314" t="s">
        <v>1746</v>
      </c>
      <c r="M31" s="1068" t="s">
        <v>1019</v>
      </c>
      <c r="N31" s="1181"/>
      <c r="O31" s="573"/>
      <c r="P31" s="548"/>
      <c r="Q31" s="563" t="s">
        <v>759</v>
      </c>
      <c r="R31" s="549"/>
      <c r="S31" s="551"/>
      <c r="T31" s="547"/>
      <c r="U31" s="547"/>
      <c r="V31" s="547"/>
      <c r="W31" s="546"/>
      <c r="X31" s="546"/>
      <c r="Y31" s="546"/>
      <c r="Z31" s="555"/>
      <c r="AA31" s="552"/>
      <c r="AB31" s="547"/>
      <c r="AC31" s="547"/>
      <c r="AD31" s="547"/>
      <c r="AE31" s="1181"/>
      <c r="AF31" s="1181"/>
      <c r="AG31" s="1181"/>
      <c r="AH31" s="1181"/>
      <c r="AI31" s="1181"/>
      <c r="AJ31" s="1181"/>
      <c r="AK31" s="1181"/>
      <c r="AL31" s="1181"/>
      <c r="AM31" s="1181"/>
      <c r="AN31" s="1181"/>
      <c r="AO31" s="1181"/>
      <c r="AP31" s="1181"/>
      <c r="AQ31" s="1181"/>
      <c r="AR31" s="1181"/>
      <c r="AS31" s="1181"/>
      <c r="AT31" s="1181"/>
      <c r="AU31" s="1181"/>
      <c r="AV31" s="1181"/>
      <c r="AW31" s="1181"/>
      <c r="AX31" s="1181"/>
      <c r="AY31" s="1181"/>
      <c r="AZ31" s="1181"/>
      <c r="BA31" s="1036"/>
      <c r="BB31" s="1037"/>
    </row>
    <row r="32" spans="1:54" ht="30" customHeight="1" thickTop="1" thickBot="1">
      <c r="A32" s="1595"/>
      <c r="B32" s="1595"/>
      <c r="C32" s="1595"/>
      <c r="D32" s="1061">
        <v>27</v>
      </c>
      <c r="E32" s="1061" t="s">
        <v>376</v>
      </c>
      <c r="F32" s="1066" t="s">
        <v>1026</v>
      </c>
      <c r="G32" s="690"/>
      <c r="H32" s="691"/>
      <c r="I32" s="1592"/>
      <c r="J32" s="1315" t="s">
        <v>1810</v>
      </c>
      <c r="K32" s="674" t="s">
        <v>1399</v>
      </c>
      <c r="L32" s="1060" t="s">
        <v>1572</v>
      </c>
      <c r="M32" s="1068" t="s">
        <v>1019</v>
      </c>
      <c r="O32" s="573"/>
      <c r="P32" s="548"/>
      <c r="Q32" s="563" t="s">
        <v>759</v>
      </c>
      <c r="R32" s="549"/>
      <c r="S32" s="551"/>
      <c r="T32" s="547"/>
      <c r="U32" s="547"/>
      <c r="V32" s="547"/>
      <c r="W32" s="546"/>
      <c r="X32" s="546"/>
      <c r="Y32" s="546"/>
      <c r="Z32" s="555"/>
      <c r="AA32" s="552"/>
      <c r="AB32" s="547"/>
      <c r="AC32" s="547"/>
      <c r="AD32" s="547"/>
      <c r="BA32" s="1036">
        <v>45292</v>
      </c>
      <c r="BB32" s="1035" t="s">
        <v>1347</v>
      </c>
    </row>
    <row r="33" spans="1:54" ht="30" customHeight="1" thickTop="1" thickBot="1">
      <c r="A33" s="1595"/>
      <c r="B33" s="1595"/>
      <c r="C33" s="1595"/>
      <c r="D33" s="1061">
        <v>28</v>
      </c>
      <c r="E33" s="1061" t="s">
        <v>681</v>
      </c>
      <c r="F33" s="1066" t="s">
        <v>889</v>
      </c>
      <c r="G33" s="690"/>
      <c r="H33" s="691"/>
      <c r="I33" s="1592"/>
      <c r="J33" s="1065">
        <v>17</v>
      </c>
      <c r="K33" s="674" t="s">
        <v>1399</v>
      </c>
      <c r="L33" s="1060" t="s">
        <v>936</v>
      </c>
      <c r="M33" s="1068" t="s">
        <v>1019</v>
      </c>
      <c r="O33" s="573"/>
      <c r="P33" s="548"/>
      <c r="Q33" s="557" t="s">
        <v>760</v>
      </c>
      <c r="R33" s="549"/>
      <c r="S33" s="551"/>
      <c r="T33" s="547"/>
      <c r="U33" s="547"/>
      <c r="V33" s="547"/>
      <c r="W33" s="546"/>
      <c r="X33" s="546"/>
      <c r="Y33" s="546"/>
      <c r="Z33" s="555"/>
      <c r="AA33" s="552"/>
      <c r="AB33" s="547"/>
      <c r="AC33" s="547"/>
      <c r="AD33" s="547"/>
      <c r="BA33" s="1036">
        <v>45293</v>
      </c>
      <c r="BB33" s="1037" t="s">
        <v>1366</v>
      </c>
    </row>
    <row r="34" spans="1:54" ht="30" customHeight="1" thickTop="1" thickBot="1">
      <c r="A34" s="1595"/>
      <c r="B34" s="1595"/>
      <c r="C34" s="1596"/>
      <c r="D34" s="1061">
        <v>29</v>
      </c>
      <c r="E34" s="1061" t="s">
        <v>681</v>
      </c>
      <c r="F34" s="1066" t="s">
        <v>890</v>
      </c>
      <c r="G34" s="690"/>
      <c r="H34" s="691"/>
      <c r="I34" s="1593"/>
      <c r="J34" s="1065">
        <v>18</v>
      </c>
      <c r="K34" s="674" t="s">
        <v>1399</v>
      </c>
      <c r="L34" s="1060" t="s">
        <v>1664</v>
      </c>
      <c r="M34" s="1068" t="s">
        <v>1019</v>
      </c>
      <c r="O34" s="573"/>
      <c r="P34" s="548"/>
      <c r="Q34" s="557" t="s">
        <v>758</v>
      </c>
      <c r="R34" s="549"/>
      <c r="S34" s="551"/>
      <c r="T34" s="547"/>
      <c r="U34" s="547"/>
      <c r="V34" s="547"/>
      <c r="W34" s="546"/>
      <c r="X34" s="546"/>
      <c r="Y34" s="546"/>
      <c r="Z34" s="546"/>
      <c r="AA34" s="552"/>
      <c r="AB34" s="547"/>
      <c r="AC34" s="547"/>
      <c r="AD34" s="547"/>
      <c r="BA34" s="1036">
        <v>45294</v>
      </c>
      <c r="BB34" s="1037" t="s">
        <v>1366</v>
      </c>
    </row>
    <row r="35" spans="1:54" ht="30" customHeight="1" thickTop="1" thickBot="1">
      <c r="A35" s="1595"/>
      <c r="B35" s="1595"/>
      <c r="C35" s="1597" t="s">
        <v>695</v>
      </c>
      <c r="D35" s="1061">
        <v>30</v>
      </c>
      <c r="E35" s="1061" t="s">
        <v>681</v>
      </c>
      <c r="F35" s="1066" t="s">
        <v>542</v>
      </c>
      <c r="G35" s="690"/>
      <c r="H35" s="691"/>
      <c r="I35" s="1612" t="s">
        <v>688</v>
      </c>
      <c r="J35" s="1065">
        <v>19</v>
      </c>
      <c r="K35" s="674" t="s">
        <v>1399</v>
      </c>
      <c r="L35" s="1060" t="s">
        <v>1811</v>
      </c>
      <c r="M35" s="1068" t="s">
        <v>1017</v>
      </c>
      <c r="O35" s="573"/>
      <c r="P35" s="548"/>
      <c r="Q35" s="1104">
        <f t="shared" ref="Q35:Q41" si="7">WORKDAY($V$6,AD35,$BA$6:$BA$151)</f>
        <v>27</v>
      </c>
      <c r="R35" s="549" t="e">
        <f t="shared" ref="R35:R41" ca="1" si="8">IF(O35*1&gt;1,"　",VLOOKUP($Y35,$Z$6:$AF$47,2,TRUE))</f>
        <v>#N/A</v>
      </c>
      <c r="S35" s="542"/>
      <c r="T35" s="546"/>
      <c r="U35" s="546"/>
      <c r="V35" s="547"/>
      <c r="W35" s="547"/>
      <c r="X35" s="555"/>
      <c r="Y35" s="559">
        <f t="shared" ref="Y35:Y48" ca="1" si="9">Q35-TODAY()</f>
        <v>-45902</v>
      </c>
      <c r="Z35" s="546"/>
      <c r="AA35" s="552"/>
      <c r="AB35" s="547"/>
      <c r="AC35" s="547"/>
      <c r="AD35" s="1038">
        <v>20</v>
      </c>
      <c r="AE35" s="1042">
        <f t="shared" ref="AE35:AE48" si="10">$V$6+AD35</f>
        <v>20</v>
      </c>
      <c r="BA35" s="1036">
        <v>45299</v>
      </c>
      <c r="BB35" s="1035" t="s">
        <v>1349</v>
      </c>
    </row>
    <row r="36" spans="1:54" ht="58.5" thickTop="1" thickBot="1">
      <c r="A36" s="1595"/>
      <c r="B36" s="1595"/>
      <c r="C36" s="1598"/>
      <c r="D36" s="1061">
        <v>31</v>
      </c>
      <c r="E36" s="1061" t="s">
        <v>681</v>
      </c>
      <c r="F36" s="1066" t="s">
        <v>696</v>
      </c>
      <c r="G36" s="690"/>
      <c r="H36" s="691"/>
      <c r="I36" s="1613"/>
      <c r="J36" s="1065">
        <v>20</v>
      </c>
      <c r="K36" s="674" t="s">
        <v>1399</v>
      </c>
      <c r="L36" s="1060" t="s">
        <v>697</v>
      </c>
      <c r="M36" s="1060" t="s">
        <v>1408</v>
      </c>
      <c r="O36" s="573"/>
      <c r="P36" s="548"/>
      <c r="Q36" s="1104">
        <f t="shared" si="7"/>
        <v>27</v>
      </c>
      <c r="R36" s="549" t="e">
        <f t="shared" ca="1" si="8"/>
        <v>#N/A</v>
      </c>
      <c r="S36" s="542"/>
      <c r="T36" s="546"/>
      <c r="U36" s="546"/>
      <c r="V36" s="547"/>
      <c r="W36" s="547"/>
      <c r="X36" s="555"/>
      <c r="Y36" s="559">
        <f t="shared" ca="1" si="9"/>
        <v>-45902</v>
      </c>
      <c r="Z36" s="546"/>
      <c r="AA36" s="552"/>
      <c r="AB36" s="547"/>
      <c r="AC36" s="547"/>
      <c r="AD36" s="1038">
        <v>20</v>
      </c>
      <c r="AE36" s="1042">
        <f t="shared" si="10"/>
        <v>20</v>
      </c>
      <c r="BA36" s="1036">
        <v>45333</v>
      </c>
      <c r="BB36" s="1035" t="s">
        <v>1350</v>
      </c>
    </row>
    <row r="37" spans="1:54" ht="45" customHeight="1" thickTop="1" thickBot="1">
      <c r="A37" s="1595"/>
      <c r="B37" s="1595"/>
      <c r="C37" s="1598"/>
      <c r="D37" s="1061">
        <v>32</v>
      </c>
      <c r="E37" s="1061" t="s">
        <v>376</v>
      </c>
      <c r="F37" s="1610" t="s">
        <v>1611</v>
      </c>
      <c r="G37" s="1610"/>
      <c r="H37" s="1611"/>
      <c r="I37" s="1613"/>
      <c r="J37" s="1065" t="s">
        <v>677</v>
      </c>
      <c r="K37" s="674" t="s">
        <v>1399</v>
      </c>
      <c r="L37" s="1316" t="s">
        <v>1838</v>
      </c>
      <c r="M37" s="1317" t="s">
        <v>1612</v>
      </c>
      <c r="O37" s="573"/>
      <c r="P37" s="548"/>
      <c r="Q37" s="1104">
        <f t="shared" si="7"/>
        <v>27</v>
      </c>
      <c r="R37" s="549" t="e">
        <f t="shared" ca="1" si="8"/>
        <v>#N/A</v>
      </c>
      <c r="S37" s="542"/>
      <c r="T37" s="546"/>
      <c r="U37" s="546"/>
      <c r="V37" s="547"/>
      <c r="W37" s="547"/>
      <c r="X37" s="555"/>
      <c r="Y37" s="559">
        <f t="shared" ca="1" si="9"/>
        <v>-45902</v>
      </c>
      <c r="Z37" s="546"/>
      <c r="AA37" s="552"/>
      <c r="AB37" s="547"/>
      <c r="AC37" s="547"/>
      <c r="AD37" s="1038">
        <v>20</v>
      </c>
      <c r="AE37" s="1042">
        <f t="shared" ref="AE37" si="11">$V$6+AD37</f>
        <v>20</v>
      </c>
      <c r="BA37" s="1036">
        <v>45334</v>
      </c>
      <c r="BB37" s="1035" t="s">
        <v>1348</v>
      </c>
    </row>
    <row r="38" spans="1:54" ht="63" customHeight="1" thickTop="1" thickBot="1">
      <c r="A38" s="1595"/>
      <c r="B38" s="1595"/>
      <c r="C38" s="1598"/>
      <c r="D38" s="1061">
        <v>33</v>
      </c>
      <c r="E38" s="1061" t="s">
        <v>681</v>
      </c>
      <c r="F38" s="1062" t="s">
        <v>1159</v>
      </c>
      <c r="G38" s="690"/>
      <c r="H38" s="691"/>
      <c r="I38" s="1613"/>
      <c r="J38" s="1065" t="s">
        <v>677</v>
      </c>
      <c r="K38" s="674" t="s">
        <v>1837</v>
      </c>
      <c r="L38" s="1318" t="s">
        <v>1972</v>
      </c>
      <c r="M38" s="1615" t="s">
        <v>1626</v>
      </c>
      <c r="O38" s="573"/>
      <c r="P38" s="548"/>
      <c r="Q38" s="1104">
        <f t="shared" si="7"/>
        <v>27</v>
      </c>
      <c r="R38" s="549" t="e">
        <f t="shared" ca="1" si="8"/>
        <v>#N/A</v>
      </c>
      <c r="S38" s="542"/>
      <c r="T38" s="546"/>
      <c r="U38" s="546"/>
      <c r="V38" s="547"/>
      <c r="W38" s="547"/>
      <c r="X38" s="555"/>
      <c r="Y38" s="559">
        <f t="shared" ca="1" si="9"/>
        <v>-45902</v>
      </c>
      <c r="Z38" s="546"/>
      <c r="AA38" s="552"/>
      <c r="AB38" s="547"/>
      <c r="AC38" s="547"/>
      <c r="AD38" s="1038">
        <v>20</v>
      </c>
      <c r="AE38" s="1042">
        <f t="shared" si="10"/>
        <v>20</v>
      </c>
      <c r="BA38" s="1036">
        <v>45345</v>
      </c>
      <c r="BB38" s="1035" t="s">
        <v>1351</v>
      </c>
    </row>
    <row r="39" spans="1:54" ht="63" customHeight="1" thickTop="1" thickBot="1">
      <c r="A39" s="1595"/>
      <c r="B39" s="1595"/>
      <c r="C39" s="1598"/>
      <c r="D39" s="1061">
        <v>34</v>
      </c>
      <c r="E39" s="1061" t="s">
        <v>681</v>
      </c>
      <c r="F39" s="1062" t="s">
        <v>1160</v>
      </c>
      <c r="G39" s="690"/>
      <c r="H39" s="691"/>
      <c r="I39" s="1613"/>
      <c r="J39" s="1065" t="s">
        <v>677</v>
      </c>
      <c r="K39" s="674" t="s">
        <v>1399</v>
      </c>
      <c r="L39" s="1318" t="s">
        <v>1973</v>
      </c>
      <c r="M39" s="1616"/>
      <c r="O39" s="573"/>
      <c r="P39" s="548"/>
      <c r="Q39" s="1104">
        <f t="shared" si="7"/>
        <v>27</v>
      </c>
      <c r="R39" s="549" t="e">
        <f t="shared" ca="1" si="8"/>
        <v>#N/A</v>
      </c>
      <c r="S39" s="542"/>
      <c r="T39" s="546"/>
      <c r="U39" s="546"/>
      <c r="V39" s="547"/>
      <c r="W39" s="547"/>
      <c r="X39" s="555"/>
      <c r="Y39" s="559">
        <f t="shared" ca="1" si="9"/>
        <v>-45902</v>
      </c>
      <c r="Z39" s="546"/>
      <c r="AA39" s="552"/>
      <c r="AB39" s="547"/>
      <c r="AC39" s="547"/>
      <c r="AD39" s="1038">
        <v>20</v>
      </c>
      <c r="AE39" s="1042">
        <f t="shared" si="10"/>
        <v>20</v>
      </c>
      <c r="BA39" s="1036">
        <v>45371</v>
      </c>
      <c r="BB39" s="1035" t="s">
        <v>1352</v>
      </c>
    </row>
    <row r="40" spans="1:54" ht="30" customHeight="1" thickTop="1" thickBot="1">
      <c r="A40" s="1595"/>
      <c r="B40" s="1595"/>
      <c r="C40" s="1289"/>
      <c r="D40" s="1061">
        <v>35</v>
      </c>
      <c r="E40" s="1061" t="s">
        <v>1240</v>
      </c>
      <c r="F40" s="1203" t="s">
        <v>1404</v>
      </c>
      <c r="G40" s="690"/>
      <c r="H40" s="691"/>
      <c r="I40" s="1614"/>
      <c r="J40" s="1065">
        <v>21</v>
      </c>
      <c r="K40" s="674" t="s">
        <v>1399</v>
      </c>
      <c r="L40" s="1060" t="s">
        <v>1974</v>
      </c>
      <c r="M40" s="1068" t="s">
        <v>1019</v>
      </c>
      <c r="O40" s="573"/>
      <c r="P40" s="548"/>
      <c r="Q40" s="1104">
        <f t="shared" si="7"/>
        <v>27</v>
      </c>
      <c r="R40" s="549" t="e">
        <f t="shared" ca="1" si="8"/>
        <v>#N/A</v>
      </c>
      <c r="S40" s="542"/>
      <c r="T40" s="546"/>
      <c r="U40" s="546"/>
      <c r="V40" s="547"/>
      <c r="W40" s="547"/>
      <c r="X40" s="555"/>
      <c r="Y40" s="559">
        <f t="shared" ca="1" si="9"/>
        <v>-45902</v>
      </c>
      <c r="Z40" s="546"/>
      <c r="AA40" s="552"/>
      <c r="AB40" s="547"/>
      <c r="AC40" s="547"/>
      <c r="AD40" s="1038">
        <v>20</v>
      </c>
      <c r="AE40" s="1042">
        <f t="shared" ref="AE40" si="12">$V$6+AD40</f>
        <v>20</v>
      </c>
      <c r="BA40" s="1036">
        <v>45411</v>
      </c>
      <c r="BB40" s="1035" t="s">
        <v>1353</v>
      </c>
    </row>
    <row r="41" spans="1:54" ht="45" customHeight="1" thickTop="1" thickBot="1">
      <c r="A41" s="1595"/>
      <c r="B41" s="1595"/>
      <c r="C41" s="1594" t="s">
        <v>62</v>
      </c>
      <c r="D41" s="1061">
        <v>36</v>
      </c>
      <c r="E41" s="1061" t="s">
        <v>681</v>
      </c>
      <c r="F41" s="1062" t="s">
        <v>954</v>
      </c>
      <c r="G41" s="1062"/>
      <c r="H41" s="1063"/>
      <c r="I41" s="1064" t="s">
        <v>1975</v>
      </c>
      <c r="J41" s="1065" t="s">
        <v>677</v>
      </c>
      <c r="K41" s="674" t="s">
        <v>1399</v>
      </c>
      <c r="L41" s="1060" t="s">
        <v>1622</v>
      </c>
      <c r="M41" s="1060" t="s">
        <v>1614</v>
      </c>
      <c r="O41" s="573"/>
      <c r="P41" s="548"/>
      <c r="Q41" s="1104">
        <f t="shared" si="7"/>
        <v>13</v>
      </c>
      <c r="R41" s="549" t="e">
        <f t="shared" ca="1" si="8"/>
        <v>#N/A</v>
      </c>
      <c r="S41" s="542"/>
      <c r="T41" s="546"/>
      <c r="U41" s="546"/>
      <c r="V41" s="547"/>
      <c r="W41" s="547"/>
      <c r="X41" s="555"/>
      <c r="Y41" s="559">
        <f t="shared" ca="1" si="9"/>
        <v>-45916</v>
      </c>
      <c r="AD41" s="1038">
        <v>10</v>
      </c>
      <c r="AE41" s="1042">
        <f t="shared" si="10"/>
        <v>10</v>
      </c>
      <c r="BA41" s="1036">
        <v>45415</v>
      </c>
      <c r="BB41" s="1035" t="s">
        <v>1354</v>
      </c>
    </row>
    <row r="42" spans="1:54" s="1200" customFormat="1" ht="24.95" customHeight="1" thickTop="1" thickBot="1">
      <c r="A42" s="1595"/>
      <c r="B42" s="1595"/>
      <c r="C42" s="1595"/>
      <c r="D42" s="1061">
        <v>37</v>
      </c>
      <c r="E42" s="1061" t="s">
        <v>376</v>
      </c>
      <c r="F42" s="1078" t="s">
        <v>1629</v>
      </c>
      <c r="G42" s="1328"/>
      <c r="H42" s="1201"/>
      <c r="I42" s="1582" t="s">
        <v>688</v>
      </c>
      <c r="J42" s="1065">
        <v>22</v>
      </c>
      <c r="K42" s="674" t="s">
        <v>1399</v>
      </c>
      <c r="L42" s="1060" t="s">
        <v>1630</v>
      </c>
      <c r="M42" s="1068" t="s">
        <v>1019</v>
      </c>
      <c r="N42" s="1198"/>
      <c r="O42" s="573"/>
      <c r="P42" s="548"/>
      <c r="Q42" s="1104"/>
      <c r="R42" s="549"/>
      <c r="S42" s="542"/>
      <c r="T42" s="546"/>
      <c r="U42" s="546"/>
      <c r="V42" s="547"/>
      <c r="W42" s="547"/>
      <c r="X42" s="555"/>
      <c r="Y42" s="559"/>
      <c r="Z42" s="537"/>
      <c r="AA42" s="537"/>
      <c r="AB42" s="537"/>
      <c r="AC42" s="537"/>
      <c r="AD42" s="1038"/>
      <c r="AE42" s="1042"/>
      <c r="AF42" s="1198"/>
      <c r="AG42" s="1198"/>
      <c r="AH42" s="1198"/>
      <c r="AI42" s="1198"/>
      <c r="AJ42" s="1198"/>
      <c r="AK42" s="1198"/>
      <c r="AL42" s="1198"/>
      <c r="AM42" s="1198"/>
      <c r="AN42" s="1198"/>
      <c r="AO42" s="1198"/>
      <c r="AP42" s="1198"/>
      <c r="AQ42" s="1198"/>
      <c r="AR42" s="1198"/>
      <c r="AS42" s="1198"/>
      <c r="AT42" s="1198"/>
      <c r="AU42" s="1198"/>
      <c r="AV42" s="1198"/>
      <c r="AW42" s="1198"/>
      <c r="AX42" s="1198"/>
      <c r="AY42" s="1198"/>
      <c r="AZ42" s="1198"/>
      <c r="BA42" s="1036"/>
      <c r="BB42" s="1035"/>
    </row>
    <row r="43" spans="1:54" s="1208" customFormat="1" ht="24.95" customHeight="1" thickTop="1" thickBot="1">
      <c r="A43" s="1595"/>
      <c r="B43" s="1595"/>
      <c r="C43" s="1595"/>
      <c r="D43" s="1061">
        <v>38</v>
      </c>
      <c r="E43" s="1061" t="s">
        <v>376</v>
      </c>
      <c r="F43" s="1078" t="s">
        <v>1757</v>
      </c>
      <c r="G43" s="1328"/>
      <c r="H43" s="1201"/>
      <c r="I43" s="1583"/>
      <c r="J43" s="1065">
        <v>23</v>
      </c>
      <c r="K43" s="674" t="s">
        <v>1399</v>
      </c>
      <c r="L43" s="1060" t="s">
        <v>1758</v>
      </c>
      <c r="M43" s="1068" t="s">
        <v>1019</v>
      </c>
      <c r="N43" s="1207"/>
      <c r="O43" s="573"/>
      <c r="P43" s="548"/>
      <c r="Q43" s="1104"/>
      <c r="R43" s="549"/>
      <c r="S43" s="542"/>
      <c r="T43" s="546"/>
      <c r="U43" s="546"/>
      <c r="V43" s="547"/>
      <c r="W43" s="547"/>
      <c r="X43" s="555"/>
      <c r="Y43" s="559"/>
      <c r="Z43" s="537"/>
      <c r="AA43" s="537"/>
      <c r="AB43" s="537"/>
      <c r="AC43" s="537"/>
      <c r="AD43" s="1038"/>
      <c r="AE43" s="1042"/>
      <c r="AF43" s="1207"/>
      <c r="AG43" s="1207"/>
      <c r="AH43" s="1207"/>
      <c r="AI43" s="1207"/>
      <c r="AJ43" s="1207"/>
      <c r="AK43" s="1207"/>
      <c r="AL43" s="1207"/>
      <c r="AM43" s="1207"/>
      <c r="AN43" s="1207"/>
      <c r="AO43" s="1207"/>
      <c r="AP43" s="1207"/>
      <c r="AQ43" s="1207"/>
      <c r="AR43" s="1207"/>
      <c r="AS43" s="1207"/>
      <c r="AT43" s="1207"/>
      <c r="AU43" s="1207"/>
      <c r="AV43" s="1207"/>
      <c r="AW43" s="1207"/>
      <c r="AX43" s="1207"/>
      <c r="AY43" s="1207"/>
      <c r="AZ43" s="1207"/>
      <c r="BA43" s="1036"/>
      <c r="BB43" s="1035"/>
    </row>
    <row r="44" spans="1:54" ht="24.95" customHeight="1" thickTop="1" thickBot="1">
      <c r="A44" s="1595"/>
      <c r="B44" s="1595"/>
      <c r="C44" s="1595"/>
      <c r="D44" s="1061">
        <v>39</v>
      </c>
      <c r="E44" s="1061" t="s">
        <v>681</v>
      </c>
      <c r="F44" s="1066" t="s">
        <v>698</v>
      </c>
      <c r="G44" s="1066"/>
      <c r="H44" s="1067"/>
      <c r="I44" s="1583"/>
      <c r="J44" s="1319">
        <v>24</v>
      </c>
      <c r="K44" s="674" t="s">
        <v>1812</v>
      </c>
      <c r="L44" s="1079" t="s">
        <v>699</v>
      </c>
      <c r="M44" s="1068" t="s">
        <v>1019</v>
      </c>
      <c r="O44" s="573"/>
      <c r="P44" s="548"/>
      <c r="Q44" s="1104">
        <f>WORKDAY($V$6,AD44,$BA$6:$BA$151)</f>
        <v>27</v>
      </c>
      <c r="R44" s="549" t="e">
        <f ca="1">IF(O44*1&gt;1,"　",VLOOKUP($Y44,$Z$6:$AF$47,2,TRUE))</f>
        <v>#N/A</v>
      </c>
      <c r="S44" s="542"/>
      <c r="T44" s="546"/>
      <c r="U44" s="546"/>
      <c r="V44" s="547"/>
      <c r="W44" s="547"/>
      <c r="X44" s="555"/>
      <c r="Y44" s="559">
        <f t="shared" ca="1" si="9"/>
        <v>-45902</v>
      </c>
      <c r="AD44" s="1038">
        <v>20</v>
      </c>
      <c r="AE44" s="1042">
        <f t="shared" si="10"/>
        <v>20</v>
      </c>
      <c r="BA44" s="1036">
        <v>45416</v>
      </c>
      <c r="BB44" s="1035" t="s">
        <v>1355</v>
      </c>
    </row>
    <row r="45" spans="1:54" ht="24.95" customHeight="1" thickTop="1" thickBot="1">
      <c r="A45" s="1595"/>
      <c r="B45" s="1595"/>
      <c r="C45" s="1595"/>
      <c r="D45" s="1061">
        <v>40</v>
      </c>
      <c r="E45" s="1061" t="s">
        <v>681</v>
      </c>
      <c r="F45" s="1066" t="s">
        <v>700</v>
      </c>
      <c r="G45" s="1066"/>
      <c r="H45" s="1067"/>
      <c r="I45" s="1583"/>
      <c r="J45" s="1065">
        <v>25</v>
      </c>
      <c r="K45" s="674" t="s">
        <v>874</v>
      </c>
      <c r="L45" s="1060"/>
      <c r="M45" s="1068" t="s">
        <v>1017</v>
      </c>
      <c r="O45" s="573"/>
      <c r="P45" s="548"/>
      <c r="Q45" s="1104">
        <f>WORKDAY($V$6,AD45,$BA$6:$BA$151)</f>
        <v>27</v>
      </c>
      <c r="R45" s="549" t="e">
        <f ca="1">IF(O45*1&gt;1,"　",VLOOKUP($Y45,$Z$6:$AF$47,2,TRUE))</f>
        <v>#N/A</v>
      </c>
      <c r="S45" s="542"/>
      <c r="T45" s="546"/>
      <c r="U45" s="546"/>
      <c r="V45" s="547"/>
      <c r="W45" s="547"/>
      <c r="X45" s="555"/>
      <c r="Y45" s="559">
        <f t="shared" ca="1" si="9"/>
        <v>-45902</v>
      </c>
      <c r="AD45" s="1038">
        <v>20</v>
      </c>
      <c r="AE45" s="1042">
        <f t="shared" si="10"/>
        <v>20</v>
      </c>
      <c r="BA45" s="1036">
        <v>45417</v>
      </c>
      <c r="BB45" s="1035" t="s">
        <v>1356</v>
      </c>
    </row>
    <row r="46" spans="1:54" ht="27.95" customHeight="1" thickTop="1" thickBot="1">
      <c r="A46" s="1595"/>
      <c r="B46" s="1595"/>
      <c r="C46" s="1595"/>
      <c r="D46" s="1061">
        <v>41</v>
      </c>
      <c r="E46" s="1061" t="s">
        <v>681</v>
      </c>
      <c r="F46" s="1171" t="s">
        <v>1542</v>
      </c>
      <c r="G46" s="1101" t="s">
        <v>802</v>
      </c>
      <c r="H46" s="1144" t="s">
        <v>803</v>
      </c>
      <c r="I46" s="1583"/>
      <c r="J46" s="1065">
        <v>26</v>
      </c>
      <c r="K46" s="674" t="s">
        <v>874</v>
      </c>
      <c r="L46" s="1060" t="s">
        <v>701</v>
      </c>
      <c r="M46" s="1068" t="s">
        <v>1019</v>
      </c>
      <c r="O46" s="573"/>
      <c r="P46" s="548"/>
      <c r="Q46" s="1104">
        <f>WORKDAY($V$6,AD46,$BA$6:$BA$151)</f>
        <v>27</v>
      </c>
      <c r="R46" s="549" t="e">
        <f ca="1">IF(O46*1&gt;1,"　",VLOOKUP($Y46,$Z$6:$AF$47,2,TRUE))</f>
        <v>#N/A</v>
      </c>
      <c r="S46" s="542"/>
      <c r="T46" s="546"/>
      <c r="U46" s="546"/>
      <c r="V46" s="547"/>
      <c r="W46" s="547"/>
      <c r="X46" s="555"/>
      <c r="Y46" s="559">
        <f t="shared" ca="1" si="9"/>
        <v>-45902</v>
      </c>
      <c r="AD46" s="1038">
        <v>20</v>
      </c>
      <c r="AE46" s="1042">
        <f t="shared" si="10"/>
        <v>20</v>
      </c>
      <c r="BA46" s="1036">
        <v>45418</v>
      </c>
      <c r="BB46" s="1035" t="s">
        <v>1348</v>
      </c>
    </row>
    <row r="47" spans="1:54" ht="24.95" customHeight="1" thickTop="1" thickBot="1">
      <c r="A47" s="1595"/>
      <c r="B47" s="1595"/>
      <c r="C47" s="1595"/>
      <c r="D47" s="1061">
        <v>42</v>
      </c>
      <c r="E47" s="1061" t="s">
        <v>681</v>
      </c>
      <c r="F47" s="1066" t="s">
        <v>1541</v>
      </c>
      <c r="G47" s="1066"/>
      <c r="H47" s="1067"/>
      <c r="I47" s="1583"/>
      <c r="J47" s="1065">
        <v>27</v>
      </c>
      <c r="K47" s="674" t="s">
        <v>1399</v>
      </c>
      <c r="L47" s="1060" t="s">
        <v>702</v>
      </c>
      <c r="M47" s="1068" t="s">
        <v>1017</v>
      </c>
      <c r="O47" s="573"/>
      <c r="P47" s="548"/>
      <c r="Q47" s="1104">
        <f>WORKDAY($V$6,AD47,$BA$6:$BA$151)</f>
        <v>27</v>
      </c>
      <c r="R47" s="549" t="e">
        <f ca="1">IF(O47*1&gt;1,"　",VLOOKUP($Y47,$Z$6:$AF$47,2,TRUE))</f>
        <v>#N/A</v>
      </c>
      <c r="S47" s="542"/>
      <c r="T47" s="546"/>
      <c r="U47" s="546"/>
      <c r="V47" s="547"/>
      <c r="W47" s="547"/>
      <c r="X47" s="555"/>
      <c r="Y47" s="559">
        <f t="shared" ca="1" si="9"/>
        <v>-45902</v>
      </c>
      <c r="AD47" s="1038">
        <v>20</v>
      </c>
      <c r="AE47" s="1042">
        <f t="shared" si="10"/>
        <v>20</v>
      </c>
      <c r="BA47" s="1036">
        <v>45488</v>
      </c>
      <c r="BB47" s="1035" t="s">
        <v>1357</v>
      </c>
    </row>
    <row r="48" spans="1:54" ht="24.95" customHeight="1" thickTop="1" thickBot="1">
      <c r="A48" s="1596"/>
      <c r="B48" s="1596"/>
      <c r="C48" s="1596"/>
      <c r="D48" s="1061">
        <v>43</v>
      </c>
      <c r="E48" s="1061" t="s">
        <v>681</v>
      </c>
      <c r="F48" s="1062" t="s">
        <v>703</v>
      </c>
      <c r="G48" s="1062"/>
      <c r="H48" s="1063"/>
      <c r="I48" s="1584"/>
      <c r="J48" s="1065" t="s">
        <v>677</v>
      </c>
      <c r="K48" s="674" t="s">
        <v>874</v>
      </c>
      <c r="L48" s="1060" t="s">
        <v>762</v>
      </c>
      <c r="M48" s="1068" t="s">
        <v>1019</v>
      </c>
      <c r="O48" s="573"/>
      <c r="P48" s="548"/>
      <c r="Q48" s="1104">
        <f>WORKDAY($V$6,AD48,$BA$6:$BA$151)</f>
        <v>27</v>
      </c>
      <c r="R48" s="549" t="e">
        <f ca="1">IF(O48*1&gt;1,"　",VLOOKUP($Y48,$Z$6:$AF$47,2,TRUE))</f>
        <v>#N/A</v>
      </c>
      <c r="S48" s="542"/>
      <c r="T48" s="546"/>
      <c r="U48" s="546"/>
      <c r="V48" s="547"/>
      <c r="W48" s="547"/>
      <c r="X48" s="555"/>
      <c r="Y48" s="559">
        <f t="shared" ca="1" si="9"/>
        <v>-45902</v>
      </c>
      <c r="AD48" s="1038">
        <v>20</v>
      </c>
      <c r="AE48" s="1042">
        <f t="shared" si="10"/>
        <v>20</v>
      </c>
      <c r="BA48" s="1036">
        <v>45515</v>
      </c>
      <c r="BB48" s="1035" t="s">
        <v>1358</v>
      </c>
    </row>
    <row r="49" spans="1:54" ht="57.95" customHeight="1" thickTop="1" thickBot="1">
      <c r="A49" s="1577" t="s">
        <v>704</v>
      </c>
      <c r="B49" s="1577" t="s">
        <v>685</v>
      </c>
      <c r="C49" s="1577" t="s">
        <v>705</v>
      </c>
      <c r="D49" s="1073">
        <v>44</v>
      </c>
      <c r="E49" s="1073" t="s">
        <v>681</v>
      </c>
      <c r="F49" s="1081" t="s">
        <v>706</v>
      </c>
      <c r="G49" s="1081"/>
      <c r="H49" s="1082"/>
      <c r="I49" s="1097" t="s">
        <v>707</v>
      </c>
      <c r="J49" s="1320">
        <v>28</v>
      </c>
      <c r="K49" s="674" t="s">
        <v>874</v>
      </c>
      <c r="L49" s="1060"/>
      <c r="M49" s="1060" t="s">
        <v>1409</v>
      </c>
      <c r="O49" s="1304"/>
      <c r="Q49" s="554" t="s">
        <v>393</v>
      </c>
      <c r="BA49" s="1036">
        <v>45516</v>
      </c>
      <c r="BB49" s="1035" t="s">
        <v>1348</v>
      </c>
    </row>
    <row r="50" spans="1:54" ht="35.1" customHeight="1" thickTop="1" thickBot="1">
      <c r="A50" s="1578"/>
      <c r="B50" s="1578"/>
      <c r="C50" s="1578"/>
      <c r="D50" s="1073">
        <v>45</v>
      </c>
      <c r="E50" s="1073" t="s">
        <v>681</v>
      </c>
      <c r="F50" s="1081" t="s">
        <v>1818</v>
      </c>
      <c r="G50" s="1081"/>
      <c r="H50" s="1082"/>
      <c r="I50" s="1097" t="s">
        <v>708</v>
      </c>
      <c r="J50" s="1320">
        <v>9</v>
      </c>
      <c r="K50" s="674" t="s">
        <v>1399</v>
      </c>
      <c r="L50" s="1060" t="s">
        <v>876</v>
      </c>
      <c r="M50" s="1068" t="s">
        <v>1017</v>
      </c>
      <c r="O50" s="1304"/>
      <c r="Q50" s="1570" t="s">
        <v>757</v>
      </c>
      <c r="R50" s="1570"/>
      <c r="S50" s="1570"/>
      <c r="BA50" s="1036">
        <v>45551</v>
      </c>
      <c r="BB50" s="1035" t="s">
        <v>1359</v>
      </c>
    </row>
    <row r="51" spans="1:54" ht="24.95" customHeight="1" thickTop="1" thickBot="1">
      <c r="A51" s="1579"/>
      <c r="B51" s="1579"/>
      <c r="C51" s="1579"/>
      <c r="D51" s="1073">
        <v>46</v>
      </c>
      <c r="E51" s="1073" t="s">
        <v>681</v>
      </c>
      <c r="F51" s="1083" t="s">
        <v>709</v>
      </c>
      <c r="G51" s="1083"/>
      <c r="H51" s="1084"/>
      <c r="I51" s="1097" t="s">
        <v>710</v>
      </c>
      <c r="J51" s="1320" t="s">
        <v>677</v>
      </c>
      <c r="K51" s="674" t="s">
        <v>1399</v>
      </c>
      <c r="L51" s="1060" t="s">
        <v>711</v>
      </c>
      <c r="M51" s="1068" t="s">
        <v>1019</v>
      </c>
      <c r="O51" s="1304"/>
      <c r="Q51" s="1570"/>
      <c r="R51" s="1570"/>
      <c r="S51" s="1570"/>
      <c r="BA51" s="1036">
        <v>45557</v>
      </c>
      <c r="BB51" s="1035" t="s">
        <v>1360</v>
      </c>
    </row>
    <row r="52" spans="1:54" ht="60" customHeight="1" thickTop="1" thickBot="1">
      <c r="A52" s="1577" t="s">
        <v>704</v>
      </c>
      <c r="B52" s="1577" t="s">
        <v>685</v>
      </c>
      <c r="C52" s="1624" t="s">
        <v>712</v>
      </c>
      <c r="D52" s="1073">
        <v>47</v>
      </c>
      <c r="E52" s="1073" t="s">
        <v>681</v>
      </c>
      <c r="F52" s="1081" t="s">
        <v>796</v>
      </c>
      <c r="G52" s="1081"/>
      <c r="H52" s="1082"/>
      <c r="I52" s="1097" t="s">
        <v>713</v>
      </c>
      <c r="J52" s="1320">
        <v>29</v>
      </c>
      <c r="K52" s="674" t="s">
        <v>874</v>
      </c>
      <c r="L52" s="1060" t="s">
        <v>1820</v>
      </c>
      <c r="M52" s="1060" t="s">
        <v>1976</v>
      </c>
      <c r="O52" s="1304"/>
      <c r="Q52" s="1570"/>
      <c r="R52" s="1570"/>
      <c r="S52" s="1570"/>
      <c r="BA52" s="1036">
        <v>45558</v>
      </c>
      <c r="BB52" s="1035" t="s">
        <v>1348</v>
      </c>
    </row>
    <row r="53" spans="1:54" ht="24.95" customHeight="1" thickTop="1" thickBot="1">
      <c r="A53" s="1578"/>
      <c r="B53" s="1578"/>
      <c r="C53" s="1625"/>
      <c r="D53" s="1073">
        <v>48</v>
      </c>
      <c r="E53" s="1073" t="s">
        <v>681</v>
      </c>
      <c r="F53" s="1081" t="s">
        <v>714</v>
      </c>
      <c r="G53" s="1081"/>
      <c r="H53" s="1082"/>
      <c r="I53" s="1097" t="s">
        <v>715</v>
      </c>
      <c r="J53" s="1320">
        <v>30</v>
      </c>
      <c r="K53" s="674" t="s">
        <v>1399</v>
      </c>
      <c r="L53" s="1060" t="s">
        <v>716</v>
      </c>
      <c r="M53" s="1068" t="s">
        <v>1017</v>
      </c>
      <c r="O53" s="1304"/>
      <c r="Q53" s="1570"/>
      <c r="R53" s="1570"/>
      <c r="S53" s="1570"/>
      <c r="BA53" s="1036">
        <v>45579</v>
      </c>
      <c r="BB53" s="1035" t="s">
        <v>1361</v>
      </c>
    </row>
    <row r="54" spans="1:54" ht="60" customHeight="1" thickTop="1" thickBot="1">
      <c r="A54" s="1578"/>
      <c r="B54" s="1578"/>
      <c r="C54" s="1075" t="s">
        <v>717</v>
      </c>
      <c r="D54" s="1073">
        <v>49</v>
      </c>
      <c r="E54" s="1073" t="s">
        <v>681</v>
      </c>
      <c r="F54" s="1081" t="s">
        <v>718</v>
      </c>
      <c r="G54" s="1081"/>
      <c r="H54" s="1082"/>
      <c r="I54" s="1097" t="s">
        <v>719</v>
      </c>
      <c r="J54" s="1320">
        <v>31</v>
      </c>
      <c r="K54" s="674" t="s">
        <v>874</v>
      </c>
      <c r="L54" s="1060" t="s">
        <v>1819</v>
      </c>
      <c r="M54" s="1060" t="s">
        <v>1977</v>
      </c>
      <c r="O54" s="1304"/>
      <c r="Q54" s="545" t="s">
        <v>756</v>
      </c>
      <c r="BA54" s="1036">
        <v>45599</v>
      </c>
      <c r="BB54" s="1035" t="s">
        <v>1362</v>
      </c>
    </row>
    <row r="55" spans="1:54" ht="36" customHeight="1" thickTop="1" thickBot="1">
      <c r="A55" s="1578"/>
      <c r="B55" s="1578"/>
      <c r="C55" s="1624" t="s">
        <v>62</v>
      </c>
      <c r="D55" s="1073">
        <v>50</v>
      </c>
      <c r="E55" s="1073" t="s">
        <v>681</v>
      </c>
      <c r="F55" s="1575" t="s">
        <v>797</v>
      </c>
      <c r="G55" s="1575"/>
      <c r="H55" s="1576"/>
      <c r="I55" s="1097" t="s">
        <v>1533</v>
      </c>
      <c r="J55" s="1320">
        <v>32</v>
      </c>
      <c r="K55" s="674" t="s">
        <v>1399</v>
      </c>
      <c r="L55" s="1060" t="s">
        <v>720</v>
      </c>
      <c r="M55" s="1068" t="s">
        <v>1017</v>
      </c>
      <c r="O55" s="1304"/>
      <c r="Q55" s="545" t="s">
        <v>757</v>
      </c>
      <c r="BA55" s="1036">
        <v>45600</v>
      </c>
      <c r="BB55" s="1035" t="s">
        <v>1348</v>
      </c>
    </row>
    <row r="56" spans="1:54" s="1211" customFormat="1" ht="15.95" customHeight="1" thickTop="1">
      <c r="A56" s="1578"/>
      <c r="B56" s="1578"/>
      <c r="C56" s="1634"/>
      <c r="D56" s="1637">
        <v>51</v>
      </c>
      <c r="E56" s="1639" t="s">
        <v>376</v>
      </c>
      <c r="F56" s="1649" t="s">
        <v>1763</v>
      </c>
      <c r="G56" s="1641"/>
      <c r="H56" s="1642"/>
      <c r="I56" s="1655" t="s">
        <v>719</v>
      </c>
      <c r="J56" s="1653" t="s">
        <v>2094</v>
      </c>
      <c r="K56" s="1651" t="s">
        <v>1399</v>
      </c>
      <c r="L56" s="1555" t="s">
        <v>1762</v>
      </c>
      <c r="M56" s="1555" t="s">
        <v>1772</v>
      </c>
      <c r="N56" s="1210"/>
      <c r="O56" s="1568"/>
      <c r="P56" s="536"/>
      <c r="Q56" s="1643" t="s">
        <v>756</v>
      </c>
      <c r="R56" s="536"/>
      <c r="S56" s="536"/>
      <c r="T56" s="537"/>
      <c r="U56" s="537"/>
      <c r="V56" s="537"/>
      <c r="W56" s="537"/>
      <c r="X56" s="537"/>
      <c r="Y56" s="537"/>
      <c r="Z56" s="537"/>
      <c r="AA56" s="537"/>
      <c r="AB56" s="537"/>
      <c r="AC56" s="537"/>
      <c r="AD56" s="1210"/>
      <c r="AE56" s="1210"/>
      <c r="AF56" s="1210"/>
      <c r="AG56" s="1210"/>
      <c r="AH56" s="1210"/>
      <c r="AI56" s="1210"/>
      <c r="AJ56" s="1210"/>
      <c r="AK56" s="1210"/>
      <c r="AL56" s="1210"/>
      <c r="AM56" s="1210"/>
      <c r="AN56" s="1210"/>
      <c r="AO56" s="1210"/>
      <c r="AP56" s="1210"/>
      <c r="AQ56" s="1210"/>
      <c r="AR56" s="1210"/>
      <c r="AS56" s="1210"/>
      <c r="AT56" s="1210"/>
      <c r="AU56" s="1210"/>
      <c r="AV56" s="1210"/>
      <c r="AW56" s="1210"/>
      <c r="AX56" s="1210"/>
      <c r="AY56" s="1210"/>
      <c r="AZ56" s="1210"/>
      <c r="BA56" s="1036"/>
      <c r="BB56" s="1035"/>
    </row>
    <row r="57" spans="1:54" s="1226" customFormat="1" ht="24.95" customHeight="1">
      <c r="A57" s="1578"/>
      <c r="B57" s="1578"/>
      <c r="C57" s="1634"/>
      <c r="D57" s="1638"/>
      <c r="E57" s="1640"/>
      <c r="F57" s="1650"/>
      <c r="G57" s="4945" t="s">
        <v>2098</v>
      </c>
      <c r="H57" s="4946" t="s">
        <v>2100</v>
      </c>
      <c r="I57" s="1656"/>
      <c r="J57" s="1654"/>
      <c r="K57" s="1652"/>
      <c r="L57" s="1556"/>
      <c r="M57" s="1556"/>
      <c r="N57" s="1225"/>
      <c r="O57" s="1569"/>
      <c r="P57" s="536"/>
      <c r="Q57" s="1643"/>
      <c r="R57" s="536"/>
      <c r="S57" s="536"/>
      <c r="T57" s="537"/>
      <c r="U57" s="537"/>
      <c r="V57" s="537"/>
      <c r="W57" s="537"/>
      <c r="X57" s="537"/>
      <c r="Y57" s="537"/>
      <c r="Z57" s="537"/>
      <c r="AA57" s="537"/>
      <c r="AB57" s="537"/>
      <c r="AC57" s="537"/>
      <c r="AD57" s="1225"/>
      <c r="AE57" s="1225"/>
      <c r="AF57" s="1225"/>
      <c r="AG57" s="1225"/>
      <c r="AH57" s="1225"/>
      <c r="AI57" s="1225"/>
      <c r="AJ57" s="1225"/>
      <c r="AK57" s="1225"/>
      <c r="AL57" s="1225"/>
      <c r="AM57" s="1225"/>
      <c r="AN57" s="1225"/>
      <c r="AO57" s="1225"/>
      <c r="AP57" s="1225"/>
      <c r="AQ57" s="1225"/>
      <c r="AR57" s="1225"/>
      <c r="AS57" s="1225"/>
      <c r="AT57" s="1225"/>
      <c r="AU57" s="1225"/>
      <c r="AV57" s="1225"/>
      <c r="AW57" s="1225"/>
      <c r="AX57" s="1225"/>
      <c r="AY57" s="1225"/>
      <c r="AZ57" s="1225"/>
      <c r="BA57" s="1036"/>
      <c r="BB57" s="1035"/>
    </row>
    <row r="58" spans="1:54" s="1226" customFormat="1" ht="24.95" customHeight="1" thickBot="1">
      <c r="A58" s="1578"/>
      <c r="B58" s="1578"/>
      <c r="C58" s="1634"/>
      <c r="D58" s="1638"/>
      <c r="E58" s="1640"/>
      <c r="F58" s="1650"/>
      <c r="G58" s="4945" t="s">
        <v>2097</v>
      </c>
      <c r="H58" s="4946" t="s">
        <v>2099</v>
      </c>
      <c r="I58" s="1656"/>
      <c r="J58" s="1654"/>
      <c r="K58" s="1652"/>
      <c r="L58" s="1556"/>
      <c r="M58" s="1556"/>
      <c r="N58" s="1225"/>
      <c r="O58" s="1569"/>
      <c r="P58" s="536"/>
      <c r="Q58" s="1643"/>
      <c r="R58" s="536"/>
      <c r="S58" s="536"/>
      <c r="T58" s="537"/>
      <c r="U58" s="537"/>
      <c r="V58" s="537"/>
      <c r="W58" s="537"/>
      <c r="X58" s="537"/>
      <c r="Y58" s="537"/>
      <c r="Z58" s="537"/>
      <c r="AA58" s="537"/>
      <c r="AB58" s="537"/>
      <c r="AC58" s="537"/>
      <c r="AD58" s="1225"/>
      <c r="AE58" s="1225"/>
      <c r="AF58" s="1225"/>
      <c r="AG58" s="1225"/>
      <c r="AH58" s="1225"/>
      <c r="AI58" s="1225"/>
      <c r="AJ58" s="1225"/>
      <c r="AK58" s="1225"/>
      <c r="AL58" s="1225"/>
      <c r="AM58" s="1225"/>
      <c r="AN58" s="1225"/>
      <c r="AO58" s="1225"/>
      <c r="AP58" s="1225"/>
      <c r="AQ58" s="1225"/>
      <c r="AR58" s="1225"/>
      <c r="AS58" s="1225"/>
      <c r="AT58" s="1225"/>
      <c r="AU58" s="1225"/>
      <c r="AV58" s="1225"/>
      <c r="AW58" s="1225"/>
      <c r="AX58" s="1225"/>
      <c r="AY58" s="1225"/>
      <c r="AZ58" s="1225"/>
      <c r="BA58" s="1036"/>
      <c r="BB58" s="1035"/>
    </row>
    <row r="59" spans="1:54" ht="24.95" customHeight="1" thickTop="1" thickBot="1">
      <c r="A59" s="1578"/>
      <c r="B59" s="1578"/>
      <c r="C59" s="1634"/>
      <c r="D59" s="1073">
        <v>52</v>
      </c>
      <c r="E59" s="1073" t="s">
        <v>681</v>
      </c>
      <c r="F59" s="1081" t="s">
        <v>721</v>
      </c>
      <c r="G59" s="1081"/>
      <c r="H59" s="1082"/>
      <c r="I59" s="1097" t="s">
        <v>722</v>
      </c>
      <c r="J59" s="1320">
        <v>34</v>
      </c>
      <c r="K59" s="674" t="s">
        <v>1399</v>
      </c>
      <c r="L59" s="1060" t="s">
        <v>723</v>
      </c>
      <c r="M59" s="1068" t="s">
        <v>1017</v>
      </c>
      <c r="O59" s="1304"/>
      <c r="Q59" s="545"/>
      <c r="BA59" s="1036">
        <v>45619</v>
      </c>
      <c r="BB59" s="1035" t="s">
        <v>1363</v>
      </c>
    </row>
    <row r="60" spans="1:54" ht="32.25" customHeight="1" thickTop="1" thickBot="1">
      <c r="A60" s="1578"/>
      <c r="B60" s="1578"/>
      <c r="C60" s="1634"/>
      <c r="D60" s="1073">
        <v>53</v>
      </c>
      <c r="E60" s="1073" t="s">
        <v>681</v>
      </c>
      <c r="F60" s="1081" t="s">
        <v>724</v>
      </c>
      <c r="G60" s="1081"/>
      <c r="H60" s="1082"/>
      <c r="I60" s="1097" t="s">
        <v>1532</v>
      </c>
      <c r="J60" s="1320">
        <v>35</v>
      </c>
      <c r="K60" s="674" t="s">
        <v>1399</v>
      </c>
      <c r="L60" s="1060" t="s">
        <v>800</v>
      </c>
      <c r="M60" s="1068" t="s">
        <v>1413</v>
      </c>
      <c r="O60" s="1304"/>
      <c r="Q60" s="545"/>
      <c r="BA60" s="1036">
        <v>45655</v>
      </c>
      <c r="BB60" s="1037" t="s">
        <v>1366</v>
      </c>
    </row>
    <row r="61" spans="1:54" ht="39.950000000000003" customHeight="1" thickTop="1" thickBot="1">
      <c r="A61" s="1579"/>
      <c r="B61" s="1579"/>
      <c r="C61" s="1625"/>
      <c r="D61" s="1073">
        <v>54</v>
      </c>
      <c r="E61" s="1073" t="s">
        <v>681</v>
      </c>
      <c r="F61" s="1081" t="s">
        <v>641</v>
      </c>
      <c r="G61" s="1081"/>
      <c r="H61" s="1082"/>
      <c r="I61" s="1097" t="s">
        <v>725</v>
      </c>
      <c r="J61" s="1320">
        <v>36</v>
      </c>
      <c r="K61" s="674" t="s">
        <v>1399</v>
      </c>
      <c r="L61" s="1060" t="s">
        <v>1165</v>
      </c>
      <c r="M61" s="1068" t="s">
        <v>1017</v>
      </c>
      <c r="O61" s="1304"/>
      <c r="Q61" s="545"/>
      <c r="BA61" s="1036">
        <v>45656</v>
      </c>
      <c r="BB61" s="1037" t="s">
        <v>1366</v>
      </c>
    </row>
    <row r="62" spans="1:54" ht="30" customHeight="1" thickTop="1" thickBot="1">
      <c r="A62" s="1577" t="s">
        <v>726</v>
      </c>
      <c r="B62" s="1635" t="s">
        <v>1398</v>
      </c>
      <c r="C62" s="1636"/>
      <c r="D62" s="1073">
        <v>55</v>
      </c>
      <c r="E62" s="1073" t="s">
        <v>681</v>
      </c>
      <c r="F62" s="1083" t="s">
        <v>727</v>
      </c>
      <c r="G62" s="1083"/>
      <c r="H62" s="1084"/>
      <c r="I62" s="1097"/>
      <c r="J62" s="1320" t="s">
        <v>677</v>
      </c>
      <c r="K62" s="674" t="s">
        <v>1399</v>
      </c>
      <c r="L62" s="1060" t="s">
        <v>1836</v>
      </c>
      <c r="M62" s="1068" t="s">
        <v>1018</v>
      </c>
      <c r="O62" s="1304"/>
      <c r="Q62" s="545"/>
      <c r="BA62" s="1036">
        <v>45657</v>
      </c>
      <c r="BB62" s="1037" t="s">
        <v>1366</v>
      </c>
    </row>
    <row r="63" spans="1:54" ht="69.95" customHeight="1" thickTop="1" thickBot="1">
      <c r="A63" s="1578"/>
      <c r="B63" s="1628" t="s">
        <v>685</v>
      </c>
      <c r="C63" s="1629"/>
      <c r="D63" s="1073">
        <v>56</v>
      </c>
      <c r="E63" s="1073" t="s">
        <v>681</v>
      </c>
      <c r="F63" s="1573" t="s">
        <v>1985</v>
      </c>
      <c r="G63" s="1573"/>
      <c r="H63" s="1574"/>
      <c r="I63" s="1098" t="s">
        <v>1531</v>
      </c>
      <c r="J63" s="1320" t="s">
        <v>677</v>
      </c>
      <c r="K63" s="674" t="s">
        <v>1399</v>
      </c>
      <c r="L63" s="1060" t="s">
        <v>1014</v>
      </c>
      <c r="M63" s="1068" t="s">
        <v>1019</v>
      </c>
      <c r="O63" s="1304"/>
      <c r="Q63" s="545" t="s">
        <v>757</v>
      </c>
      <c r="BA63" s="1036">
        <v>45658</v>
      </c>
      <c r="BB63" s="1035" t="s">
        <v>1347</v>
      </c>
    </row>
    <row r="64" spans="1:54" ht="35.1" customHeight="1" thickTop="1" thickBot="1">
      <c r="A64" s="1578"/>
      <c r="B64" s="1630"/>
      <c r="C64" s="1631"/>
      <c r="D64" s="1073">
        <v>57</v>
      </c>
      <c r="E64" s="1073" t="s">
        <v>681</v>
      </c>
      <c r="F64" s="1085" t="s">
        <v>728</v>
      </c>
      <c r="G64" s="1085"/>
      <c r="H64" s="1086"/>
      <c r="I64" s="1099" t="s">
        <v>1537</v>
      </c>
      <c r="J64" s="1320" t="s">
        <v>677</v>
      </c>
      <c r="K64" s="674" t="s">
        <v>1399</v>
      </c>
      <c r="L64" s="1060" t="s">
        <v>1978</v>
      </c>
      <c r="M64" s="1068" t="s">
        <v>1019</v>
      </c>
      <c r="O64" s="1304"/>
      <c r="BA64" s="1036">
        <v>45659</v>
      </c>
      <c r="BB64" s="1037" t="s">
        <v>1366</v>
      </c>
    </row>
    <row r="65" spans="1:54" s="1208" customFormat="1" ht="45" customHeight="1" thickTop="1" thickBot="1">
      <c r="A65" s="1578"/>
      <c r="B65" s="1630"/>
      <c r="C65" s="1631"/>
      <c r="D65" s="1073">
        <v>58</v>
      </c>
      <c r="E65" s="1073" t="s">
        <v>681</v>
      </c>
      <c r="F65" s="1573" t="s">
        <v>1760</v>
      </c>
      <c r="G65" s="1573"/>
      <c r="H65" s="1216"/>
      <c r="I65" s="1099" t="s">
        <v>1759</v>
      </c>
      <c r="J65" s="1320" t="s">
        <v>677</v>
      </c>
      <c r="K65" s="674" t="s">
        <v>1399</v>
      </c>
      <c r="L65" s="1060" t="s">
        <v>1959</v>
      </c>
      <c r="M65" s="1068" t="s">
        <v>1019</v>
      </c>
      <c r="N65" s="1207"/>
      <c r="O65" s="1304"/>
      <c r="P65" s="536"/>
      <c r="Q65" s="536"/>
      <c r="R65" s="536"/>
      <c r="S65" s="536"/>
      <c r="T65" s="537"/>
      <c r="U65" s="537"/>
      <c r="V65" s="537"/>
      <c r="W65" s="537"/>
      <c r="X65" s="537"/>
      <c r="Y65" s="537"/>
      <c r="Z65" s="537"/>
      <c r="AA65" s="537"/>
      <c r="AB65" s="537"/>
      <c r="AC65" s="53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036"/>
      <c r="BB65" s="1037"/>
    </row>
    <row r="66" spans="1:54" ht="60" customHeight="1" thickTop="1" thickBot="1">
      <c r="A66" s="1579"/>
      <c r="B66" s="1632"/>
      <c r="C66" s="1633"/>
      <c r="D66" s="1073">
        <v>59</v>
      </c>
      <c r="E66" s="1073" t="s">
        <v>681</v>
      </c>
      <c r="F66" s="1083" t="s">
        <v>953</v>
      </c>
      <c r="G66" s="1083"/>
      <c r="H66" s="1084"/>
      <c r="I66" s="1097" t="s">
        <v>1979</v>
      </c>
      <c r="J66" s="1320" t="s">
        <v>677</v>
      </c>
      <c r="K66" s="674" t="s">
        <v>1399</v>
      </c>
      <c r="L66" s="1060" t="s">
        <v>1980</v>
      </c>
      <c r="M66" s="1060" t="s">
        <v>1614</v>
      </c>
      <c r="O66" s="573"/>
      <c r="P66" s="548"/>
      <c r="Q66" s="1104"/>
      <c r="R66" s="549"/>
      <c r="S66" s="542"/>
      <c r="T66" s="546"/>
      <c r="U66" s="546"/>
      <c r="V66" s="547"/>
      <c r="W66" s="547"/>
      <c r="X66" s="555"/>
      <c r="Y66" s="559"/>
      <c r="AD66" s="1038"/>
      <c r="AE66" s="1042"/>
      <c r="BA66" s="1036">
        <v>45660</v>
      </c>
      <c r="BB66" s="1037" t="s">
        <v>1366</v>
      </c>
    </row>
    <row r="67" spans="1:54" ht="24.95" customHeight="1" thickTop="1" thickBot="1">
      <c r="A67" s="1551" t="s">
        <v>729</v>
      </c>
      <c r="B67" s="1551" t="s">
        <v>685</v>
      </c>
      <c r="C67" s="1551" t="s">
        <v>730</v>
      </c>
      <c r="D67" s="1310">
        <v>60</v>
      </c>
      <c r="E67" s="1074" t="s">
        <v>681</v>
      </c>
      <c r="F67" s="1087" t="s">
        <v>731</v>
      </c>
      <c r="G67" s="1087"/>
      <c r="H67" s="1088"/>
      <c r="I67" s="1547" t="s">
        <v>732</v>
      </c>
      <c r="J67" s="1321">
        <v>37</v>
      </c>
      <c r="K67" s="674" t="s">
        <v>874</v>
      </c>
      <c r="L67" s="1060"/>
      <c r="M67" s="1068" t="s">
        <v>1017</v>
      </c>
      <c r="O67" s="1305"/>
      <c r="BA67" s="1036">
        <v>45670</v>
      </c>
      <c r="BB67" s="1035" t="s">
        <v>1349</v>
      </c>
    </row>
    <row r="68" spans="1:54" ht="24.6" customHeight="1" thickTop="1" thickBot="1">
      <c r="A68" s="1552"/>
      <c r="B68" s="1552"/>
      <c r="C68" s="1552"/>
      <c r="D68" s="1553">
        <v>61</v>
      </c>
      <c r="E68" s="1076"/>
      <c r="F68" s="1571" t="s">
        <v>733</v>
      </c>
      <c r="G68" s="1089"/>
      <c r="H68" s="1090"/>
      <c r="I68" s="1548"/>
      <c r="J68" s="1647" t="s">
        <v>677</v>
      </c>
      <c r="K68" s="1644" t="s">
        <v>874</v>
      </c>
      <c r="L68" s="1103" t="s">
        <v>734</v>
      </c>
      <c r="M68" s="1290" t="s">
        <v>1019</v>
      </c>
      <c r="O68" s="1305"/>
      <c r="BA68" s="1036">
        <v>45699</v>
      </c>
      <c r="BB68" s="1035" t="s">
        <v>1350</v>
      </c>
    </row>
    <row r="69" spans="1:54" ht="24.6" customHeight="1" thickTop="1" thickBot="1">
      <c r="A69" s="1552"/>
      <c r="B69" s="1552"/>
      <c r="C69" s="1552"/>
      <c r="D69" s="1553"/>
      <c r="E69" s="1077"/>
      <c r="F69" s="1572"/>
      <c r="G69" s="1091"/>
      <c r="H69" s="1092"/>
      <c r="I69" s="1548"/>
      <c r="J69" s="1648"/>
      <c r="K69" s="1645"/>
      <c r="L69" s="1103" t="s">
        <v>735</v>
      </c>
      <c r="M69" s="1290" t="s">
        <v>1019</v>
      </c>
      <c r="O69" s="1305"/>
      <c r="BA69" s="1036">
        <v>45711</v>
      </c>
      <c r="BB69" s="1035" t="s">
        <v>1351</v>
      </c>
    </row>
    <row r="70" spans="1:54" ht="24.6" customHeight="1" thickTop="1" thickBot="1">
      <c r="A70" s="1552"/>
      <c r="B70" s="1552"/>
      <c r="C70" s="1552"/>
      <c r="D70" s="1553"/>
      <c r="E70" s="1077" t="s">
        <v>681</v>
      </c>
      <c r="F70" s="1572"/>
      <c r="G70" s="1091"/>
      <c r="H70" s="1092"/>
      <c r="I70" s="1548"/>
      <c r="J70" s="1648"/>
      <c r="K70" s="1645"/>
      <c r="L70" s="1103" t="s">
        <v>736</v>
      </c>
      <c r="M70" s="1290" t="s">
        <v>1019</v>
      </c>
      <c r="O70" s="1305"/>
      <c r="BA70" s="1036">
        <v>45712</v>
      </c>
      <c r="BB70" s="1035" t="s">
        <v>1348</v>
      </c>
    </row>
    <row r="71" spans="1:54" ht="24.6" customHeight="1" thickTop="1" thickBot="1">
      <c r="A71" s="1552"/>
      <c r="B71" s="1552"/>
      <c r="C71" s="1552"/>
      <c r="D71" s="1553"/>
      <c r="E71" s="1077"/>
      <c r="F71" s="1572"/>
      <c r="G71" s="1091"/>
      <c r="H71" s="1092"/>
      <c r="I71" s="1548"/>
      <c r="J71" s="1648"/>
      <c r="K71" s="1645"/>
      <c r="L71" s="1103" t="s">
        <v>737</v>
      </c>
      <c r="M71" s="1290" t="s">
        <v>1019</v>
      </c>
      <c r="O71" s="1305"/>
      <c r="Q71" s="1570"/>
      <c r="R71" s="1570"/>
      <c r="S71" s="1570"/>
      <c r="BA71" s="1036">
        <v>45736</v>
      </c>
      <c r="BB71" s="1035" t="s">
        <v>1352</v>
      </c>
    </row>
    <row r="72" spans="1:54" ht="24.6" customHeight="1" thickTop="1" thickBot="1">
      <c r="A72" s="1552"/>
      <c r="B72" s="1552"/>
      <c r="C72" s="1552"/>
      <c r="D72" s="1554"/>
      <c r="E72" s="1077"/>
      <c r="F72" s="1572"/>
      <c r="G72" s="1093"/>
      <c r="H72" s="1094"/>
      <c r="I72" s="1548"/>
      <c r="J72" s="1648"/>
      <c r="K72" s="1646"/>
      <c r="L72" s="1103" t="s">
        <v>738</v>
      </c>
      <c r="M72" s="1290" t="s">
        <v>1019</v>
      </c>
      <c r="O72" s="1305"/>
      <c r="Q72" s="1570"/>
      <c r="R72" s="1570"/>
      <c r="S72" s="1570"/>
      <c r="BA72" s="1036">
        <v>45776</v>
      </c>
      <c r="BB72" s="1035" t="s">
        <v>1353</v>
      </c>
    </row>
    <row r="73" spans="1:54" ht="54.95" customHeight="1" thickTop="1" thickBot="1">
      <c r="A73" s="1552"/>
      <c r="B73" s="1552"/>
      <c r="C73" s="1626" t="s">
        <v>695</v>
      </c>
      <c r="D73" s="1074">
        <v>62</v>
      </c>
      <c r="E73" s="1074" t="s">
        <v>681</v>
      </c>
      <c r="F73" s="1087" t="s">
        <v>739</v>
      </c>
      <c r="G73" s="1087"/>
      <c r="H73" s="1088"/>
      <c r="I73" s="1548"/>
      <c r="J73" s="1321">
        <v>38</v>
      </c>
      <c r="K73" s="674" t="s">
        <v>1399</v>
      </c>
      <c r="L73" s="1060" t="s">
        <v>740</v>
      </c>
      <c r="M73" s="1060" t="s">
        <v>1411</v>
      </c>
      <c r="O73" s="1305"/>
      <c r="BA73" s="1036">
        <v>45780</v>
      </c>
      <c r="BB73" s="1035" t="s">
        <v>1354</v>
      </c>
    </row>
    <row r="74" spans="1:54" ht="30" customHeight="1" thickTop="1" thickBot="1">
      <c r="A74" s="1552"/>
      <c r="B74" s="1552"/>
      <c r="C74" s="1627"/>
      <c r="D74" s="1310">
        <v>63</v>
      </c>
      <c r="E74" s="1074" t="s">
        <v>1240</v>
      </c>
      <c r="F74" s="1087" t="s">
        <v>1414</v>
      </c>
      <c r="G74" s="1087"/>
      <c r="H74" s="1088"/>
      <c r="I74" s="1548"/>
      <c r="J74" s="1322" t="s">
        <v>1816</v>
      </c>
      <c r="K74" s="674" t="s">
        <v>1399</v>
      </c>
      <c r="L74" s="1060" t="s">
        <v>1981</v>
      </c>
      <c r="M74" s="1290" t="s">
        <v>1019</v>
      </c>
      <c r="O74" s="1305"/>
      <c r="Q74" s="1570" t="s">
        <v>1416</v>
      </c>
      <c r="R74" s="1570"/>
      <c r="S74" s="1570"/>
      <c r="BA74" s="1036">
        <v>45781</v>
      </c>
      <c r="BB74" s="1035" t="s">
        <v>1355</v>
      </c>
    </row>
    <row r="75" spans="1:54" ht="35.1" customHeight="1" thickTop="1" thickBot="1">
      <c r="A75" s="1552"/>
      <c r="B75" s="1552"/>
      <c r="C75" s="1627"/>
      <c r="D75" s="1310">
        <v>64</v>
      </c>
      <c r="E75" s="1074" t="s">
        <v>1240</v>
      </c>
      <c r="F75" s="1087" t="s">
        <v>1415</v>
      </c>
      <c r="G75" s="1087"/>
      <c r="H75" s="1088"/>
      <c r="I75" s="1548"/>
      <c r="J75" s="1322" t="s">
        <v>1817</v>
      </c>
      <c r="K75" s="674" t="s">
        <v>1399</v>
      </c>
      <c r="L75" s="1060" t="s">
        <v>1982</v>
      </c>
      <c r="M75" s="1290" t="s">
        <v>1019</v>
      </c>
      <c r="O75" s="1305"/>
      <c r="Q75" s="1570"/>
      <c r="R75" s="1570"/>
      <c r="S75" s="1570"/>
      <c r="BA75" s="1036">
        <v>45782</v>
      </c>
      <c r="BB75" s="1035" t="s">
        <v>1356</v>
      </c>
    </row>
    <row r="76" spans="1:54" ht="27.95" customHeight="1" thickTop="1" thickBot="1">
      <c r="A76" s="1552"/>
      <c r="B76" s="1552"/>
      <c r="C76" s="1627"/>
      <c r="D76" s="1310">
        <v>65</v>
      </c>
      <c r="E76" s="1074" t="s">
        <v>681</v>
      </c>
      <c r="F76" s="1087" t="s">
        <v>623</v>
      </c>
      <c r="G76" s="1087"/>
      <c r="H76" s="1088"/>
      <c r="I76" s="1548"/>
      <c r="J76" s="1321">
        <v>40</v>
      </c>
      <c r="K76" s="674" t="s">
        <v>1399</v>
      </c>
      <c r="L76" s="1060" t="s">
        <v>1840</v>
      </c>
      <c r="M76" s="1068" t="s">
        <v>1017</v>
      </c>
      <c r="O76" s="1305"/>
      <c r="BA76" s="1036">
        <v>45783</v>
      </c>
      <c r="BB76" s="1035" t="s">
        <v>1348</v>
      </c>
    </row>
    <row r="77" spans="1:54" ht="35.1" customHeight="1" thickTop="1" thickBot="1">
      <c r="A77" s="1552"/>
      <c r="B77" s="1552"/>
      <c r="C77" s="1627"/>
      <c r="D77" s="1310">
        <v>66</v>
      </c>
      <c r="E77" s="1074" t="s">
        <v>1240</v>
      </c>
      <c r="F77" s="1545" t="s">
        <v>1621</v>
      </c>
      <c r="G77" s="1545"/>
      <c r="H77" s="1546"/>
      <c r="I77" s="1548"/>
      <c r="J77" s="1321" t="s">
        <v>677</v>
      </c>
      <c r="K77" s="674" t="s">
        <v>1399</v>
      </c>
      <c r="L77" s="1316" t="s">
        <v>1839</v>
      </c>
      <c r="M77" s="1317" t="s">
        <v>1615</v>
      </c>
      <c r="O77" s="1305"/>
      <c r="BA77" s="1036">
        <v>45859</v>
      </c>
      <c r="BB77" s="1035" t="s">
        <v>1357</v>
      </c>
    </row>
    <row r="78" spans="1:54" ht="45.75" customHeight="1" thickTop="1" thickBot="1">
      <c r="A78" s="1552"/>
      <c r="B78" s="1552"/>
      <c r="C78" s="1627"/>
      <c r="D78" s="1310">
        <v>67</v>
      </c>
      <c r="E78" s="1074" t="s">
        <v>681</v>
      </c>
      <c r="F78" s="1105" t="s">
        <v>1157</v>
      </c>
      <c r="G78" s="1087"/>
      <c r="H78" s="1088"/>
      <c r="I78" s="1548"/>
      <c r="J78" s="1321" t="s">
        <v>677</v>
      </c>
      <c r="K78" s="674" t="s">
        <v>1399</v>
      </c>
      <c r="L78" s="1318" t="s">
        <v>1814</v>
      </c>
      <c r="M78" s="1615" t="s">
        <v>1613</v>
      </c>
      <c r="O78" s="1305"/>
      <c r="BA78" s="1036">
        <v>45880</v>
      </c>
      <c r="BB78" s="1035" t="s">
        <v>1358</v>
      </c>
    </row>
    <row r="79" spans="1:54" ht="35.1" customHeight="1" thickTop="1" thickBot="1">
      <c r="A79" s="1552"/>
      <c r="B79" s="1552"/>
      <c r="C79" s="1627"/>
      <c r="D79" s="1310">
        <v>68</v>
      </c>
      <c r="E79" s="1074" t="s">
        <v>681</v>
      </c>
      <c r="F79" s="1106" t="s">
        <v>1158</v>
      </c>
      <c r="G79" s="1087"/>
      <c r="H79" s="1088"/>
      <c r="I79" s="1549"/>
      <c r="J79" s="1321" t="s">
        <v>677</v>
      </c>
      <c r="K79" s="674" t="s">
        <v>1399</v>
      </c>
      <c r="L79" s="1318" t="s">
        <v>1815</v>
      </c>
      <c r="M79" s="1616"/>
      <c r="O79" s="1305"/>
      <c r="BA79" s="1036">
        <v>45915</v>
      </c>
      <c r="BB79" s="1035" t="s">
        <v>1359</v>
      </c>
    </row>
    <row r="80" spans="1:54" ht="24.95" customHeight="1" thickTop="1" thickBot="1">
      <c r="A80" s="1552"/>
      <c r="B80" s="1552"/>
      <c r="C80" s="1627"/>
      <c r="D80" s="1074">
        <v>69</v>
      </c>
      <c r="E80" s="1074" t="s">
        <v>681</v>
      </c>
      <c r="F80" s="1095" t="s">
        <v>1567</v>
      </c>
      <c r="G80" s="1095"/>
      <c r="H80" s="1096"/>
      <c r="I80" s="1100" t="s">
        <v>741</v>
      </c>
      <c r="J80" s="1321" t="s">
        <v>677</v>
      </c>
      <c r="K80" s="674" t="s">
        <v>1399</v>
      </c>
      <c r="L80" s="1060" t="s">
        <v>1616</v>
      </c>
      <c r="M80" s="1068" t="s">
        <v>1665</v>
      </c>
      <c r="O80" s="1304"/>
      <c r="AD80" s="558"/>
      <c r="AE80" s="558"/>
      <c r="AF80" s="558"/>
      <c r="AG80" s="558"/>
      <c r="AH80" s="558"/>
      <c r="AI80" s="558"/>
      <c r="AJ80" s="558"/>
      <c r="AK80" s="558"/>
      <c r="BA80" s="1036">
        <v>45923</v>
      </c>
      <c r="BB80" s="1035" t="s">
        <v>1360</v>
      </c>
    </row>
    <row r="81" spans="1:54" ht="45" customHeight="1" thickTop="1" thickBot="1">
      <c r="A81" s="1552"/>
      <c r="B81" s="1618" t="s">
        <v>62</v>
      </c>
      <c r="C81" s="1619"/>
      <c r="D81" s="1310">
        <v>70</v>
      </c>
      <c r="E81" s="1074" t="s">
        <v>681</v>
      </c>
      <c r="F81" s="1095" t="s">
        <v>952</v>
      </c>
      <c r="G81" s="1095"/>
      <c r="H81" s="1096"/>
      <c r="I81" s="1100" t="s">
        <v>1983</v>
      </c>
      <c r="J81" s="1323" t="s">
        <v>684</v>
      </c>
      <c r="K81" s="674" t="s">
        <v>1399</v>
      </c>
      <c r="L81" s="1060" t="s">
        <v>1622</v>
      </c>
      <c r="M81" s="1060" t="s">
        <v>1614</v>
      </c>
      <c r="O81" s="573"/>
      <c r="P81" s="548"/>
      <c r="Q81" s="1104"/>
      <c r="R81" s="549"/>
      <c r="S81" s="542"/>
      <c r="T81" s="546"/>
      <c r="U81" s="546"/>
      <c r="V81" s="547"/>
      <c r="W81" s="547"/>
      <c r="X81" s="555"/>
      <c r="Y81" s="559"/>
      <c r="AD81" s="1040"/>
      <c r="AE81" s="1042"/>
      <c r="AF81" s="558"/>
      <c r="AG81" s="558"/>
      <c r="AH81" s="558"/>
      <c r="AI81" s="558"/>
      <c r="AJ81" s="558"/>
      <c r="AK81" s="558"/>
      <c r="BA81" s="1036">
        <v>45943</v>
      </c>
      <c r="BB81" s="1035" t="s">
        <v>1361</v>
      </c>
    </row>
    <row r="82" spans="1:54" ht="24.95" customHeight="1" thickTop="1" thickBot="1">
      <c r="A82" s="1552"/>
      <c r="B82" s="1620"/>
      <c r="C82" s="1621"/>
      <c r="D82" s="1310">
        <v>71</v>
      </c>
      <c r="E82" s="1074" t="s">
        <v>681</v>
      </c>
      <c r="F82" s="1087" t="s">
        <v>798</v>
      </c>
      <c r="G82" s="1087"/>
      <c r="H82" s="1088"/>
      <c r="I82" s="1547" t="s">
        <v>742</v>
      </c>
      <c r="J82" s="1321">
        <v>41</v>
      </c>
      <c r="K82" s="674" t="s">
        <v>1399</v>
      </c>
      <c r="L82" s="1060" t="s">
        <v>743</v>
      </c>
      <c r="M82" s="1068" t="s">
        <v>1019</v>
      </c>
      <c r="O82" s="1304"/>
      <c r="AD82" s="558"/>
      <c r="AE82" s="558"/>
      <c r="AF82" s="558"/>
      <c r="AG82" s="558"/>
      <c r="AH82" s="558"/>
      <c r="AI82" s="558"/>
      <c r="AJ82" s="558"/>
      <c r="AK82" s="558"/>
      <c r="BA82" s="1036">
        <v>45964</v>
      </c>
      <c r="BB82" s="1035" t="s">
        <v>1362</v>
      </c>
    </row>
    <row r="83" spans="1:54" ht="45" customHeight="1" thickTop="1" thickBot="1">
      <c r="A83" s="1552"/>
      <c r="B83" s="1620"/>
      <c r="C83" s="1621"/>
      <c r="D83" s="1310">
        <v>72</v>
      </c>
      <c r="E83" s="1074" t="s">
        <v>681</v>
      </c>
      <c r="F83" s="1095" t="s">
        <v>744</v>
      </c>
      <c r="G83" s="1095"/>
      <c r="H83" s="1096"/>
      <c r="I83" s="1548"/>
      <c r="J83" s="1321" t="s">
        <v>677</v>
      </c>
      <c r="K83" s="674" t="s">
        <v>1399</v>
      </c>
      <c r="L83" s="1060" t="s">
        <v>1551</v>
      </c>
      <c r="M83" s="1068" t="s">
        <v>1413</v>
      </c>
      <c r="O83" s="1304"/>
      <c r="AD83" s="558"/>
      <c r="AE83" s="558"/>
      <c r="AF83" s="558"/>
      <c r="AG83" s="558"/>
      <c r="AH83" s="558"/>
      <c r="AI83" s="558"/>
      <c r="AJ83" s="558"/>
      <c r="AK83" s="558"/>
      <c r="BA83" s="1036">
        <v>45985</v>
      </c>
      <c r="BB83" s="1035" t="s">
        <v>1348</v>
      </c>
    </row>
    <row r="84" spans="1:54" ht="30" customHeight="1" thickTop="1" thickBot="1">
      <c r="A84" s="1552"/>
      <c r="B84" s="1620"/>
      <c r="C84" s="1621"/>
      <c r="D84" s="1310">
        <v>73</v>
      </c>
      <c r="E84" s="1074" t="s">
        <v>681</v>
      </c>
      <c r="F84" s="1095" t="s">
        <v>745</v>
      </c>
      <c r="G84" s="1095"/>
      <c r="H84" s="1096"/>
      <c r="I84" s="1548"/>
      <c r="J84" s="1321" t="s">
        <v>677</v>
      </c>
      <c r="K84" s="674" t="s">
        <v>1399</v>
      </c>
      <c r="L84" s="1060" t="s">
        <v>746</v>
      </c>
      <c r="M84" s="1068" t="s">
        <v>1413</v>
      </c>
      <c r="O84" s="1304"/>
      <c r="AD84" s="558"/>
      <c r="AE84" s="558"/>
      <c r="AF84" s="558"/>
      <c r="AG84" s="558"/>
      <c r="AH84" s="558"/>
      <c r="AI84" s="558"/>
      <c r="AJ84" s="558"/>
      <c r="AK84" s="558"/>
      <c r="BA84" s="1036">
        <v>46020</v>
      </c>
      <c r="BB84" s="1037" t="s">
        <v>1366</v>
      </c>
    </row>
    <row r="85" spans="1:54" s="1211" customFormat="1" ht="30" customHeight="1" thickTop="1" thickBot="1">
      <c r="A85" s="1552"/>
      <c r="B85" s="1620"/>
      <c r="C85" s="1621"/>
      <c r="D85" s="1310">
        <v>74</v>
      </c>
      <c r="E85" s="1074" t="s">
        <v>376</v>
      </c>
      <c r="F85" s="1095" t="s">
        <v>1771</v>
      </c>
      <c r="G85" s="1191"/>
      <c r="H85" s="1215"/>
      <c r="I85" s="1548"/>
      <c r="J85" s="1321"/>
      <c r="K85" s="674" t="s">
        <v>1399</v>
      </c>
      <c r="L85" s="1286" t="s">
        <v>1761</v>
      </c>
      <c r="M85" s="1068" t="s">
        <v>1019</v>
      </c>
      <c r="N85" s="1210"/>
      <c r="O85" s="1304"/>
      <c r="P85" s="536"/>
      <c r="Q85" s="536"/>
      <c r="R85" s="536"/>
      <c r="S85" s="536"/>
      <c r="T85" s="537"/>
      <c r="U85" s="537"/>
      <c r="V85" s="537"/>
      <c r="W85" s="537"/>
      <c r="X85" s="537"/>
      <c r="Y85" s="537"/>
      <c r="Z85" s="537"/>
      <c r="AA85" s="537"/>
      <c r="AB85" s="537"/>
      <c r="AC85" s="537"/>
      <c r="AD85" s="558"/>
      <c r="AE85" s="558"/>
      <c r="AF85" s="558"/>
      <c r="AG85" s="558"/>
      <c r="AH85" s="558"/>
      <c r="AI85" s="558"/>
      <c r="AJ85" s="558"/>
      <c r="AK85" s="558"/>
      <c r="AL85" s="1210"/>
      <c r="AM85" s="1210"/>
      <c r="AN85" s="1210"/>
      <c r="AO85" s="1210"/>
      <c r="AP85" s="1210"/>
      <c r="AQ85" s="1210"/>
      <c r="AR85" s="1210"/>
      <c r="AS85" s="1210"/>
      <c r="AT85" s="1210"/>
      <c r="AU85" s="1210"/>
      <c r="AV85" s="1210"/>
      <c r="AW85" s="1210"/>
      <c r="AX85" s="1210"/>
      <c r="AY85" s="1210"/>
      <c r="AZ85" s="1210"/>
      <c r="BA85" s="1036"/>
      <c r="BB85" s="1037"/>
    </row>
    <row r="86" spans="1:54" ht="20.100000000000001" customHeight="1" thickTop="1" thickBot="1">
      <c r="A86" s="1552"/>
      <c r="B86" s="1620"/>
      <c r="C86" s="1621"/>
      <c r="D86" s="1310">
        <v>75</v>
      </c>
      <c r="E86" s="1074" t="s">
        <v>681</v>
      </c>
      <c r="F86" s="1095" t="s">
        <v>747</v>
      </c>
      <c r="G86" s="1095"/>
      <c r="H86" s="1096"/>
      <c r="I86" s="1548"/>
      <c r="J86" s="1321" t="s">
        <v>677</v>
      </c>
      <c r="K86" s="674" t="s">
        <v>874</v>
      </c>
      <c r="L86" s="1555" t="s">
        <v>748</v>
      </c>
      <c r="M86" s="1068" t="s">
        <v>1016</v>
      </c>
      <c r="O86" s="1304"/>
      <c r="AD86" s="558"/>
      <c r="AE86" s="558"/>
      <c r="AF86" s="558"/>
      <c r="AG86" s="558"/>
      <c r="AH86" s="558"/>
      <c r="AI86" s="558"/>
      <c r="AJ86" s="558"/>
      <c r="AK86" s="558"/>
      <c r="BA86" s="1036">
        <v>46021</v>
      </c>
      <c r="BB86" s="1037" t="s">
        <v>1366</v>
      </c>
    </row>
    <row r="87" spans="1:54" ht="20.100000000000001" customHeight="1" thickTop="1" thickBot="1">
      <c r="A87" s="1552"/>
      <c r="B87" s="1620"/>
      <c r="C87" s="1621"/>
      <c r="D87" s="1074">
        <v>76</v>
      </c>
      <c r="E87" s="1074" t="s">
        <v>637</v>
      </c>
      <c r="F87" s="1087" t="s">
        <v>749</v>
      </c>
      <c r="G87" s="1095"/>
      <c r="H87" s="1096"/>
      <c r="I87" s="1548"/>
      <c r="J87" s="1321">
        <v>42</v>
      </c>
      <c r="K87" s="674" t="s">
        <v>1566</v>
      </c>
      <c r="L87" s="1556"/>
      <c r="M87" s="1068" t="s">
        <v>1016</v>
      </c>
      <c r="O87" s="1304"/>
      <c r="AD87" s="558"/>
      <c r="AE87" s="558"/>
      <c r="AF87" s="558"/>
      <c r="AG87" s="558"/>
      <c r="AH87" s="558"/>
      <c r="AI87" s="558"/>
      <c r="AJ87" s="558"/>
      <c r="AK87" s="558"/>
      <c r="BA87" s="1036">
        <v>46022</v>
      </c>
      <c r="BB87" s="1037" t="s">
        <v>1366</v>
      </c>
    </row>
    <row r="88" spans="1:54" ht="24.95" customHeight="1" thickTop="1" thickBot="1">
      <c r="A88" s="1617"/>
      <c r="B88" s="1622"/>
      <c r="C88" s="1623"/>
      <c r="D88" s="1074">
        <v>77</v>
      </c>
      <c r="E88" s="1074" t="s">
        <v>681</v>
      </c>
      <c r="F88" s="1329" t="s">
        <v>1663</v>
      </c>
      <c r="G88" s="1329"/>
      <c r="H88" s="1330"/>
      <c r="I88" s="1549"/>
      <c r="J88" s="1321">
        <v>43</v>
      </c>
      <c r="K88" s="674" t="s">
        <v>874</v>
      </c>
      <c r="L88" s="1316" t="s">
        <v>1628</v>
      </c>
      <c r="M88" s="1068" t="s">
        <v>1019</v>
      </c>
      <c r="O88" s="1304"/>
      <c r="AD88" s="558"/>
      <c r="AE88" s="558"/>
      <c r="AF88" s="558"/>
      <c r="AG88" s="558"/>
      <c r="AH88" s="558"/>
      <c r="AI88" s="558"/>
      <c r="AJ88" s="558"/>
      <c r="AK88" s="558"/>
      <c r="BA88" s="1036">
        <v>46023</v>
      </c>
      <c r="BB88" s="1035" t="s">
        <v>1347</v>
      </c>
    </row>
    <row r="89" spans="1:54" s="531" customFormat="1" ht="15" customHeight="1" thickTop="1">
      <c r="B89" s="1550" t="s">
        <v>750</v>
      </c>
      <c r="C89" s="1550"/>
      <c r="D89" s="1102" t="s">
        <v>801</v>
      </c>
      <c r="E89" s="532"/>
      <c r="F89" s="532"/>
      <c r="G89" s="532"/>
      <c r="H89" s="532"/>
      <c r="I89" s="532"/>
      <c r="L89" s="532"/>
      <c r="N89" s="558"/>
      <c r="O89" s="536"/>
      <c r="P89" s="536"/>
      <c r="Q89" s="536"/>
      <c r="R89" s="536"/>
      <c r="S89" s="536"/>
      <c r="T89" s="537"/>
      <c r="U89" s="537"/>
      <c r="V89" s="537"/>
      <c r="W89" s="537"/>
      <c r="X89" s="537"/>
      <c r="Y89" s="537"/>
      <c r="Z89" s="537"/>
      <c r="AA89" s="537"/>
      <c r="AB89" s="537"/>
      <c r="AC89" s="537"/>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1036">
        <v>46024</v>
      </c>
      <c r="BB89" s="1037" t="s">
        <v>1366</v>
      </c>
    </row>
    <row r="90" spans="1:54" s="531" customFormat="1" ht="15" customHeight="1">
      <c r="B90" s="1544" t="s">
        <v>751</v>
      </c>
      <c r="C90" s="1544"/>
      <c r="D90" s="1102" t="s">
        <v>1412</v>
      </c>
      <c r="E90" s="532"/>
      <c r="F90" s="532"/>
      <c r="G90" s="532"/>
      <c r="H90" s="532"/>
      <c r="I90" s="532"/>
      <c r="L90" s="532"/>
      <c r="N90" s="558"/>
      <c r="O90" s="536"/>
      <c r="P90" s="536"/>
      <c r="Q90" s="536"/>
      <c r="R90" s="536"/>
      <c r="S90" s="536"/>
      <c r="T90" s="537"/>
      <c r="U90" s="537"/>
      <c r="V90" s="537"/>
      <c r="W90" s="537"/>
      <c r="X90" s="537"/>
      <c r="Y90" s="537"/>
      <c r="Z90" s="537"/>
      <c r="AA90" s="537"/>
      <c r="AB90" s="537"/>
      <c r="AC90" s="537"/>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1036">
        <v>46025</v>
      </c>
      <c r="BB90" s="1037" t="s">
        <v>1366</v>
      </c>
    </row>
    <row r="91" spans="1:54" s="531" customFormat="1" ht="15" customHeight="1">
      <c r="B91" s="1544" t="s">
        <v>752</v>
      </c>
      <c r="C91" s="1544"/>
      <c r="D91" s="1102" t="s">
        <v>1015</v>
      </c>
      <c r="E91" s="532"/>
      <c r="F91" s="532"/>
      <c r="G91" s="532"/>
      <c r="H91" s="532"/>
      <c r="I91" s="532"/>
      <c r="L91" s="532"/>
      <c r="N91" s="558"/>
      <c r="O91" s="536"/>
      <c r="P91" s="536"/>
      <c r="Q91" s="536"/>
      <c r="R91" s="536"/>
      <c r="S91" s="536"/>
      <c r="T91" s="537"/>
      <c r="U91" s="537"/>
      <c r="V91" s="537"/>
      <c r="W91" s="537"/>
      <c r="X91" s="537"/>
      <c r="Y91" s="537"/>
      <c r="Z91" s="537"/>
      <c r="AA91" s="537"/>
      <c r="AB91" s="537"/>
      <c r="AC91" s="537"/>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1036">
        <v>46034</v>
      </c>
      <c r="BB91" s="1035" t="s">
        <v>1349</v>
      </c>
    </row>
    <row r="92" spans="1:54" s="531" customFormat="1" ht="15" customHeight="1">
      <c r="B92" s="1544" t="s">
        <v>1538</v>
      </c>
      <c r="C92" s="1544"/>
      <c r="D92" s="1102" t="s">
        <v>1539</v>
      </c>
      <c r="E92" s="1102"/>
      <c r="F92" s="1102"/>
      <c r="G92" s="1102"/>
      <c r="H92" s="1102"/>
      <c r="I92" s="1102"/>
      <c r="J92" s="1287"/>
      <c r="L92" s="532"/>
      <c r="M92" s="1287"/>
      <c r="N92" s="558"/>
      <c r="O92" s="536"/>
      <c r="P92" s="536"/>
      <c r="Q92" s="536"/>
      <c r="R92" s="536"/>
      <c r="S92" s="536"/>
      <c r="T92" s="537"/>
      <c r="U92" s="537"/>
      <c r="V92" s="537"/>
      <c r="W92" s="537"/>
      <c r="X92" s="537"/>
      <c r="Y92" s="537"/>
      <c r="Z92" s="537"/>
      <c r="AA92" s="537"/>
      <c r="AB92" s="537"/>
      <c r="AC92" s="537"/>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558"/>
    </row>
    <row r="93" spans="1:54" s="531" customFormat="1" ht="15" customHeight="1">
      <c r="B93" s="1544" t="s">
        <v>1540</v>
      </c>
      <c r="C93" s="1544"/>
      <c r="D93" s="1102" t="s">
        <v>753</v>
      </c>
      <c r="E93" s="532"/>
      <c r="F93" s="532"/>
      <c r="G93" s="532"/>
      <c r="H93" s="532"/>
      <c r="I93" s="532"/>
      <c r="L93" s="532"/>
      <c r="N93" s="558"/>
      <c r="O93" s="536"/>
      <c r="P93" s="536"/>
      <c r="Q93" s="536"/>
      <c r="R93" s="536"/>
      <c r="S93" s="536"/>
      <c r="T93" s="537"/>
      <c r="U93" s="537"/>
      <c r="V93" s="537"/>
      <c r="W93" s="537"/>
      <c r="X93" s="537"/>
      <c r="Y93" s="537"/>
      <c r="Z93" s="537"/>
      <c r="AA93" s="537"/>
      <c r="AB93" s="537"/>
      <c r="AC93" s="537"/>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1036">
        <v>46076</v>
      </c>
      <c r="BB93" s="1035" t="s">
        <v>1351</v>
      </c>
    </row>
    <row r="94" spans="1:54" s="531" customFormat="1" ht="15" customHeight="1">
      <c r="B94" s="1544"/>
      <c r="C94" s="1544"/>
      <c r="D94" s="1102" t="s">
        <v>1410</v>
      </c>
      <c r="E94" s="532"/>
      <c r="F94" s="532"/>
      <c r="G94" s="532"/>
      <c r="H94" s="532"/>
      <c r="I94" s="532"/>
      <c r="L94" s="532"/>
      <c r="N94" s="558"/>
      <c r="O94" s="536"/>
      <c r="P94" s="536"/>
      <c r="Q94" s="536"/>
      <c r="R94" s="536"/>
      <c r="S94" s="536"/>
      <c r="T94" s="537"/>
      <c r="U94" s="537"/>
      <c r="V94" s="537"/>
      <c r="W94" s="537"/>
      <c r="X94" s="537"/>
      <c r="Y94" s="537"/>
      <c r="Z94" s="537"/>
      <c r="AA94" s="537"/>
      <c r="AB94" s="537"/>
      <c r="AC94" s="537"/>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1036">
        <v>46101</v>
      </c>
      <c r="BB94" s="1035" t="s">
        <v>1352</v>
      </c>
    </row>
    <row r="95" spans="1:54" s="531" customFormat="1" ht="15" customHeight="1">
      <c r="B95" s="1544" t="s">
        <v>1617</v>
      </c>
      <c r="C95" s="1544"/>
      <c r="D95" s="1102" t="s">
        <v>1627</v>
      </c>
      <c r="E95" s="1102"/>
      <c r="F95" s="1102"/>
      <c r="G95" s="1102"/>
      <c r="H95" s="1102"/>
      <c r="I95" s="1102"/>
      <c r="J95" s="1287"/>
      <c r="K95" s="1287"/>
      <c r="L95" s="1102"/>
      <c r="M95" s="1287"/>
      <c r="N95" s="558"/>
      <c r="O95" s="536"/>
      <c r="P95" s="536"/>
      <c r="Q95" s="536"/>
      <c r="R95" s="536"/>
      <c r="S95" s="536"/>
      <c r="T95" s="537"/>
      <c r="U95" s="537"/>
      <c r="V95" s="537"/>
      <c r="W95" s="537"/>
      <c r="X95" s="537"/>
      <c r="Y95" s="537"/>
      <c r="Z95" s="537"/>
      <c r="AA95" s="537"/>
      <c r="AB95" s="537"/>
      <c r="AC95" s="537"/>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1036"/>
      <c r="BB95" s="1035"/>
    </row>
    <row r="96" spans="1:54" s="531" customFormat="1" ht="15" customHeight="1">
      <c r="B96" s="1544" t="s">
        <v>1666</v>
      </c>
      <c r="C96" s="1544"/>
      <c r="D96" s="1102" t="s">
        <v>1618</v>
      </c>
      <c r="E96" s="532"/>
      <c r="F96" s="1197"/>
      <c r="G96" s="1197"/>
      <c r="H96" s="1197"/>
      <c r="I96" s="532"/>
      <c r="L96" s="532"/>
      <c r="N96" s="558"/>
      <c r="O96" s="851"/>
      <c r="P96" s="536"/>
      <c r="Q96" s="536"/>
      <c r="R96" s="536"/>
      <c r="S96" s="536"/>
      <c r="T96" s="537"/>
      <c r="U96" s="537"/>
      <c r="V96" s="537"/>
      <c r="W96" s="537"/>
      <c r="X96" s="537"/>
      <c r="Y96" s="537"/>
      <c r="Z96" s="537"/>
      <c r="AA96" s="537"/>
      <c r="AB96" s="537"/>
      <c r="AC96" s="537"/>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1036">
        <v>46141</v>
      </c>
      <c r="BB96" s="1035" t="s">
        <v>1353</v>
      </c>
    </row>
    <row r="97" spans="3:54" s="531" customFormat="1" ht="15" customHeight="1">
      <c r="C97" s="532"/>
      <c r="D97" s="1102" t="s">
        <v>1619</v>
      </c>
      <c r="E97" s="1102"/>
      <c r="F97" s="1196"/>
      <c r="G97" s="1196"/>
      <c r="H97" s="1196"/>
      <c r="I97" s="1102"/>
      <c r="J97" s="1287"/>
      <c r="K97" s="1287"/>
      <c r="L97" s="1102"/>
      <c r="M97" s="1287"/>
      <c r="N97" s="558"/>
      <c r="O97" s="536"/>
      <c r="P97" s="536"/>
      <c r="Q97" s="536"/>
      <c r="R97" s="536"/>
      <c r="S97" s="536"/>
      <c r="T97" s="537"/>
      <c r="U97" s="537"/>
      <c r="V97" s="537"/>
      <c r="W97" s="537"/>
      <c r="X97" s="537"/>
      <c r="Y97" s="537"/>
      <c r="Z97" s="537"/>
      <c r="AA97" s="537"/>
      <c r="AB97" s="537"/>
      <c r="AC97" s="537"/>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1036">
        <v>46145</v>
      </c>
      <c r="BB97" s="1035" t="s">
        <v>1354</v>
      </c>
    </row>
    <row r="98" spans="3:54" s="531" customFormat="1" ht="15" customHeight="1">
      <c r="D98" s="1102" t="s">
        <v>1620</v>
      </c>
      <c r="E98" s="1102"/>
      <c r="F98" s="1102"/>
      <c r="G98" s="1102"/>
      <c r="H98" s="1102"/>
      <c r="I98" s="1102"/>
      <c r="J98" s="1287"/>
      <c r="K98" s="1287"/>
      <c r="L98" s="1102"/>
      <c r="M98" s="1287"/>
      <c r="N98" s="558"/>
      <c r="O98" s="536"/>
      <c r="P98" s="536"/>
      <c r="Q98" s="536"/>
      <c r="R98" s="536"/>
      <c r="S98" s="536"/>
      <c r="T98" s="537"/>
      <c r="U98" s="537"/>
      <c r="V98" s="537"/>
      <c r="W98" s="537"/>
      <c r="X98" s="537"/>
      <c r="Y98" s="537"/>
      <c r="Z98" s="537"/>
      <c r="AA98" s="537"/>
      <c r="AB98" s="537"/>
      <c r="AC98" s="537"/>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1036">
        <v>46146</v>
      </c>
      <c r="BB98" s="1035" t="s">
        <v>1355</v>
      </c>
    </row>
    <row r="99" spans="3:54" s="558" customFormat="1">
      <c r="F99" s="572"/>
      <c r="G99" s="572"/>
      <c r="H99" s="572"/>
      <c r="I99" s="572"/>
      <c r="L99" s="572"/>
      <c r="O99" s="536"/>
      <c r="P99" s="536"/>
      <c r="Q99" s="536"/>
      <c r="R99" s="536"/>
      <c r="S99" s="536"/>
      <c r="T99" s="537"/>
      <c r="U99" s="537"/>
      <c r="V99" s="537"/>
      <c r="W99" s="537"/>
      <c r="X99" s="537"/>
      <c r="Y99" s="537"/>
      <c r="Z99" s="537"/>
      <c r="AA99" s="537"/>
      <c r="AB99" s="537"/>
      <c r="AC99" s="537"/>
      <c r="BA99" s="1036">
        <v>46147</v>
      </c>
      <c r="BB99" s="1035" t="s">
        <v>1356</v>
      </c>
    </row>
    <row r="100" spans="3:54" s="558" customFormat="1">
      <c r="F100" s="572"/>
      <c r="G100" s="572"/>
      <c r="H100" s="572"/>
      <c r="I100" s="572"/>
      <c r="L100" s="572"/>
      <c r="O100" s="536"/>
      <c r="P100" s="536"/>
      <c r="Q100" s="536"/>
      <c r="R100" s="536"/>
      <c r="S100" s="536"/>
      <c r="T100" s="537"/>
      <c r="U100" s="537"/>
      <c r="V100" s="537"/>
      <c r="W100" s="537"/>
      <c r="X100" s="537"/>
      <c r="Y100" s="537"/>
      <c r="Z100" s="537"/>
      <c r="AA100" s="537"/>
      <c r="AB100" s="537"/>
      <c r="AC100" s="537"/>
      <c r="BA100" s="1036">
        <v>46148</v>
      </c>
      <c r="BB100" s="1035" t="s">
        <v>1348</v>
      </c>
    </row>
    <row r="101" spans="3:54" s="558" customFormat="1">
      <c r="F101" s="572"/>
      <c r="G101" s="572"/>
      <c r="H101" s="572"/>
      <c r="I101" s="572"/>
      <c r="L101" s="572"/>
      <c r="O101" s="536"/>
      <c r="P101" s="536"/>
      <c r="Q101" s="536"/>
      <c r="R101" s="536"/>
      <c r="S101" s="536"/>
      <c r="T101" s="537"/>
      <c r="U101" s="537"/>
      <c r="V101" s="537"/>
      <c r="W101" s="537"/>
      <c r="X101" s="537"/>
      <c r="Y101" s="537"/>
      <c r="Z101" s="537"/>
      <c r="AA101" s="537"/>
      <c r="AB101" s="537"/>
      <c r="AC101" s="537"/>
      <c r="BA101" s="1036">
        <v>46223</v>
      </c>
      <c r="BB101" s="1035" t="s">
        <v>1357</v>
      </c>
    </row>
    <row r="102" spans="3:54" s="558" customFormat="1">
      <c r="F102" s="572"/>
      <c r="G102" s="572"/>
      <c r="H102" s="572"/>
      <c r="I102" s="572"/>
      <c r="L102" s="572"/>
      <c r="O102" s="536"/>
      <c r="P102" s="536"/>
      <c r="Q102" s="536"/>
      <c r="R102" s="536"/>
      <c r="S102" s="536"/>
      <c r="T102" s="537"/>
      <c r="U102" s="537"/>
      <c r="V102" s="537"/>
      <c r="W102" s="537"/>
      <c r="X102" s="537"/>
      <c r="Y102" s="537"/>
      <c r="Z102" s="537"/>
      <c r="AA102" s="537"/>
      <c r="AB102" s="537"/>
      <c r="AC102" s="537"/>
      <c r="BA102" s="1036">
        <v>46245</v>
      </c>
      <c r="BB102" s="1035" t="s">
        <v>1358</v>
      </c>
    </row>
    <row r="103" spans="3:54" s="558" customFormat="1">
      <c r="F103" s="572"/>
      <c r="G103" s="572"/>
      <c r="H103" s="572"/>
      <c r="I103" s="572"/>
      <c r="L103" s="572"/>
      <c r="O103" s="536"/>
      <c r="P103" s="536"/>
      <c r="Q103" s="536"/>
      <c r="R103" s="536"/>
      <c r="S103" s="536"/>
      <c r="T103" s="537"/>
      <c r="U103" s="537"/>
      <c r="V103" s="537"/>
      <c r="W103" s="537"/>
      <c r="X103" s="537"/>
      <c r="Y103" s="537"/>
      <c r="Z103" s="537"/>
      <c r="AA103" s="537"/>
      <c r="AB103" s="537"/>
      <c r="AC103" s="537"/>
      <c r="BA103" s="1036">
        <v>46286</v>
      </c>
      <c r="BB103" s="1035" t="s">
        <v>1359</v>
      </c>
    </row>
    <row r="104" spans="3:54" s="558" customFormat="1">
      <c r="F104" s="572"/>
      <c r="G104" s="572"/>
      <c r="H104" s="572"/>
      <c r="I104" s="572"/>
      <c r="L104" s="572"/>
      <c r="O104" s="536"/>
      <c r="P104" s="536"/>
      <c r="Q104" s="536"/>
      <c r="R104" s="536"/>
      <c r="S104" s="536"/>
      <c r="T104" s="537"/>
      <c r="U104" s="537"/>
      <c r="V104" s="537"/>
      <c r="W104" s="537"/>
      <c r="X104" s="537"/>
      <c r="Y104" s="537"/>
      <c r="Z104" s="537"/>
      <c r="AA104" s="537"/>
      <c r="AB104" s="537"/>
      <c r="AC104" s="537"/>
      <c r="BA104" s="1036">
        <v>46287</v>
      </c>
      <c r="BB104" s="1035" t="s">
        <v>1364</v>
      </c>
    </row>
    <row r="105" spans="3:54" s="558" customFormat="1">
      <c r="F105" s="572"/>
      <c r="G105" s="572"/>
      <c r="H105" s="572"/>
      <c r="I105" s="572"/>
      <c r="L105" s="572"/>
      <c r="O105" s="536"/>
      <c r="P105" s="536"/>
      <c r="Q105" s="536"/>
      <c r="R105" s="536"/>
      <c r="S105" s="536"/>
      <c r="T105" s="537"/>
      <c r="U105" s="537"/>
      <c r="V105" s="537"/>
      <c r="W105" s="537"/>
      <c r="X105" s="537"/>
      <c r="Y105" s="537"/>
      <c r="Z105" s="537"/>
      <c r="AA105" s="537"/>
      <c r="AB105" s="537"/>
      <c r="AC105" s="537"/>
      <c r="BA105" s="1036">
        <v>46288</v>
      </c>
      <c r="BB105" s="1035" t="s">
        <v>1360</v>
      </c>
    </row>
    <row r="106" spans="3:54" s="558" customFormat="1">
      <c r="F106" s="572"/>
      <c r="G106" s="572"/>
      <c r="H106" s="572"/>
      <c r="I106" s="572"/>
      <c r="L106" s="572"/>
      <c r="O106" s="536"/>
      <c r="P106" s="536"/>
      <c r="Q106" s="536"/>
      <c r="R106" s="536"/>
      <c r="S106" s="536"/>
      <c r="T106" s="537"/>
      <c r="U106" s="537"/>
      <c r="V106" s="537"/>
      <c r="W106" s="537"/>
      <c r="X106" s="537"/>
      <c r="Y106" s="537"/>
      <c r="Z106" s="537"/>
      <c r="AA106" s="537"/>
      <c r="AB106" s="537"/>
      <c r="AC106" s="537"/>
      <c r="BA106" s="1036">
        <v>46307</v>
      </c>
      <c r="BB106" s="1035" t="s">
        <v>1361</v>
      </c>
    </row>
    <row r="107" spans="3:54" s="558" customFormat="1">
      <c r="F107" s="572"/>
      <c r="G107" s="572"/>
      <c r="H107" s="572"/>
      <c r="I107" s="572"/>
      <c r="L107" s="572"/>
      <c r="O107" s="536"/>
      <c r="P107" s="536"/>
      <c r="Q107" s="536"/>
      <c r="R107" s="536"/>
      <c r="S107" s="536"/>
      <c r="T107" s="537"/>
      <c r="U107" s="537"/>
      <c r="V107" s="537"/>
      <c r="W107" s="537"/>
      <c r="X107" s="537"/>
      <c r="Y107" s="537"/>
      <c r="Z107" s="537"/>
      <c r="AA107" s="537"/>
      <c r="AB107" s="537"/>
      <c r="AC107" s="537"/>
      <c r="BA107" s="1036">
        <v>46329</v>
      </c>
      <c r="BB107" s="1035" t="s">
        <v>1362</v>
      </c>
    </row>
    <row r="108" spans="3:54" s="558" customFormat="1">
      <c r="F108" s="572"/>
      <c r="G108" s="572"/>
      <c r="H108" s="572"/>
      <c r="I108" s="572"/>
      <c r="L108" s="572"/>
      <c r="O108" s="536"/>
      <c r="P108" s="536"/>
      <c r="Q108" s="536"/>
      <c r="R108" s="536"/>
      <c r="S108" s="536"/>
      <c r="T108" s="537"/>
      <c r="U108" s="537"/>
      <c r="V108" s="537"/>
      <c r="W108" s="537"/>
      <c r="X108" s="537"/>
      <c r="Y108" s="537"/>
      <c r="Z108" s="537"/>
      <c r="AA108" s="537"/>
      <c r="AB108" s="537"/>
      <c r="AC108" s="537"/>
      <c r="BA108" s="1036">
        <v>46349</v>
      </c>
      <c r="BB108" s="1035" t="s">
        <v>1363</v>
      </c>
    </row>
    <row r="109" spans="3:54" s="558" customFormat="1">
      <c r="F109" s="572"/>
      <c r="G109" s="572"/>
      <c r="H109" s="572"/>
      <c r="I109" s="572"/>
      <c r="L109" s="572"/>
      <c r="O109" s="536"/>
      <c r="P109" s="536"/>
      <c r="Q109" s="536"/>
      <c r="R109" s="536"/>
      <c r="S109" s="536"/>
      <c r="T109" s="537"/>
      <c r="U109" s="537"/>
      <c r="V109" s="537"/>
      <c r="W109" s="537"/>
      <c r="X109" s="537"/>
      <c r="Y109" s="537"/>
      <c r="Z109" s="537"/>
      <c r="AA109" s="537"/>
      <c r="AB109" s="537"/>
      <c r="AC109" s="537"/>
      <c r="BA109" s="1036">
        <v>46385</v>
      </c>
      <c r="BB109" s="1037" t="s">
        <v>1366</v>
      </c>
    </row>
    <row r="110" spans="3:54" s="558" customFormat="1">
      <c r="F110" s="572"/>
      <c r="G110" s="572"/>
      <c r="H110" s="572"/>
      <c r="I110" s="572"/>
      <c r="L110" s="572"/>
      <c r="O110" s="536"/>
      <c r="P110" s="536"/>
      <c r="Q110" s="536"/>
      <c r="R110" s="536"/>
      <c r="S110" s="536"/>
      <c r="T110" s="537"/>
      <c r="U110" s="537"/>
      <c r="V110" s="537"/>
      <c r="W110" s="537"/>
      <c r="X110" s="537"/>
      <c r="Y110" s="537"/>
      <c r="Z110" s="537"/>
      <c r="AA110" s="537"/>
      <c r="AB110" s="537"/>
      <c r="AC110" s="537"/>
      <c r="BA110" s="1036">
        <v>46386</v>
      </c>
      <c r="BB110" s="1037" t="s">
        <v>1366</v>
      </c>
    </row>
    <row r="111" spans="3:54" s="558" customFormat="1">
      <c r="F111" s="572"/>
      <c r="G111" s="572"/>
      <c r="H111" s="572"/>
      <c r="I111" s="572"/>
      <c r="L111" s="572"/>
      <c r="O111" s="536"/>
      <c r="P111" s="536"/>
      <c r="Q111" s="536"/>
      <c r="R111" s="536"/>
      <c r="S111" s="536"/>
      <c r="T111" s="537"/>
      <c r="U111" s="537"/>
      <c r="V111" s="537"/>
      <c r="W111" s="537"/>
      <c r="X111" s="537"/>
      <c r="Y111" s="537"/>
      <c r="Z111" s="537"/>
      <c r="AA111" s="537"/>
      <c r="AB111" s="537"/>
      <c r="AC111" s="537"/>
      <c r="BA111" s="1036">
        <v>46387</v>
      </c>
      <c r="BB111" s="1037" t="s">
        <v>1366</v>
      </c>
    </row>
    <row r="112" spans="3:54" s="558" customFormat="1">
      <c r="F112" s="572"/>
      <c r="G112" s="572"/>
      <c r="H112" s="572"/>
      <c r="I112" s="572"/>
      <c r="L112" s="572"/>
      <c r="O112" s="536"/>
      <c r="P112" s="536"/>
      <c r="Q112" s="536"/>
      <c r="R112" s="536"/>
      <c r="S112" s="536"/>
      <c r="T112" s="537"/>
      <c r="U112" s="537"/>
      <c r="V112" s="537"/>
      <c r="W112" s="537"/>
      <c r="X112" s="537"/>
      <c r="Y112" s="537"/>
      <c r="Z112" s="537"/>
      <c r="AA112" s="537"/>
      <c r="AB112" s="537"/>
      <c r="AC112" s="537"/>
      <c r="BA112" s="1036">
        <v>46388</v>
      </c>
      <c r="BB112" s="1035" t="s">
        <v>1347</v>
      </c>
    </row>
    <row r="113" spans="6:54" s="558" customFormat="1">
      <c r="F113" s="572"/>
      <c r="G113" s="572"/>
      <c r="H113" s="572"/>
      <c r="I113" s="572"/>
      <c r="L113" s="572"/>
      <c r="O113" s="536"/>
      <c r="P113" s="536"/>
      <c r="Q113" s="536"/>
      <c r="R113" s="536"/>
      <c r="S113" s="536"/>
      <c r="T113" s="537"/>
      <c r="U113" s="537"/>
      <c r="V113" s="537"/>
      <c r="W113" s="537"/>
      <c r="X113" s="537"/>
      <c r="Y113" s="537"/>
      <c r="Z113" s="537"/>
      <c r="AA113" s="537"/>
      <c r="AB113" s="537"/>
      <c r="AC113" s="537"/>
      <c r="BA113" s="1036">
        <v>46389</v>
      </c>
      <c r="BB113" s="1037" t="s">
        <v>1366</v>
      </c>
    </row>
    <row r="114" spans="6:54" s="558" customFormat="1">
      <c r="F114" s="572"/>
      <c r="G114" s="572"/>
      <c r="H114" s="572"/>
      <c r="I114" s="572"/>
      <c r="L114" s="572"/>
      <c r="O114" s="536"/>
      <c r="P114" s="536"/>
      <c r="Q114" s="536"/>
      <c r="R114" s="536"/>
      <c r="S114" s="536"/>
      <c r="T114" s="537"/>
      <c r="U114" s="537"/>
      <c r="V114" s="537"/>
      <c r="W114" s="537"/>
      <c r="X114" s="537"/>
      <c r="Y114" s="537"/>
      <c r="Z114" s="537"/>
      <c r="AA114" s="537"/>
      <c r="AB114" s="537"/>
      <c r="AC114" s="537"/>
      <c r="BA114" s="1036">
        <v>46390</v>
      </c>
      <c r="BB114" s="1037" t="s">
        <v>1366</v>
      </c>
    </row>
    <row r="115" spans="6:54" s="558" customFormat="1">
      <c r="F115" s="572"/>
      <c r="G115" s="572"/>
      <c r="H115" s="572"/>
      <c r="I115" s="572"/>
      <c r="L115" s="572"/>
      <c r="O115" s="536"/>
      <c r="P115" s="536"/>
      <c r="Q115" s="536"/>
      <c r="R115" s="536"/>
      <c r="S115" s="536"/>
      <c r="T115" s="537"/>
      <c r="U115" s="537"/>
      <c r="V115" s="537"/>
      <c r="W115" s="537"/>
      <c r="X115" s="537"/>
      <c r="Y115" s="537"/>
      <c r="Z115" s="537"/>
      <c r="AA115" s="537"/>
      <c r="AB115" s="537"/>
      <c r="AC115" s="537"/>
      <c r="BA115" s="1036">
        <v>46398</v>
      </c>
      <c r="BB115" s="1035" t="s">
        <v>1349</v>
      </c>
    </row>
    <row r="116" spans="6:54" s="558" customFormat="1">
      <c r="F116" s="572"/>
      <c r="G116" s="572"/>
      <c r="H116" s="572"/>
      <c r="I116" s="572"/>
      <c r="L116" s="572"/>
      <c r="O116" s="536"/>
      <c r="P116" s="536"/>
      <c r="Q116" s="536"/>
      <c r="R116" s="536"/>
      <c r="S116" s="536"/>
      <c r="T116" s="537"/>
      <c r="U116" s="537"/>
      <c r="V116" s="537"/>
      <c r="W116" s="537"/>
      <c r="X116" s="537"/>
      <c r="Y116" s="537"/>
      <c r="Z116" s="537"/>
      <c r="AA116" s="537"/>
      <c r="AB116" s="537"/>
      <c r="AC116" s="537"/>
      <c r="BA116" s="1036">
        <v>46429</v>
      </c>
      <c r="BB116" s="1035" t="s">
        <v>1350</v>
      </c>
    </row>
    <row r="117" spans="6:54" s="558" customFormat="1">
      <c r="F117" s="572"/>
      <c r="G117" s="572"/>
      <c r="H117" s="572"/>
      <c r="I117" s="572"/>
      <c r="L117" s="572"/>
      <c r="O117" s="536"/>
      <c r="P117" s="536"/>
      <c r="Q117" s="536"/>
      <c r="R117" s="536"/>
      <c r="S117" s="536"/>
      <c r="T117" s="537"/>
      <c r="U117" s="537"/>
      <c r="V117" s="537"/>
      <c r="W117" s="537"/>
      <c r="X117" s="537"/>
      <c r="Y117" s="537"/>
      <c r="Z117" s="537"/>
      <c r="AA117" s="537"/>
      <c r="AB117" s="537"/>
      <c r="AC117" s="537"/>
      <c r="BA117" s="1036">
        <v>46441</v>
      </c>
      <c r="BB117" s="1035" t="s">
        <v>1351</v>
      </c>
    </row>
    <row r="118" spans="6:54" s="558" customFormat="1">
      <c r="F118" s="572"/>
      <c r="G118" s="572"/>
      <c r="H118" s="572"/>
      <c r="I118" s="572"/>
      <c r="L118" s="572"/>
      <c r="O118" s="536"/>
      <c r="P118" s="536"/>
      <c r="Q118" s="536"/>
      <c r="R118" s="536"/>
      <c r="S118" s="536"/>
      <c r="T118" s="537"/>
      <c r="U118" s="537"/>
      <c r="V118" s="537"/>
      <c r="W118" s="537"/>
      <c r="X118" s="537"/>
      <c r="Y118" s="537"/>
      <c r="Z118" s="537"/>
      <c r="AA118" s="537"/>
      <c r="AB118" s="537"/>
      <c r="AC118" s="537"/>
      <c r="BA118" s="1036">
        <v>46467</v>
      </c>
      <c r="BB118" s="1035" t="s">
        <v>1352</v>
      </c>
    </row>
    <row r="119" spans="6:54" s="558" customFormat="1">
      <c r="F119" s="572"/>
      <c r="G119" s="572"/>
      <c r="H119" s="572"/>
      <c r="I119" s="572"/>
      <c r="L119" s="572"/>
      <c r="O119" s="536"/>
      <c r="P119" s="536"/>
      <c r="Q119" s="536"/>
      <c r="R119" s="536"/>
      <c r="S119" s="536"/>
      <c r="T119" s="537"/>
      <c r="U119" s="537"/>
      <c r="V119" s="537"/>
      <c r="W119" s="537"/>
      <c r="X119" s="537"/>
      <c r="Y119" s="537"/>
      <c r="Z119" s="537"/>
      <c r="AA119" s="537"/>
      <c r="AB119" s="537"/>
      <c r="AC119" s="537"/>
      <c r="BA119" s="1036">
        <v>46468</v>
      </c>
      <c r="BB119" s="1035" t="s">
        <v>1348</v>
      </c>
    </row>
    <row r="120" spans="6:54" s="558" customFormat="1">
      <c r="F120" s="572"/>
      <c r="G120" s="572"/>
      <c r="H120" s="572"/>
      <c r="I120" s="572"/>
      <c r="L120" s="572"/>
      <c r="O120" s="536"/>
      <c r="P120" s="536"/>
      <c r="Q120" s="536"/>
      <c r="R120" s="536"/>
      <c r="S120" s="536"/>
      <c r="T120" s="537"/>
      <c r="U120" s="537"/>
      <c r="V120" s="537"/>
      <c r="W120" s="537"/>
      <c r="X120" s="537"/>
      <c r="Y120" s="537"/>
      <c r="Z120" s="537"/>
      <c r="AA120" s="537"/>
      <c r="AB120" s="537"/>
      <c r="AC120" s="537"/>
      <c r="BA120" s="1036">
        <v>46506</v>
      </c>
      <c r="BB120" s="1035" t="s">
        <v>1353</v>
      </c>
    </row>
    <row r="121" spans="6:54" s="558" customFormat="1">
      <c r="F121" s="572"/>
      <c r="G121" s="572"/>
      <c r="H121" s="572"/>
      <c r="I121" s="572"/>
      <c r="L121" s="572"/>
      <c r="O121" s="536"/>
      <c r="P121" s="536"/>
      <c r="Q121" s="536"/>
      <c r="R121" s="536"/>
      <c r="S121" s="536"/>
      <c r="T121" s="537"/>
      <c r="U121" s="537"/>
      <c r="V121" s="537"/>
      <c r="W121" s="537"/>
      <c r="X121" s="537"/>
      <c r="Y121" s="537"/>
      <c r="Z121" s="537"/>
      <c r="AA121" s="537"/>
      <c r="AB121" s="537"/>
      <c r="AC121" s="537"/>
      <c r="BA121" s="1036">
        <v>46510</v>
      </c>
      <c r="BB121" s="1035" t="s">
        <v>1354</v>
      </c>
    </row>
    <row r="122" spans="6:54" s="558" customFormat="1">
      <c r="F122" s="572"/>
      <c r="G122" s="572"/>
      <c r="H122" s="572"/>
      <c r="I122" s="572"/>
      <c r="L122" s="572"/>
      <c r="O122" s="536"/>
      <c r="P122" s="536"/>
      <c r="Q122" s="536"/>
      <c r="R122" s="536"/>
      <c r="S122" s="536"/>
      <c r="T122" s="537"/>
      <c r="U122" s="537"/>
      <c r="V122" s="537"/>
      <c r="W122" s="537"/>
      <c r="X122" s="537"/>
      <c r="Y122" s="537"/>
      <c r="Z122" s="537"/>
      <c r="AA122" s="537"/>
      <c r="AB122" s="537"/>
      <c r="AC122" s="537"/>
      <c r="BA122" s="1036">
        <v>46511</v>
      </c>
      <c r="BB122" s="1035" t="s">
        <v>1355</v>
      </c>
    </row>
    <row r="123" spans="6:54" s="558" customFormat="1">
      <c r="F123" s="572"/>
      <c r="G123" s="572"/>
      <c r="H123" s="572"/>
      <c r="I123" s="572"/>
      <c r="L123" s="572"/>
      <c r="O123" s="536"/>
      <c r="P123" s="536"/>
      <c r="Q123" s="536"/>
      <c r="R123" s="536"/>
      <c r="S123" s="536"/>
      <c r="T123" s="537"/>
      <c r="U123" s="537"/>
      <c r="V123" s="537"/>
      <c r="W123" s="537"/>
      <c r="X123" s="537"/>
      <c r="Y123" s="537"/>
      <c r="Z123" s="537"/>
      <c r="AA123" s="537"/>
      <c r="AB123" s="537"/>
      <c r="AC123" s="537"/>
      <c r="BA123" s="1036">
        <v>46512</v>
      </c>
      <c r="BB123" s="1035" t="s">
        <v>1356</v>
      </c>
    </row>
    <row r="124" spans="6:54" s="558" customFormat="1">
      <c r="F124" s="572"/>
      <c r="G124" s="572"/>
      <c r="H124" s="572"/>
      <c r="I124" s="572"/>
      <c r="L124" s="572"/>
      <c r="O124" s="536"/>
      <c r="P124" s="536"/>
      <c r="Q124" s="536"/>
      <c r="R124" s="536"/>
      <c r="S124" s="536"/>
      <c r="T124" s="537"/>
      <c r="U124" s="537"/>
      <c r="V124" s="537"/>
      <c r="W124" s="537"/>
      <c r="X124" s="537"/>
      <c r="Y124" s="537"/>
      <c r="Z124" s="537"/>
      <c r="AA124" s="537"/>
      <c r="AB124" s="537"/>
      <c r="AC124" s="537"/>
      <c r="BA124" s="1036">
        <v>46587</v>
      </c>
      <c r="BB124" s="1035" t="s">
        <v>1357</v>
      </c>
    </row>
    <row r="125" spans="6:54" s="558" customFormat="1">
      <c r="F125" s="572"/>
      <c r="G125" s="572"/>
      <c r="H125" s="572"/>
      <c r="I125" s="572"/>
      <c r="L125" s="572"/>
      <c r="O125" s="536"/>
      <c r="P125" s="536"/>
      <c r="Q125" s="536"/>
      <c r="R125" s="536"/>
      <c r="S125" s="536"/>
      <c r="T125" s="537"/>
      <c r="U125" s="537"/>
      <c r="V125" s="537"/>
      <c r="W125" s="537"/>
      <c r="X125" s="537"/>
      <c r="Y125" s="537"/>
      <c r="Z125" s="537"/>
      <c r="AA125" s="537"/>
      <c r="AB125" s="537"/>
      <c r="AC125" s="537"/>
      <c r="BA125" s="1036">
        <v>46610</v>
      </c>
      <c r="BB125" s="1035" t="s">
        <v>1358</v>
      </c>
    </row>
    <row r="126" spans="6:54" s="558" customFormat="1">
      <c r="F126" s="572"/>
      <c r="G126" s="572"/>
      <c r="H126" s="572"/>
      <c r="I126" s="572"/>
      <c r="L126" s="572"/>
      <c r="O126" s="536"/>
      <c r="P126" s="536"/>
      <c r="Q126" s="536"/>
      <c r="R126" s="536"/>
      <c r="S126" s="536"/>
      <c r="T126" s="537"/>
      <c r="U126" s="537"/>
      <c r="V126" s="537"/>
      <c r="W126" s="537"/>
      <c r="X126" s="537"/>
      <c r="Y126" s="537"/>
      <c r="Z126" s="537"/>
      <c r="AA126" s="537"/>
      <c r="AB126" s="537"/>
      <c r="AC126" s="537"/>
      <c r="BA126" s="1036">
        <v>46650</v>
      </c>
      <c r="BB126" s="1035" t="s">
        <v>1359</v>
      </c>
    </row>
    <row r="127" spans="6:54" s="558" customFormat="1">
      <c r="F127" s="572"/>
      <c r="G127" s="572"/>
      <c r="H127" s="572"/>
      <c r="I127" s="572"/>
      <c r="L127" s="572"/>
      <c r="O127" s="536"/>
      <c r="P127" s="536"/>
      <c r="Q127" s="536"/>
      <c r="R127" s="536"/>
      <c r="S127" s="536"/>
      <c r="T127" s="537"/>
      <c r="U127" s="537"/>
      <c r="V127" s="537"/>
      <c r="W127" s="537"/>
      <c r="X127" s="537"/>
      <c r="Y127" s="537"/>
      <c r="Z127" s="537"/>
      <c r="AA127" s="537"/>
      <c r="AB127" s="537"/>
      <c r="AC127" s="537"/>
      <c r="BA127" s="1036">
        <v>46653</v>
      </c>
      <c r="BB127" s="1035" t="s">
        <v>1360</v>
      </c>
    </row>
    <row r="128" spans="6:54" s="558" customFormat="1">
      <c r="F128" s="572"/>
      <c r="G128" s="572"/>
      <c r="H128" s="572"/>
      <c r="I128" s="572"/>
      <c r="L128" s="572"/>
      <c r="O128" s="536"/>
      <c r="P128" s="536"/>
      <c r="Q128" s="536"/>
      <c r="R128" s="536"/>
      <c r="S128" s="536"/>
      <c r="T128" s="537"/>
      <c r="U128" s="537"/>
      <c r="V128" s="537"/>
      <c r="W128" s="537"/>
      <c r="X128" s="537"/>
      <c r="Y128" s="537"/>
      <c r="Z128" s="537"/>
      <c r="AA128" s="537"/>
      <c r="AB128" s="537"/>
      <c r="AC128" s="537"/>
      <c r="BA128" s="1036">
        <v>46671</v>
      </c>
      <c r="BB128" s="1035" t="s">
        <v>1361</v>
      </c>
    </row>
    <row r="129" spans="6:54" s="558" customFormat="1">
      <c r="F129" s="572"/>
      <c r="G129" s="572"/>
      <c r="H129" s="572"/>
      <c r="I129" s="572"/>
      <c r="L129" s="572"/>
      <c r="O129" s="536"/>
      <c r="P129" s="536"/>
      <c r="Q129" s="536"/>
      <c r="R129" s="536"/>
      <c r="S129" s="536"/>
      <c r="T129" s="537"/>
      <c r="U129" s="537"/>
      <c r="V129" s="537"/>
      <c r="W129" s="537"/>
      <c r="X129" s="537"/>
      <c r="Y129" s="537"/>
      <c r="Z129" s="537"/>
      <c r="AA129" s="537"/>
      <c r="AB129" s="537"/>
      <c r="AC129" s="537"/>
      <c r="BA129" s="1036">
        <v>46694</v>
      </c>
      <c r="BB129" s="1035" t="s">
        <v>1362</v>
      </c>
    </row>
    <row r="130" spans="6:54" s="558" customFormat="1">
      <c r="F130" s="572"/>
      <c r="G130" s="572"/>
      <c r="H130" s="572"/>
      <c r="I130" s="572"/>
      <c r="L130" s="572"/>
      <c r="O130" s="536"/>
      <c r="P130" s="536"/>
      <c r="Q130" s="536"/>
      <c r="R130" s="536"/>
      <c r="S130" s="536"/>
      <c r="T130" s="537"/>
      <c r="U130" s="537"/>
      <c r="V130" s="537"/>
      <c r="W130" s="537"/>
      <c r="X130" s="537"/>
      <c r="Y130" s="537"/>
      <c r="Z130" s="537"/>
      <c r="AA130" s="537"/>
      <c r="AB130" s="537"/>
      <c r="AC130" s="537"/>
      <c r="BA130" s="1036">
        <v>46714</v>
      </c>
      <c r="BB130" s="1035" t="s">
        <v>1363</v>
      </c>
    </row>
    <row r="131" spans="6:54" s="558" customFormat="1">
      <c r="F131" s="572"/>
      <c r="G131" s="572"/>
      <c r="H131" s="572"/>
      <c r="I131" s="572"/>
      <c r="L131" s="572"/>
      <c r="O131" s="536"/>
      <c r="P131" s="536"/>
      <c r="Q131" s="536"/>
      <c r="R131" s="536"/>
      <c r="S131" s="536"/>
      <c r="T131" s="537"/>
      <c r="U131" s="537"/>
      <c r="V131" s="537"/>
      <c r="W131" s="537"/>
      <c r="X131" s="537"/>
      <c r="Y131" s="537"/>
      <c r="Z131" s="537"/>
      <c r="AA131" s="537"/>
      <c r="AB131" s="537"/>
      <c r="AC131" s="537"/>
      <c r="BA131" s="1036">
        <v>46750</v>
      </c>
      <c r="BB131" s="1037" t="s">
        <v>1366</v>
      </c>
    </row>
    <row r="132" spans="6:54" s="558" customFormat="1">
      <c r="F132" s="572"/>
      <c r="G132" s="572"/>
      <c r="H132" s="572"/>
      <c r="I132" s="572"/>
      <c r="L132" s="572"/>
      <c r="O132" s="536"/>
      <c r="P132" s="536"/>
      <c r="Q132" s="536"/>
      <c r="R132" s="536"/>
      <c r="S132" s="536"/>
      <c r="T132" s="537"/>
      <c r="U132" s="537"/>
      <c r="V132" s="537"/>
      <c r="W132" s="537"/>
      <c r="X132" s="537"/>
      <c r="Y132" s="537"/>
      <c r="Z132" s="537"/>
      <c r="AA132" s="537"/>
      <c r="AB132" s="537"/>
      <c r="AC132" s="537"/>
      <c r="BA132" s="1036">
        <v>46751</v>
      </c>
      <c r="BB132" s="1037" t="s">
        <v>1366</v>
      </c>
    </row>
    <row r="133" spans="6:54" s="558" customFormat="1">
      <c r="F133" s="572"/>
      <c r="G133" s="572"/>
      <c r="H133" s="572"/>
      <c r="I133" s="572"/>
      <c r="L133" s="572"/>
      <c r="O133" s="536"/>
      <c r="P133" s="536"/>
      <c r="Q133" s="536"/>
      <c r="R133" s="536"/>
      <c r="S133" s="536"/>
      <c r="T133" s="537"/>
      <c r="U133" s="537"/>
      <c r="V133" s="537"/>
      <c r="W133" s="537"/>
      <c r="X133" s="537"/>
      <c r="Y133" s="537"/>
      <c r="Z133" s="537"/>
      <c r="AA133" s="537"/>
      <c r="AB133" s="537"/>
      <c r="AC133" s="537"/>
      <c r="BA133" s="1036">
        <v>46752</v>
      </c>
      <c r="BB133" s="1037" t="s">
        <v>1366</v>
      </c>
    </row>
    <row r="134" spans="6:54" s="558" customFormat="1">
      <c r="F134" s="572"/>
      <c r="G134" s="572"/>
      <c r="H134" s="572"/>
      <c r="I134" s="572"/>
      <c r="L134" s="572"/>
      <c r="O134" s="536"/>
      <c r="P134" s="536"/>
      <c r="Q134" s="536"/>
      <c r="R134" s="536"/>
      <c r="S134" s="536"/>
      <c r="T134" s="537"/>
      <c r="U134" s="537"/>
      <c r="V134" s="537"/>
      <c r="W134" s="537"/>
      <c r="X134" s="537"/>
      <c r="Y134" s="537"/>
      <c r="Z134" s="537"/>
      <c r="AA134" s="537"/>
      <c r="AB134" s="537"/>
      <c r="AC134" s="537"/>
      <c r="BA134" s="1036">
        <v>46753</v>
      </c>
      <c r="BB134" s="1035" t="s">
        <v>1347</v>
      </c>
    </row>
    <row r="135" spans="6:54" s="558" customFormat="1">
      <c r="F135" s="572"/>
      <c r="G135" s="572"/>
      <c r="H135" s="572"/>
      <c r="I135" s="572"/>
      <c r="L135" s="572"/>
      <c r="O135" s="536"/>
      <c r="P135" s="536"/>
      <c r="Q135" s="536"/>
      <c r="R135" s="536"/>
      <c r="S135" s="536"/>
      <c r="T135" s="537"/>
      <c r="U135" s="537"/>
      <c r="V135" s="537"/>
      <c r="W135" s="537"/>
      <c r="X135" s="537"/>
      <c r="Y135" s="537"/>
      <c r="Z135" s="537"/>
      <c r="AA135" s="537"/>
      <c r="AB135" s="537"/>
      <c r="AC135" s="537"/>
      <c r="BA135" s="1036">
        <v>46754</v>
      </c>
      <c r="BB135" s="1037" t="s">
        <v>1366</v>
      </c>
    </row>
    <row r="136" spans="6:54" s="558" customFormat="1">
      <c r="F136" s="572"/>
      <c r="G136" s="572"/>
      <c r="H136" s="572"/>
      <c r="I136" s="572"/>
      <c r="L136" s="572"/>
      <c r="O136" s="536"/>
      <c r="P136" s="536"/>
      <c r="Q136" s="536"/>
      <c r="R136" s="536"/>
      <c r="S136" s="536"/>
      <c r="T136" s="537"/>
      <c r="U136" s="537"/>
      <c r="V136" s="537"/>
      <c r="W136" s="537"/>
      <c r="X136" s="537"/>
      <c r="Y136" s="537"/>
      <c r="Z136" s="537"/>
      <c r="AA136" s="537"/>
      <c r="AB136" s="537"/>
      <c r="AC136" s="537"/>
      <c r="BA136" s="1036">
        <v>46755</v>
      </c>
      <c r="BB136" s="1037" t="s">
        <v>1366</v>
      </c>
    </row>
    <row r="137" spans="6:54" s="558" customFormat="1">
      <c r="F137" s="572"/>
      <c r="G137" s="572"/>
      <c r="H137" s="572"/>
      <c r="I137" s="572"/>
      <c r="L137" s="572"/>
      <c r="O137" s="536"/>
      <c r="P137" s="536"/>
      <c r="Q137" s="536"/>
      <c r="R137" s="536"/>
      <c r="S137" s="536"/>
      <c r="T137" s="537"/>
      <c r="U137" s="537"/>
      <c r="V137" s="537"/>
      <c r="W137" s="537"/>
      <c r="X137" s="537"/>
      <c r="Y137" s="537"/>
      <c r="Z137" s="537"/>
      <c r="AA137" s="537"/>
      <c r="AB137" s="537"/>
      <c r="AC137" s="537"/>
      <c r="BA137" s="1036">
        <v>46762</v>
      </c>
      <c r="BB137" s="1035" t="s">
        <v>1349</v>
      </c>
    </row>
    <row r="138" spans="6:54" s="558" customFormat="1">
      <c r="F138" s="572"/>
      <c r="G138" s="572"/>
      <c r="H138" s="572"/>
      <c r="I138" s="572"/>
      <c r="L138" s="572"/>
      <c r="O138" s="536"/>
      <c r="P138" s="536"/>
      <c r="Q138" s="536"/>
      <c r="R138" s="536"/>
      <c r="S138" s="536"/>
      <c r="T138" s="537"/>
      <c r="U138" s="537"/>
      <c r="V138" s="537"/>
      <c r="W138" s="537"/>
      <c r="X138" s="537"/>
      <c r="Y138" s="537"/>
      <c r="Z138" s="537"/>
      <c r="AA138" s="537"/>
      <c r="AB138" s="537"/>
      <c r="AC138" s="537"/>
      <c r="BA138" s="1036">
        <v>46794</v>
      </c>
      <c r="BB138" s="1035" t="s">
        <v>1350</v>
      </c>
    </row>
    <row r="139" spans="6:54" s="558" customFormat="1">
      <c r="F139" s="572"/>
      <c r="G139" s="572"/>
      <c r="H139" s="572"/>
      <c r="I139" s="572"/>
      <c r="L139" s="572"/>
      <c r="O139" s="536"/>
      <c r="P139" s="536"/>
      <c r="Q139" s="536"/>
      <c r="R139" s="536"/>
      <c r="S139" s="536"/>
      <c r="T139" s="537"/>
      <c r="U139" s="537"/>
      <c r="V139" s="537"/>
      <c r="W139" s="537"/>
      <c r="X139" s="537"/>
      <c r="Y139" s="537"/>
      <c r="Z139" s="537"/>
      <c r="AA139" s="537"/>
      <c r="AB139" s="537"/>
      <c r="AC139" s="537"/>
      <c r="BA139" s="1036">
        <v>46806</v>
      </c>
      <c r="BB139" s="1035" t="s">
        <v>1351</v>
      </c>
    </row>
    <row r="140" spans="6:54" s="558" customFormat="1">
      <c r="F140" s="572"/>
      <c r="G140" s="572"/>
      <c r="H140" s="572"/>
      <c r="I140" s="572"/>
      <c r="L140" s="572"/>
      <c r="O140" s="536"/>
      <c r="P140" s="536"/>
      <c r="Q140" s="536"/>
      <c r="R140" s="536"/>
      <c r="S140" s="536"/>
      <c r="T140" s="537"/>
      <c r="U140" s="537"/>
      <c r="V140" s="537"/>
      <c r="W140" s="537"/>
      <c r="X140" s="537"/>
      <c r="Y140" s="537"/>
      <c r="Z140" s="537"/>
      <c r="AA140" s="537"/>
      <c r="AB140" s="537"/>
      <c r="AC140" s="537"/>
      <c r="BA140" s="1036">
        <v>46832</v>
      </c>
      <c r="BB140" s="1035" t="s">
        <v>1352</v>
      </c>
    </row>
    <row r="141" spans="6:54" s="558" customFormat="1">
      <c r="F141" s="572"/>
      <c r="G141" s="572"/>
      <c r="H141" s="572"/>
      <c r="I141" s="572"/>
      <c r="L141" s="572"/>
      <c r="O141" s="536"/>
      <c r="P141" s="536"/>
      <c r="Q141" s="536"/>
      <c r="R141" s="536"/>
      <c r="S141" s="536"/>
      <c r="T141" s="537"/>
      <c r="U141" s="537"/>
      <c r="V141" s="537"/>
      <c r="W141" s="537"/>
      <c r="X141" s="537"/>
      <c r="Y141" s="537"/>
      <c r="Z141" s="537"/>
      <c r="AA141" s="537"/>
      <c r="AB141" s="537"/>
      <c r="AC141" s="537"/>
      <c r="BA141" s="1036">
        <v>46872</v>
      </c>
      <c r="BB141" s="1035" t="s">
        <v>1353</v>
      </c>
    </row>
    <row r="142" spans="6:54" s="558" customFormat="1">
      <c r="F142" s="572"/>
      <c r="G142" s="572"/>
      <c r="H142" s="572"/>
      <c r="I142" s="572"/>
      <c r="L142" s="572"/>
      <c r="O142" s="536"/>
      <c r="P142" s="536"/>
      <c r="Q142" s="536"/>
      <c r="R142" s="536"/>
      <c r="S142" s="536"/>
      <c r="T142" s="537"/>
      <c r="U142" s="537"/>
      <c r="V142" s="537"/>
      <c r="W142" s="537"/>
      <c r="X142" s="537"/>
      <c r="Y142" s="537"/>
      <c r="Z142" s="537"/>
      <c r="AA142" s="537"/>
      <c r="AB142" s="537"/>
      <c r="AC142" s="537"/>
      <c r="BA142" s="1036">
        <v>46876</v>
      </c>
      <c r="BB142" s="1035" t="s">
        <v>1354</v>
      </c>
    </row>
    <row r="143" spans="6:54" s="558" customFormat="1">
      <c r="F143" s="572"/>
      <c r="G143" s="572"/>
      <c r="H143" s="572"/>
      <c r="I143" s="572"/>
      <c r="L143" s="572"/>
      <c r="O143" s="536"/>
      <c r="P143" s="536"/>
      <c r="Q143" s="536"/>
      <c r="R143" s="536"/>
      <c r="S143" s="536"/>
      <c r="T143" s="537"/>
      <c r="U143" s="537"/>
      <c r="V143" s="537"/>
      <c r="W143" s="537"/>
      <c r="X143" s="537"/>
      <c r="Y143" s="537"/>
      <c r="Z143" s="537"/>
      <c r="AA143" s="537"/>
      <c r="AB143" s="537"/>
      <c r="AC143" s="537"/>
      <c r="BA143" s="1036">
        <v>46877</v>
      </c>
      <c r="BB143" s="1035" t="s">
        <v>1355</v>
      </c>
    </row>
    <row r="144" spans="6:54" s="558" customFormat="1">
      <c r="F144" s="572"/>
      <c r="G144" s="572"/>
      <c r="H144" s="572"/>
      <c r="I144" s="572"/>
      <c r="L144" s="572"/>
      <c r="O144" s="536"/>
      <c r="P144" s="536"/>
      <c r="Q144" s="536"/>
      <c r="R144" s="536"/>
      <c r="S144" s="536"/>
      <c r="T144" s="537"/>
      <c r="U144" s="537"/>
      <c r="V144" s="537"/>
      <c r="W144" s="537"/>
      <c r="X144" s="537"/>
      <c r="Y144" s="537"/>
      <c r="Z144" s="537"/>
      <c r="AA144" s="537"/>
      <c r="AB144" s="537"/>
      <c r="AC144" s="537"/>
      <c r="BA144" s="1036">
        <v>46878</v>
      </c>
      <c r="BB144" s="1035" t="s">
        <v>1356</v>
      </c>
    </row>
    <row r="145" spans="6:54" s="558" customFormat="1">
      <c r="F145" s="572"/>
      <c r="G145" s="572"/>
      <c r="H145" s="572"/>
      <c r="I145" s="572"/>
      <c r="L145" s="572"/>
      <c r="O145" s="536"/>
      <c r="P145" s="536"/>
      <c r="Q145" s="536"/>
      <c r="R145" s="536"/>
      <c r="S145" s="536"/>
      <c r="T145" s="537"/>
      <c r="U145" s="537"/>
      <c r="V145" s="537"/>
      <c r="W145" s="537"/>
      <c r="X145" s="537"/>
      <c r="Y145" s="537"/>
      <c r="Z145" s="537"/>
      <c r="AA145" s="537"/>
      <c r="AB145" s="537"/>
      <c r="AC145" s="537"/>
      <c r="BA145" s="1036">
        <v>46951</v>
      </c>
      <c r="BB145" s="1035" t="s">
        <v>1357</v>
      </c>
    </row>
    <row r="146" spans="6:54" s="558" customFormat="1">
      <c r="F146" s="572"/>
      <c r="G146" s="572"/>
      <c r="H146" s="572"/>
      <c r="I146" s="572"/>
      <c r="L146" s="572"/>
      <c r="O146" s="536"/>
      <c r="P146" s="536"/>
      <c r="Q146" s="536"/>
      <c r="R146" s="536"/>
      <c r="S146" s="536"/>
      <c r="T146" s="537"/>
      <c r="U146" s="537"/>
      <c r="V146" s="537"/>
      <c r="W146" s="537"/>
      <c r="X146" s="537"/>
      <c r="Y146" s="537"/>
      <c r="Z146" s="537"/>
      <c r="AA146" s="537"/>
      <c r="AB146" s="537"/>
      <c r="AC146" s="537"/>
      <c r="BA146" s="1036">
        <v>46976</v>
      </c>
      <c r="BB146" s="1035" t="s">
        <v>1358</v>
      </c>
    </row>
    <row r="147" spans="6:54" s="558" customFormat="1">
      <c r="F147" s="572"/>
      <c r="G147" s="572"/>
      <c r="H147" s="572"/>
      <c r="I147" s="572"/>
      <c r="L147" s="572"/>
      <c r="O147" s="536"/>
      <c r="P147" s="536"/>
      <c r="Q147" s="536"/>
      <c r="R147" s="536"/>
      <c r="S147" s="536"/>
      <c r="T147" s="537"/>
      <c r="U147" s="537"/>
      <c r="V147" s="537"/>
      <c r="W147" s="537"/>
      <c r="X147" s="537"/>
      <c r="Y147" s="537"/>
      <c r="Z147" s="537"/>
      <c r="AA147" s="537"/>
      <c r="AB147" s="537"/>
      <c r="AC147" s="537"/>
      <c r="BA147" s="1036">
        <v>47014</v>
      </c>
      <c r="BB147" s="1035" t="s">
        <v>1359</v>
      </c>
    </row>
    <row r="148" spans="6:54" s="558" customFormat="1">
      <c r="F148" s="572"/>
      <c r="G148" s="572"/>
      <c r="H148" s="572"/>
      <c r="I148" s="572"/>
      <c r="L148" s="572"/>
      <c r="O148" s="536"/>
      <c r="P148" s="536"/>
      <c r="Q148" s="536"/>
      <c r="R148" s="536"/>
      <c r="S148" s="536"/>
      <c r="T148" s="537"/>
      <c r="U148" s="537"/>
      <c r="V148" s="537"/>
      <c r="W148" s="537"/>
      <c r="X148" s="537"/>
      <c r="Y148" s="537"/>
      <c r="Z148" s="537"/>
      <c r="AA148" s="537"/>
      <c r="AB148" s="537"/>
      <c r="AC148" s="537"/>
      <c r="BA148" s="1036">
        <v>47018</v>
      </c>
      <c r="BB148" s="1035" t="s">
        <v>1360</v>
      </c>
    </row>
    <row r="149" spans="6:54" s="558" customFormat="1">
      <c r="F149" s="572"/>
      <c r="G149" s="572"/>
      <c r="H149" s="572"/>
      <c r="I149" s="572"/>
      <c r="L149" s="572"/>
      <c r="O149" s="536"/>
      <c r="P149" s="536"/>
      <c r="Q149" s="536"/>
      <c r="R149" s="536"/>
      <c r="S149" s="536"/>
      <c r="T149" s="537"/>
      <c r="U149" s="537"/>
      <c r="V149" s="537"/>
      <c r="W149" s="537"/>
      <c r="X149" s="537"/>
      <c r="Y149" s="537"/>
      <c r="Z149" s="537"/>
      <c r="AA149" s="537"/>
      <c r="AB149" s="537"/>
      <c r="AC149" s="537"/>
      <c r="BA149" s="1036">
        <v>47035</v>
      </c>
      <c r="BB149" s="1035" t="s">
        <v>1361</v>
      </c>
    </row>
    <row r="150" spans="6:54" s="558" customFormat="1">
      <c r="F150" s="572"/>
      <c r="G150" s="572"/>
      <c r="H150" s="572"/>
      <c r="I150" s="572"/>
      <c r="L150" s="572"/>
      <c r="O150" s="536"/>
      <c r="P150" s="536"/>
      <c r="Q150" s="536"/>
      <c r="R150" s="536"/>
      <c r="S150" s="536"/>
      <c r="T150" s="537"/>
      <c r="U150" s="537"/>
      <c r="V150" s="537"/>
      <c r="W150" s="537"/>
      <c r="X150" s="537"/>
      <c r="Y150" s="537"/>
      <c r="Z150" s="537"/>
      <c r="AA150" s="537"/>
      <c r="AB150" s="537"/>
      <c r="AC150" s="537"/>
      <c r="BA150" s="1036">
        <v>47060</v>
      </c>
      <c r="BB150" s="1035" t="s">
        <v>1362</v>
      </c>
    </row>
    <row r="151" spans="6:54" s="558" customFormat="1">
      <c r="F151" s="572"/>
      <c r="G151" s="572"/>
      <c r="H151" s="572"/>
      <c r="I151" s="572"/>
      <c r="L151" s="572"/>
      <c r="O151" s="536"/>
      <c r="P151" s="536"/>
      <c r="Q151" s="536"/>
      <c r="R151" s="536"/>
      <c r="S151" s="536"/>
      <c r="T151" s="537"/>
      <c r="U151" s="537"/>
      <c r="V151" s="537"/>
      <c r="W151" s="537"/>
      <c r="X151" s="537"/>
      <c r="Y151" s="537"/>
      <c r="Z151" s="537"/>
      <c r="AA151" s="537"/>
      <c r="AB151" s="537"/>
      <c r="AC151" s="537"/>
      <c r="BA151" s="1036">
        <v>47080</v>
      </c>
      <c r="BB151" s="1035" t="s">
        <v>1363</v>
      </c>
    </row>
    <row r="152" spans="6:54" s="558" customFormat="1" ht="12">
      <c r="F152" s="572"/>
      <c r="G152" s="572"/>
      <c r="H152" s="572"/>
      <c r="I152" s="572"/>
      <c r="L152" s="572"/>
      <c r="O152" s="536"/>
      <c r="P152" s="536"/>
      <c r="Q152" s="536"/>
      <c r="R152" s="536"/>
      <c r="S152" s="536"/>
      <c r="T152" s="537"/>
      <c r="U152" s="537"/>
      <c r="V152" s="537"/>
      <c r="W152" s="537"/>
      <c r="X152" s="537"/>
      <c r="Y152" s="537"/>
      <c r="Z152" s="537"/>
      <c r="AA152" s="537"/>
      <c r="AB152" s="537"/>
      <c r="AC152" s="537"/>
    </row>
    <row r="153" spans="6:54" s="558" customFormat="1" ht="12">
      <c r="F153" s="572"/>
      <c r="G153" s="572"/>
      <c r="H153" s="572"/>
      <c r="I153" s="572"/>
      <c r="L153" s="572"/>
      <c r="O153" s="536"/>
      <c r="P153" s="536"/>
      <c r="Q153" s="536"/>
      <c r="R153" s="536"/>
      <c r="S153" s="536"/>
      <c r="T153" s="537"/>
      <c r="U153" s="537"/>
      <c r="V153" s="537"/>
      <c r="W153" s="537"/>
      <c r="X153" s="537"/>
      <c r="Y153" s="537"/>
      <c r="Z153" s="537"/>
      <c r="AA153" s="537"/>
      <c r="AB153" s="537"/>
      <c r="AC153" s="537"/>
    </row>
    <row r="154" spans="6:54" s="558" customFormat="1" ht="12">
      <c r="F154" s="572"/>
      <c r="G154" s="572"/>
      <c r="H154" s="572"/>
      <c r="I154" s="572"/>
      <c r="L154" s="572"/>
      <c r="O154" s="536"/>
      <c r="P154" s="536"/>
      <c r="Q154" s="536"/>
      <c r="R154" s="536"/>
      <c r="S154" s="536"/>
      <c r="T154" s="537"/>
      <c r="U154" s="537"/>
      <c r="V154" s="537"/>
      <c r="W154" s="537"/>
      <c r="X154" s="537"/>
      <c r="Y154" s="537"/>
      <c r="Z154" s="537"/>
      <c r="AA154" s="537"/>
      <c r="AB154" s="537"/>
      <c r="AC154" s="537"/>
    </row>
    <row r="155" spans="6:54" s="558" customFormat="1" ht="12">
      <c r="F155" s="572"/>
      <c r="G155" s="572"/>
      <c r="H155" s="572"/>
      <c r="I155" s="572"/>
      <c r="L155" s="572"/>
      <c r="O155" s="536"/>
      <c r="P155" s="536"/>
      <c r="Q155" s="536"/>
      <c r="R155" s="536"/>
      <c r="S155" s="536"/>
      <c r="T155" s="537"/>
      <c r="U155" s="537"/>
      <c r="V155" s="537"/>
      <c r="W155" s="537"/>
      <c r="X155" s="537"/>
      <c r="Y155" s="537"/>
      <c r="Z155" s="537"/>
      <c r="AA155" s="537"/>
      <c r="AB155" s="537"/>
      <c r="AC155" s="537"/>
    </row>
    <row r="156" spans="6:54" s="558" customFormat="1" ht="12">
      <c r="F156" s="572"/>
      <c r="G156" s="572"/>
      <c r="H156" s="572"/>
      <c r="I156" s="572"/>
      <c r="L156" s="572"/>
      <c r="O156" s="536"/>
      <c r="P156" s="536"/>
      <c r="Q156" s="536"/>
      <c r="R156" s="536"/>
      <c r="S156" s="536"/>
      <c r="T156" s="537"/>
      <c r="U156" s="537"/>
      <c r="V156" s="537"/>
      <c r="W156" s="537"/>
      <c r="X156" s="537"/>
      <c r="Y156" s="537"/>
      <c r="Z156" s="537"/>
      <c r="AA156" s="537"/>
      <c r="AB156" s="537"/>
      <c r="AC156" s="537"/>
    </row>
    <row r="157" spans="6:54" s="558" customFormat="1" ht="12">
      <c r="F157" s="572"/>
      <c r="G157" s="572"/>
      <c r="H157" s="572"/>
      <c r="I157" s="572"/>
      <c r="L157" s="572"/>
      <c r="O157" s="536"/>
      <c r="P157" s="536"/>
      <c r="Q157" s="536"/>
      <c r="R157" s="536"/>
      <c r="S157" s="536"/>
      <c r="T157" s="537"/>
      <c r="U157" s="537"/>
      <c r="V157" s="537"/>
      <c r="W157" s="537"/>
      <c r="X157" s="537"/>
      <c r="Y157" s="537"/>
      <c r="Z157" s="537"/>
      <c r="AA157" s="537"/>
      <c r="AB157" s="537"/>
      <c r="AC157" s="537"/>
    </row>
    <row r="158" spans="6:54" s="558" customFormat="1" ht="12">
      <c r="F158" s="572"/>
      <c r="G158" s="572"/>
      <c r="H158" s="572"/>
      <c r="I158" s="572"/>
      <c r="L158" s="572"/>
      <c r="O158" s="536"/>
      <c r="P158" s="536"/>
      <c r="Q158" s="536"/>
      <c r="R158" s="536"/>
      <c r="S158" s="536"/>
      <c r="T158" s="537"/>
      <c r="U158" s="537"/>
      <c r="V158" s="537"/>
      <c r="W158" s="537"/>
      <c r="X158" s="537"/>
      <c r="Y158" s="537"/>
      <c r="Z158" s="537"/>
      <c r="AA158" s="537"/>
      <c r="AB158" s="537"/>
      <c r="AC158" s="537"/>
    </row>
    <row r="159" spans="6:54" s="558" customFormat="1" ht="12">
      <c r="F159" s="572"/>
      <c r="G159" s="572"/>
      <c r="H159" s="572"/>
      <c r="I159" s="572"/>
      <c r="L159" s="572"/>
      <c r="O159" s="536"/>
      <c r="P159" s="536"/>
      <c r="Q159" s="536"/>
      <c r="R159" s="536"/>
      <c r="S159" s="536"/>
      <c r="T159" s="537"/>
      <c r="U159" s="537"/>
      <c r="V159" s="537"/>
      <c r="W159" s="537"/>
      <c r="X159" s="537"/>
      <c r="Y159" s="537"/>
      <c r="Z159" s="537"/>
      <c r="AA159" s="537"/>
      <c r="AB159" s="537"/>
      <c r="AC159" s="537"/>
    </row>
    <row r="160" spans="6:54" s="558" customFormat="1" ht="12">
      <c r="F160" s="572"/>
      <c r="G160" s="572"/>
      <c r="H160" s="572"/>
      <c r="I160" s="572"/>
      <c r="L160" s="572"/>
      <c r="O160" s="536"/>
      <c r="P160" s="536"/>
      <c r="Q160" s="536"/>
      <c r="R160" s="536"/>
      <c r="S160" s="536"/>
      <c r="T160" s="537"/>
      <c r="U160" s="537"/>
      <c r="V160" s="537"/>
      <c r="W160" s="537"/>
      <c r="X160" s="537"/>
      <c r="Y160" s="537"/>
      <c r="Z160" s="537"/>
      <c r="AA160" s="537"/>
      <c r="AB160" s="537"/>
      <c r="AC160" s="537"/>
    </row>
    <row r="161" spans="6:29" s="558" customFormat="1" ht="12">
      <c r="F161" s="572"/>
      <c r="G161" s="572"/>
      <c r="H161" s="572"/>
      <c r="I161" s="572"/>
      <c r="L161" s="572"/>
      <c r="O161" s="536"/>
      <c r="P161" s="536"/>
      <c r="Q161" s="536"/>
      <c r="R161" s="536"/>
      <c r="S161" s="536"/>
      <c r="T161" s="537"/>
      <c r="U161" s="537"/>
      <c r="V161" s="537"/>
      <c r="W161" s="537"/>
      <c r="X161" s="537"/>
      <c r="Y161" s="537"/>
      <c r="Z161" s="537"/>
      <c r="AA161" s="537"/>
      <c r="AB161" s="537"/>
      <c r="AC161" s="537"/>
    </row>
    <row r="162" spans="6:29" s="558" customFormat="1" ht="12">
      <c r="F162" s="572"/>
      <c r="G162" s="572"/>
      <c r="H162" s="572"/>
      <c r="I162" s="572"/>
      <c r="L162" s="572"/>
      <c r="O162" s="536"/>
      <c r="P162" s="536"/>
      <c r="Q162" s="536"/>
      <c r="R162" s="536"/>
      <c r="S162" s="536"/>
      <c r="T162" s="537"/>
      <c r="U162" s="537"/>
      <c r="V162" s="537"/>
      <c r="W162" s="537"/>
      <c r="X162" s="537"/>
      <c r="Y162" s="537"/>
      <c r="Z162" s="537"/>
      <c r="AA162" s="537"/>
      <c r="AB162" s="537"/>
      <c r="AC162" s="537"/>
    </row>
    <row r="163" spans="6:29" s="558" customFormat="1" ht="12">
      <c r="F163" s="572"/>
      <c r="G163" s="572"/>
      <c r="H163" s="572"/>
      <c r="I163" s="572"/>
      <c r="L163" s="572"/>
      <c r="O163" s="536"/>
      <c r="P163" s="536"/>
      <c r="Q163" s="536"/>
      <c r="R163" s="536"/>
      <c r="S163" s="536"/>
      <c r="T163" s="537"/>
      <c r="U163" s="537"/>
      <c r="V163" s="537"/>
      <c r="W163" s="537"/>
      <c r="X163" s="537"/>
      <c r="Y163" s="537"/>
      <c r="Z163" s="537"/>
      <c r="AA163" s="537"/>
      <c r="AB163" s="537"/>
      <c r="AC163" s="537"/>
    </row>
    <row r="164" spans="6:29" s="558" customFormat="1" ht="12">
      <c r="F164" s="572"/>
      <c r="G164" s="572"/>
      <c r="H164" s="572"/>
      <c r="I164" s="572"/>
      <c r="L164" s="572"/>
      <c r="O164" s="536"/>
      <c r="P164" s="536"/>
      <c r="Q164" s="536"/>
      <c r="R164" s="536"/>
      <c r="S164" s="536"/>
      <c r="T164" s="537"/>
      <c r="U164" s="537"/>
      <c r="V164" s="537"/>
      <c r="W164" s="537"/>
      <c r="X164" s="537"/>
      <c r="Y164" s="537"/>
      <c r="Z164" s="537"/>
      <c r="AA164" s="537"/>
      <c r="AB164" s="537"/>
      <c r="AC164" s="537"/>
    </row>
    <row r="165" spans="6:29" s="558" customFormat="1" ht="12">
      <c r="F165" s="572"/>
      <c r="G165" s="572"/>
      <c r="H165" s="572"/>
      <c r="I165" s="572"/>
      <c r="L165" s="572"/>
      <c r="O165" s="536"/>
      <c r="P165" s="536"/>
      <c r="Q165" s="536"/>
      <c r="R165" s="536"/>
      <c r="S165" s="536"/>
      <c r="T165" s="537"/>
      <c r="U165" s="537"/>
      <c r="V165" s="537"/>
      <c r="W165" s="537"/>
      <c r="X165" s="537"/>
      <c r="Y165" s="537"/>
      <c r="Z165" s="537"/>
      <c r="AA165" s="537"/>
      <c r="AB165" s="537"/>
      <c r="AC165" s="537"/>
    </row>
    <row r="166" spans="6:29" s="558" customFormat="1" ht="12">
      <c r="F166" s="572"/>
      <c r="G166" s="572"/>
      <c r="H166" s="572"/>
      <c r="I166" s="572"/>
      <c r="L166" s="572"/>
      <c r="O166" s="536"/>
      <c r="P166" s="536"/>
      <c r="Q166" s="536"/>
      <c r="R166" s="536"/>
      <c r="S166" s="536"/>
      <c r="T166" s="537"/>
      <c r="U166" s="537"/>
      <c r="V166" s="537"/>
      <c r="W166" s="537"/>
      <c r="X166" s="537"/>
      <c r="Y166" s="537"/>
      <c r="Z166" s="537"/>
      <c r="AA166" s="537"/>
      <c r="AB166" s="537"/>
      <c r="AC166" s="537"/>
    </row>
    <row r="167" spans="6:29" s="558" customFormat="1" ht="12">
      <c r="F167" s="572"/>
      <c r="G167" s="572"/>
      <c r="H167" s="572"/>
      <c r="I167" s="572"/>
      <c r="L167" s="572"/>
      <c r="O167" s="536"/>
      <c r="P167" s="536"/>
      <c r="Q167" s="536"/>
      <c r="R167" s="536"/>
      <c r="S167" s="536"/>
      <c r="T167" s="537"/>
      <c r="U167" s="537"/>
      <c r="V167" s="537"/>
      <c r="W167" s="537"/>
      <c r="X167" s="537"/>
      <c r="Y167" s="537"/>
      <c r="Z167" s="537"/>
      <c r="AA167" s="537"/>
      <c r="AB167" s="537"/>
      <c r="AC167" s="537"/>
    </row>
    <row r="168" spans="6:29" s="558" customFormat="1" ht="12">
      <c r="F168" s="572"/>
      <c r="G168" s="572"/>
      <c r="H168" s="572"/>
      <c r="I168" s="572"/>
      <c r="L168" s="572"/>
      <c r="O168" s="536"/>
      <c r="P168" s="536"/>
      <c r="Q168" s="536"/>
      <c r="R168" s="536"/>
      <c r="S168" s="536"/>
      <c r="T168" s="537"/>
      <c r="U168" s="537"/>
      <c r="V168" s="537"/>
      <c r="W168" s="537"/>
      <c r="X168" s="537"/>
      <c r="Y168" s="537"/>
      <c r="Z168" s="537"/>
      <c r="AA168" s="537"/>
      <c r="AB168" s="537"/>
      <c r="AC168" s="537"/>
    </row>
    <row r="169" spans="6:29" s="558" customFormat="1" ht="12">
      <c r="F169" s="572"/>
      <c r="G169" s="572"/>
      <c r="H169" s="572"/>
      <c r="I169" s="572"/>
      <c r="L169" s="572"/>
      <c r="O169" s="536"/>
      <c r="P169" s="536"/>
      <c r="Q169" s="536"/>
      <c r="R169" s="536"/>
      <c r="S169" s="536"/>
      <c r="T169" s="537"/>
      <c r="U169" s="537"/>
      <c r="V169" s="537"/>
      <c r="W169" s="537"/>
      <c r="X169" s="537"/>
      <c r="Y169" s="537"/>
      <c r="Z169" s="537"/>
      <c r="AA169" s="537"/>
      <c r="AB169" s="537"/>
      <c r="AC169" s="537"/>
    </row>
    <row r="170" spans="6:29" s="558" customFormat="1" ht="12">
      <c r="F170" s="572"/>
      <c r="G170" s="572"/>
      <c r="H170" s="572"/>
      <c r="I170" s="572"/>
      <c r="L170" s="572"/>
      <c r="O170" s="536"/>
      <c r="P170" s="536"/>
      <c r="Q170" s="536"/>
      <c r="R170" s="536"/>
      <c r="S170" s="536"/>
      <c r="T170" s="537"/>
      <c r="U170" s="537"/>
      <c r="V170" s="537"/>
      <c r="W170" s="537"/>
      <c r="X170" s="537"/>
      <c r="Y170" s="537"/>
      <c r="Z170" s="537"/>
      <c r="AA170" s="537"/>
      <c r="AB170" s="537"/>
      <c r="AC170" s="537"/>
    </row>
    <row r="171" spans="6:29" s="558" customFormat="1" ht="12">
      <c r="F171" s="572"/>
      <c r="G171" s="572"/>
      <c r="H171" s="572"/>
      <c r="I171" s="572"/>
      <c r="L171" s="572"/>
      <c r="O171" s="536"/>
      <c r="P171" s="536"/>
      <c r="Q171" s="536"/>
      <c r="R171" s="536"/>
      <c r="S171" s="536"/>
      <c r="T171" s="537"/>
      <c r="U171" s="537"/>
      <c r="V171" s="537"/>
      <c r="W171" s="537"/>
      <c r="X171" s="537"/>
      <c r="Y171" s="537"/>
      <c r="Z171" s="537"/>
      <c r="AA171" s="537"/>
      <c r="AB171" s="537"/>
      <c r="AC171" s="537"/>
    </row>
    <row r="172" spans="6:29" s="558" customFormat="1" ht="12">
      <c r="F172" s="572"/>
      <c r="G172" s="572"/>
      <c r="H172" s="572"/>
      <c r="I172" s="572"/>
      <c r="L172" s="572"/>
      <c r="O172" s="536"/>
      <c r="P172" s="536"/>
      <c r="Q172" s="536"/>
      <c r="R172" s="536"/>
      <c r="S172" s="536"/>
      <c r="T172" s="537"/>
      <c r="U172" s="537"/>
      <c r="V172" s="537"/>
      <c r="W172" s="537"/>
      <c r="X172" s="537"/>
      <c r="Y172" s="537"/>
      <c r="Z172" s="537"/>
      <c r="AA172" s="537"/>
      <c r="AB172" s="537"/>
      <c r="AC172" s="537"/>
    </row>
    <row r="173" spans="6:29" s="558" customFormat="1" ht="12">
      <c r="F173" s="572"/>
      <c r="G173" s="572"/>
      <c r="H173" s="572"/>
      <c r="I173" s="572"/>
      <c r="L173" s="572"/>
      <c r="O173" s="536"/>
      <c r="P173" s="536"/>
      <c r="Q173" s="536"/>
      <c r="R173" s="536"/>
      <c r="S173" s="536"/>
      <c r="T173" s="537"/>
      <c r="U173" s="537"/>
      <c r="V173" s="537"/>
      <c r="W173" s="537"/>
      <c r="X173" s="537"/>
      <c r="Y173" s="537"/>
      <c r="Z173" s="537"/>
      <c r="AA173" s="537"/>
      <c r="AB173" s="537"/>
      <c r="AC173" s="537"/>
    </row>
    <row r="174" spans="6:29" s="558" customFormat="1" ht="12">
      <c r="F174" s="572"/>
      <c r="G174" s="572"/>
      <c r="H174" s="572"/>
      <c r="I174" s="572"/>
      <c r="L174" s="572"/>
      <c r="O174" s="536"/>
      <c r="P174" s="536"/>
      <c r="Q174" s="536"/>
      <c r="R174" s="536"/>
      <c r="S174" s="536"/>
      <c r="T174" s="537"/>
      <c r="U174" s="537"/>
      <c r="V174" s="537"/>
      <c r="W174" s="537"/>
      <c r="X174" s="537"/>
      <c r="Y174" s="537"/>
      <c r="Z174" s="537"/>
      <c r="AA174" s="537"/>
      <c r="AB174" s="537"/>
      <c r="AC174" s="537"/>
    </row>
    <row r="175" spans="6:29" s="558" customFormat="1" ht="12">
      <c r="F175" s="572"/>
      <c r="G175" s="572"/>
      <c r="H175" s="572"/>
      <c r="I175" s="572"/>
      <c r="L175" s="572"/>
      <c r="O175" s="536"/>
      <c r="P175" s="536"/>
      <c r="Q175" s="536"/>
      <c r="R175" s="536"/>
      <c r="S175" s="536"/>
      <c r="T175" s="537"/>
      <c r="U175" s="537"/>
      <c r="V175" s="537"/>
      <c r="W175" s="537"/>
      <c r="X175" s="537"/>
      <c r="Y175" s="537"/>
      <c r="Z175" s="537"/>
      <c r="AA175" s="537"/>
      <c r="AB175" s="537"/>
      <c r="AC175" s="537"/>
    </row>
    <row r="176" spans="6:29" s="558" customFormat="1" ht="12">
      <c r="F176" s="572"/>
      <c r="G176" s="572"/>
      <c r="H176" s="572"/>
      <c r="I176" s="572"/>
      <c r="L176" s="572"/>
      <c r="O176" s="536"/>
      <c r="P176" s="536"/>
      <c r="Q176" s="536"/>
      <c r="R176" s="536"/>
      <c r="S176" s="536"/>
      <c r="T176" s="537"/>
      <c r="U176" s="537"/>
      <c r="V176" s="537"/>
      <c r="W176" s="537"/>
      <c r="X176" s="537"/>
      <c r="Y176" s="537"/>
      <c r="Z176" s="537"/>
      <c r="AA176" s="537"/>
      <c r="AB176" s="537"/>
      <c r="AC176" s="537"/>
    </row>
    <row r="177" spans="6:29" s="558" customFormat="1" ht="12">
      <c r="F177" s="572"/>
      <c r="G177" s="572"/>
      <c r="H177" s="572"/>
      <c r="I177" s="572"/>
      <c r="L177" s="572"/>
      <c r="O177" s="536"/>
      <c r="P177" s="536"/>
      <c r="Q177" s="536"/>
      <c r="R177" s="536"/>
      <c r="S177" s="536"/>
      <c r="T177" s="537"/>
      <c r="U177" s="537"/>
      <c r="V177" s="537"/>
      <c r="W177" s="537"/>
      <c r="X177" s="537"/>
      <c r="Y177" s="537"/>
      <c r="Z177" s="537"/>
      <c r="AA177" s="537"/>
      <c r="AB177" s="537"/>
      <c r="AC177" s="537"/>
    </row>
    <row r="178" spans="6:29" s="558" customFormat="1" ht="12">
      <c r="F178" s="572"/>
      <c r="G178" s="572"/>
      <c r="H178" s="572"/>
      <c r="I178" s="572"/>
      <c r="L178" s="572"/>
      <c r="O178" s="536"/>
      <c r="P178" s="536"/>
      <c r="Q178" s="536"/>
      <c r="R178" s="536"/>
      <c r="S178" s="536"/>
      <c r="T178" s="537"/>
      <c r="U178" s="537"/>
      <c r="V178" s="537"/>
      <c r="W178" s="537"/>
      <c r="X178" s="537"/>
      <c r="Y178" s="537"/>
      <c r="Z178" s="537"/>
      <c r="AA178" s="537"/>
      <c r="AB178" s="537"/>
      <c r="AC178" s="537"/>
    </row>
    <row r="179" spans="6:29" s="558" customFormat="1" ht="12">
      <c r="F179" s="572"/>
      <c r="G179" s="572"/>
      <c r="H179" s="572"/>
      <c r="I179" s="572"/>
      <c r="L179" s="572"/>
      <c r="O179" s="536"/>
      <c r="P179" s="536"/>
      <c r="Q179" s="536"/>
      <c r="R179" s="536"/>
      <c r="S179" s="536"/>
      <c r="T179" s="537"/>
      <c r="U179" s="537"/>
      <c r="V179" s="537"/>
      <c r="W179" s="537"/>
      <c r="X179" s="537"/>
      <c r="Y179" s="537"/>
      <c r="Z179" s="537"/>
      <c r="AA179" s="537"/>
      <c r="AB179" s="537"/>
      <c r="AC179" s="537"/>
    </row>
    <row r="180" spans="6:29" s="558" customFormat="1" ht="12">
      <c r="F180" s="572"/>
      <c r="G180" s="572"/>
      <c r="H180" s="572"/>
      <c r="I180" s="572"/>
      <c r="L180" s="572"/>
      <c r="O180" s="536"/>
      <c r="P180" s="536"/>
      <c r="Q180" s="536"/>
      <c r="R180" s="536"/>
      <c r="S180" s="536"/>
      <c r="T180" s="537"/>
      <c r="U180" s="537"/>
      <c r="V180" s="537"/>
      <c r="W180" s="537"/>
      <c r="X180" s="537"/>
      <c r="Y180" s="537"/>
      <c r="Z180" s="537"/>
      <c r="AA180" s="537"/>
      <c r="AB180" s="537"/>
      <c r="AC180" s="537"/>
    </row>
    <row r="181" spans="6:29" s="558" customFormat="1" ht="12">
      <c r="F181" s="572"/>
      <c r="G181" s="572"/>
      <c r="H181" s="572"/>
      <c r="I181" s="572"/>
      <c r="L181" s="572"/>
      <c r="O181" s="536"/>
      <c r="P181" s="536"/>
      <c r="Q181" s="536"/>
      <c r="R181" s="536"/>
      <c r="S181" s="536"/>
      <c r="T181" s="537"/>
      <c r="U181" s="537"/>
      <c r="V181" s="537"/>
      <c r="W181" s="537"/>
      <c r="X181" s="537"/>
      <c r="Y181" s="537"/>
      <c r="Z181" s="537"/>
      <c r="AA181" s="537"/>
      <c r="AB181" s="537"/>
      <c r="AC181" s="537"/>
    </row>
    <row r="182" spans="6:29" s="558" customFormat="1" ht="12">
      <c r="F182" s="572"/>
      <c r="G182" s="572"/>
      <c r="H182" s="572"/>
      <c r="I182" s="572"/>
      <c r="L182" s="572"/>
      <c r="O182" s="536"/>
      <c r="P182" s="536"/>
      <c r="Q182" s="536"/>
      <c r="R182" s="536"/>
      <c r="S182" s="536"/>
      <c r="T182" s="537"/>
      <c r="U182" s="537"/>
      <c r="V182" s="537"/>
      <c r="W182" s="537"/>
      <c r="X182" s="537"/>
      <c r="Y182" s="537"/>
      <c r="Z182" s="537"/>
      <c r="AA182" s="537"/>
      <c r="AB182" s="537"/>
      <c r="AC182" s="537"/>
    </row>
    <row r="183" spans="6:29" s="558" customFormat="1" ht="12">
      <c r="F183" s="572"/>
      <c r="G183" s="572"/>
      <c r="H183" s="572"/>
      <c r="I183" s="572"/>
      <c r="L183" s="572"/>
      <c r="O183" s="536"/>
      <c r="P183" s="536"/>
      <c r="Q183" s="536"/>
      <c r="R183" s="536"/>
      <c r="S183" s="536"/>
      <c r="T183" s="537"/>
      <c r="U183" s="537"/>
      <c r="V183" s="537"/>
      <c r="W183" s="537"/>
      <c r="X183" s="537"/>
      <c r="Y183" s="537"/>
      <c r="Z183" s="537"/>
      <c r="AA183" s="537"/>
      <c r="AB183" s="537"/>
      <c r="AC183" s="537"/>
    </row>
    <row r="184" spans="6:29" s="558" customFormat="1" ht="12">
      <c r="F184" s="572"/>
      <c r="G184" s="572"/>
      <c r="H184" s="572"/>
      <c r="I184" s="572"/>
      <c r="L184" s="572"/>
      <c r="O184" s="536"/>
      <c r="P184" s="536"/>
      <c r="Q184" s="536"/>
      <c r="R184" s="536"/>
      <c r="S184" s="536"/>
      <c r="T184" s="537"/>
      <c r="U184" s="537"/>
      <c r="V184" s="537"/>
      <c r="W184" s="537"/>
      <c r="X184" s="537"/>
      <c r="Y184" s="537"/>
      <c r="Z184" s="537"/>
      <c r="AA184" s="537"/>
      <c r="AB184" s="537"/>
      <c r="AC184" s="537"/>
    </row>
    <row r="185" spans="6:29" s="558" customFormat="1" ht="12">
      <c r="F185" s="572"/>
      <c r="G185" s="572"/>
      <c r="H185" s="572"/>
      <c r="I185" s="572"/>
      <c r="L185" s="572"/>
      <c r="O185" s="536"/>
      <c r="P185" s="536"/>
      <c r="Q185" s="536"/>
      <c r="R185" s="536"/>
      <c r="S185" s="536"/>
      <c r="T185" s="537"/>
      <c r="U185" s="537"/>
      <c r="V185" s="537"/>
      <c r="W185" s="537"/>
      <c r="X185" s="537"/>
      <c r="Y185" s="537"/>
      <c r="Z185" s="537"/>
      <c r="AA185" s="537"/>
      <c r="AB185" s="537"/>
      <c r="AC185" s="537"/>
    </row>
    <row r="186" spans="6:29" s="558" customFormat="1" ht="12">
      <c r="F186" s="572"/>
      <c r="G186" s="572"/>
      <c r="H186" s="572"/>
      <c r="I186" s="572"/>
      <c r="L186" s="572"/>
      <c r="O186" s="536"/>
      <c r="P186" s="536"/>
      <c r="Q186" s="536"/>
      <c r="R186" s="536"/>
      <c r="S186" s="536"/>
      <c r="T186" s="537"/>
      <c r="U186" s="537"/>
      <c r="V186" s="537"/>
      <c r="W186" s="537"/>
      <c r="X186" s="537"/>
      <c r="Y186" s="537"/>
      <c r="Z186" s="537"/>
      <c r="AA186" s="537"/>
      <c r="AB186" s="537"/>
      <c r="AC186" s="537"/>
    </row>
    <row r="187" spans="6:29" s="558" customFormat="1" ht="12">
      <c r="F187" s="572"/>
      <c r="G187" s="572"/>
      <c r="H187" s="572"/>
      <c r="I187" s="572"/>
      <c r="L187" s="572"/>
      <c r="O187" s="536"/>
      <c r="P187" s="536"/>
      <c r="Q187" s="536"/>
      <c r="R187" s="536"/>
      <c r="S187" s="536"/>
      <c r="T187" s="537"/>
      <c r="U187" s="537"/>
      <c r="V187" s="537"/>
      <c r="W187" s="537"/>
      <c r="X187" s="537"/>
      <c r="Y187" s="537"/>
      <c r="Z187" s="537"/>
      <c r="AA187" s="537"/>
      <c r="AB187" s="537"/>
      <c r="AC187" s="537"/>
    </row>
    <row r="188" spans="6:29" s="558" customFormat="1" ht="12">
      <c r="F188" s="572"/>
      <c r="G188" s="572"/>
      <c r="H188" s="572"/>
      <c r="I188" s="572"/>
      <c r="L188" s="572"/>
      <c r="O188" s="536"/>
      <c r="P188" s="536"/>
      <c r="Q188" s="536"/>
      <c r="R188" s="536"/>
      <c r="S188" s="536"/>
      <c r="T188" s="537"/>
      <c r="U188" s="537"/>
      <c r="V188" s="537"/>
      <c r="W188" s="537"/>
      <c r="X188" s="537"/>
      <c r="Y188" s="537"/>
      <c r="Z188" s="537"/>
      <c r="AA188" s="537"/>
      <c r="AB188" s="537"/>
      <c r="AC188" s="537"/>
    </row>
    <row r="189" spans="6:29" s="558" customFormat="1" ht="12">
      <c r="F189" s="572"/>
      <c r="G189" s="572"/>
      <c r="H189" s="572"/>
      <c r="I189" s="572"/>
      <c r="L189" s="572"/>
      <c r="O189" s="536"/>
      <c r="P189" s="536"/>
      <c r="Q189" s="536"/>
      <c r="R189" s="536"/>
      <c r="S189" s="536"/>
      <c r="T189" s="537"/>
      <c r="U189" s="537"/>
      <c r="V189" s="537"/>
      <c r="W189" s="537"/>
      <c r="X189" s="537"/>
      <c r="Y189" s="537"/>
      <c r="Z189" s="537"/>
      <c r="AA189" s="537"/>
      <c r="AB189" s="537"/>
      <c r="AC189" s="537"/>
    </row>
    <row r="190" spans="6:29" s="558" customFormat="1" ht="12">
      <c r="F190" s="572"/>
      <c r="G190" s="572"/>
      <c r="H190" s="572"/>
      <c r="I190" s="572"/>
      <c r="L190" s="572"/>
      <c r="O190" s="536"/>
      <c r="P190" s="536"/>
      <c r="Q190" s="536"/>
      <c r="R190" s="536"/>
      <c r="S190" s="536"/>
      <c r="T190" s="537"/>
      <c r="U190" s="537"/>
      <c r="V190" s="537"/>
      <c r="W190" s="537"/>
      <c r="X190" s="537"/>
      <c r="Y190" s="537"/>
      <c r="Z190" s="537"/>
      <c r="AA190" s="537"/>
      <c r="AB190" s="537"/>
      <c r="AC190" s="537"/>
    </row>
    <row r="191" spans="6:29" s="558" customFormat="1" ht="12">
      <c r="F191" s="572"/>
      <c r="G191" s="572"/>
      <c r="H191" s="572"/>
      <c r="I191" s="572"/>
      <c r="L191" s="572"/>
      <c r="O191" s="536"/>
      <c r="P191" s="536"/>
      <c r="Q191" s="536"/>
      <c r="R191" s="536"/>
      <c r="S191" s="536"/>
      <c r="T191" s="537"/>
      <c r="U191" s="537"/>
      <c r="V191" s="537"/>
      <c r="W191" s="537"/>
      <c r="X191" s="537"/>
      <c r="Y191" s="537"/>
      <c r="Z191" s="537"/>
      <c r="AA191" s="537"/>
      <c r="AB191" s="537"/>
      <c r="AC191" s="537"/>
    </row>
    <row r="192" spans="6:29" s="558" customFormat="1" ht="12">
      <c r="F192" s="572"/>
      <c r="G192" s="572"/>
      <c r="H192" s="572"/>
      <c r="I192" s="572"/>
      <c r="L192" s="572"/>
      <c r="O192" s="536"/>
      <c r="P192" s="536"/>
      <c r="Q192" s="536"/>
      <c r="R192" s="536"/>
      <c r="S192" s="536"/>
      <c r="T192" s="537"/>
      <c r="U192" s="537"/>
      <c r="V192" s="537"/>
      <c r="W192" s="537"/>
      <c r="X192" s="537"/>
      <c r="Y192" s="537"/>
      <c r="Z192" s="537"/>
      <c r="AA192" s="537"/>
      <c r="AB192" s="537"/>
      <c r="AC192" s="537"/>
    </row>
    <row r="193" spans="6:29" s="558" customFormat="1" ht="12">
      <c r="F193" s="572"/>
      <c r="G193" s="572"/>
      <c r="H193" s="572"/>
      <c r="I193" s="572"/>
      <c r="L193" s="572"/>
      <c r="O193" s="536"/>
      <c r="P193" s="536"/>
      <c r="Q193" s="536"/>
      <c r="R193" s="536"/>
      <c r="S193" s="536"/>
      <c r="T193" s="537"/>
      <c r="U193" s="537"/>
      <c r="V193" s="537"/>
      <c r="W193" s="537"/>
      <c r="X193" s="537"/>
      <c r="Y193" s="537"/>
      <c r="Z193" s="537"/>
      <c r="AA193" s="537"/>
      <c r="AB193" s="537"/>
      <c r="AC193" s="537"/>
    </row>
    <row r="194" spans="6:29" s="558" customFormat="1" ht="12">
      <c r="F194" s="572"/>
      <c r="G194" s="572"/>
      <c r="H194" s="572"/>
      <c r="I194" s="572"/>
      <c r="L194" s="572"/>
      <c r="O194" s="536"/>
      <c r="P194" s="536"/>
      <c r="Q194" s="536"/>
      <c r="R194" s="536"/>
      <c r="S194" s="536"/>
      <c r="T194" s="537"/>
      <c r="U194" s="537"/>
      <c r="V194" s="537"/>
      <c r="W194" s="537"/>
      <c r="X194" s="537"/>
      <c r="Y194" s="537"/>
      <c r="Z194" s="537"/>
      <c r="AA194" s="537"/>
      <c r="AB194" s="537"/>
      <c r="AC194" s="537"/>
    </row>
    <row r="195" spans="6:29" s="558" customFormat="1" ht="12">
      <c r="F195" s="572"/>
      <c r="G195" s="572"/>
      <c r="H195" s="572"/>
      <c r="I195" s="572"/>
      <c r="L195" s="572"/>
      <c r="O195" s="536"/>
      <c r="P195" s="536"/>
      <c r="Q195" s="536"/>
      <c r="R195" s="536"/>
      <c r="S195" s="536"/>
      <c r="T195" s="537"/>
      <c r="U195" s="537"/>
      <c r="V195" s="537"/>
      <c r="W195" s="537"/>
      <c r="X195" s="537"/>
      <c r="Y195" s="537"/>
      <c r="Z195" s="537"/>
      <c r="AA195" s="537"/>
      <c r="AB195" s="537"/>
      <c r="AC195" s="537"/>
    </row>
    <row r="196" spans="6:29" s="558" customFormat="1" ht="12">
      <c r="F196" s="572"/>
      <c r="G196" s="572"/>
      <c r="H196" s="572"/>
      <c r="I196" s="572"/>
      <c r="L196" s="572"/>
      <c r="O196" s="536"/>
      <c r="P196" s="536"/>
      <c r="Q196" s="536"/>
      <c r="R196" s="536"/>
      <c r="S196" s="536"/>
      <c r="T196" s="537"/>
      <c r="U196" s="537"/>
      <c r="V196" s="537"/>
      <c r="W196" s="537"/>
      <c r="X196" s="537"/>
      <c r="Y196" s="537"/>
      <c r="Z196" s="537"/>
      <c r="AA196" s="537"/>
      <c r="AB196" s="537"/>
      <c r="AC196" s="537"/>
    </row>
    <row r="197" spans="6:29" s="558" customFormat="1" ht="12">
      <c r="F197" s="572"/>
      <c r="G197" s="572"/>
      <c r="H197" s="572"/>
      <c r="I197" s="572"/>
      <c r="L197" s="572"/>
      <c r="O197" s="536"/>
      <c r="P197" s="536"/>
      <c r="Q197" s="536"/>
      <c r="R197" s="536"/>
      <c r="S197" s="536"/>
      <c r="T197" s="537"/>
      <c r="U197" s="537"/>
      <c r="V197" s="537"/>
      <c r="W197" s="537"/>
      <c r="X197" s="537"/>
      <c r="Y197" s="537"/>
      <c r="Z197" s="537"/>
      <c r="AA197" s="537"/>
      <c r="AB197" s="537"/>
      <c r="AC197" s="537"/>
    </row>
    <row r="198" spans="6:29" s="558" customFormat="1" ht="12">
      <c r="F198" s="572"/>
      <c r="G198" s="572"/>
      <c r="H198" s="572"/>
      <c r="I198" s="572"/>
      <c r="L198" s="572"/>
      <c r="O198" s="536"/>
      <c r="P198" s="536"/>
      <c r="Q198" s="536"/>
      <c r="R198" s="536"/>
      <c r="S198" s="536"/>
      <c r="T198" s="537"/>
      <c r="U198" s="537"/>
      <c r="V198" s="537"/>
      <c r="W198" s="537"/>
      <c r="X198" s="537"/>
      <c r="Y198" s="537"/>
      <c r="Z198" s="537"/>
      <c r="AA198" s="537"/>
      <c r="AB198" s="537"/>
      <c r="AC198" s="537"/>
    </row>
    <row r="199" spans="6:29" s="558" customFormat="1" ht="12">
      <c r="F199" s="572"/>
      <c r="G199" s="572"/>
      <c r="H199" s="572"/>
      <c r="I199" s="572"/>
      <c r="L199" s="572"/>
      <c r="O199" s="536"/>
      <c r="P199" s="536"/>
      <c r="Q199" s="536"/>
      <c r="R199" s="536"/>
      <c r="S199" s="536"/>
      <c r="T199" s="537"/>
      <c r="U199" s="537"/>
      <c r="V199" s="537"/>
      <c r="W199" s="537"/>
      <c r="X199" s="537"/>
      <c r="Y199" s="537"/>
      <c r="Z199" s="537"/>
      <c r="AA199" s="537"/>
      <c r="AB199" s="537"/>
      <c r="AC199" s="537"/>
    </row>
    <row r="200" spans="6:29" s="558" customFormat="1" ht="12">
      <c r="F200" s="572"/>
      <c r="G200" s="572"/>
      <c r="H200" s="572"/>
      <c r="I200" s="572"/>
      <c r="L200" s="572"/>
      <c r="O200" s="536"/>
      <c r="P200" s="536"/>
      <c r="Q200" s="536"/>
      <c r="R200" s="536"/>
      <c r="S200" s="536"/>
      <c r="T200" s="537"/>
      <c r="U200" s="537"/>
      <c r="V200" s="537"/>
      <c r="W200" s="537"/>
      <c r="X200" s="537"/>
      <c r="Y200" s="537"/>
      <c r="Z200" s="537"/>
      <c r="AA200" s="537"/>
      <c r="AB200" s="537"/>
      <c r="AC200" s="537"/>
    </row>
    <row r="201" spans="6:29" s="558" customFormat="1" ht="12">
      <c r="F201" s="572"/>
      <c r="G201" s="572"/>
      <c r="H201" s="572"/>
      <c r="I201" s="572"/>
      <c r="L201" s="572"/>
      <c r="O201" s="536"/>
      <c r="P201" s="536"/>
      <c r="Q201" s="536"/>
      <c r="R201" s="536"/>
      <c r="S201" s="536"/>
      <c r="T201" s="537"/>
      <c r="U201" s="537"/>
      <c r="V201" s="537"/>
      <c r="W201" s="537"/>
      <c r="X201" s="537"/>
      <c r="Y201" s="537"/>
      <c r="Z201" s="537"/>
      <c r="AA201" s="537"/>
      <c r="AB201" s="537"/>
      <c r="AC201" s="537"/>
    </row>
    <row r="202" spans="6:29" s="558" customFormat="1" ht="12">
      <c r="F202" s="572"/>
      <c r="G202" s="572"/>
      <c r="H202" s="572"/>
      <c r="I202" s="572"/>
      <c r="L202" s="572"/>
      <c r="O202" s="536"/>
      <c r="P202" s="536"/>
      <c r="Q202" s="536"/>
      <c r="R202" s="536"/>
      <c r="S202" s="536"/>
      <c r="T202" s="537"/>
      <c r="U202" s="537"/>
      <c r="V202" s="537"/>
      <c r="W202" s="537"/>
      <c r="X202" s="537"/>
      <c r="Y202" s="537"/>
      <c r="Z202" s="537"/>
      <c r="AA202" s="537"/>
      <c r="AB202" s="537"/>
      <c r="AC202" s="537"/>
    </row>
    <row r="203" spans="6:29" s="558" customFormat="1" ht="12">
      <c r="F203" s="572"/>
      <c r="G203" s="572"/>
      <c r="H203" s="572"/>
      <c r="I203" s="572"/>
      <c r="L203" s="572"/>
      <c r="O203" s="536"/>
      <c r="P203" s="536"/>
      <c r="Q203" s="536"/>
      <c r="R203" s="536"/>
      <c r="S203" s="536"/>
      <c r="T203" s="537"/>
      <c r="U203" s="537"/>
      <c r="V203" s="537"/>
      <c r="W203" s="537"/>
      <c r="X203" s="537"/>
      <c r="Y203" s="537"/>
      <c r="Z203" s="537"/>
      <c r="AA203" s="537"/>
      <c r="AB203" s="537"/>
      <c r="AC203" s="537"/>
    </row>
    <row r="204" spans="6:29" s="558" customFormat="1" ht="12">
      <c r="F204" s="572"/>
      <c r="G204" s="572"/>
      <c r="H204" s="572"/>
      <c r="I204" s="572"/>
      <c r="L204" s="572"/>
      <c r="O204" s="536"/>
      <c r="P204" s="536"/>
      <c r="Q204" s="536"/>
      <c r="R204" s="536"/>
      <c r="S204" s="536"/>
      <c r="T204" s="537"/>
      <c r="U204" s="537"/>
      <c r="V204" s="537"/>
      <c r="W204" s="537"/>
      <c r="X204" s="537"/>
      <c r="Y204" s="537"/>
      <c r="Z204" s="537"/>
      <c r="AA204" s="537"/>
      <c r="AB204" s="537"/>
      <c r="AC204" s="537"/>
    </row>
    <row r="205" spans="6:29" s="558" customFormat="1" ht="12">
      <c r="F205" s="572"/>
      <c r="G205" s="572"/>
      <c r="H205" s="572"/>
      <c r="I205" s="572"/>
      <c r="L205" s="572"/>
      <c r="O205" s="536"/>
      <c r="P205" s="536"/>
      <c r="Q205" s="536"/>
      <c r="R205" s="536"/>
      <c r="S205" s="536"/>
      <c r="T205" s="537"/>
      <c r="U205" s="537"/>
      <c r="V205" s="537"/>
      <c r="W205" s="537"/>
      <c r="X205" s="537"/>
      <c r="Y205" s="537"/>
      <c r="Z205" s="537"/>
      <c r="AA205" s="537"/>
      <c r="AB205" s="537"/>
      <c r="AC205" s="537"/>
    </row>
    <row r="206" spans="6:29" s="558" customFormat="1" ht="12">
      <c r="F206" s="572"/>
      <c r="G206" s="572"/>
      <c r="H206" s="572"/>
      <c r="I206" s="572"/>
      <c r="L206" s="572"/>
      <c r="O206" s="536"/>
      <c r="P206" s="536"/>
      <c r="Q206" s="536"/>
      <c r="R206" s="536"/>
      <c r="S206" s="536"/>
      <c r="T206" s="537"/>
      <c r="U206" s="537"/>
      <c r="V206" s="537"/>
      <c r="W206" s="537"/>
      <c r="X206" s="537"/>
      <c r="Y206" s="537"/>
      <c r="Z206" s="537"/>
      <c r="AA206" s="537"/>
      <c r="AB206" s="537"/>
      <c r="AC206" s="537"/>
    </row>
    <row r="207" spans="6:29" s="558" customFormat="1" ht="12">
      <c r="F207" s="572"/>
      <c r="G207" s="572"/>
      <c r="H207" s="572"/>
      <c r="I207" s="572"/>
      <c r="L207" s="572"/>
      <c r="O207" s="536"/>
      <c r="P207" s="536"/>
      <c r="Q207" s="536"/>
      <c r="R207" s="536"/>
      <c r="S207" s="536"/>
      <c r="T207" s="537"/>
      <c r="U207" s="537"/>
      <c r="V207" s="537"/>
      <c r="W207" s="537"/>
      <c r="X207" s="537"/>
      <c r="Y207" s="537"/>
      <c r="Z207" s="537"/>
      <c r="AA207" s="537"/>
      <c r="AB207" s="537"/>
      <c r="AC207" s="537"/>
    </row>
    <row r="208" spans="6:29" s="558" customFormat="1" ht="12">
      <c r="F208" s="572"/>
      <c r="G208" s="572"/>
      <c r="H208" s="572"/>
      <c r="I208" s="572"/>
      <c r="L208" s="572"/>
      <c r="O208" s="536"/>
      <c r="P208" s="536"/>
      <c r="Q208" s="536"/>
      <c r="R208" s="536"/>
      <c r="S208" s="536"/>
      <c r="T208" s="537"/>
      <c r="U208" s="537"/>
      <c r="V208" s="537"/>
      <c r="W208" s="537"/>
      <c r="X208" s="537"/>
      <c r="Y208" s="537"/>
      <c r="Z208" s="537"/>
      <c r="AA208" s="537"/>
      <c r="AB208" s="537"/>
      <c r="AC208" s="537"/>
    </row>
    <row r="209" spans="6:29" s="558" customFormat="1" ht="12">
      <c r="F209" s="572"/>
      <c r="G209" s="572"/>
      <c r="H209" s="572"/>
      <c r="I209" s="572"/>
      <c r="L209" s="572"/>
      <c r="O209" s="536"/>
      <c r="P209" s="536"/>
      <c r="Q209" s="536"/>
      <c r="R209" s="536"/>
      <c r="S209" s="536"/>
      <c r="T209" s="537"/>
      <c r="U209" s="537"/>
      <c r="V209" s="537"/>
      <c r="W209" s="537"/>
      <c r="X209" s="537"/>
      <c r="Y209" s="537"/>
      <c r="Z209" s="537"/>
      <c r="AA209" s="537"/>
      <c r="AB209" s="537"/>
      <c r="AC209" s="537"/>
    </row>
    <row r="210" spans="6:29" s="558" customFormat="1" ht="12">
      <c r="F210" s="572"/>
      <c r="G210" s="572"/>
      <c r="H210" s="572"/>
      <c r="I210" s="572"/>
      <c r="L210" s="572"/>
      <c r="O210" s="536"/>
      <c r="P210" s="536"/>
      <c r="Q210" s="536"/>
      <c r="R210" s="536"/>
      <c r="S210" s="536"/>
      <c r="T210" s="537"/>
      <c r="U210" s="537"/>
      <c r="V210" s="537"/>
      <c r="W210" s="537"/>
      <c r="X210" s="537"/>
      <c r="Y210" s="537"/>
      <c r="Z210" s="537"/>
      <c r="AA210" s="537"/>
      <c r="AB210" s="537"/>
      <c r="AC210" s="537"/>
    </row>
    <row r="211" spans="6:29" s="558" customFormat="1" ht="12">
      <c r="F211" s="572"/>
      <c r="G211" s="572"/>
      <c r="H211" s="572"/>
      <c r="I211" s="572"/>
      <c r="L211" s="572"/>
      <c r="O211" s="536"/>
      <c r="P211" s="536"/>
      <c r="Q211" s="536"/>
      <c r="R211" s="536"/>
      <c r="S211" s="536"/>
      <c r="T211" s="537"/>
      <c r="U211" s="537"/>
      <c r="V211" s="537"/>
      <c r="W211" s="537"/>
      <c r="X211" s="537"/>
      <c r="Y211" s="537"/>
      <c r="Z211" s="537"/>
      <c r="AA211" s="537"/>
      <c r="AB211" s="537"/>
      <c r="AC211" s="537"/>
    </row>
    <row r="212" spans="6:29" s="558" customFormat="1" ht="12">
      <c r="F212" s="572"/>
      <c r="G212" s="572"/>
      <c r="H212" s="572"/>
      <c r="I212" s="572"/>
      <c r="L212" s="572"/>
      <c r="O212" s="536"/>
      <c r="P212" s="536"/>
      <c r="Q212" s="536"/>
      <c r="R212" s="536"/>
      <c r="S212" s="536"/>
      <c r="T212" s="537"/>
      <c r="U212" s="537"/>
      <c r="V212" s="537"/>
      <c r="W212" s="537"/>
      <c r="X212" s="537"/>
      <c r="Y212" s="537"/>
      <c r="Z212" s="537"/>
      <c r="AA212" s="537"/>
      <c r="AB212" s="537"/>
      <c r="AC212" s="537"/>
    </row>
    <row r="213" spans="6:29" s="558" customFormat="1" ht="12">
      <c r="F213" s="572"/>
      <c r="G213" s="572"/>
      <c r="H213" s="572"/>
      <c r="I213" s="572"/>
      <c r="L213" s="572"/>
      <c r="O213" s="536"/>
      <c r="P213" s="536"/>
      <c r="Q213" s="536"/>
      <c r="R213" s="536"/>
      <c r="S213" s="536"/>
      <c r="T213" s="537"/>
      <c r="U213" s="537"/>
      <c r="V213" s="537"/>
      <c r="W213" s="537"/>
      <c r="X213" s="537"/>
      <c r="Y213" s="537"/>
      <c r="Z213" s="537"/>
      <c r="AA213" s="537"/>
      <c r="AB213" s="537"/>
      <c r="AC213" s="537"/>
    </row>
    <row r="214" spans="6:29" s="558" customFormat="1" ht="12">
      <c r="F214" s="572"/>
      <c r="G214" s="572"/>
      <c r="H214" s="572"/>
      <c r="I214" s="572"/>
      <c r="L214" s="572"/>
      <c r="O214" s="536"/>
      <c r="P214" s="536"/>
      <c r="Q214" s="536"/>
      <c r="R214" s="536"/>
      <c r="S214" s="536"/>
      <c r="T214" s="537"/>
      <c r="U214" s="537"/>
      <c r="V214" s="537"/>
      <c r="W214" s="537"/>
      <c r="X214" s="537"/>
      <c r="Y214" s="537"/>
      <c r="Z214" s="537"/>
      <c r="AA214" s="537"/>
      <c r="AB214" s="537"/>
      <c r="AC214" s="537"/>
    </row>
    <row r="215" spans="6:29" s="558" customFormat="1" ht="12">
      <c r="F215" s="572"/>
      <c r="G215" s="572"/>
      <c r="H215" s="572"/>
      <c r="I215" s="572"/>
      <c r="L215" s="572"/>
      <c r="O215" s="536"/>
      <c r="P215" s="536"/>
      <c r="Q215" s="536"/>
      <c r="R215" s="536"/>
      <c r="S215" s="536"/>
      <c r="T215" s="537"/>
      <c r="U215" s="537"/>
      <c r="V215" s="537"/>
      <c r="W215" s="537"/>
      <c r="X215" s="537"/>
      <c r="Y215" s="537"/>
      <c r="Z215" s="537"/>
      <c r="AA215" s="537"/>
      <c r="AB215" s="537"/>
      <c r="AC215" s="537"/>
    </row>
    <row r="216" spans="6:29" s="558" customFormat="1" ht="12">
      <c r="F216" s="572"/>
      <c r="G216" s="572"/>
      <c r="H216" s="572"/>
      <c r="I216" s="572"/>
      <c r="L216" s="572"/>
      <c r="O216" s="536"/>
      <c r="P216" s="536"/>
      <c r="Q216" s="536"/>
      <c r="R216" s="536"/>
      <c r="S216" s="536"/>
      <c r="T216" s="537"/>
      <c r="U216" s="537"/>
      <c r="V216" s="537"/>
      <c r="W216" s="537"/>
      <c r="X216" s="537"/>
      <c r="Y216" s="537"/>
      <c r="Z216" s="537"/>
      <c r="AA216" s="537"/>
      <c r="AB216" s="537"/>
      <c r="AC216" s="537"/>
    </row>
    <row r="217" spans="6:29" s="558" customFormat="1" ht="12">
      <c r="F217" s="572"/>
      <c r="G217" s="572"/>
      <c r="H217" s="572"/>
      <c r="I217" s="572"/>
      <c r="L217" s="572"/>
      <c r="O217" s="536"/>
      <c r="P217" s="536"/>
      <c r="Q217" s="536"/>
      <c r="R217" s="536"/>
      <c r="S217" s="536"/>
      <c r="T217" s="537"/>
      <c r="U217" s="537"/>
      <c r="V217" s="537"/>
      <c r="W217" s="537"/>
      <c r="X217" s="537"/>
      <c r="Y217" s="537"/>
      <c r="Z217" s="537"/>
      <c r="AA217" s="537"/>
      <c r="AB217" s="537"/>
      <c r="AC217" s="537"/>
    </row>
    <row r="218" spans="6:29" s="558" customFormat="1" ht="12">
      <c r="F218" s="572"/>
      <c r="G218" s="572"/>
      <c r="H218" s="572"/>
      <c r="I218" s="572"/>
      <c r="L218" s="572"/>
      <c r="O218" s="536"/>
      <c r="P218" s="536"/>
      <c r="Q218" s="536"/>
      <c r="R218" s="536"/>
      <c r="S218" s="536"/>
      <c r="T218" s="537"/>
      <c r="U218" s="537"/>
      <c r="V218" s="537"/>
      <c r="W218" s="537"/>
      <c r="X218" s="537"/>
      <c r="Y218" s="537"/>
      <c r="Z218" s="537"/>
      <c r="AA218" s="537"/>
      <c r="AB218" s="537"/>
      <c r="AC218" s="537"/>
    </row>
    <row r="219" spans="6:29" s="558" customFormat="1" ht="12">
      <c r="F219" s="572"/>
      <c r="G219" s="572"/>
      <c r="H219" s="572"/>
      <c r="I219" s="572"/>
      <c r="L219" s="572"/>
      <c r="O219" s="536"/>
      <c r="P219" s="536"/>
      <c r="Q219" s="536"/>
      <c r="R219" s="536"/>
      <c r="S219" s="536"/>
      <c r="T219" s="537"/>
      <c r="U219" s="537"/>
      <c r="V219" s="537"/>
      <c r="W219" s="537"/>
      <c r="X219" s="537"/>
      <c r="Y219" s="537"/>
      <c r="Z219" s="537"/>
      <c r="AA219" s="537"/>
      <c r="AB219" s="537"/>
      <c r="AC219" s="537"/>
    </row>
    <row r="220" spans="6:29" s="558" customFormat="1" ht="12">
      <c r="F220" s="572"/>
      <c r="G220" s="572"/>
      <c r="H220" s="572"/>
      <c r="I220" s="572"/>
      <c r="L220" s="572"/>
      <c r="O220" s="536"/>
      <c r="P220" s="536"/>
      <c r="Q220" s="536"/>
      <c r="R220" s="536"/>
      <c r="S220" s="536"/>
      <c r="T220" s="537"/>
      <c r="U220" s="537"/>
      <c r="V220" s="537"/>
      <c r="W220" s="537"/>
      <c r="X220" s="537"/>
      <c r="Y220" s="537"/>
      <c r="Z220" s="537"/>
      <c r="AA220" s="537"/>
      <c r="AB220" s="537"/>
      <c r="AC220" s="537"/>
    </row>
    <row r="221" spans="6:29" s="558" customFormat="1" ht="12">
      <c r="F221" s="572"/>
      <c r="G221" s="572"/>
      <c r="H221" s="572"/>
      <c r="I221" s="572"/>
      <c r="L221" s="572"/>
      <c r="O221" s="536"/>
      <c r="P221" s="536"/>
      <c r="Q221" s="536"/>
      <c r="R221" s="536"/>
      <c r="S221" s="536"/>
      <c r="T221" s="537"/>
      <c r="U221" s="537"/>
      <c r="V221" s="537"/>
      <c r="W221" s="537"/>
      <c r="X221" s="537"/>
      <c r="Y221" s="537"/>
      <c r="Z221" s="537"/>
      <c r="AA221" s="537"/>
      <c r="AB221" s="537"/>
      <c r="AC221" s="537"/>
    </row>
    <row r="222" spans="6:29" s="558" customFormat="1" ht="12">
      <c r="F222" s="572"/>
      <c r="G222" s="572"/>
      <c r="H222" s="572"/>
      <c r="I222" s="572"/>
      <c r="L222" s="572"/>
      <c r="O222" s="536"/>
      <c r="P222" s="536"/>
      <c r="Q222" s="536"/>
      <c r="R222" s="536"/>
      <c r="S222" s="536"/>
      <c r="T222" s="537"/>
      <c r="U222" s="537"/>
      <c r="V222" s="537"/>
      <c r="W222" s="537"/>
      <c r="X222" s="537"/>
      <c r="Y222" s="537"/>
      <c r="Z222" s="537"/>
      <c r="AA222" s="537"/>
      <c r="AB222" s="537"/>
      <c r="AC222" s="537"/>
    </row>
    <row r="223" spans="6:29" s="558" customFormat="1" ht="12">
      <c r="F223" s="572"/>
      <c r="G223" s="572"/>
      <c r="H223" s="572"/>
      <c r="I223" s="572"/>
      <c r="L223" s="572"/>
      <c r="O223" s="536"/>
      <c r="P223" s="536"/>
      <c r="Q223" s="536"/>
      <c r="R223" s="536"/>
      <c r="S223" s="536"/>
      <c r="T223" s="537"/>
      <c r="U223" s="537"/>
      <c r="V223" s="537"/>
      <c r="W223" s="537"/>
      <c r="X223" s="537"/>
      <c r="Y223" s="537"/>
      <c r="Z223" s="537"/>
      <c r="AA223" s="537"/>
      <c r="AB223" s="537"/>
      <c r="AC223" s="537"/>
    </row>
    <row r="224" spans="6:29" s="558" customFormat="1" ht="12">
      <c r="F224" s="572"/>
      <c r="G224" s="572"/>
      <c r="H224" s="572"/>
      <c r="I224" s="572"/>
      <c r="L224" s="572"/>
      <c r="O224" s="536"/>
      <c r="P224" s="536"/>
      <c r="Q224" s="536"/>
      <c r="R224" s="536"/>
      <c r="S224" s="536"/>
      <c r="T224" s="537"/>
      <c r="U224" s="537"/>
      <c r="V224" s="537"/>
      <c r="W224" s="537"/>
      <c r="X224" s="537"/>
      <c r="Y224" s="537"/>
      <c r="Z224" s="537"/>
      <c r="AA224" s="537"/>
      <c r="AB224" s="537"/>
      <c r="AC224" s="537"/>
    </row>
    <row r="225" spans="6:29" s="558" customFormat="1" ht="12">
      <c r="F225" s="572"/>
      <c r="G225" s="572"/>
      <c r="H225" s="572"/>
      <c r="I225" s="572"/>
      <c r="L225" s="572"/>
      <c r="O225" s="536"/>
      <c r="P225" s="536"/>
      <c r="Q225" s="536"/>
      <c r="R225" s="536"/>
      <c r="S225" s="536"/>
      <c r="T225" s="537"/>
      <c r="U225" s="537"/>
      <c r="V225" s="537"/>
      <c r="W225" s="537"/>
      <c r="X225" s="537"/>
      <c r="Y225" s="537"/>
      <c r="Z225" s="537"/>
      <c r="AA225" s="537"/>
      <c r="AB225" s="537"/>
      <c r="AC225" s="537"/>
    </row>
    <row r="226" spans="6:29" s="558" customFormat="1" ht="12">
      <c r="F226" s="572"/>
      <c r="G226" s="572"/>
      <c r="H226" s="572"/>
      <c r="I226" s="572"/>
      <c r="L226" s="572"/>
      <c r="O226" s="536"/>
      <c r="P226" s="536"/>
      <c r="Q226" s="536"/>
      <c r="R226" s="536"/>
      <c r="S226" s="536"/>
      <c r="T226" s="537"/>
      <c r="U226" s="537"/>
      <c r="V226" s="537"/>
      <c r="W226" s="537"/>
      <c r="X226" s="537"/>
      <c r="Y226" s="537"/>
      <c r="Z226" s="537"/>
      <c r="AA226" s="537"/>
      <c r="AB226" s="537"/>
      <c r="AC226" s="537"/>
    </row>
    <row r="227" spans="6:29" s="558" customFormat="1" ht="12">
      <c r="F227" s="572"/>
      <c r="G227" s="572"/>
      <c r="H227" s="572"/>
      <c r="I227" s="572"/>
      <c r="L227" s="572"/>
      <c r="O227" s="536"/>
      <c r="P227" s="536"/>
      <c r="Q227" s="536"/>
      <c r="R227" s="536"/>
      <c r="S227" s="536"/>
      <c r="T227" s="537"/>
      <c r="U227" s="537"/>
      <c r="V227" s="537"/>
      <c r="W227" s="537"/>
      <c r="X227" s="537"/>
      <c r="Y227" s="537"/>
      <c r="Z227" s="537"/>
      <c r="AA227" s="537"/>
      <c r="AB227" s="537"/>
      <c r="AC227" s="537"/>
    </row>
    <row r="228" spans="6:29" s="558" customFormat="1" ht="12">
      <c r="F228" s="572"/>
      <c r="G228" s="572"/>
      <c r="H228" s="572"/>
      <c r="I228" s="572"/>
      <c r="L228" s="572"/>
      <c r="O228" s="536"/>
      <c r="P228" s="536"/>
      <c r="Q228" s="536"/>
      <c r="R228" s="536"/>
      <c r="S228" s="536"/>
      <c r="T228" s="537"/>
      <c r="U228" s="537"/>
      <c r="V228" s="537"/>
      <c r="W228" s="537"/>
      <c r="X228" s="537"/>
      <c r="Y228" s="537"/>
      <c r="Z228" s="537"/>
      <c r="AA228" s="537"/>
      <c r="AB228" s="537"/>
      <c r="AC228" s="537"/>
    </row>
    <row r="229" spans="6:29" s="558" customFormat="1" ht="12">
      <c r="F229" s="572"/>
      <c r="G229" s="572"/>
      <c r="H229" s="572"/>
      <c r="I229" s="572"/>
      <c r="L229" s="572"/>
      <c r="O229" s="536"/>
      <c r="P229" s="536"/>
      <c r="Q229" s="536"/>
      <c r="R229" s="536"/>
      <c r="S229" s="536"/>
      <c r="T229" s="537"/>
      <c r="U229" s="537"/>
      <c r="V229" s="537"/>
      <c r="W229" s="537"/>
      <c r="X229" s="537"/>
      <c r="Y229" s="537"/>
      <c r="Z229" s="537"/>
      <c r="AA229" s="537"/>
      <c r="AB229" s="537"/>
      <c r="AC229" s="537"/>
    </row>
    <row r="230" spans="6:29" s="558" customFormat="1" ht="12">
      <c r="F230" s="572"/>
      <c r="G230" s="572"/>
      <c r="H230" s="572"/>
      <c r="I230" s="572"/>
      <c r="L230" s="572"/>
      <c r="O230" s="536"/>
      <c r="P230" s="536"/>
      <c r="Q230" s="536"/>
      <c r="R230" s="536"/>
      <c r="S230" s="536"/>
      <c r="T230" s="537"/>
      <c r="U230" s="537"/>
      <c r="V230" s="537"/>
      <c r="W230" s="537"/>
      <c r="X230" s="537"/>
      <c r="Y230" s="537"/>
      <c r="Z230" s="537"/>
      <c r="AA230" s="537"/>
      <c r="AB230" s="537"/>
      <c r="AC230" s="537"/>
    </row>
    <row r="231" spans="6:29" s="558" customFormat="1" ht="12">
      <c r="F231" s="572"/>
      <c r="G231" s="572"/>
      <c r="H231" s="572"/>
      <c r="I231" s="572"/>
      <c r="L231" s="572"/>
      <c r="O231" s="536"/>
      <c r="P231" s="536"/>
      <c r="Q231" s="536"/>
      <c r="R231" s="536"/>
      <c r="S231" s="536"/>
      <c r="T231" s="537"/>
      <c r="U231" s="537"/>
      <c r="V231" s="537"/>
      <c r="W231" s="537"/>
      <c r="X231" s="537"/>
      <c r="Y231" s="537"/>
      <c r="Z231" s="537"/>
      <c r="AA231" s="537"/>
      <c r="AB231" s="537"/>
      <c r="AC231" s="537"/>
    </row>
    <row r="232" spans="6:29" s="558" customFormat="1" ht="12">
      <c r="F232" s="572"/>
      <c r="G232" s="572"/>
      <c r="H232" s="572"/>
      <c r="I232" s="572"/>
      <c r="L232" s="572"/>
      <c r="O232" s="536"/>
      <c r="P232" s="536"/>
      <c r="Q232" s="536"/>
      <c r="R232" s="536"/>
      <c r="S232" s="536"/>
      <c r="T232" s="537"/>
      <c r="U232" s="537"/>
      <c r="V232" s="537"/>
      <c r="W232" s="537"/>
      <c r="X232" s="537"/>
      <c r="Y232" s="537"/>
      <c r="Z232" s="537"/>
      <c r="AA232" s="537"/>
      <c r="AB232" s="537"/>
      <c r="AC232" s="537"/>
    </row>
    <row r="233" spans="6:29" s="558" customFormat="1" ht="12">
      <c r="F233" s="572"/>
      <c r="G233" s="572"/>
      <c r="H233" s="572"/>
      <c r="I233" s="572"/>
      <c r="L233" s="572"/>
      <c r="O233" s="536"/>
      <c r="P233" s="536"/>
      <c r="Q233" s="536"/>
      <c r="R233" s="536"/>
      <c r="S233" s="536"/>
      <c r="T233" s="537"/>
      <c r="U233" s="537"/>
      <c r="V233" s="537"/>
      <c r="W233" s="537"/>
      <c r="X233" s="537"/>
      <c r="Y233" s="537"/>
      <c r="Z233" s="537"/>
      <c r="AA233" s="537"/>
      <c r="AB233" s="537"/>
      <c r="AC233" s="537"/>
    </row>
    <row r="234" spans="6:29" s="558" customFormat="1" ht="12">
      <c r="F234" s="572"/>
      <c r="G234" s="572"/>
      <c r="H234" s="572"/>
      <c r="I234" s="572"/>
      <c r="L234" s="572"/>
      <c r="O234" s="536"/>
      <c r="P234" s="536"/>
      <c r="Q234" s="536"/>
      <c r="R234" s="536"/>
      <c r="S234" s="536"/>
      <c r="T234" s="537"/>
      <c r="U234" s="537"/>
      <c r="V234" s="537"/>
      <c r="W234" s="537"/>
      <c r="X234" s="537"/>
      <c r="Y234" s="537"/>
      <c r="Z234" s="537"/>
      <c r="AA234" s="537"/>
      <c r="AB234" s="537"/>
      <c r="AC234" s="537"/>
    </row>
    <row r="235" spans="6:29" s="558" customFormat="1" ht="12">
      <c r="F235" s="572"/>
      <c r="G235" s="572"/>
      <c r="H235" s="572"/>
      <c r="I235" s="572"/>
      <c r="L235" s="572"/>
      <c r="O235" s="536"/>
      <c r="P235" s="536"/>
      <c r="Q235" s="536"/>
      <c r="R235" s="536"/>
      <c r="S235" s="536"/>
      <c r="T235" s="537"/>
      <c r="U235" s="537"/>
      <c r="V235" s="537"/>
      <c r="W235" s="537"/>
      <c r="X235" s="537"/>
      <c r="Y235" s="537"/>
      <c r="Z235" s="537"/>
      <c r="AA235" s="537"/>
      <c r="AB235" s="537"/>
      <c r="AC235" s="537"/>
    </row>
    <row r="236" spans="6:29" s="558" customFormat="1" ht="12">
      <c r="F236" s="572"/>
      <c r="G236" s="572"/>
      <c r="H236" s="572"/>
      <c r="I236" s="572"/>
      <c r="L236" s="572"/>
      <c r="O236" s="536"/>
      <c r="P236" s="536"/>
      <c r="Q236" s="536"/>
      <c r="R236" s="536"/>
      <c r="S236" s="536"/>
      <c r="T236" s="537"/>
      <c r="U236" s="537"/>
      <c r="V236" s="537"/>
      <c r="W236" s="537"/>
      <c r="X236" s="537"/>
      <c r="Y236" s="537"/>
      <c r="Z236" s="537"/>
      <c r="AA236" s="537"/>
      <c r="AB236" s="537"/>
      <c r="AC236" s="537"/>
    </row>
    <row r="237" spans="6:29" s="558" customFormat="1" ht="12">
      <c r="F237" s="572"/>
      <c r="G237" s="572"/>
      <c r="H237" s="572"/>
      <c r="I237" s="572"/>
      <c r="L237" s="572"/>
      <c r="O237" s="536"/>
      <c r="P237" s="536"/>
      <c r="Q237" s="536"/>
      <c r="R237" s="536"/>
      <c r="S237" s="536"/>
      <c r="T237" s="537"/>
      <c r="U237" s="537"/>
      <c r="V237" s="537"/>
      <c r="W237" s="537"/>
      <c r="X237" s="537"/>
      <c r="Y237" s="537"/>
      <c r="Z237" s="537"/>
      <c r="AA237" s="537"/>
      <c r="AB237" s="537"/>
      <c r="AC237" s="537"/>
    </row>
    <row r="238" spans="6:29" s="558" customFormat="1" ht="12">
      <c r="F238" s="572"/>
      <c r="G238" s="572"/>
      <c r="H238" s="572"/>
      <c r="I238" s="572"/>
      <c r="L238" s="572"/>
      <c r="O238" s="536"/>
      <c r="P238" s="536"/>
      <c r="Q238" s="536"/>
      <c r="R238" s="536"/>
      <c r="S238" s="536"/>
      <c r="T238" s="537"/>
      <c r="U238" s="537"/>
      <c r="V238" s="537"/>
      <c r="W238" s="537"/>
      <c r="X238" s="537"/>
      <c r="Y238" s="537"/>
      <c r="Z238" s="537"/>
      <c r="AA238" s="537"/>
      <c r="AB238" s="537"/>
      <c r="AC238" s="537"/>
    </row>
    <row r="239" spans="6:29" s="558" customFormat="1" ht="12">
      <c r="F239" s="572"/>
      <c r="G239" s="572"/>
      <c r="H239" s="572"/>
      <c r="I239" s="572"/>
      <c r="L239" s="572"/>
      <c r="O239" s="536"/>
      <c r="P239" s="536"/>
      <c r="Q239" s="536"/>
      <c r="R239" s="536"/>
      <c r="S239" s="536"/>
      <c r="T239" s="537"/>
      <c r="U239" s="537"/>
      <c r="V239" s="537"/>
      <c r="W239" s="537"/>
      <c r="X239" s="537"/>
      <c r="Y239" s="537"/>
      <c r="Z239" s="537"/>
      <c r="AA239" s="537"/>
      <c r="AB239" s="537"/>
      <c r="AC239" s="537"/>
    </row>
    <row r="240" spans="6:29" s="558" customFormat="1" ht="12">
      <c r="F240" s="572"/>
      <c r="G240" s="572"/>
      <c r="H240" s="572"/>
      <c r="I240" s="572"/>
      <c r="L240" s="572"/>
      <c r="O240" s="536"/>
      <c r="P240" s="536"/>
      <c r="Q240" s="536"/>
      <c r="R240" s="536"/>
      <c r="S240" s="536"/>
      <c r="T240" s="537"/>
      <c r="U240" s="537"/>
      <c r="V240" s="537"/>
      <c r="W240" s="537"/>
      <c r="X240" s="537"/>
      <c r="Y240" s="537"/>
      <c r="Z240" s="537"/>
      <c r="AA240" s="537"/>
      <c r="AB240" s="537"/>
      <c r="AC240" s="537"/>
    </row>
    <row r="241" spans="6:29" s="558" customFormat="1" ht="12">
      <c r="F241" s="572"/>
      <c r="G241" s="572"/>
      <c r="H241" s="572"/>
      <c r="I241" s="572"/>
      <c r="L241" s="572"/>
      <c r="O241" s="536"/>
      <c r="P241" s="536"/>
      <c r="Q241" s="536"/>
      <c r="R241" s="536"/>
      <c r="S241" s="536"/>
      <c r="T241" s="537"/>
      <c r="U241" s="537"/>
      <c r="V241" s="537"/>
      <c r="W241" s="537"/>
      <c r="X241" s="537"/>
      <c r="Y241" s="537"/>
      <c r="Z241" s="537"/>
      <c r="AA241" s="537"/>
      <c r="AB241" s="537"/>
      <c r="AC241" s="537"/>
    </row>
    <row r="242" spans="6:29" s="558" customFormat="1" ht="12">
      <c r="F242" s="572"/>
      <c r="G242" s="572"/>
      <c r="H242" s="572"/>
      <c r="I242" s="572"/>
      <c r="L242" s="572"/>
      <c r="O242" s="536"/>
      <c r="P242" s="536"/>
      <c r="Q242" s="536"/>
      <c r="R242" s="536"/>
      <c r="S242" s="536"/>
      <c r="T242" s="537"/>
      <c r="U242" s="537"/>
      <c r="V242" s="537"/>
      <c r="W242" s="537"/>
      <c r="X242" s="537"/>
      <c r="Y242" s="537"/>
      <c r="Z242" s="537"/>
      <c r="AA242" s="537"/>
      <c r="AB242" s="537"/>
      <c r="AC242" s="537"/>
    </row>
    <row r="243" spans="6:29" s="558" customFormat="1" ht="12">
      <c r="F243" s="572"/>
      <c r="G243" s="572"/>
      <c r="H243" s="572"/>
      <c r="I243" s="572"/>
      <c r="L243" s="572"/>
      <c r="O243" s="536"/>
      <c r="P243" s="536"/>
      <c r="Q243" s="536"/>
      <c r="R243" s="536"/>
      <c r="S243" s="536"/>
      <c r="T243" s="537"/>
      <c r="U243" s="537"/>
      <c r="V243" s="537"/>
      <c r="W243" s="537"/>
      <c r="X243" s="537"/>
      <c r="Y243" s="537"/>
      <c r="Z243" s="537"/>
      <c r="AA243" s="537"/>
      <c r="AB243" s="537"/>
      <c r="AC243" s="537"/>
    </row>
    <row r="244" spans="6:29" s="558" customFormat="1" ht="12">
      <c r="F244" s="572"/>
      <c r="G244" s="572"/>
      <c r="H244" s="572"/>
      <c r="I244" s="572"/>
      <c r="L244" s="572"/>
      <c r="O244" s="536"/>
      <c r="P244" s="536"/>
      <c r="Q244" s="536"/>
      <c r="R244" s="536"/>
      <c r="S244" s="536"/>
      <c r="T244" s="537"/>
      <c r="U244" s="537"/>
      <c r="V244" s="537"/>
      <c r="W244" s="537"/>
      <c r="X244" s="537"/>
      <c r="Y244" s="537"/>
      <c r="Z244" s="537"/>
      <c r="AA244" s="537"/>
      <c r="AB244" s="537"/>
      <c r="AC244" s="537"/>
    </row>
    <row r="245" spans="6:29" s="558" customFormat="1" ht="12">
      <c r="F245" s="572"/>
      <c r="G245" s="572"/>
      <c r="H245" s="572"/>
      <c r="I245" s="572"/>
      <c r="L245" s="572"/>
      <c r="O245" s="536"/>
      <c r="P245" s="536"/>
      <c r="Q245" s="536"/>
      <c r="R245" s="536"/>
      <c r="S245" s="536"/>
      <c r="T245" s="537"/>
      <c r="U245" s="537"/>
      <c r="V245" s="537"/>
      <c r="W245" s="537"/>
      <c r="X245" s="537"/>
      <c r="Y245" s="537"/>
      <c r="Z245" s="537"/>
      <c r="AA245" s="537"/>
      <c r="AB245" s="537"/>
      <c r="AC245" s="537"/>
    </row>
    <row r="246" spans="6:29" s="558" customFormat="1" ht="12">
      <c r="F246" s="572"/>
      <c r="G246" s="572"/>
      <c r="H246" s="572"/>
      <c r="I246" s="572"/>
      <c r="L246" s="572"/>
      <c r="O246" s="536"/>
      <c r="P246" s="536"/>
      <c r="Q246" s="536"/>
      <c r="R246" s="536"/>
      <c r="S246" s="536"/>
      <c r="T246" s="537"/>
      <c r="U246" s="537"/>
      <c r="V246" s="537"/>
      <c r="W246" s="537"/>
      <c r="X246" s="537"/>
      <c r="Y246" s="537"/>
      <c r="Z246" s="537"/>
      <c r="AA246" s="537"/>
      <c r="AB246" s="537"/>
      <c r="AC246" s="537"/>
    </row>
    <row r="247" spans="6:29" s="558" customFormat="1" ht="12">
      <c r="F247" s="572"/>
      <c r="G247" s="572"/>
      <c r="H247" s="572"/>
      <c r="I247" s="572"/>
      <c r="L247" s="572"/>
      <c r="O247" s="536"/>
      <c r="P247" s="536"/>
      <c r="Q247" s="536"/>
      <c r="R247" s="536"/>
      <c r="S247" s="536"/>
      <c r="T247" s="537"/>
      <c r="U247" s="537"/>
      <c r="V247" s="537"/>
      <c r="W247" s="537"/>
      <c r="X247" s="537"/>
      <c r="Y247" s="537"/>
      <c r="Z247" s="537"/>
      <c r="AA247" s="537"/>
      <c r="AB247" s="537"/>
      <c r="AC247" s="537"/>
    </row>
    <row r="248" spans="6:29" s="558" customFormat="1" ht="12">
      <c r="F248" s="572"/>
      <c r="G248" s="572"/>
      <c r="H248" s="572"/>
      <c r="I248" s="572"/>
      <c r="L248" s="572"/>
      <c r="O248" s="536"/>
      <c r="P248" s="536"/>
      <c r="Q248" s="536"/>
      <c r="R248" s="536"/>
      <c r="S248" s="536"/>
      <c r="T248" s="537"/>
      <c r="U248" s="537"/>
      <c r="V248" s="537"/>
      <c r="W248" s="537"/>
      <c r="X248" s="537"/>
      <c r="Y248" s="537"/>
      <c r="Z248" s="537"/>
      <c r="AA248" s="537"/>
      <c r="AB248" s="537"/>
      <c r="AC248" s="537"/>
    </row>
    <row r="249" spans="6:29" s="558" customFormat="1" ht="12">
      <c r="F249" s="572"/>
      <c r="G249" s="572"/>
      <c r="H249" s="572"/>
      <c r="I249" s="572"/>
      <c r="L249" s="572"/>
      <c r="O249" s="536"/>
      <c r="P249" s="536"/>
      <c r="Q249" s="536"/>
      <c r="R249" s="536"/>
      <c r="S249" s="536"/>
      <c r="T249" s="537"/>
      <c r="U249" s="537"/>
      <c r="V249" s="537"/>
      <c r="W249" s="537"/>
      <c r="X249" s="537"/>
      <c r="Y249" s="537"/>
      <c r="Z249" s="537"/>
      <c r="AA249" s="537"/>
      <c r="AB249" s="537"/>
      <c r="AC249" s="537"/>
    </row>
    <row r="250" spans="6:29" s="558" customFormat="1" ht="12">
      <c r="F250" s="572"/>
      <c r="G250" s="572"/>
      <c r="H250" s="572"/>
      <c r="I250" s="572"/>
      <c r="L250" s="572"/>
      <c r="O250" s="536"/>
      <c r="P250" s="536"/>
      <c r="Q250" s="536"/>
      <c r="R250" s="536"/>
      <c r="S250" s="536"/>
      <c r="T250" s="537"/>
      <c r="U250" s="537"/>
      <c r="V250" s="537"/>
      <c r="W250" s="537"/>
      <c r="X250" s="537"/>
      <c r="Y250" s="537"/>
      <c r="Z250" s="537"/>
      <c r="AA250" s="537"/>
      <c r="AB250" s="537"/>
      <c r="AC250" s="537"/>
    </row>
    <row r="251" spans="6:29" s="558" customFormat="1" ht="12">
      <c r="F251" s="572"/>
      <c r="G251" s="572"/>
      <c r="H251" s="572"/>
      <c r="I251" s="572"/>
      <c r="L251" s="572"/>
      <c r="O251" s="536"/>
      <c r="P251" s="536"/>
      <c r="Q251" s="536"/>
      <c r="R251" s="536"/>
      <c r="S251" s="536"/>
      <c r="T251" s="537"/>
      <c r="U251" s="537"/>
      <c r="V251" s="537"/>
      <c r="W251" s="537"/>
      <c r="X251" s="537"/>
      <c r="Y251" s="537"/>
      <c r="Z251" s="537"/>
      <c r="AA251" s="537"/>
      <c r="AB251" s="537"/>
      <c r="AC251" s="537"/>
    </row>
    <row r="252" spans="6:29" s="558" customFormat="1" ht="12">
      <c r="F252" s="572"/>
      <c r="G252" s="572"/>
      <c r="H252" s="572"/>
      <c r="I252" s="572"/>
      <c r="L252" s="572"/>
      <c r="O252" s="536"/>
      <c r="P252" s="536"/>
      <c r="Q252" s="536"/>
      <c r="R252" s="536"/>
      <c r="S252" s="536"/>
      <c r="T252" s="537"/>
      <c r="U252" s="537"/>
      <c r="V252" s="537"/>
      <c r="W252" s="537"/>
      <c r="X252" s="537"/>
      <c r="Y252" s="537"/>
      <c r="Z252" s="537"/>
      <c r="AA252" s="537"/>
      <c r="AB252" s="537"/>
      <c r="AC252" s="537"/>
    </row>
    <row r="253" spans="6:29" s="558" customFormat="1" ht="12">
      <c r="F253" s="572"/>
      <c r="G253" s="572"/>
      <c r="H253" s="572"/>
      <c r="I253" s="572"/>
      <c r="L253" s="572"/>
      <c r="O253" s="536"/>
      <c r="P253" s="536"/>
      <c r="Q253" s="536"/>
      <c r="R253" s="536"/>
      <c r="S253" s="536"/>
      <c r="T253" s="537"/>
      <c r="U253" s="537"/>
      <c r="V253" s="537"/>
      <c r="W253" s="537"/>
      <c r="X253" s="537"/>
      <c r="Y253" s="537"/>
      <c r="Z253" s="537"/>
      <c r="AA253" s="537"/>
      <c r="AB253" s="537"/>
      <c r="AC253" s="537"/>
    </row>
    <row r="254" spans="6:29" s="558" customFormat="1" ht="12">
      <c r="F254" s="572"/>
      <c r="G254" s="572"/>
      <c r="H254" s="572"/>
      <c r="I254" s="572"/>
      <c r="L254" s="572"/>
      <c r="O254" s="536"/>
      <c r="P254" s="536"/>
      <c r="Q254" s="536"/>
      <c r="R254" s="536"/>
      <c r="S254" s="536"/>
      <c r="T254" s="537"/>
      <c r="U254" s="537"/>
      <c r="V254" s="537"/>
      <c r="W254" s="537"/>
      <c r="X254" s="537"/>
      <c r="Y254" s="537"/>
      <c r="Z254" s="537"/>
      <c r="AA254" s="537"/>
      <c r="AB254" s="537"/>
      <c r="AC254" s="537"/>
    </row>
    <row r="255" spans="6:29" s="558" customFormat="1" ht="12">
      <c r="F255" s="572"/>
      <c r="G255" s="572"/>
      <c r="H255" s="572"/>
      <c r="I255" s="572"/>
      <c r="L255" s="572"/>
      <c r="O255" s="536"/>
      <c r="P255" s="536"/>
      <c r="Q255" s="536"/>
      <c r="R255" s="536"/>
      <c r="S255" s="536"/>
      <c r="T255" s="537"/>
      <c r="U255" s="537"/>
      <c r="V255" s="537"/>
      <c r="W255" s="537"/>
      <c r="X255" s="537"/>
      <c r="Y255" s="537"/>
      <c r="Z255" s="537"/>
      <c r="AA255" s="537"/>
      <c r="AB255" s="537"/>
      <c r="AC255" s="537"/>
    </row>
    <row r="256" spans="6:29" s="558" customFormat="1" ht="12">
      <c r="F256" s="572"/>
      <c r="G256" s="572"/>
      <c r="H256" s="572"/>
      <c r="I256" s="572"/>
      <c r="L256" s="572"/>
      <c r="O256" s="536"/>
      <c r="P256" s="536"/>
      <c r="Q256" s="536"/>
      <c r="R256" s="536"/>
      <c r="S256" s="536"/>
      <c r="T256" s="537"/>
      <c r="U256" s="537"/>
      <c r="V256" s="537"/>
      <c r="W256" s="537"/>
      <c r="X256" s="537"/>
      <c r="Y256" s="537"/>
      <c r="Z256" s="537"/>
      <c r="AA256" s="537"/>
      <c r="AB256" s="537"/>
      <c r="AC256" s="537"/>
    </row>
    <row r="257" spans="6:29" s="558" customFormat="1" ht="12">
      <c r="F257" s="572"/>
      <c r="G257" s="572"/>
      <c r="H257" s="572"/>
      <c r="I257" s="572"/>
      <c r="L257" s="572"/>
      <c r="O257" s="536"/>
      <c r="P257" s="536"/>
      <c r="Q257" s="536"/>
      <c r="R257" s="536"/>
      <c r="S257" s="536"/>
      <c r="T257" s="537"/>
      <c r="U257" s="537"/>
      <c r="V257" s="537"/>
      <c r="W257" s="537"/>
      <c r="X257" s="537"/>
      <c r="Y257" s="537"/>
      <c r="Z257" s="537"/>
      <c r="AA257" s="537"/>
      <c r="AB257" s="537"/>
      <c r="AC257" s="537"/>
    </row>
    <row r="258" spans="6:29" s="558" customFormat="1" ht="12">
      <c r="F258" s="572"/>
      <c r="G258" s="572"/>
      <c r="H258" s="572"/>
      <c r="I258" s="572"/>
      <c r="L258" s="572"/>
      <c r="O258" s="536"/>
      <c r="P258" s="536"/>
      <c r="Q258" s="536"/>
      <c r="R258" s="536"/>
      <c r="S258" s="536"/>
      <c r="T258" s="537"/>
      <c r="U258" s="537"/>
      <c r="V258" s="537"/>
      <c r="W258" s="537"/>
      <c r="X258" s="537"/>
      <c r="Y258" s="537"/>
      <c r="Z258" s="537"/>
      <c r="AA258" s="537"/>
      <c r="AB258" s="537"/>
      <c r="AC258" s="537"/>
    </row>
    <row r="259" spans="6:29" s="558" customFormat="1" ht="12">
      <c r="F259" s="572"/>
      <c r="G259" s="572"/>
      <c r="H259" s="572"/>
      <c r="I259" s="572"/>
      <c r="L259" s="572"/>
      <c r="O259" s="536"/>
      <c r="P259" s="536"/>
      <c r="Q259" s="536"/>
      <c r="R259" s="536"/>
      <c r="S259" s="536"/>
      <c r="T259" s="537"/>
      <c r="U259" s="537"/>
      <c r="V259" s="537"/>
      <c r="W259" s="537"/>
      <c r="X259" s="537"/>
      <c r="Y259" s="537"/>
      <c r="Z259" s="537"/>
      <c r="AA259" s="537"/>
      <c r="AB259" s="537"/>
      <c r="AC259" s="537"/>
    </row>
    <row r="260" spans="6:29" s="558" customFormat="1" ht="12">
      <c r="F260" s="572"/>
      <c r="G260" s="572"/>
      <c r="H260" s="572"/>
      <c r="I260" s="572"/>
      <c r="L260" s="572"/>
      <c r="O260" s="536"/>
      <c r="P260" s="536"/>
      <c r="Q260" s="536"/>
      <c r="R260" s="536"/>
      <c r="S260" s="536"/>
      <c r="T260" s="537"/>
      <c r="U260" s="537"/>
      <c r="V260" s="537"/>
      <c r="W260" s="537"/>
      <c r="X260" s="537"/>
      <c r="Y260" s="537"/>
      <c r="Z260" s="537"/>
      <c r="AA260" s="537"/>
      <c r="AB260" s="537"/>
      <c r="AC260" s="537"/>
    </row>
    <row r="261" spans="6:29" s="558" customFormat="1" ht="12">
      <c r="F261" s="572"/>
      <c r="G261" s="572"/>
      <c r="H261" s="572"/>
      <c r="I261" s="572"/>
      <c r="L261" s="572"/>
      <c r="O261" s="536"/>
      <c r="P261" s="536"/>
      <c r="Q261" s="536"/>
      <c r="R261" s="536"/>
      <c r="S261" s="536"/>
      <c r="T261" s="537"/>
      <c r="U261" s="537"/>
      <c r="V261" s="537"/>
      <c r="W261" s="537"/>
      <c r="X261" s="537"/>
      <c r="Y261" s="537"/>
      <c r="Z261" s="537"/>
      <c r="AA261" s="537"/>
      <c r="AB261" s="537"/>
      <c r="AC261" s="537"/>
    </row>
    <row r="262" spans="6:29" s="558" customFormat="1" ht="12">
      <c r="F262" s="572"/>
      <c r="G262" s="572"/>
      <c r="H262" s="572"/>
      <c r="I262" s="572"/>
      <c r="L262" s="572"/>
      <c r="O262" s="536"/>
      <c r="P262" s="536"/>
      <c r="Q262" s="536"/>
      <c r="R262" s="536"/>
      <c r="S262" s="536"/>
      <c r="T262" s="537"/>
      <c r="U262" s="537"/>
      <c r="V262" s="537"/>
      <c r="W262" s="537"/>
      <c r="X262" s="537"/>
      <c r="Y262" s="537"/>
      <c r="Z262" s="537"/>
      <c r="AA262" s="537"/>
      <c r="AB262" s="537"/>
      <c r="AC262" s="537"/>
    </row>
    <row r="263" spans="6:29" s="558" customFormat="1" ht="12">
      <c r="F263" s="572"/>
      <c r="G263" s="572"/>
      <c r="H263" s="572"/>
      <c r="I263" s="572"/>
      <c r="L263" s="572"/>
      <c r="O263" s="536"/>
      <c r="P263" s="536"/>
      <c r="Q263" s="536"/>
      <c r="R263" s="536"/>
      <c r="S263" s="536"/>
      <c r="T263" s="537"/>
      <c r="U263" s="537"/>
      <c r="V263" s="537"/>
      <c r="W263" s="537"/>
      <c r="X263" s="537"/>
      <c r="Y263" s="537"/>
      <c r="Z263" s="537"/>
      <c r="AA263" s="537"/>
      <c r="AB263" s="537"/>
      <c r="AC263" s="537"/>
    </row>
    <row r="264" spans="6:29" s="558" customFormat="1" ht="12">
      <c r="F264" s="572"/>
      <c r="G264" s="572"/>
      <c r="H264" s="572"/>
      <c r="I264" s="572"/>
      <c r="L264" s="572"/>
      <c r="O264" s="536"/>
      <c r="P264" s="536"/>
      <c r="Q264" s="536"/>
      <c r="R264" s="536"/>
      <c r="S264" s="536"/>
      <c r="T264" s="537"/>
      <c r="U264" s="537"/>
      <c r="V264" s="537"/>
      <c r="W264" s="537"/>
      <c r="X264" s="537"/>
      <c r="Y264" s="537"/>
      <c r="Z264" s="537"/>
      <c r="AA264" s="537"/>
      <c r="AB264" s="537"/>
      <c r="AC264" s="537"/>
    </row>
    <row r="265" spans="6:29" s="558" customFormat="1" ht="12">
      <c r="F265" s="572"/>
      <c r="G265" s="572"/>
      <c r="H265" s="572"/>
      <c r="I265" s="572"/>
      <c r="L265" s="572"/>
      <c r="O265" s="536"/>
      <c r="P265" s="536"/>
      <c r="Q265" s="536"/>
      <c r="R265" s="536"/>
      <c r="S265" s="536"/>
      <c r="T265" s="537"/>
      <c r="U265" s="537"/>
      <c r="V265" s="537"/>
      <c r="W265" s="537"/>
      <c r="X265" s="537"/>
      <c r="Y265" s="537"/>
      <c r="Z265" s="537"/>
      <c r="AA265" s="537"/>
      <c r="AB265" s="537"/>
      <c r="AC265" s="537"/>
    </row>
    <row r="266" spans="6:29" s="558" customFormat="1" ht="12">
      <c r="F266" s="572"/>
      <c r="G266" s="572"/>
      <c r="H266" s="572"/>
      <c r="I266" s="572"/>
      <c r="L266" s="572"/>
      <c r="O266" s="536"/>
      <c r="P266" s="536"/>
      <c r="Q266" s="536"/>
      <c r="R266" s="536"/>
      <c r="S266" s="536"/>
      <c r="T266" s="537"/>
      <c r="U266" s="537"/>
      <c r="V266" s="537"/>
      <c r="W266" s="537"/>
      <c r="X266" s="537"/>
      <c r="Y266" s="537"/>
      <c r="Z266" s="537"/>
      <c r="AA266" s="537"/>
      <c r="AB266" s="537"/>
      <c r="AC266" s="537"/>
    </row>
    <row r="267" spans="6:29" s="558" customFormat="1" ht="12">
      <c r="F267" s="572"/>
      <c r="G267" s="572"/>
      <c r="H267" s="572"/>
      <c r="I267" s="572"/>
      <c r="L267" s="572"/>
      <c r="O267" s="536"/>
      <c r="P267" s="536"/>
      <c r="Q267" s="536"/>
      <c r="R267" s="536"/>
      <c r="S267" s="536"/>
      <c r="T267" s="537"/>
      <c r="U267" s="537"/>
      <c r="V267" s="537"/>
      <c r="W267" s="537"/>
      <c r="X267" s="537"/>
      <c r="Y267" s="537"/>
      <c r="Z267" s="537"/>
      <c r="AA267" s="537"/>
      <c r="AB267" s="537"/>
      <c r="AC267" s="537"/>
    </row>
    <row r="268" spans="6:29" s="558" customFormat="1" ht="12">
      <c r="F268" s="572"/>
      <c r="G268" s="572"/>
      <c r="H268" s="572"/>
      <c r="I268" s="572"/>
      <c r="L268" s="572"/>
      <c r="O268" s="536"/>
      <c r="P268" s="536"/>
      <c r="Q268" s="536"/>
      <c r="R268" s="536"/>
      <c r="S268" s="536"/>
      <c r="T268" s="537"/>
      <c r="U268" s="537"/>
      <c r="V268" s="537"/>
      <c r="W268" s="537"/>
      <c r="X268" s="537"/>
      <c r="Y268" s="537"/>
      <c r="Z268" s="537"/>
      <c r="AA268" s="537"/>
      <c r="AB268" s="537"/>
      <c r="AC268" s="537"/>
    </row>
    <row r="269" spans="6:29" s="558" customFormat="1" ht="12">
      <c r="F269" s="572"/>
      <c r="G269" s="572"/>
      <c r="H269" s="572"/>
      <c r="I269" s="572"/>
      <c r="L269" s="572"/>
      <c r="O269" s="536"/>
      <c r="P269" s="536"/>
      <c r="Q269" s="536"/>
      <c r="R269" s="536"/>
      <c r="S269" s="536"/>
      <c r="T269" s="537"/>
      <c r="U269" s="537"/>
      <c r="V269" s="537"/>
      <c r="W269" s="537"/>
      <c r="X269" s="537"/>
      <c r="Y269" s="537"/>
      <c r="Z269" s="537"/>
      <c r="AA269" s="537"/>
      <c r="AB269" s="537"/>
      <c r="AC269" s="537"/>
    </row>
    <row r="270" spans="6:29" s="558" customFormat="1" ht="12">
      <c r="F270" s="572"/>
      <c r="G270" s="572"/>
      <c r="H270" s="572"/>
      <c r="I270" s="572"/>
      <c r="L270" s="572"/>
      <c r="O270" s="536"/>
      <c r="P270" s="536"/>
      <c r="Q270" s="536"/>
      <c r="R270" s="536"/>
      <c r="S270" s="536"/>
      <c r="T270" s="537"/>
      <c r="U270" s="537"/>
      <c r="V270" s="537"/>
      <c r="W270" s="537"/>
      <c r="X270" s="537"/>
      <c r="Y270" s="537"/>
      <c r="Z270" s="537"/>
      <c r="AA270" s="537"/>
      <c r="AB270" s="537"/>
      <c r="AC270" s="537"/>
    </row>
    <row r="271" spans="6:29" s="558" customFormat="1" ht="12">
      <c r="F271" s="572"/>
      <c r="G271" s="572"/>
      <c r="H271" s="572"/>
      <c r="I271" s="572"/>
      <c r="L271" s="572"/>
      <c r="O271" s="536"/>
      <c r="P271" s="536"/>
      <c r="Q271" s="536"/>
      <c r="R271" s="536"/>
      <c r="S271" s="536"/>
      <c r="T271" s="537"/>
      <c r="U271" s="537"/>
      <c r="V271" s="537"/>
      <c r="W271" s="537"/>
      <c r="X271" s="537"/>
      <c r="Y271" s="537"/>
      <c r="Z271" s="537"/>
      <c r="AA271" s="537"/>
      <c r="AB271" s="537"/>
      <c r="AC271" s="537"/>
    </row>
    <row r="272" spans="6:29" s="558" customFormat="1" ht="12">
      <c r="F272" s="572"/>
      <c r="G272" s="572"/>
      <c r="H272" s="572"/>
      <c r="I272" s="572"/>
      <c r="L272" s="572"/>
      <c r="O272" s="536"/>
      <c r="P272" s="536"/>
      <c r="Q272" s="536"/>
      <c r="R272" s="536"/>
      <c r="S272" s="536"/>
      <c r="T272" s="537"/>
      <c r="U272" s="537"/>
      <c r="V272" s="537"/>
      <c r="W272" s="537"/>
      <c r="X272" s="537"/>
      <c r="Y272" s="537"/>
      <c r="Z272" s="537"/>
      <c r="AA272" s="537"/>
      <c r="AB272" s="537"/>
      <c r="AC272" s="537"/>
    </row>
    <row r="273" spans="6:29" s="558" customFormat="1" ht="12">
      <c r="F273" s="572"/>
      <c r="G273" s="572"/>
      <c r="H273" s="572"/>
      <c r="I273" s="572"/>
      <c r="L273" s="572"/>
      <c r="O273" s="536"/>
      <c r="P273" s="536"/>
      <c r="Q273" s="536"/>
      <c r="R273" s="536"/>
      <c r="S273" s="536"/>
      <c r="T273" s="537"/>
      <c r="U273" s="537"/>
      <c r="V273" s="537"/>
      <c r="W273" s="537"/>
      <c r="X273" s="537"/>
      <c r="Y273" s="537"/>
      <c r="Z273" s="537"/>
      <c r="AA273" s="537"/>
      <c r="AB273" s="537"/>
      <c r="AC273" s="537"/>
    </row>
    <row r="274" spans="6:29" s="558" customFormat="1" ht="12">
      <c r="F274" s="572"/>
      <c r="G274" s="572"/>
      <c r="H274" s="572"/>
      <c r="I274" s="572"/>
      <c r="L274" s="572"/>
      <c r="O274" s="536"/>
      <c r="P274" s="536"/>
      <c r="Q274" s="536"/>
      <c r="R274" s="536"/>
      <c r="S274" s="536"/>
      <c r="T274" s="537"/>
      <c r="U274" s="537"/>
      <c r="V274" s="537"/>
      <c r="W274" s="537"/>
      <c r="X274" s="537"/>
      <c r="Y274" s="537"/>
      <c r="Z274" s="537"/>
      <c r="AA274" s="537"/>
      <c r="AB274" s="537"/>
      <c r="AC274" s="537"/>
    </row>
    <row r="275" spans="6:29" s="558" customFormat="1" ht="12">
      <c r="F275" s="572"/>
      <c r="G275" s="572"/>
      <c r="H275" s="572"/>
      <c r="I275" s="572"/>
      <c r="L275" s="572"/>
      <c r="O275" s="536"/>
      <c r="P275" s="536"/>
      <c r="Q275" s="536"/>
      <c r="R275" s="536"/>
      <c r="S275" s="536"/>
      <c r="T275" s="537"/>
      <c r="U275" s="537"/>
      <c r="V275" s="537"/>
      <c r="W275" s="537"/>
      <c r="X275" s="537"/>
      <c r="Y275" s="537"/>
      <c r="Z275" s="537"/>
      <c r="AA275" s="537"/>
      <c r="AB275" s="537"/>
      <c r="AC275" s="537"/>
    </row>
    <row r="276" spans="6:29" s="558" customFormat="1" ht="12">
      <c r="F276" s="572"/>
      <c r="G276" s="572"/>
      <c r="H276" s="572"/>
      <c r="I276" s="572"/>
      <c r="L276" s="572"/>
      <c r="O276" s="536"/>
      <c r="P276" s="536"/>
      <c r="Q276" s="536"/>
      <c r="R276" s="536"/>
      <c r="S276" s="536"/>
      <c r="T276" s="537"/>
      <c r="U276" s="537"/>
      <c r="V276" s="537"/>
      <c r="W276" s="537"/>
      <c r="X276" s="537"/>
      <c r="Y276" s="537"/>
      <c r="Z276" s="537"/>
      <c r="AA276" s="537"/>
      <c r="AB276" s="537"/>
      <c r="AC276" s="537"/>
    </row>
    <row r="277" spans="6:29" s="558" customFormat="1" ht="12">
      <c r="F277" s="572"/>
      <c r="G277" s="572"/>
      <c r="H277" s="572"/>
      <c r="I277" s="572"/>
      <c r="L277" s="572"/>
      <c r="O277" s="536"/>
      <c r="P277" s="536"/>
      <c r="Q277" s="536"/>
      <c r="R277" s="536"/>
      <c r="S277" s="536"/>
      <c r="T277" s="537"/>
      <c r="U277" s="537"/>
      <c r="V277" s="537"/>
      <c r="W277" s="537"/>
      <c r="X277" s="537"/>
      <c r="Y277" s="537"/>
      <c r="Z277" s="537"/>
      <c r="AA277" s="537"/>
      <c r="AB277" s="537"/>
      <c r="AC277" s="537"/>
    </row>
    <row r="278" spans="6:29" s="558" customFormat="1" ht="12">
      <c r="F278" s="572"/>
      <c r="G278" s="572"/>
      <c r="H278" s="572"/>
      <c r="I278" s="572"/>
      <c r="L278" s="572"/>
      <c r="O278" s="536"/>
      <c r="P278" s="536"/>
      <c r="Q278" s="536"/>
      <c r="R278" s="536"/>
      <c r="S278" s="536"/>
      <c r="T278" s="537"/>
      <c r="U278" s="537"/>
      <c r="V278" s="537"/>
      <c r="W278" s="537"/>
      <c r="X278" s="537"/>
      <c r="Y278" s="537"/>
      <c r="Z278" s="537"/>
      <c r="AA278" s="537"/>
      <c r="AB278" s="537"/>
      <c r="AC278" s="537"/>
    </row>
    <row r="279" spans="6:29" s="558" customFormat="1" ht="12">
      <c r="F279" s="572"/>
      <c r="G279" s="572"/>
      <c r="H279" s="572"/>
      <c r="I279" s="572"/>
      <c r="L279" s="572"/>
      <c r="O279" s="536"/>
      <c r="P279" s="536"/>
      <c r="Q279" s="536"/>
      <c r="R279" s="536"/>
      <c r="S279" s="536"/>
      <c r="T279" s="537"/>
      <c r="U279" s="537"/>
      <c r="V279" s="537"/>
      <c r="W279" s="537"/>
      <c r="X279" s="537"/>
      <c r="Y279" s="537"/>
      <c r="Z279" s="537"/>
      <c r="AA279" s="537"/>
      <c r="AB279" s="537"/>
      <c r="AC279" s="537"/>
    </row>
    <row r="280" spans="6:29" s="558" customFormat="1" ht="12">
      <c r="F280" s="572"/>
      <c r="G280" s="572"/>
      <c r="H280" s="572"/>
      <c r="I280" s="572"/>
      <c r="L280" s="572"/>
      <c r="O280" s="536"/>
      <c r="P280" s="536"/>
      <c r="Q280" s="536"/>
      <c r="R280" s="536"/>
      <c r="S280" s="536"/>
      <c r="T280" s="537"/>
      <c r="U280" s="537"/>
      <c r="V280" s="537"/>
      <c r="W280" s="537"/>
      <c r="X280" s="537"/>
      <c r="Y280" s="537"/>
      <c r="Z280" s="537"/>
      <c r="AA280" s="537"/>
      <c r="AB280" s="537"/>
      <c r="AC280" s="537"/>
    </row>
    <row r="281" spans="6:29" s="558" customFormat="1" ht="12">
      <c r="F281" s="572"/>
      <c r="G281" s="572"/>
      <c r="H281" s="572"/>
      <c r="I281" s="572"/>
      <c r="L281" s="572"/>
      <c r="O281" s="536"/>
      <c r="P281" s="536"/>
      <c r="Q281" s="536"/>
      <c r="R281" s="536"/>
      <c r="S281" s="536"/>
      <c r="T281" s="537"/>
      <c r="U281" s="537"/>
      <c r="V281" s="537"/>
      <c r="W281" s="537"/>
      <c r="X281" s="537"/>
      <c r="Y281" s="537"/>
      <c r="Z281" s="537"/>
      <c r="AA281" s="537"/>
      <c r="AB281" s="537"/>
      <c r="AC281" s="537"/>
    </row>
    <row r="282" spans="6:29" s="558" customFormat="1" ht="12">
      <c r="F282" s="572"/>
      <c r="G282" s="572"/>
      <c r="H282" s="572"/>
      <c r="I282" s="572"/>
      <c r="L282" s="572"/>
      <c r="O282" s="536"/>
      <c r="P282" s="536"/>
      <c r="Q282" s="536"/>
      <c r="R282" s="536"/>
      <c r="S282" s="536"/>
      <c r="T282" s="537"/>
      <c r="U282" s="537"/>
      <c r="V282" s="537"/>
      <c r="W282" s="537"/>
      <c r="X282" s="537"/>
      <c r="Y282" s="537"/>
      <c r="Z282" s="537"/>
      <c r="AA282" s="537"/>
      <c r="AB282" s="537"/>
      <c r="AC282" s="537"/>
    </row>
    <row r="283" spans="6:29" s="558" customFormat="1" ht="12">
      <c r="F283" s="572"/>
      <c r="G283" s="572"/>
      <c r="H283" s="572"/>
      <c r="I283" s="572"/>
      <c r="L283" s="572"/>
      <c r="O283" s="536"/>
      <c r="P283" s="536"/>
      <c r="Q283" s="536"/>
      <c r="R283" s="536"/>
      <c r="S283" s="536"/>
      <c r="T283" s="537"/>
      <c r="U283" s="537"/>
      <c r="V283" s="537"/>
      <c r="W283" s="537"/>
      <c r="X283" s="537"/>
      <c r="Y283" s="537"/>
      <c r="Z283" s="537"/>
      <c r="AA283" s="537"/>
      <c r="AB283" s="537"/>
      <c r="AC283" s="537"/>
    </row>
    <row r="284" spans="6:29" s="558" customFormat="1" ht="12">
      <c r="F284" s="572"/>
      <c r="G284" s="572"/>
      <c r="H284" s="572"/>
      <c r="I284" s="572"/>
      <c r="L284" s="572"/>
      <c r="O284" s="536"/>
      <c r="P284" s="536"/>
      <c r="Q284" s="536"/>
      <c r="R284" s="536"/>
      <c r="S284" s="536"/>
      <c r="T284" s="537"/>
      <c r="U284" s="537"/>
      <c r="V284" s="537"/>
      <c r="W284" s="537"/>
      <c r="X284" s="537"/>
      <c r="Y284" s="537"/>
      <c r="Z284" s="537"/>
      <c r="AA284" s="537"/>
      <c r="AB284" s="537"/>
      <c r="AC284" s="537"/>
    </row>
    <row r="285" spans="6:29" s="558" customFormat="1" ht="12">
      <c r="F285" s="572"/>
      <c r="G285" s="572"/>
      <c r="H285" s="572"/>
      <c r="I285" s="572"/>
      <c r="L285" s="572"/>
      <c r="O285" s="536"/>
      <c r="P285" s="536"/>
      <c r="Q285" s="536"/>
      <c r="R285" s="536"/>
      <c r="S285" s="536"/>
      <c r="T285" s="537"/>
      <c r="U285" s="537"/>
      <c r="V285" s="537"/>
      <c r="W285" s="537"/>
      <c r="X285" s="537"/>
      <c r="Y285" s="537"/>
      <c r="Z285" s="537"/>
      <c r="AA285" s="537"/>
      <c r="AB285" s="537"/>
      <c r="AC285" s="537"/>
    </row>
    <row r="286" spans="6:29" s="558" customFormat="1" ht="12">
      <c r="F286" s="572"/>
      <c r="G286" s="572"/>
      <c r="H286" s="572"/>
      <c r="I286" s="572"/>
      <c r="L286" s="572"/>
      <c r="O286" s="536"/>
      <c r="P286" s="536"/>
      <c r="Q286" s="536"/>
      <c r="R286" s="536"/>
      <c r="S286" s="536"/>
      <c r="T286" s="537"/>
      <c r="U286" s="537"/>
      <c r="V286" s="537"/>
      <c r="W286" s="537"/>
      <c r="X286" s="537"/>
      <c r="Y286" s="537"/>
      <c r="Z286" s="537"/>
      <c r="AA286" s="537"/>
      <c r="AB286" s="537"/>
      <c r="AC286" s="537"/>
    </row>
    <row r="287" spans="6:29" s="558" customFormat="1" ht="12">
      <c r="F287" s="572"/>
      <c r="G287" s="572"/>
      <c r="H287" s="572"/>
      <c r="I287" s="572"/>
      <c r="L287" s="572"/>
      <c r="O287" s="536"/>
      <c r="P287" s="536"/>
      <c r="Q287" s="536"/>
      <c r="R287" s="536"/>
      <c r="S287" s="536"/>
      <c r="T287" s="537"/>
      <c r="U287" s="537"/>
      <c r="V287" s="537"/>
      <c r="W287" s="537"/>
      <c r="X287" s="537"/>
      <c r="Y287" s="537"/>
      <c r="Z287" s="537"/>
      <c r="AA287" s="537"/>
      <c r="AB287" s="537"/>
      <c r="AC287" s="537"/>
    </row>
    <row r="288" spans="6:29" s="558" customFormat="1" ht="12">
      <c r="F288" s="572"/>
      <c r="G288" s="572"/>
      <c r="H288" s="572"/>
      <c r="I288" s="572"/>
      <c r="L288" s="572"/>
      <c r="O288" s="536"/>
      <c r="P288" s="536"/>
      <c r="Q288" s="536"/>
      <c r="R288" s="536"/>
      <c r="S288" s="536"/>
      <c r="T288" s="537"/>
      <c r="U288" s="537"/>
      <c r="V288" s="537"/>
      <c r="W288" s="537"/>
      <c r="X288" s="537"/>
      <c r="Y288" s="537"/>
      <c r="Z288" s="537"/>
      <c r="AA288" s="537"/>
      <c r="AB288" s="537"/>
      <c r="AC288" s="537"/>
    </row>
    <row r="289" spans="6:29" s="558" customFormat="1" ht="12">
      <c r="F289" s="572"/>
      <c r="G289" s="572"/>
      <c r="H289" s="572"/>
      <c r="I289" s="572"/>
      <c r="L289" s="572"/>
      <c r="O289" s="536"/>
      <c r="P289" s="536"/>
      <c r="Q289" s="536"/>
      <c r="R289" s="536"/>
      <c r="S289" s="536"/>
      <c r="T289" s="537"/>
      <c r="U289" s="537"/>
      <c r="V289" s="537"/>
      <c r="W289" s="537"/>
      <c r="X289" s="537"/>
      <c r="Y289" s="537"/>
      <c r="Z289" s="537"/>
      <c r="AA289" s="537"/>
      <c r="AB289" s="537"/>
      <c r="AC289" s="537"/>
    </row>
    <row r="290" spans="6:29" s="558" customFormat="1" ht="12">
      <c r="F290" s="572"/>
      <c r="G290" s="572"/>
      <c r="H290" s="572"/>
      <c r="I290" s="572"/>
      <c r="L290" s="572"/>
      <c r="O290" s="536"/>
      <c r="P290" s="536"/>
      <c r="Q290" s="536"/>
      <c r="R290" s="536"/>
      <c r="S290" s="536"/>
      <c r="T290" s="537"/>
      <c r="U290" s="537"/>
      <c r="V290" s="537"/>
      <c r="W290" s="537"/>
      <c r="X290" s="537"/>
      <c r="Y290" s="537"/>
      <c r="Z290" s="537"/>
      <c r="AA290" s="537"/>
      <c r="AB290" s="537"/>
      <c r="AC290" s="537"/>
    </row>
    <row r="291" spans="6:29" s="558" customFormat="1" ht="12">
      <c r="F291" s="572"/>
      <c r="G291" s="572"/>
      <c r="H291" s="572"/>
      <c r="I291" s="572"/>
      <c r="L291" s="572"/>
      <c r="O291" s="536"/>
      <c r="P291" s="536"/>
      <c r="Q291" s="536"/>
      <c r="R291" s="536"/>
      <c r="S291" s="536"/>
      <c r="T291" s="537"/>
      <c r="U291" s="537"/>
      <c r="V291" s="537"/>
      <c r="W291" s="537"/>
      <c r="X291" s="537"/>
      <c r="Y291" s="537"/>
      <c r="Z291" s="537"/>
      <c r="AA291" s="537"/>
      <c r="AB291" s="537"/>
      <c r="AC291" s="537"/>
    </row>
    <row r="292" spans="6:29" s="558" customFormat="1" ht="12">
      <c r="F292" s="572"/>
      <c r="G292" s="572"/>
      <c r="H292" s="572"/>
      <c r="I292" s="572"/>
      <c r="L292" s="572"/>
      <c r="O292" s="536"/>
      <c r="P292" s="536"/>
      <c r="Q292" s="536"/>
      <c r="R292" s="536"/>
      <c r="S292" s="536"/>
      <c r="T292" s="537"/>
      <c r="U292" s="537"/>
      <c r="V292" s="537"/>
      <c r="W292" s="537"/>
      <c r="X292" s="537"/>
      <c r="Y292" s="537"/>
      <c r="Z292" s="537"/>
      <c r="AA292" s="537"/>
      <c r="AB292" s="537"/>
      <c r="AC292" s="537"/>
    </row>
    <row r="293" spans="6:29" s="558" customFormat="1" ht="12">
      <c r="F293" s="572"/>
      <c r="G293" s="572"/>
      <c r="H293" s="572"/>
      <c r="I293" s="572"/>
      <c r="L293" s="572"/>
      <c r="O293" s="536"/>
      <c r="P293" s="536"/>
      <c r="Q293" s="536"/>
      <c r="R293" s="536"/>
      <c r="S293" s="536"/>
      <c r="T293" s="537"/>
      <c r="U293" s="537"/>
      <c r="V293" s="537"/>
      <c r="W293" s="537"/>
      <c r="X293" s="537"/>
      <c r="Y293" s="537"/>
      <c r="Z293" s="537"/>
      <c r="AA293" s="537"/>
      <c r="AB293" s="537"/>
      <c r="AC293" s="537"/>
    </row>
    <row r="294" spans="6:29" s="558" customFormat="1" ht="12">
      <c r="F294" s="572"/>
      <c r="G294" s="572"/>
      <c r="H294" s="572"/>
      <c r="I294" s="572"/>
      <c r="L294" s="572"/>
      <c r="O294" s="536"/>
      <c r="P294" s="536"/>
      <c r="Q294" s="536"/>
      <c r="R294" s="536"/>
      <c r="S294" s="536"/>
      <c r="T294" s="537"/>
      <c r="U294" s="537"/>
      <c r="V294" s="537"/>
      <c r="W294" s="537"/>
      <c r="X294" s="537"/>
      <c r="Y294" s="537"/>
      <c r="Z294" s="537"/>
      <c r="AA294" s="537"/>
      <c r="AB294" s="537"/>
      <c r="AC294" s="537"/>
    </row>
    <row r="295" spans="6:29" s="558" customFormat="1" ht="12">
      <c r="F295" s="572"/>
      <c r="G295" s="572"/>
      <c r="H295" s="572"/>
      <c r="I295" s="572"/>
      <c r="L295" s="572"/>
      <c r="O295" s="536"/>
      <c r="P295" s="536"/>
      <c r="Q295" s="536"/>
      <c r="R295" s="536"/>
      <c r="S295" s="536"/>
      <c r="T295" s="537"/>
      <c r="U295" s="537"/>
      <c r="V295" s="537"/>
      <c r="W295" s="537"/>
      <c r="X295" s="537"/>
      <c r="Y295" s="537"/>
      <c r="Z295" s="537"/>
      <c r="AA295" s="537"/>
      <c r="AB295" s="537"/>
      <c r="AC295" s="537"/>
    </row>
    <row r="296" spans="6:29" s="558" customFormat="1" ht="12">
      <c r="F296" s="572"/>
      <c r="G296" s="572"/>
      <c r="H296" s="572"/>
      <c r="I296" s="572"/>
      <c r="L296" s="572"/>
      <c r="O296" s="536"/>
      <c r="P296" s="536"/>
      <c r="Q296" s="536"/>
      <c r="R296" s="536"/>
      <c r="S296" s="536"/>
      <c r="T296" s="537"/>
      <c r="U296" s="537"/>
      <c r="V296" s="537"/>
      <c r="W296" s="537"/>
      <c r="X296" s="537"/>
      <c r="Y296" s="537"/>
      <c r="Z296" s="537"/>
      <c r="AA296" s="537"/>
      <c r="AB296" s="537"/>
      <c r="AC296" s="537"/>
    </row>
    <row r="297" spans="6:29" s="558" customFormat="1" ht="12">
      <c r="F297" s="572"/>
      <c r="G297" s="572"/>
      <c r="H297" s="572"/>
      <c r="I297" s="572"/>
      <c r="L297" s="572"/>
      <c r="O297" s="536"/>
      <c r="P297" s="536"/>
      <c r="Q297" s="536"/>
      <c r="R297" s="536"/>
      <c r="S297" s="536"/>
      <c r="T297" s="537"/>
      <c r="U297" s="537"/>
      <c r="V297" s="537"/>
      <c r="W297" s="537"/>
      <c r="X297" s="537"/>
      <c r="Y297" s="537"/>
      <c r="Z297" s="537"/>
      <c r="AA297" s="537"/>
      <c r="AB297" s="537"/>
      <c r="AC297" s="537"/>
    </row>
    <row r="298" spans="6:29" s="558" customFormat="1" ht="12">
      <c r="F298" s="572"/>
      <c r="G298" s="572"/>
      <c r="H298" s="572"/>
      <c r="I298" s="572"/>
      <c r="L298" s="572"/>
      <c r="O298" s="536"/>
      <c r="P298" s="536"/>
      <c r="Q298" s="536"/>
      <c r="R298" s="536"/>
      <c r="S298" s="536"/>
      <c r="T298" s="537"/>
      <c r="U298" s="537"/>
      <c r="V298" s="537"/>
      <c r="W298" s="537"/>
      <c r="X298" s="537"/>
      <c r="Y298" s="537"/>
      <c r="Z298" s="537"/>
      <c r="AA298" s="537"/>
      <c r="AB298" s="537"/>
      <c r="AC298" s="537"/>
    </row>
    <row r="299" spans="6:29" s="558" customFormat="1" ht="12">
      <c r="F299" s="572"/>
      <c r="G299" s="572"/>
      <c r="H299" s="572"/>
      <c r="I299" s="572"/>
      <c r="L299" s="572"/>
      <c r="O299" s="536"/>
      <c r="P299" s="536"/>
      <c r="Q299" s="536"/>
      <c r="R299" s="536"/>
      <c r="S299" s="536"/>
      <c r="T299" s="537"/>
      <c r="U299" s="537"/>
      <c r="V299" s="537"/>
      <c r="W299" s="537"/>
      <c r="X299" s="537"/>
      <c r="Y299" s="537"/>
      <c r="Z299" s="537"/>
      <c r="AA299" s="537"/>
      <c r="AB299" s="537"/>
      <c r="AC299" s="537"/>
    </row>
    <row r="300" spans="6:29" s="558" customFormat="1" ht="12">
      <c r="F300" s="572"/>
      <c r="G300" s="572"/>
      <c r="H300" s="572"/>
      <c r="I300" s="572"/>
      <c r="L300" s="572"/>
      <c r="O300" s="536"/>
      <c r="P300" s="536"/>
      <c r="Q300" s="536"/>
      <c r="R300" s="536"/>
      <c r="S300" s="536"/>
      <c r="T300" s="537"/>
      <c r="U300" s="537"/>
      <c r="V300" s="537"/>
      <c r="W300" s="537"/>
      <c r="X300" s="537"/>
      <c r="Y300" s="537"/>
      <c r="Z300" s="537"/>
      <c r="AA300" s="537"/>
      <c r="AB300" s="537"/>
      <c r="AC300" s="537"/>
    </row>
    <row r="301" spans="6:29" s="558" customFormat="1" ht="12">
      <c r="F301" s="572"/>
      <c r="G301" s="572"/>
      <c r="H301" s="572"/>
      <c r="I301" s="572"/>
      <c r="L301" s="572"/>
      <c r="O301" s="536"/>
      <c r="P301" s="536"/>
      <c r="Q301" s="536"/>
      <c r="R301" s="536"/>
      <c r="S301" s="536"/>
      <c r="T301" s="537"/>
      <c r="U301" s="537"/>
      <c r="V301" s="537"/>
      <c r="W301" s="537"/>
      <c r="X301" s="537"/>
      <c r="Y301" s="537"/>
      <c r="Z301" s="537"/>
      <c r="AA301" s="537"/>
      <c r="AB301" s="537"/>
      <c r="AC301" s="537"/>
    </row>
    <row r="302" spans="6:29" s="558" customFormat="1" ht="12">
      <c r="F302" s="572"/>
      <c r="G302" s="572"/>
      <c r="H302" s="572"/>
      <c r="I302" s="572"/>
      <c r="L302" s="572"/>
      <c r="O302" s="536"/>
      <c r="P302" s="536"/>
      <c r="Q302" s="536"/>
      <c r="R302" s="536"/>
      <c r="S302" s="536"/>
      <c r="T302" s="537"/>
      <c r="U302" s="537"/>
      <c r="V302" s="537"/>
      <c r="W302" s="537"/>
      <c r="X302" s="537"/>
      <c r="Y302" s="537"/>
      <c r="Z302" s="537"/>
      <c r="AA302" s="537"/>
      <c r="AB302" s="537"/>
      <c r="AC302" s="537"/>
    </row>
    <row r="303" spans="6:29" s="558" customFormat="1" ht="12">
      <c r="F303" s="572"/>
      <c r="G303" s="572"/>
      <c r="H303" s="572"/>
      <c r="I303" s="572"/>
      <c r="L303" s="572"/>
      <c r="O303" s="536"/>
      <c r="P303" s="536"/>
      <c r="Q303" s="536"/>
      <c r="R303" s="536"/>
      <c r="S303" s="536"/>
      <c r="T303" s="537"/>
      <c r="U303" s="537"/>
      <c r="V303" s="537"/>
      <c r="W303" s="537"/>
      <c r="X303" s="537"/>
      <c r="Y303" s="537"/>
      <c r="Z303" s="537"/>
      <c r="AA303" s="537"/>
      <c r="AB303" s="537"/>
      <c r="AC303" s="537"/>
    </row>
    <row r="304" spans="6:29" s="558" customFormat="1" ht="12">
      <c r="F304" s="572"/>
      <c r="G304" s="572"/>
      <c r="H304" s="572"/>
      <c r="I304" s="572"/>
      <c r="L304" s="572"/>
      <c r="O304" s="536"/>
      <c r="P304" s="536"/>
      <c r="Q304" s="536"/>
      <c r="R304" s="536"/>
      <c r="S304" s="536"/>
      <c r="T304" s="537"/>
      <c r="U304" s="537"/>
      <c r="V304" s="537"/>
      <c r="W304" s="537"/>
      <c r="X304" s="537"/>
      <c r="Y304" s="537"/>
      <c r="Z304" s="537"/>
      <c r="AA304" s="537"/>
      <c r="AB304" s="537"/>
      <c r="AC304" s="537"/>
    </row>
    <row r="305" spans="6:29" s="558" customFormat="1" ht="12">
      <c r="F305" s="572"/>
      <c r="G305" s="572"/>
      <c r="H305" s="572"/>
      <c r="I305" s="572"/>
      <c r="L305" s="572"/>
      <c r="O305" s="536"/>
      <c r="P305" s="536"/>
      <c r="Q305" s="536"/>
      <c r="R305" s="536"/>
      <c r="S305" s="536"/>
      <c r="T305" s="537"/>
      <c r="U305" s="537"/>
      <c r="V305" s="537"/>
      <c r="W305" s="537"/>
      <c r="X305" s="537"/>
      <c r="Y305" s="537"/>
      <c r="Z305" s="537"/>
      <c r="AA305" s="537"/>
      <c r="AB305" s="537"/>
      <c r="AC305" s="537"/>
    </row>
    <row r="306" spans="6:29" s="558" customFormat="1" ht="12">
      <c r="F306" s="572"/>
      <c r="G306" s="572"/>
      <c r="H306" s="572"/>
      <c r="I306" s="572"/>
      <c r="L306" s="572"/>
      <c r="O306" s="536"/>
      <c r="P306" s="536"/>
      <c r="Q306" s="536"/>
      <c r="R306" s="536"/>
      <c r="S306" s="536"/>
      <c r="T306" s="537"/>
      <c r="U306" s="537"/>
      <c r="V306" s="537"/>
      <c r="W306" s="537"/>
      <c r="X306" s="537"/>
      <c r="Y306" s="537"/>
      <c r="Z306" s="537"/>
      <c r="AA306" s="537"/>
      <c r="AB306" s="537"/>
      <c r="AC306" s="537"/>
    </row>
    <row r="307" spans="6:29" s="558" customFormat="1" ht="12">
      <c r="F307" s="572"/>
      <c r="G307" s="572"/>
      <c r="H307" s="572"/>
      <c r="I307" s="572"/>
      <c r="L307" s="572"/>
      <c r="O307" s="536"/>
      <c r="P307" s="536"/>
      <c r="Q307" s="536"/>
      <c r="R307" s="536"/>
      <c r="S307" s="536"/>
      <c r="T307" s="537"/>
      <c r="U307" s="537"/>
      <c r="V307" s="537"/>
      <c r="W307" s="537"/>
      <c r="X307" s="537"/>
      <c r="Y307" s="537"/>
      <c r="Z307" s="537"/>
      <c r="AA307" s="537"/>
      <c r="AB307" s="537"/>
      <c r="AC307" s="537"/>
    </row>
    <row r="308" spans="6:29" s="558" customFormat="1" ht="12">
      <c r="F308" s="572"/>
      <c r="G308" s="572"/>
      <c r="H308" s="572"/>
      <c r="I308" s="572"/>
      <c r="L308" s="572"/>
      <c r="O308" s="536"/>
      <c r="P308" s="536"/>
      <c r="Q308" s="536"/>
      <c r="R308" s="536"/>
      <c r="S308" s="536"/>
      <c r="T308" s="537"/>
      <c r="U308" s="537"/>
      <c r="V308" s="537"/>
      <c r="W308" s="537"/>
      <c r="X308" s="537"/>
      <c r="Y308" s="537"/>
      <c r="Z308" s="537"/>
      <c r="AA308" s="537"/>
      <c r="AB308" s="537"/>
      <c r="AC308" s="537"/>
    </row>
    <row r="309" spans="6:29" s="558" customFormat="1" ht="12">
      <c r="F309" s="572"/>
      <c r="G309" s="572"/>
      <c r="H309" s="572"/>
      <c r="I309" s="572"/>
      <c r="L309" s="572"/>
      <c r="O309" s="536"/>
      <c r="P309" s="536"/>
      <c r="Q309" s="536"/>
      <c r="R309" s="536"/>
      <c r="S309" s="536"/>
      <c r="T309" s="537"/>
      <c r="U309" s="537"/>
      <c r="V309" s="537"/>
      <c r="W309" s="537"/>
      <c r="X309" s="537"/>
      <c r="Y309" s="537"/>
      <c r="Z309" s="537"/>
      <c r="AA309" s="537"/>
      <c r="AB309" s="537"/>
      <c r="AC309" s="537"/>
    </row>
    <row r="310" spans="6:29" s="558" customFormat="1" ht="12">
      <c r="F310" s="572"/>
      <c r="G310" s="572"/>
      <c r="H310" s="572"/>
      <c r="I310" s="572"/>
      <c r="L310" s="572"/>
      <c r="O310" s="536"/>
      <c r="P310" s="536"/>
      <c r="Q310" s="536"/>
      <c r="R310" s="536"/>
      <c r="S310" s="536"/>
      <c r="T310" s="537"/>
      <c r="U310" s="537"/>
      <c r="V310" s="537"/>
      <c r="W310" s="537"/>
      <c r="X310" s="537"/>
      <c r="Y310" s="537"/>
      <c r="Z310" s="537"/>
      <c r="AA310" s="537"/>
      <c r="AB310" s="537"/>
      <c r="AC310" s="537"/>
    </row>
    <row r="311" spans="6:29" s="558" customFormat="1" ht="12">
      <c r="F311" s="572"/>
      <c r="G311" s="572"/>
      <c r="H311" s="572"/>
      <c r="I311" s="572"/>
      <c r="L311" s="572"/>
      <c r="O311" s="536"/>
      <c r="P311" s="536"/>
      <c r="Q311" s="536"/>
      <c r="R311" s="536"/>
      <c r="S311" s="536"/>
      <c r="T311" s="537"/>
      <c r="U311" s="537"/>
      <c r="V311" s="537"/>
      <c r="W311" s="537"/>
      <c r="X311" s="537"/>
      <c r="Y311" s="537"/>
      <c r="Z311" s="537"/>
      <c r="AA311" s="537"/>
      <c r="AB311" s="537"/>
      <c r="AC311" s="537"/>
    </row>
    <row r="312" spans="6:29" s="558" customFormat="1" ht="12">
      <c r="F312" s="572"/>
      <c r="G312" s="572"/>
      <c r="H312" s="572"/>
      <c r="I312" s="572"/>
      <c r="L312" s="572"/>
      <c r="O312" s="536"/>
      <c r="P312" s="536"/>
      <c r="Q312" s="536"/>
      <c r="R312" s="536"/>
      <c r="S312" s="536"/>
      <c r="T312" s="537"/>
      <c r="U312" s="537"/>
      <c r="V312" s="537"/>
      <c r="W312" s="537"/>
      <c r="X312" s="537"/>
      <c r="Y312" s="537"/>
      <c r="Z312" s="537"/>
      <c r="AA312" s="537"/>
      <c r="AB312" s="537"/>
      <c r="AC312" s="537"/>
    </row>
    <row r="313" spans="6:29" s="558" customFormat="1" ht="12">
      <c r="F313" s="572"/>
      <c r="G313" s="572"/>
      <c r="H313" s="572"/>
      <c r="I313" s="572"/>
      <c r="L313" s="572"/>
      <c r="O313" s="536"/>
      <c r="P313" s="536"/>
      <c r="Q313" s="536"/>
      <c r="R313" s="536"/>
      <c r="S313" s="536"/>
      <c r="T313" s="537"/>
      <c r="U313" s="537"/>
      <c r="V313" s="537"/>
      <c r="W313" s="537"/>
      <c r="X313" s="537"/>
      <c r="Y313" s="537"/>
      <c r="Z313" s="537"/>
      <c r="AA313" s="537"/>
      <c r="AB313" s="537"/>
      <c r="AC313" s="537"/>
    </row>
    <row r="314" spans="6:29" s="558" customFormat="1" ht="12">
      <c r="F314" s="572"/>
      <c r="G314" s="572"/>
      <c r="H314" s="572"/>
      <c r="I314" s="572"/>
      <c r="L314" s="572"/>
      <c r="O314" s="536"/>
      <c r="P314" s="536"/>
      <c r="Q314" s="536"/>
      <c r="R314" s="536"/>
      <c r="S314" s="536"/>
      <c r="T314" s="537"/>
      <c r="U314" s="537"/>
      <c r="V314" s="537"/>
      <c r="W314" s="537"/>
      <c r="X314" s="537"/>
      <c r="Y314" s="537"/>
      <c r="Z314" s="537"/>
      <c r="AA314" s="537"/>
      <c r="AB314" s="537"/>
      <c r="AC314" s="537"/>
    </row>
    <row r="315" spans="6:29" s="558" customFormat="1" ht="12">
      <c r="F315" s="572"/>
      <c r="G315" s="572"/>
      <c r="H315" s="572"/>
      <c r="I315" s="572"/>
      <c r="L315" s="572"/>
      <c r="O315" s="536"/>
      <c r="P315" s="536"/>
      <c r="Q315" s="536"/>
      <c r="R315" s="536"/>
      <c r="S315" s="536"/>
      <c r="T315" s="537"/>
      <c r="U315" s="537"/>
      <c r="V315" s="537"/>
      <c r="W315" s="537"/>
      <c r="X315" s="537"/>
      <c r="Y315" s="537"/>
      <c r="Z315" s="537"/>
      <c r="AA315" s="537"/>
      <c r="AB315" s="537"/>
      <c r="AC315" s="537"/>
    </row>
    <row r="316" spans="6:29" s="558" customFormat="1" ht="12">
      <c r="F316" s="572"/>
      <c r="G316" s="572"/>
      <c r="H316" s="572"/>
      <c r="I316" s="572"/>
      <c r="L316" s="572"/>
      <c r="O316" s="536"/>
      <c r="P316" s="536"/>
      <c r="Q316" s="536"/>
      <c r="R316" s="536"/>
      <c r="S316" s="536"/>
      <c r="T316" s="537"/>
      <c r="U316" s="537"/>
      <c r="V316" s="537"/>
      <c r="W316" s="537"/>
      <c r="X316" s="537"/>
      <c r="Y316" s="537"/>
      <c r="Z316" s="537"/>
      <c r="AA316" s="537"/>
      <c r="AB316" s="537"/>
      <c r="AC316" s="537"/>
    </row>
    <row r="317" spans="6:29" s="558" customFormat="1" ht="12">
      <c r="F317" s="572"/>
      <c r="G317" s="572"/>
      <c r="H317" s="572"/>
      <c r="I317" s="572"/>
      <c r="L317" s="572"/>
      <c r="O317" s="536"/>
      <c r="P317" s="536"/>
      <c r="Q317" s="536"/>
      <c r="R317" s="536"/>
      <c r="S317" s="536"/>
      <c r="T317" s="537"/>
      <c r="U317" s="537"/>
      <c r="V317" s="537"/>
      <c r="W317" s="537"/>
      <c r="X317" s="537"/>
      <c r="Y317" s="537"/>
      <c r="Z317" s="537"/>
      <c r="AA317" s="537"/>
      <c r="AB317" s="537"/>
      <c r="AC317" s="537"/>
    </row>
    <row r="318" spans="6:29" s="558" customFormat="1" ht="12">
      <c r="F318" s="572"/>
      <c r="G318" s="572"/>
      <c r="H318" s="572"/>
      <c r="I318" s="572"/>
      <c r="L318" s="572"/>
      <c r="O318" s="536"/>
      <c r="P318" s="536"/>
      <c r="Q318" s="536"/>
      <c r="R318" s="536"/>
      <c r="S318" s="536"/>
      <c r="T318" s="537"/>
      <c r="U318" s="537"/>
      <c r="V318" s="537"/>
      <c r="W318" s="537"/>
      <c r="X318" s="537"/>
      <c r="Y318" s="537"/>
      <c r="Z318" s="537"/>
      <c r="AA318" s="537"/>
      <c r="AB318" s="537"/>
      <c r="AC318" s="537"/>
    </row>
    <row r="319" spans="6:29" s="558" customFormat="1" ht="12">
      <c r="F319" s="572"/>
      <c r="G319" s="572"/>
      <c r="H319" s="572"/>
      <c r="I319" s="572"/>
      <c r="L319" s="572"/>
      <c r="O319" s="536"/>
      <c r="P319" s="536"/>
      <c r="Q319" s="536"/>
      <c r="R319" s="536"/>
      <c r="S319" s="536"/>
      <c r="T319" s="537"/>
      <c r="U319" s="537"/>
      <c r="V319" s="537"/>
      <c r="W319" s="537"/>
      <c r="X319" s="537"/>
      <c r="Y319" s="537"/>
      <c r="Z319" s="537"/>
      <c r="AA319" s="537"/>
      <c r="AB319" s="537"/>
      <c r="AC319" s="537"/>
    </row>
    <row r="320" spans="6:29" s="558" customFormat="1" ht="12">
      <c r="F320" s="572"/>
      <c r="G320" s="572"/>
      <c r="H320" s="572"/>
      <c r="I320" s="572"/>
      <c r="L320" s="572"/>
      <c r="O320" s="536"/>
      <c r="P320" s="536"/>
      <c r="Q320" s="536"/>
      <c r="R320" s="536"/>
      <c r="S320" s="536"/>
      <c r="T320" s="537"/>
      <c r="U320" s="537"/>
      <c r="V320" s="537"/>
      <c r="W320" s="537"/>
      <c r="X320" s="537"/>
      <c r="Y320" s="537"/>
      <c r="Z320" s="537"/>
      <c r="AA320" s="537"/>
      <c r="AB320" s="537"/>
      <c r="AC320" s="537"/>
    </row>
    <row r="321" spans="6:29" s="558" customFormat="1" ht="12">
      <c r="F321" s="572"/>
      <c r="G321" s="572"/>
      <c r="H321" s="572"/>
      <c r="I321" s="572"/>
      <c r="L321" s="572"/>
      <c r="O321" s="536"/>
      <c r="P321" s="536"/>
      <c r="Q321" s="536"/>
      <c r="R321" s="536"/>
      <c r="S321" s="536"/>
      <c r="T321" s="537"/>
      <c r="U321" s="537"/>
      <c r="V321" s="537"/>
      <c r="W321" s="537"/>
      <c r="X321" s="537"/>
      <c r="Y321" s="537"/>
      <c r="Z321" s="537"/>
      <c r="AA321" s="537"/>
      <c r="AB321" s="537"/>
      <c r="AC321" s="537"/>
    </row>
    <row r="322" spans="6:29" s="558" customFormat="1" ht="12">
      <c r="F322" s="572"/>
      <c r="G322" s="572"/>
      <c r="H322" s="572"/>
      <c r="I322" s="572"/>
      <c r="L322" s="572"/>
      <c r="O322" s="536"/>
      <c r="P322" s="536"/>
      <c r="Q322" s="536"/>
      <c r="R322" s="536"/>
      <c r="S322" s="536"/>
      <c r="T322" s="537"/>
      <c r="U322" s="537"/>
      <c r="V322" s="537"/>
      <c r="W322" s="537"/>
      <c r="X322" s="537"/>
      <c r="Y322" s="537"/>
      <c r="Z322" s="537"/>
      <c r="AA322" s="537"/>
      <c r="AB322" s="537"/>
      <c r="AC322" s="537"/>
    </row>
    <row r="323" spans="6:29" s="558" customFormat="1" ht="12">
      <c r="F323" s="572"/>
      <c r="G323" s="572"/>
      <c r="H323" s="572"/>
      <c r="I323" s="572"/>
      <c r="L323" s="572"/>
      <c r="O323" s="536"/>
      <c r="P323" s="536"/>
      <c r="Q323" s="536"/>
      <c r="R323" s="536"/>
      <c r="S323" s="536"/>
      <c r="T323" s="537"/>
      <c r="U323" s="537"/>
      <c r="V323" s="537"/>
      <c r="W323" s="537"/>
      <c r="X323" s="537"/>
      <c r="Y323" s="537"/>
      <c r="Z323" s="537"/>
      <c r="AA323" s="537"/>
      <c r="AB323" s="537"/>
      <c r="AC323" s="537"/>
    </row>
    <row r="324" spans="6:29" s="558" customFormat="1" ht="12">
      <c r="F324" s="572"/>
      <c r="G324" s="572"/>
      <c r="H324" s="572"/>
      <c r="I324" s="572"/>
      <c r="L324" s="572"/>
      <c r="O324" s="536"/>
      <c r="P324" s="536"/>
      <c r="Q324" s="536"/>
      <c r="R324" s="536"/>
      <c r="S324" s="536"/>
      <c r="T324" s="537"/>
      <c r="U324" s="537"/>
      <c r="V324" s="537"/>
      <c r="W324" s="537"/>
      <c r="X324" s="537"/>
      <c r="Y324" s="537"/>
      <c r="Z324" s="537"/>
      <c r="AA324" s="537"/>
      <c r="AB324" s="537"/>
      <c r="AC324" s="537"/>
    </row>
    <row r="325" spans="6:29" s="558" customFormat="1" ht="12">
      <c r="F325" s="572"/>
      <c r="G325" s="572"/>
      <c r="H325" s="572"/>
      <c r="I325" s="572"/>
      <c r="L325" s="572"/>
      <c r="O325" s="536"/>
      <c r="P325" s="536"/>
      <c r="Q325" s="536"/>
      <c r="R325" s="536"/>
      <c r="S325" s="536"/>
      <c r="T325" s="537"/>
      <c r="U325" s="537"/>
      <c r="V325" s="537"/>
      <c r="W325" s="537"/>
      <c r="X325" s="537"/>
      <c r="Y325" s="537"/>
      <c r="Z325" s="537"/>
      <c r="AA325" s="537"/>
      <c r="AB325" s="537"/>
      <c r="AC325" s="537"/>
    </row>
    <row r="326" spans="6:29" s="558" customFormat="1" ht="12">
      <c r="F326" s="572"/>
      <c r="G326" s="572"/>
      <c r="H326" s="572"/>
      <c r="I326" s="572"/>
      <c r="L326" s="572"/>
      <c r="O326" s="536"/>
      <c r="P326" s="536"/>
      <c r="Q326" s="536"/>
      <c r="R326" s="536"/>
      <c r="S326" s="536"/>
      <c r="T326" s="537"/>
      <c r="U326" s="537"/>
      <c r="V326" s="537"/>
      <c r="W326" s="537"/>
      <c r="X326" s="537"/>
      <c r="Y326" s="537"/>
      <c r="Z326" s="537"/>
      <c r="AA326" s="537"/>
      <c r="AB326" s="537"/>
      <c r="AC326" s="537"/>
    </row>
    <row r="327" spans="6:29" s="558" customFormat="1" ht="12">
      <c r="F327" s="572"/>
      <c r="G327" s="572"/>
      <c r="H327" s="572"/>
      <c r="I327" s="572"/>
      <c r="L327" s="572"/>
      <c r="O327" s="536"/>
      <c r="P327" s="536"/>
      <c r="Q327" s="536"/>
      <c r="R327" s="536"/>
      <c r="S327" s="536"/>
      <c r="T327" s="537"/>
      <c r="U327" s="537"/>
      <c r="V327" s="537"/>
      <c r="W327" s="537"/>
      <c r="X327" s="537"/>
      <c r="Y327" s="537"/>
      <c r="Z327" s="537"/>
      <c r="AA327" s="537"/>
      <c r="AB327" s="537"/>
      <c r="AC327" s="537"/>
    </row>
    <row r="328" spans="6:29" s="558" customFormat="1" ht="12">
      <c r="F328" s="572"/>
      <c r="G328" s="572"/>
      <c r="H328" s="572"/>
      <c r="I328" s="572"/>
      <c r="L328" s="572"/>
      <c r="O328" s="536"/>
      <c r="P328" s="536"/>
      <c r="Q328" s="536"/>
      <c r="R328" s="536"/>
      <c r="S328" s="536"/>
      <c r="T328" s="537"/>
      <c r="U328" s="537"/>
      <c r="V328" s="537"/>
      <c r="W328" s="537"/>
      <c r="X328" s="537"/>
      <c r="Y328" s="537"/>
      <c r="Z328" s="537"/>
      <c r="AA328" s="537"/>
      <c r="AB328" s="537"/>
      <c r="AC328" s="537"/>
    </row>
    <row r="329" spans="6:29" s="558" customFormat="1" ht="12">
      <c r="F329" s="572"/>
      <c r="G329" s="572"/>
      <c r="H329" s="572"/>
      <c r="I329" s="572"/>
      <c r="L329" s="572"/>
      <c r="O329" s="536"/>
      <c r="P329" s="536"/>
      <c r="Q329" s="536"/>
      <c r="R329" s="536"/>
      <c r="S329" s="536"/>
      <c r="T329" s="537"/>
      <c r="U329" s="537"/>
      <c r="V329" s="537"/>
      <c r="W329" s="537"/>
      <c r="X329" s="537"/>
      <c r="Y329" s="537"/>
      <c r="Z329" s="537"/>
      <c r="AA329" s="537"/>
      <c r="AB329" s="537"/>
      <c r="AC329" s="537"/>
    </row>
    <row r="330" spans="6:29" s="558" customFormat="1" ht="12">
      <c r="F330" s="572"/>
      <c r="G330" s="572"/>
      <c r="H330" s="572"/>
      <c r="I330" s="572"/>
      <c r="L330" s="572"/>
      <c r="O330" s="536"/>
      <c r="P330" s="536"/>
      <c r="Q330" s="536"/>
      <c r="R330" s="536"/>
      <c r="S330" s="536"/>
      <c r="T330" s="537"/>
      <c r="U330" s="537"/>
      <c r="V330" s="537"/>
      <c r="W330" s="537"/>
      <c r="X330" s="537"/>
      <c r="Y330" s="537"/>
      <c r="Z330" s="537"/>
      <c r="AA330" s="537"/>
      <c r="AB330" s="537"/>
      <c r="AC330" s="537"/>
    </row>
    <row r="331" spans="6:29" s="558" customFormat="1" ht="12">
      <c r="F331" s="572"/>
      <c r="G331" s="572"/>
      <c r="H331" s="572"/>
      <c r="I331" s="572"/>
      <c r="L331" s="572"/>
      <c r="O331" s="536"/>
      <c r="P331" s="536"/>
      <c r="Q331" s="536"/>
      <c r="R331" s="536"/>
      <c r="S331" s="536"/>
      <c r="T331" s="537"/>
      <c r="U331" s="537"/>
      <c r="V331" s="537"/>
      <c r="W331" s="537"/>
      <c r="X331" s="537"/>
      <c r="Y331" s="537"/>
      <c r="Z331" s="537"/>
      <c r="AA331" s="537"/>
      <c r="AB331" s="537"/>
      <c r="AC331" s="537"/>
    </row>
    <row r="332" spans="6:29" s="558" customFormat="1" ht="12">
      <c r="F332" s="572"/>
      <c r="G332" s="572"/>
      <c r="H332" s="572"/>
      <c r="I332" s="572"/>
      <c r="L332" s="572"/>
      <c r="O332" s="536"/>
      <c r="P332" s="536"/>
      <c r="Q332" s="536"/>
      <c r="R332" s="536"/>
      <c r="S332" s="536"/>
      <c r="T332" s="537"/>
      <c r="U332" s="537"/>
      <c r="V332" s="537"/>
      <c r="W332" s="537"/>
      <c r="X332" s="537"/>
      <c r="Y332" s="537"/>
      <c r="Z332" s="537"/>
      <c r="AA332" s="537"/>
      <c r="AB332" s="537"/>
      <c r="AC332" s="537"/>
    </row>
    <row r="333" spans="6:29" s="558" customFormat="1" ht="12">
      <c r="F333" s="572"/>
      <c r="G333" s="572"/>
      <c r="H333" s="572"/>
      <c r="I333" s="572"/>
      <c r="L333" s="572"/>
      <c r="O333" s="536"/>
      <c r="P333" s="536"/>
      <c r="Q333" s="536"/>
      <c r="R333" s="536"/>
      <c r="S333" s="536"/>
      <c r="T333" s="537"/>
      <c r="U333" s="537"/>
      <c r="V333" s="537"/>
      <c r="W333" s="537"/>
      <c r="X333" s="537"/>
      <c r="Y333" s="537"/>
      <c r="Z333" s="537"/>
      <c r="AA333" s="537"/>
      <c r="AB333" s="537"/>
      <c r="AC333" s="537"/>
    </row>
    <row r="334" spans="6:29" s="558" customFormat="1" ht="12">
      <c r="F334" s="572"/>
      <c r="G334" s="572"/>
      <c r="H334" s="572"/>
      <c r="I334" s="572"/>
      <c r="L334" s="572"/>
      <c r="O334" s="536"/>
      <c r="P334" s="536"/>
      <c r="Q334" s="536"/>
      <c r="R334" s="536"/>
      <c r="S334" s="536"/>
      <c r="T334" s="537"/>
      <c r="U334" s="537"/>
      <c r="V334" s="537"/>
      <c r="W334" s="537"/>
      <c r="X334" s="537"/>
      <c r="Y334" s="537"/>
      <c r="Z334" s="537"/>
      <c r="AA334" s="537"/>
      <c r="AB334" s="537"/>
      <c r="AC334" s="537"/>
    </row>
    <row r="335" spans="6:29" s="558" customFormat="1" ht="12">
      <c r="F335" s="572"/>
      <c r="G335" s="572"/>
      <c r="H335" s="572"/>
      <c r="I335" s="572"/>
      <c r="L335" s="572"/>
      <c r="O335" s="536"/>
      <c r="P335" s="536"/>
      <c r="Q335" s="536"/>
      <c r="R335" s="536"/>
      <c r="S335" s="536"/>
      <c r="T335" s="537"/>
      <c r="U335" s="537"/>
      <c r="V335" s="537"/>
      <c r="W335" s="537"/>
      <c r="X335" s="537"/>
      <c r="Y335" s="537"/>
      <c r="Z335" s="537"/>
      <c r="AA335" s="537"/>
      <c r="AB335" s="537"/>
      <c r="AC335" s="537"/>
    </row>
    <row r="336" spans="6:29" s="558" customFormat="1" ht="12">
      <c r="F336" s="572"/>
      <c r="G336" s="572"/>
      <c r="H336" s="572"/>
      <c r="I336" s="572"/>
      <c r="L336" s="572"/>
      <c r="O336" s="536"/>
      <c r="P336" s="536"/>
      <c r="Q336" s="536"/>
      <c r="R336" s="536"/>
      <c r="S336" s="536"/>
      <c r="T336" s="537"/>
      <c r="U336" s="537"/>
      <c r="V336" s="537"/>
      <c r="W336" s="537"/>
      <c r="X336" s="537"/>
      <c r="Y336" s="537"/>
      <c r="Z336" s="537"/>
      <c r="AA336" s="537"/>
      <c r="AB336" s="537"/>
      <c r="AC336" s="537"/>
    </row>
    <row r="337" spans="6:29" s="558" customFormat="1" ht="12">
      <c r="F337" s="572"/>
      <c r="G337" s="572"/>
      <c r="H337" s="572"/>
      <c r="I337" s="572"/>
      <c r="L337" s="572"/>
      <c r="O337" s="536"/>
      <c r="P337" s="536"/>
      <c r="Q337" s="536"/>
      <c r="R337" s="536"/>
      <c r="S337" s="536"/>
      <c r="T337" s="537"/>
      <c r="U337" s="537"/>
      <c r="V337" s="537"/>
      <c r="W337" s="537"/>
      <c r="X337" s="537"/>
      <c r="Y337" s="537"/>
      <c r="Z337" s="537"/>
      <c r="AA337" s="537"/>
      <c r="AB337" s="537"/>
      <c r="AC337" s="537"/>
    </row>
    <row r="338" spans="6:29" s="558" customFormat="1" ht="12">
      <c r="F338" s="572"/>
      <c r="G338" s="572"/>
      <c r="H338" s="572"/>
      <c r="I338" s="572"/>
      <c r="L338" s="572"/>
      <c r="O338" s="536"/>
      <c r="P338" s="536"/>
      <c r="Q338" s="536"/>
      <c r="R338" s="536"/>
      <c r="S338" s="536"/>
      <c r="T338" s="537"/>
      <c r="U338" s="537"/>
      <c r="V338" s="537"/>
      <c r="W338" s="537"/>
      <c r="X338" s="537"/>
      <c r="Y338" s="537"/>
      <c r="Z338" s="537"/>
      <c r="AA338" s="537"/>
      <c r="AB338" s="537"/>
      <c r="AC338" s="537"/>
    </row>
    <row r="339" spans="6:29" s="558" customFormat="1" ht="12">
      <c r="F339" s="572"/>
      <c r="G339" s="572"/>
      <c r="H339" s="572"/>
      <c r="I339" s="572"/>
      <c r="L339" s="572"/>
      <c r="O339" s="536"/>
      <c r="P339" s="536"/>
      <c r="Q339" s="536"/>
      <c r="R339" s="536"/>
      <c r="S339" s="536"/>
      <c r="T339" s="537"/>
      <c r="U339" s="537"/>
      <c r="V339" s="537"/>
      <c r="W339" s="537"/>
      <c r="X339" s="537"/>
      <c r="Y339" s="537"/>
      <c r="Z339" s="537"/>
      <c r="AA339" s="537"/>
      <c r="AB339" s="537"/>
      <c r="AC339" s="537"/>
    </row>
    <row r="340" spans="6:29" s="558" customFormat="1" ht="12">
      <c r="F340" s="572"/>
      <c r="G340" s="572"/>
      <c r="H340" s="572"/>
      <c r="I340" s="572"/>
      <c r="L340" s="572"/>
      <c r="O340" s="536"/>
      <c r="P340" s="536"/>
      <c r="Q340" s="536"/>
      <c r="R340" s="536"/>
      <c r="S340" s="536"/>
      <c r="T340" s="537"/>
      <c r="U340" s="537"/>
      <c r="V340" s="537"/>
      <c r="W340" s="537"/>
      <c r="X340" s="537"/>
      <c r="Y340" s="537"/>
      <c r="Z340" s="537"/>
      <c r="AA340" s="537"/>
      <c r="AB340" s="537"/>
      <c r="AC340" s="537"/>
    </row>
    <row r="341" spans="6:29" s="558" customFormat="1" ht="12">
      <c r="F341" s="572"/>
      <c r="G341" s="572"/>
      <c r="H341" s="572"/>
      <c r="I341" s="572"/>
      <c r="L341" s="572"/>
      <c r="O341" s="536"/>
      <c r="P341" s="536"/>
      <c r="Q341" s="536"/>
      <c r="R341" s="536"/>
      <c r="S341" s="536"/>
      <c r="T341" s="537"/>
      <c r="U341" s="537"/>
      <c r="V341" s="537"/>
      <c r="W341" s="537"/>
      <c r="X341" s="537"/>
      <c r="Y341" s="537"/>
      <c r="Z341" s="537"/>
      <c r="AA341" s="537"/>
      <c r="AB341" s="537"/>
      <c r="AC341" s="537"/>
    </row>
    <row r="342" spans="6:29" s="558" customFormat="1" ht="12">
      <c r="F342" s="572"/>
      <c r="G342" s="572"/>
      <c r="H342" s="572"/>
      <c r="I342" s="572"/>
      <c r="L342" s="572"/>
      <c r="O342" s="536"/>
      <c r="P342" s="536"/>
      <c r="Q342" s="536"/>
      <c r="R342" s="536"/>
      <c r="S342" s="536"/>
      <c r="T342" s="537"/>
      <c r="U342" s="537"/>
      <c r="V342" s="537"/>
      <c r="W342" s="537"/>
      <c r="X342" s="537"/>
      <c r="Y342" s="537"/>
      <c r="Z342" s="537"/>
      <c r="AA342" s="537"/>
      <c r="AB342" s="537"/>
      <c r="AC342" s="537"/>
    </row>
    <row r="343" spans="6:29" s="558" customFormat="1" ht="12">
      <c r="F343" s="572"/>
      <c r="G343" s="572"/>
      <c r="H343" s="572"/>
      <c r="I343" s="572"/>
      <c r="L343" s="572"/>
      <c r="O343" s="536"/>
      <c r="P343" s="536"/>
      <c r="Q343" s="536"/>
      <c r="R343" s="536"/>
      <c r="S343" s="536"/>
      <c r="T343" s="537"/>
      <c r="U343" s="537"/>
      <c r="V343" s="537"/>
      <c r="W343" s="537"/>
      <c r="X343" s="537"/>
      <c r="Y343" s="537"/>
      <c r="Z343" s="537"/>
      <c r="AA343" s="537"/>
      <c r="AB343" s="537"/>
      <c r="AC343" s="537"/>
    </row>
    <row r="344" spans="6:29" s="558" customFormat="1" ht="12">
      <c r="F344" s="572"/>
      <c r="G344" s="572"/>
      <c r="H344" s="572"/>
      <c r="I344" s="572"/>
      <c r="L344" s="572"/>
      <c r="O344" s="536"/>
      <c r="P344" s="536"/>
      <c r="Q344" s="536"/>
      <c r="R344" s="536"/>
      <c r="S344" s="536"/>
      <c r="T344" s="537"/>
      <c r="U344" s="537"/>
      <c r="V344" s="537"/>
      <c r="W344" s="537"/>
      <c r="X344" s="537"/>
      <c r="Y344" s="537"/>
      <c r="Z344" s="537"/>
      <c r="AA344" s="537"/>
      <c r="AB344" s="537"/>
      <c r="AC344" s="537"/>
    </row>
    <row r="345" spans="6:29" s="558" customFormat="1" ht="12">
      <c r="F345" s="572"/>
      <c r="G345" s="572"/>
      <c r="H345" s="572"/>
      <c r="I345" s="572"/>
      <c r="L345" s="572"/>
      <c r="O345" s="536"/>
      <c r="P345" s="536"/>
      <c r="Q345" s="536"/>
      <c r="R345" s="536"/>
      <c r="S345" s="536"/>
      <c r="T345" s="537"/>
      <c r="U345" s="537"/>
      <c r="V345" s="537"/>
      <c r="W345" s="537"/>
      <c r="X345" s="537"/>
      <c r="Y345" s="537"/>
      <c r="Z345" s="537"/>
      <c r="AA345" s="537"/>
      <c r="AB345" s="537"/>
      <c r="AC345" s="537"/>
    </row>
    <row r="346" spans="6:29" s="558" customFormat="1" ht="12">
      <c r="F346" s="572"/>
      <c r="G346" s="572"/>
      <c r="H346" s="572"/>
      <c r="I346" s="572"/>
      <c r="L346" s="572"/>
      <c r="O346" s="536"/>
      <c r="P346" s="536"/>
      <c r="Q346" s="536"/>
      <c r="R346" s="536"/>
      <c r="S346" s="536"/>
      <c r="T346" s="537"/>
      <c r="U346" s="537"/>
      <c r="V346" s="537"/>
      <c r="W346" s="537"/>
      <c r="X346" s="537"/>
      <c r="Y346" s="537"/>
      <c r="Z346" s="537"/>
      <c r="AA346" s="537"/>
      <c r="AB346" s="537"/>
      <c r="AC346" s="537"/>
    </row>
    <row r="347" spans="6:29" s="558" customFormat="1" ht="12">
      <c r="F347" s="572"/>
      <c r="G347" s="572"/>
      <c r="H347" s="572"/>
      <c r="I347" s="572"/>
      <c r="L347" s="572"/>
      <c r="O347" s="536"/>
      <c r="P347" s="536"/>
      <c r="Q347" s="536"/>
      <c r="R347" s="536"/>
      <c r="S347" s="536"/>
      <c r="T347" s="537"/>
      <c r="U347" s="537"/>
      <c r="V347" s="537"/>
      <c r="W347" s="537"/>
      <c r="X347" s="537"/>
      <c r="Y347" s="537"/>
      <c r="Z347" s="537"/>
      <c r="AA347" s="537"/>
      <c r="AB347" s="537"/>
      <c r="AC347" s="537"/>
    </row>
    <row r="348" spans="6:29" s="558" customFormat="1" ht="12">
      <c r="F348" s="572"/>
      <c r="G348" s="572"/>
      <c r="H348" s="572"/>
      <c r="I348" s="572"/>
      <c r="L348" s="572"/>
      <c r="O348" s="536"/>
      <c r="P348" s="536"/>
      <c r="Q348" s="536"/>
      <c r="R348" s="536"/>
      <c r="S348" s="536"/>
      <c r="T348" s="537"/>
      <c r="U348" s="537"/>
      <c r="V348" s="537"/>
      <c r="W348" s="537"/>
      <c r="X348" s="537"/>
      <c r="Y348" s="537"/>
      <c r="Z348" s="537"/>
      <c r="AA348" s="537"/>
      <c r="AB348" s="537"/>
      <c r="AC348" s="537"/>
    </row>
    <row r="349" spans="6:29" s="558" customFormat="1" ht="12">
      <c r="F349" s="572"/>
      <c r="G349" s="572"/>
      <c r="H349" s="572"/>
      <c r="I349" s="572"/>
      <c r="L349" s="572"/>
      <c r="O349" s="536"/>
      <c r="P349" s="536"/>
      <c r="Q349" s="536"/>
      <c r="R349" s="536"/>
      <c r="S349" s="536"/>
      <c r="T349" s="537"/>
      <c r="U349" s="537"/>
      <c r="V349" s="537"/>
      <c r="W349" s="537"/>
      <c r="X349" s="537"/>
      <c r="Y349" s="537"/>
      <c r="Z349" s="537"/>
      <c r="AA349" s="537"/>
      <c r="AB349" s="537"/>
      <c r="AC349" s="537"/>
    </row>
    <row r="350" spans="6:29" s="558" customFormat="1" ht="12">
      <c r="F350" s="572"/>
      <c r="G350" s="572"/>
      <c r="H350" s="572"/>
      <c r="I350" s="572"/>
      <c r="L350" s="572"/>
      <c r="O350" s="536"/>
      <c r="P350" s="536"/>
      <c r="Q350" s="536"/>
      <c r="R350" s="536"/>
      <c r="S350" s="536"/>
      <c r="T350" s="537"/>
      <c r="U350" s="537"/>
      <c r="V350" s="537"/>
      <c r="W350" s="537"/>
      <c r="X350" s="537"/>
      <c r="Y350" s="537"/>
      <c r="Z350" s="537"/>
      <c r="AA350" s="537"/>
      <c r="AB350" s="537"/>
      <c r="AC350" s="537"/>
    </row>
    <row r="351" spans="6:29" s="558" customFormat="1" ht="12">
      <c r="F351" s="572"/>
      <c r="G351" s="572"/>
      <c r="H351" s="572"/>
      <c r="I351" s="572"/>
      <c r="L351" s="572"/>
      <c r="O351" s="536"/>
      <c r="P351" s="536"/>
      <c r="Q351" s="536"/>
      <c r="R351" s="536"/>
      <c r="S351" s="536"/>
      <c r="T351" s="537"/>
      <c r="U351" s="537"/>
      <c r="V351" s="537"/>
      <c r="W351" s="537"/>
      <c r="X351" s="537"/>
      <c r="Y351" s="537"/>
      <c r="Z351" s="537"/>
      <c r="AA351" s="537"/>
      <c r="AB351" s="537"/>
      <c r="AC351" s="537"/>
    </row>
    <row r="352" spans="6:29" s="558" customFormat="1" ht="12">
      <c r="F352" s="572"/>
      <c r="G352" s="572"/>
      <c r="H352" s="572"/>
      <c r="I352" s="572"/>
      <c r="L352" s="572"/>
      <c r="O352" s="536"/>
      <c r="P352" s="536"/>
      <c r="Q352" s="536"/>
      <c r="R352" s="536"/>
      <c r="S352" s="536"/>
      <c r="T352" s="537"/>
      <c r="U352" s="537"/>
      <c r="V352" s="537"/>
      <c r="W352" s="537"/>
      <c r="X352" s="537"/>
      <c r="Y352" s="537"/>
      <c r="Z352" s="537"/>
      <c r="AA352" s="537"/>
      <c r="AB352" s="537"/>
      <c r="AC352" s="537"/>
    </row>
    <row r="353" spans="6:29" s="558" customFormat="1" ht="12">
      <c r="F353" s="572"/>
      <c r="G353" s="572"/>
      <c r="H353" s="572"/>
      <c r="I353" s="572"/>
      <c r="L353" s="572"/>
      <c r="O353" s="536"/>
      <c r="P353" s="536"/>
      <c r="Q353" s="536"/>
      <c r="R353" s="536"/>
      <c r="S353" s="536"/>
      <c r="T353" s="537"/>
      <c r="U353" s="537"/>
      <c r="V353" s="537"/>
      <c r="W353" s="537"/>
      <c r="X353" s="537"/>
      <c r="Y353" s="537"/>
      <c r="Z353" s="537"/>
      <c r="AA353" s="537"/>
      <c r="AB353" s="537"/>
      <c r="AC353" s="537"/>
    </row>
    <row r="354" spans="6:29" s="558" customFormat="1" ht="12">
      <c r="F354" s="572"/>
      <c r="G354" s="572"/>
      <c r="H354" s="572"/>
      <c r="I354" s="572"/>
      <c r="L354" s="572"/>
      <c r="O354" s="536"/>
      <c r="P354" s="536"/>
      <c r="Q354" s="536"/>
      <c r="R354" s="536"/>
      <c r="S354" s="536"/>
      <c r="T354" s="537"/>
      <c r="U354" s="537"/>
      <c r="V354" s="537"/>
      <c r="W354" s="537"/>
      <c r="X354" s="537"/>
      <c r="Y354" s="537"/>
      <c r="Z354" s="537"/>
      <c r="AA354" s="537"/>
      <c r="AB354" s="537"/>
      <c r="AC354" s="537"/>
    </row>
    <row r="355" spans="6:29" s="558" customFormat="1" ht="12">
      <c r="F355" s="572"/>
      <c r="G355" s="572"/>
      <c r="H355" s="572"/>
      <c r="I355" s="572"/>
      <c r="L355" s="572"/>
      <c r="O355" s="536"/>
      <c r="P355" s="536"/>
      <c r="Q355" s="536"/>
      <c r="R355" s="536"/>
      <c r="S355" s="536"/>
      <c r="T355" s="537"/>
      <c r="U355" s="537"/>
      <c r="V355" s="537"/>
      <c r="W355" s="537"/>
      <c r="X355" s="537"/>
      <c r="Y355" s="537"/>
      <c r="Z355" s="537"/>
      <c r="AA355" s="537"/>
      <c r="AB355" s="537"/>
      <c r="AC355" s="537"/>
    </row>
    <row r="356" spans="6:29" s="558" customFormat="1" ht="12">
      <c r="F356" s="572"/>
      <c r="G356" s="572"/>
      <c r="H356" s="572"/>
      <c r="I356" s="572"/>
      <c r="L356" s="572"/>
      <c r="O356" s="536"/>
      <c r="P356" s="536"/>
      <c r="Q356" s="536"/>
      <c r="R356" s="536"/>
      <c r="S356" s="536"/>
      <c r="T356" s="537"/>
      <c r="U356" s="537"/>
      <c r="V356" s="537"/>
      <c r="W356" s="537"/>
      <c r="X356" s="537"/>
      <c r="Y356" s="537"/>
      <c r="Z356" s="537"/>
      <c r="AA356" s="537"/>
      <c r="AB356" s="537"/>
      <c r="AC356" s="537"/>
    </row>
    <row r="357" spans="6:29" s="558" customFormat="1" ht="12">
      <c r="F357" s="572"/>
      <c r="G357" s="572"/>
      <c r="H357" s="572"/>
      <c r="I357" s="572"/>
      <c r="L357" s="572"/>
      <c r="O357" s="536"/>
      <c r="P357" s="536"/>
      <c r="Q357" s="536"/>
      <c r="R357" s="536"/>
      <c r="S357" s="536"/>
      <c r="T357" s="537"/>
      <c r="U357" s="537"/>
      <c r="V357" s="537"/>
      <c r="W357" s="537"/>
      <c r="X357" s="537"/>
      <c r="Y357" s="537"/>
      <c r="Z357" s="537"/>
      <c r="AA357" s="537"/>
      <c r="AB357" s="537"/>
      <c r="AC357" s="537"/>
    </row>
    <row r="358" spans="6:29" s="558" customFormat="1" ht="12">
      <c r="F358" s="572"/>
      <c r="G358" s="572"/>
      <c r="H358" s="572"/>
      <c r="I358" s="572"/>
      <c r="L358" s="572"/>
      <c r="O358" s="536"/>
      <c r="P358" s="536"/>
      <c r="Q358" s="536"/>
      <c r="R358" s="536"/>
      <c r="S358" s="536"/>
      <c r="T358" s="537"/>
      <c r="U358" s="537"/>
      <c r="V358" s="537"/>
      <c r="W358" s="537"/>
      <c r="X358" s="537"/>
      <c r="Y358" s="537"/>
      <c r="Z358" s="537"/>
      <c r="AA358" s="537"/>
      <c r="AB358" s="537"/>
      <c r="AC358" s="537"/>
    </row>
    <row r="359" spans="6:29" s="558" customFormat="1" ht="12">
      <c r="F359" s="572"/>
      <c r="G359" s="572"/>
      <c r="H359" s="572"/>
      <c r="I359" s="572"/>
      <c r="L359" s="572"/>
      <c r="O359" s="536"/>
      <c r="P359" s="536"/>
      <c r="Q359" s="536"/>
      <c r="R359" s="536"/>
      <c r="S359" s="536"/>
      <c r="T359" s="537"/>
      <c r="U359" s="537"/>
      <c r="V359" s="537"/>
      <c r="W359" s="537"/>
      <c r="X359" s="537"/>
      <c r="Y359" s="537"/>
      <c r="Z359" s="537"/>
      <c r="AA359" s="537"/>
      <c r="AB359" s="537"/>
      <c r="AC359" s="537"/>
    </row>
    <row r="360" spans="6:29" s="558" customFormat="1" ht="12">
      <c r="F360" s="572"/>
      <c r="G360" s="572"/>
      <c r="H360" s="572"/>
      <c r="I360" s="572"/>
      <c r="L360" s="572"/>
      <c r="O360" s="536"/>
      <c r="P360" s="536"/>
      <c r="Q360" s="536"/>
      <c r="R360" s="536"/>
      <c r="S360" s="536"/>
      <c r="T360" s="537"/>
      <c r="U360" s="537"/>
      <c r="V360" s="537"/>
      <c r="W360" s="537"/>
      <c r="X360" s="537"/>
      <c r="Y360" s="537"/>
      <c r="Z360" s="537"/>
      <c r="AA360" s="537"/>
      <c r="AB360" s="537"/>
      <c r="AC360" s="537"/>
    </row>
    <row r="361" spans="6:29" s="558" customFormat="1" ht="12">
      <c r="F361" s="572"/>
      <c r="G361" s="572"/>
      <c r="H361" s="572"/>
      <c r="I361" s="572"/>
      <c r="L361" s="572"/>
      <c r="O361" s="536"/>
      <c r="P361" s="536"/>
      <c r="Q361" s="536"/>
      <c r="R361" s="536"/>
      <c r="S361" s="536"/>
      <c r="T361" s="537"/>
      <c r="U361" s="537"/>
      <c r="V361" s="537"/>
      <c r="W361" s="537"/>
      <c r="X361" s="537"/>
      <c r="Y361" s="537"/>
      <c r="Z361" s="537"/>
      <c r="AA361" s="537"/>
      <c r="AB361" s="537"/>
      <c r="AC361" s="537"/>
    </row>
    <row r="362" spans="6:29" s="558" customFormat="1" ht="12">
      <c r="F362" s="572"/>
      <c r="G362" s="572"/>
      <c r="H362" s="572"/>
      <c r="I362" s="572"/>
      <c r="L362" s="572"/>
      <c r="O362" s="536"/>
      <c r="P362" s="536"/>
      <c r="Q362" s="536"/>
      <c r="R362" s="536"/>
      <c r="S362" s="536"/>
      <c r="T362" s="537"/>
      <c r="U362" s="537"/>
      <c r="V362" s="537"/>
      <c r="W362" s="537"/>
      <c r="X362" s="537"/>
      <c r="Y362" s="537"/>
      <c r="Z362" s="537"/>
      <c r="AA362" s="537"/>
      <c r="AB362" s="537"/>
      <c r="AC362" s="537"/>
    </row>
    <row r="363" spans="6:29" s="558" customFormat="1" ht="12">
      <c r="F363" s="572"/>
      <c r="G363" s="572"/>
      <c r="H363" s="572"/>
      <c r="I363" s="572"/>
      <c r="L363" s="572"/>
      <c r="O363" s="536"/>
      <c r="P363" s="536"/>
      <c r="Q363" s="536"/>
      <c r="R363" s="536"/>
      <c r="S363" s="536"/>
      <c r="T363" s="537"/>
      <c r="U363" s="537"/>
      <c r="V363" s="537"/>
      <c r="W363" s="537"/>
      <c r="X363" s="537"/>
      <c r="Y363" s="537"/>
      <c r="Z363" s="537"/>
      <c r="AA363" s="537"/>
      <c r="AB363" s="537"/>
      <c r="AC363" s="537"/>
    </row>
    <row r="364" spans="6:29" s="558" customFormat="1" ht="12">
      <c r="F364" s="572"/>
      <c r="G364" s="572"/>
      <c r="H364" s="572"/>
      <c r="I364" s="572"/>
      <c r="L364" s="572"/>
      <c r="O364" s="536"/>
      <c r="P364" s="536"/>
      <c r="Q364" s="536"/>
      <c r="R364" s="536"/>
      <c r="S364" s="536"/>
      <c r="T364" s="537"/>
      <c r="U364" s="537"/>
      <c r="V364" s="537"/>
      <c r="W364" s="537"/>
      <c r="X364" s="537"/>
      <c r="Y364" s="537"/>
      <c r="Z364" s="537"/>
      <c r="AA364" s="537"/>
      <c r="AB364" s="537"/>
      <c r="AC364" s="537"/>
    </row>
    <row r="365" spans="6:29" s="558" customFormat="1" ht="12">
      <c r="F365" s="572"/>
      <c r="G365" s="572"/>
      <c r="H365" s="572"/>
      <c r="I365" s="572"/>
      <c r="L365" s="572"/>
      <c r="O365" s="536"/>
      <c r="P365" s="536"/>
      <c r="Q365" s="536"/>
      <c r="R365" s="536"/>
      <c r="S365" s="536"/>
      <c r="T365" s="537"/>
      <c r="U365" s="537"/>
      <c r="V365" s="537"/>
      <c r="W365" s="537"/>
      <c r="X365" s="537"/>
      <c r="Y365" s="537"/>
      <c r="Z365" s="537"/>
      <c r="AA365" s="537"/>
      <c r="AB365" s="537"/>
      <c r="AC365" s="537"/>
    </row>
    <row r="366" spans="6:29" s="558" customFormat="1" ht="12">
      <c r="F366" s="572"/>
      <c r="G366" s="572"/>
      <c r="H366" s="572"/>
      <c r="I366" s="572"/>
      <c r="L366" s="572"/>
      <c r="O366" s="536"/>
      <c r="P366" s="536"/>
      <c r="Q366" s="536"/>
      <c r="R366" s="536"/>
      <c r="S366" s="536"/>
      <c r="T366" s="537"/>
      <c r="U366" s="537"/>
      <c r="V366" s="537"/>
      <c r="W366" s="537"/>
      <c r="X366" s="537"/>
      <c r="Y366" s="537"/>
      <c r="Z366" s="537"/>
      <c r="AA366" s="537"/>
      <c r="AB366" s="537"/>
      <c r="AC366" s="537"/>
    </row>
    <row r="367" spans="6:29" s="558" customFormat="1" ht="12">
      <c r="F367" s="572"/>
      <c r="G367" s="572"/>
      <c r="H367" s="572"/>
      <c r="I367" s="572"/>
      <c r="L367" s="572"/>
      <c r="O367" s="536"/>
      <c r="P367" s="536"/>
      <c r="Q367" s="536"/>
      <c r="R367" s="536"/>
      <c r="S367" s="536"/>
      <c r="T367" s="537"/>
      <c r="U367" s="537"/>
      <c r="V367" s="537"/>
      <c r="W367" s="537"/>
      <c r="X367" s="537"/>
      <c r="Y367" s="537"/>
      <c r="Z367" s="537"/>
      <c r="AA367" s="537"/>
      <c r="AB367" s="537"/>
      <c r="AC367" s="537"/>
    </row>
    <row r="368" spans="6:29" s="558" customFormat="1" ht="12">
      <c r="F368" s="572"/>
      <c r="G368" s="572"/>
      <c r="H368" s="572"/>
      <c r="I368" s="572"/>
      <c r="L368" s="572"/>
      <c r="O368" s="536"/>
      <c r="P368" s="536"/>
      <c r="Q368" s="536"/>
      <c r="R368" s="536"/>
      <c r="S368" s="536"/>
      <c r="T368" s="537"/>
      <c r="U368" s="537"/>
      <c r="V368" s="537"/>
      <c r="W368" s="537"/>
      <c r="X368" s="537"/>
      <c r="Y368" s="537"/>
      <c r="Z368" s="537"/>
      <c r="AA368" s="537"/>
      <c r="AB368" s="537"/>
      <c r="AC368" s="537"/>
    </row>
    <row r="369" spans="6:29" s="558" customFormat="1" ht="12">
      <c r="F369" s="572"/>
      <c r="G369" s="572"/>
      <c r="H369" s="572"/>
      <c r="I369" s="572"/>
      <c r="L369" s="572"/>
      <c r="O369" s="536"/>
      <c r="P369" s="536"/>
      <c r="Q369" s="536"/>
      <c r="R369" s="536"/>
      <c r="S369" s="536"/>
      <c r="T369" s="537"/>
      <c r="U369" s="537"/>
      <c r="V369" s="537"/>
      <c r="W369" s="537"/>
      <c r="X369" s="537"/>
      <c r="Y369" s="537"/>
      <c r="Z369" s="537"/>
      <c r="AA369" s="537"/>
      <c r="AB369" s="537"/>
      <c r="AC369" s="537"/>
    </row>
    <row r="370" spans="6:29" s="558" customFormat="1" ht="12">
      <c r="F370" s="572"/>
      <c r="G370" s="572"/>
      <c r="H370" s="572"/>
      <c r="I370" s="572"/>
      <c r="L370" s="572"/>
      <c r="O370" s="536"/>
      <c r="P370" s="536"/>
      <c r="Q370" s="536"/>
      <c r="R370" s="536"/>
      <c r="S370" s="536"/>
      <c r="T370" s="537"/>
      <c r="U370" s="537"/>
      <c r="V370" s="537"/>
      <c r="W370" s="537"/>
      <c r="X370" s="537"/>
      <c r="Y370" s="537"/>
      <c r="Z370" s="537"/>
      <c r="AA370" s="537"/>
      <c r="AB370" s="537"/>
      <c r="AC370" s="537"/>
    </row>
    <row r="371" spans="6:29" s="558" customFormat="1" ht="12">
      <c r="F371" s="572"/>
      <c r="G371" s="572"/>
      <c r="H371" s="572"/>
      <c r="I371" s="572"/>
      <c r="L371" s="572"/>
      <c r="O371" s="536"/>
      <c r="P371" s="536"/>
      <c r="Q371" s="536"/>
      <c r="R371" s="536"/>
      <c r="S371" s="536"/>
      <c r="T371" s="537"/>
      <c r="U371" s="537"/>
      <c r="V371" s="537"/>
      <c r="W371" s="537"/>
      <c r="X371" s="537"/>
      <c r="Y371" s="537"/>
      <c r="Z371" s="537"/>
      <c r="AA371" s="537"/>
      <c r="AB371" s="537"/>
      <c r="AC371" s="537"/>
    </row>
    <row r="372" spans="6:29" s="558" customFormat="1" ht="12">
      <c r="F372" s="572"/>
      <c r="G372" s="572"/>
      <c r="H372" s="572"/>
      <c r="I372" s="572"/>
      <c r="L372" s="572"/>
      <c r="O372" s="536"/>
      <c r="P372" s="536"/>
      <c r="Q372" s="536"/>
      <c r="R372" s="536"/>
      <c r="S372" s="536"/>
      <c r="T372" s="537"/>
      <c r="U372" s="537"/>
      <c r="V372" s="537"/>
      <c r="W372" s="537"/>
      <c r="X372" s="537"/>
      <c r="Y372" s="537"/>
      <c r="Z372" s="537"/>
      <c r="AA372" s="537"/>
      <c r="AB372" s="537"/>
      <c r="AC372" s="537"/>
    </row>
    <row r="373" spans="6:29" s="558" customFormat="1" ht="12">
      <c r="F373" s="572"/>
      <c r="G373" s="572"/>
      <c r="H373" s="572"/>
      <c r="I373" s="572"/>
      <c r="L373" s="572"/>
      <c r="O373" s="536"/>
      <c r="P373" s="536"/>
      <c r="Q373" s="536"/>
      <c r="R373" s="536"/>
      <c r="S373" s="536"/>
      <c r="T373" s="537"/>
      <c r="U373" s="537"/>
      <c r="V373" s="537"/>
      <c r="W373" s="537"/>
      <c r="X373" s="537"/>
      <c r="Y373" s="537"/>
      <c r="Z373" s="537"/>
      <c r="AA373" s="537"/>
      <c r="AB373" s="537"/>
      <c r="AC373" s="537"/>
    </row>
    <row r="374" spans="6:29" s="558" customFormat="1" ht="12">
      <c r="F374" s="572"/>
      <c r="G374" s="572"/>
      <c r="H374" s="572"/>
      <c r="I374" s="572"/>
      <c r="L374" s="572"/>
      <c r="O374" s="536"/>
      <c r="P374" s="536"/>
      <c r="Q374" s="536"/>
      <c r="R374" s="536"/>
      <c r="S374" s="536"/>
      <c r="T374" s="537"/>
      <c r="U374" s="537"/>
      <c r="V374" s="537"/>
      <c r="W374" s="537"/>
      <c r="X374" s="537"/>
      <c r="Y374" s="537"/>
      <c r="Z374" s="537"/>
      <c r="AA374" s="537"/>
      <c r="AB374" s="537"/>
      <c r="AC374" s="537"/>
    </row>
    <row r="375" spans="6:29" s="558" customFormat="1" ht="12">
      <c r="F375" s="572"/>
      <c r="G375" s="572"/>
      <c r="H375" s="572"/>
      <c r="I375" s="572"/>
      <c r="L375" s="572"/>
      <c r="O375" s="536"/>
      <c r="P375" s="536"/>
      <c r="Q375" s="536"/>
      <c r="R375" s="536"/>
      <c r="S375" s="536"/>
      <c r="T375" s="537"/>
      <c r="U375" s="537"/>
      <c r="V375" s="537"/>
      <c r="W375" s="537"/>
      <c r="X375" s="537"/>
      <c r="Y375" s="537"/>
      <c r="Z375" s="537"/>
      <c r="AA375" s="537"/>
      <c r="AB375" s="537"/>
      <c r="AC375" s="537"/>
    </row>
    <row r="376" spans="6:29" s="558" customFormat="1" ht="12">
      <c r="F376" s="572"/>
      <c r="G376" s="572"/>
      <c r="H376" s="572"/>
      <c r="I376" s="572"/>
      <c r="L376" s="572"/>
      <c r="O376" s="536"/>
      <c r="P376" s="536"/>
      <c r="Q376" s="536"/>
      <c r="R376" s="536"/>
      <c r="S376" s="536"/>
      <c r="T376" s="537"/>
      <c r="U376" s="537"/>
      <c r="V376" s="537"/>
      <c r="W376" s="537"/>
      <c r="X376" s="537"/>
      <c r="Y376" s="537"/>
      <c r="Z376" s="537"/>
      <c r="AA376" s="537"/>
      <c r="AB376" s="537"/>
      <c r="AC376" s="537"/>
    </row>
    <row r="377" spans="6:29" s="558" customFormat="1" ht="12">
      <c r="F377" s="572"/>
      <c r="G377" s="572"/>
      <c r="H377" s="572"/>
      <c r="I377" s="572"/>
      <c r="L377" s="572"/>
      <c r="O377" s="536"/>
      <c r="P377" s="536"/>
      <c r="Q377" s="536"/>
      <c r="R377" s="536"/>
      <c r="S377" s="536"/>
      <c r="T377" s="537"/>
      <c r="U377" s="537"/>
      <c r="V377" s="537"/>
      <c r="W377" s="537"/>
      <c r="X377" s="537"/>
      <c r="Y377" s="537"/>
      <c r="Z377" s="537"/>
      <c r="AA377" s="537"/>
      <c r="AB377" s="537"/>
      <c r="AC377" s="537"/>
    </row>
    <row r="378" spans="6:29" s="558" customFormat="1" ht="12">
      <c r="F378" s="572"/>
      <c r="G378" s="572"/>
      <c r="H378" s="572"/>
      <c r="I378" s="572"/>
      <c r="L378" s="572"/>
      <c r="O378" s="536"/>
      <c r="P378" s="536"/>
      <c r="Q378" s="536"/>
      <c r="R378" s="536"/>
      <c r="S378" s="536"/>
      <c r="T378" s="537"/>
      <c r="U378" s="537"/>
      <c r="V378" s="537"/>
      <c r="W378" s="537"/>
      <c r="X378" s="537"/>
      <c r="Y378" s="537"/>
      <c r="Z378" s="537"/>
      <c r="AA378" s="537"/>
      <c r="AB378" s="537"/>
      <c r="AC378" s="537"/>
    </row>
    <row r="379" spans="6:29" s="558" customFormat="1" ht="12">
      <c r="F379" s="572"/>
      <c r="G379" s="572"/>
      <c r="H379" s="572"/>
      <c r="I379" s="572"/>
      <c r="L379" s="572"/>
      <c r="O379" s="536"/>
      <c r="P379" s="536"/>
      <c r="Q379" s="536"/>
      <c r="R379" s="536"/>
      <c r="S379" s="536"/>
      <c r="T379" s="537"/>
      <c r="U379" s="537"/>
      <c r="V379" s="537"/>
      <c r="W379" s="537"/>
      <c r="X379" s="537"/>
      <c r="Y379" s="537"/>
      <c r="Z379" s="537"/>
      <c r="AA379" s="537"/>
      <c r="AB379" s="537"/>
      <c r="AC379" s="537"/>
    </row>
    <row r="380" spans="6:29" s="558" customFormat="1" ht="12">
      <c r="F380" s="572"/>
      <c r="G380" s="572"/>
      <c r="H380" s="572"/>
      <c r="I380" s="572"/>
      <c r="L380" s="572"/>
      <c r="O380" s="536"/>
      <c r="P380" s="536"/>
      <c r="Q380" s="536"/>
      <c r="R380" s="536"/>
      <c r="S380" s="536"/>
      <c r="T380" s="537"/>
      <c r="U380" s="537"/>
      <c r="V380" s="537"/>
      <c r="W380" s="537"/>
      <c r="X380" s="537"/>
      <c r="Y380" s="537"/>
      <c r="Z380" s="537"/>
      <c r="AA380" s="537"/>
      <c r="AB380" s="537"/>
      <c r="AC380" s="537"/>
    </row>
    <row r="381" spans="6:29" s="558" customFormat="1" ht="12">
      <c r="F381" s="572"/>
      <c r="G381" s="572"/>
      <c r="H381" s="572"/>
      <c r="I381" s="572"/>
      <c r="L381" s="572"/>
      <c r="O381" s="536"/>
      <c r="P381" s="536"/>
      <c r="Q381" s="536"/>
      <c r="R381" s="536"/>
      <c r="S381" s="536"/>
      <c r="T381" s="537"/>
      <c r="U381" s="537"/>
      <c r="V381" s="537"/>
      <c r="W381" s="537"/>
      <c r="X381" s="537"/>
      <c r="Y381" s="537"/>
      <c r="Z381" s="537"/>
      <c r="AA381" s="537"/>
      <c r="AB381" s="537"/>
      <c r="AC381" s="537"/>
    </row>
    <row r="382" spans="6:29" s="558" customFormat="1" ht="12">
      <c r="F382" s="572"/>
      <c r="G382" s="572"/>
      <c r="H382" s="572"/>
      <c r="I382" s="572"/>
      <c r="L382" s="572"/>
      <c r="O382" s="536"/>
      <c r="P382" s="536"/>
      <c r="Q382" s="536"/>
      <c r="R382" s="536"/>
      <c r="S382" s="536"/>
      <c r="T382" s="537"/>
      <c r="U382" s="537"/>
      <c r="V382" s="537"/>
      <c r="W382" s="537"/>
      <c r="X382" s="537"/>
      <c r="Y382" s="537"/>
      <c r="Z382" s="537"/>
      <c r="AA382" s="537"/>
      <c r="AB382" s="537"/>
      <c r="AC382" s="537"/>
    </row>
    <row r="383" spans="6:29" s="558" customFormat="1" ht="12">
      <c r="F383" s="572"/>
      <c r="G383" s="572"/>
      <c r="H383" s="572"/>
      <c r="I383" s="572"/>
      <c r="L383" s="572"/>
      <c r="O383" s="536"/>
      <c r="P383" s="536"/>
      <c r="Q383" s="536"/>
      <c r="R383" s="536"/>
      <c r="S383" s="536"/>
      <c r="T383" s="537"/>
      <c r="U383" s="537"/>
      <c r="V383" s="537"/>
      <c r="W383" s="537"/>
      <c r="X383" s="537"/>
      <c r="Y383" s="537"/>
      <c r="Z383" s="537"/>
      <c r="AA383" s="537"/>
      <c r="AB383" s="537"/>
      <c r="AC383" s="537"/>
    </row>
    <row r="384" spans="6:29" s="558" customFormat="1" ht="12">
      <c r="F384" s="572"/>
      <c r="G384" s="572"/>
      <c r="H384" s="572"/>
      <c r="I384" s="572"/>
      <c r="L384" s="572"/>
      <c r="O384" s="536"/>
      <c r="P384" s="536"/>
      <c r="Q384" s="536"/>
      <c r="R384" s="536"/>
      <c r="S384" s="536"/>
      <c r="T384" s="537"/>
      <c r="U384" s="537"/>
      <c r="V384" s="537"/>
      <c r="W384" s="537"/>
      <c r="X384" s="537"/>
      <c r="Y384" s="537"/>
      <c r="Z384" s="537"/>
      <c r="AA384" s="537"/>
      <c r="AB384" s="537"/>
      <c r="AC384" s="537"/>
    </row>
    <row r="385" spans="6:29" s="558" customFormat="1" ht="12">
      <c r="F385" s="572"/>
      <c r="G385" s="572"/>
      <c r="H385" s="572"/>
      <c r="I385" s="572"/>
      <c r="L385" s="572"/>
      <c r="O385" s="536"/>
      <c r="P385" s="536"/>
      <c r="Q385" s="536"/>
      <c r="R385" s="536"/>
      <c r="S385" s="536"/>
      <c r="T385" s="537"/>
      <c r="U385" s="537"/>
      <c r="V385" s="537"/>
      <c r="W385" s="537"/>
      <c r="X385" s="537"/>
      <c r="Y385" s="537"/>
      <c r="Z385" s="537"/>
      <c r="AA385" s="537"/>
      <c r="AB385" s="537"/>
      <c r="AC385" s="537"/>
    </row>
    <row r="386" spans="6:29" s="558" customFormat="1" ht="12">
      <c r="F386" s="572"/>
      <c r="G386" s="572"/>
      <c r="H386" s="572"/>
      <c r="I386" s="572"/>
      <c r="L386" s="572"/>
      <c r="O386" s="536"/>
      <c r="P386" s="536"/>
      <c r="Q386" s="536"/>
      <c r="R386" s="536"/>
      <c r="S386" s="536"/>
      <c r="T386" s="537"/>
      <c r="U386" s="537"/>
      <c r="V386" s="537"/>
      <c r="W386" s="537"/>
      <c r="X386" s="537"/>
      <c r="Y386" s="537"/>
      <c r="Z386" s="537"/>
      <c r="AA386" s="537"/>
      <c r="AB386" s="537"/>
      <c r="AC386" s="537"/>
    </row>
    <row r="387" spans="6:29" s="558" customFormat="1" ht="12">
      <c r="F387" s="572"/>
      <c r="G387" s="572"/>
      <c r="H387" s="572"/>
      <c r="I387" s="572"/>
      <c r="L387" s="572"/>
      <c r="O387" s="536"/>
      <c r="P387" s="536"/>
      <c r="Q387" s="536"/>
      <c r="R387" s="536"/>
      <c r="S387" s="536"/>
      <c r="T387" s="537"/>
      <c r="U387" s="537"/>
      <c r="V387" s="537"/>
      <c r="W387" s="537"/>
      <c r="X387" s="537"/>
      <c r="Y387" s="537"/>
      <c r="Z387" s="537"/>
      <c r="AA387" s="537"/>
      <c r="AB387" s="537"/>
      <c r="AC387" s="537"/>
    </row>
    <row r="388" spans="6:29" s="558" customFormat="1" ht="12">
      <c r="F388" s="572"/>
      <c r="G388" s="572"/>
      <c r="H388" s="572"/>
      <c r="I388" s="572"/>
      <c r="L388" s="572"/>
      <c r="O388" s="536"/>
      <c r="P388" s="536"/>
      <c r="Q388" s="536"/>
      <c r="R388" s="536"/>
      <c r="S388" s="536"/>
      <c r="T388" s="537"/>
      <c r="U388" s="537"/>
      <c r="V388" s="537"/>
      <c r="W388" s="537"/>
      <c r="X388" s="537"/>
      <c r="Y388" s="537"/>
      <c r="Z388" s="537"/>
      <c r="AA388" s="537"/>
      <c r="AB388" s="537"/>
      <c r="AC388" s="537"/>
    </row>
    <row r="389" spans="6:29" s="558" customFormat="1" ht="12">
      <c r="F389" s="572"/>
      <c r="G389" s="572"/>
      <c r="H389" s="572"/>
      <c r="I389" s="572"/>
      <c r="L389" s="572"/>
      <c r="O389" s="536"/>
      <c r="P389" s="536"/>
      <c r="Q389" s="536"/>
      <c r="R389" s="536"/>
      <c r="S389" s="536"/>
      <c r="T389" s="537"/>
      <c r="U389" s="537"/>
      <c r="V389" s="537"/>
      <c r="W389" s="537"/>
      <c r="X389" s="537"/>
      <c r="Y389" s="537"/>
      <c r="Z389" s="537"/>
      <c r="AA389" s="537"/>
      <c r="AB389" s="537"/>
      <c r="AC389" s="537"/>
    </row>
    <row r="390" spans="6:29" s="558" customFormat="1" ht="12">
      <c r="F390" s="572"/>
      <c r="G390" s="572"/>
      <c r="H390" s="572"/>
      <c r="I390" s="572"/>
      <c r="L390" s="572"/>
      <c r="O390" s="536"/>
      <c r="P390" s="536"/>
      <c r="Q390" s="536"/>
      <c r="R390" s="536"/>
      <c r="S390" s="536"/>
      <c r="T390" s="537"/>
      <c r="U390" s="537"/>
      <c r="V390" s="537"/>
      <c r="W390" s="537"/>
      <c r="X390" s="537"/>
      <c r="Y390" s="537"/>
      <c r="Z390" s="537"/>
      <c r="AA390" s="537"/>
      <c r="AB390" s="537"/>
      <c r="AC390" s="537"/>
    </row>
    <row r="391" spans="6:29" s="558" customFormat="1" ht="12">
      <c r="F391" s="572"/>
      <c r="G391" s="572"/>
      <c r="H391" s="572"/>
      <c r="I391" s="572"/>
      <c r="L391" s="572"/>
      <c r="O391" s="536"/>
      <c r="P391" s="536"/>
      <c r="Q391" s="536"/>
      <c r="R391" s="536"/>
      <c r="S391" s="536"/>
      <c r="T391" s="537"/>
      <c r="U391" s="537"/>
      <c r="V391" s="537"/>
      <c r="W391" s="537"/>
      <c r="X391" s="537"/>
      <c r="Y391" s="537"/>
      <c r="Z391" s="537"/>
      <c r="AA391" s="537"/>
      <c r="AB391" s="537"/>
      <c r="AC391" s="537"/>
    </row>
    <row r="392" spans="6:29" s="558" customFormat="1" ht="12">
      <c r="F392" s="572"/>
      <c r="G392" s="572"/>
      <c r="H392" s="572"/>
      <c r="I392" s="572"/>
      <c r="L392" s="572"/>
      <c r="O392" s="536"/>
      <c r="P392" s="536"/>
      <c r="Q392" s="536"/>
      <c r="R392" s="536"/>
      <c r="S392" s="536"/>
      <c r="T392" s="537"/>
      <c r="U392" s="537"/>
      <c r="V392" s="537"/>
      <c r="W392" s="537"/>
      <c r="X392" s="537"/>
      <c r="Y392" s="537"/>
      <c r="Z392" s="537"/>
      <c r="AA392" s="537"/>
      <c r="AB392" s="537"/>
      <c r="AC392" s="537"/>
    </row>
    <row r="393" spans="6:29" s="558" customFormat="1" ht="12">
      <c r="F393" s="572"/>
      <c r="G393" s="572"/>
      <c r="H393" s="572"/>
      <c r="I393" s="572"/>
      <c r="L393" s="572"/>
      <c r="O393" s="536"/>
      <c r="P393" s="536"/>
      <c r="Q393" s="536"/>
      <c r="R393" s="536"/>
      <c r="S393" s="536"/>
      <c r="T393" s="537"/>
      <c r="U393" s="537"/>
      <c r="V393" s="537"/>
      <c r="W393" s="537"/>
      <c r="X393" s="537"/>
      <c r="Y393" s="537"/>
      <c r="Z393" s="537"/>
      <c r="AA393" s="537"/>
      <c r="AB393" s="537"/>
      <c r="AC393" s="537"/>
    </row>
    <row r="394" spans="6:29" s="558" customFormat="1" ht="12">
      <c r="F394" s="572"/>
      <c r="G394" s="572"/>
      <c r="H394" s="572"/>
      <c r="I394" s="572"/>
      <c r="L394" s="572"/>
      <c r="O394" s="536"/>
      <c r="P394" s="536"/>
      <c r="Q394" s="536"/>
      <c r="R394" s="536"/>
      <c r="S394" s="536"/>
      <c r="T394" s="537"/>
      <c r="U394" s="537"/>
      <c r="V394" s="537"/>
      <c r="W394" s="537"/>
      <c r="X394" s="537"/>
      <c r="Y394" s="537"/>
      <c r="Z394" s="537"/>
      <c r="AA394" s="537"/>
      <c r="AB394" s="537"/>
      <c r="AC394" s="537"/>
    </row>
    <row r="395" spans="6:29" s="558" customFormat="1" ht="12">
      <c r="F395" s="572"/>
      <c r="G395" s="572"/>
      <c r="H395" s="572"/>
      <c r="I395" s="572"/>
      <c r="L395" s="572"/>
      <c r="O395" s="536"/>
      <c r="P395" s="536"/>
      <c r="Q395" s="536"/>
      <c r="R395" s="536"/>
      <c r="S395" s="536"/>
      <c r="T395" s="537"/>
      <c r="U395" s="537"/>
      <c r="V395" s="537"/>
      <c r="W395" s="537"/>
      <c r="X395" s="537"/>
      <c r="Y395" s="537"/>
      <c r="Z395" s="537"/>
      <c r="AA395" s="537"/>
      <c r="AB395" s="537"/>
      <c r="AC395" s="537"/>
    </row>
    <row r="396" spans="6:29" s="558" customFormat="1" ht="12">
      <c r="F396" s="572"/>
      <c r="G396" s="572"/>
      <c r="H396" s="572"/>
      <c r="I396" s="572"/>
      <c r="L396" s="572"/>
      <c r="O396" s="536"/>
      <c r="P396" s="536"/>
      <c r="Q396" s="536"/>
      <c r="R396" s="536"/>
      <c r="S396" s="536"/>
      <c r="T396" s="537"/>
      <c r="U396" s="537"/>
      <c r="V396" s="537"/>
      <c r="W396" s="537"/>
      <c r="X396" s="537"/>
      <c r="Y396" s="537"/>
      <c r="Z396" s="537"/>
      <c r="AA396" s="537"/>
      <c r="AB396" s="537"/>
      <c r="AC396" s="537"/>
    </row>
    <row r="397" spans="6:29" s="558" customFormat="1" ht="12">
      <c r="F397" s="572"/>
      <c r="G397" s="572"/>
      <c r="H397" s="572"/>
      <c r="I397" s="572"/>
      <c r="L397" s="572"/>
      <c r="O397" s="536"/>
      <c r="P397" s="536"/>
      <c r="Q397" s="536"/>
      <c r="R397" s="536"/>
      <c r="S397" s="536"/>
      <c r="T397" s="537"/>
      <c r="U397" s="537"/>
      <c r="V397" s="537"/>
      <c r="W397" s="537"/>
      <c r="X397" s="537"/>
      <c r="Y397" s="537"/>
      <c r="Z397" s="537"/>
      <c r="AA397" s="537"/>
      <c r="AB397" s="537"/>
      <c r="AC397" s="537"/>
    </row>
    <row r="398" spans="6:29" s="558" customFormat="1" ht="12">
      <c r="F398" s="572"/>
      <c r="G398" s="572"/>
      <c r="H398" s="572"/>
      <c r="I398" s="572"/>
      <c r="L398" s="572"/>
      <c r="O398" s="536"/>
      <c r="P398" s="536"/>
      <c r="Q398" s="536"/>
      <c r="R398" s="536"/>
      <c r="S398" s="536"/>
      <c r="T398" s="537"/>
      <c r="U398" s="537"/>
      <c r="V398" s="537"/>
      <c r="W398" s="537"/>
      <c r="X398" s="537"/>
      <c r="Y398" s="537"/>
      <c r="Z398" s="537"/>
      <c r="AA398" s="537"/>
      <c r="AB398" s="537"/>
      <c r="AC398" s="537"/>
    </row>
    <row r="399" spans="6:29" s="558" customFormat="1" ht="12">
      <c r="F399" s="572"/>
      <c r="G399" s="572"/>
      <c r="H399" s="572"/>
      <c r="I399" s="572"/>
      <c r="L399" s="572"/>
      <c r="O399" s="536"/>
      <c r="P399" s="536"/>
      <c r="Q399" s="536"/>
      <c r="R399" s="536"/>
      <c r="S399" s="536"/>
      <c r="T399" s="537"/>
      <c r="U399" s="537"/>
      <c r="V399" s="537"/>
      <c r="W399" s="537"/>
      <c r="X399" s="537"/>
      <c r="Y399" s="537"/>
      <c r="Z399" s="537"/>
      <c r="AA399" s="537"/>
      <c r="AB399" s="537"/>
      <c r="AC399" s="537"/>
    </row>
    <row r="400" spans="6:29" s="558" customFormat="1" ht="12">
      <c r="F400" s="572"/>
      <c r="G400" s="572"/>
      <c r="H400" s="572"/>
      <c r="I400" s="572"/>
      <c r="L400" s="572"/>
      <c r="O400" s="536"/>
      <c r="P400" s="536"/>
      <c r="Q400" s="536"/>
      <c r="R400" s="536"/>
      <c r="S400" s="536"/>
      <c r="T400" s="537"/>
      <c r="U400" s="537"/>
      <c r="V400" s="537"/>
      <c r="W400" s="537"/>
      <c r="X400" s="537"/>
      <c r="Y400" s="537"/>
      <c r="Z400" s="537"/>
      <c r="AA400" s="537"/>
      <c r="AB400" s="537"/>
      <c r="AC400" s="537"/>
    </row>
    <row r="401" spans="6:29" s="558" customFormat="1" ht="12">
      <c r="F401" s="572"/>
      <c r="G401" s="572"/>
      <c r="H401" s="572"/>
      <c r="I401" s="572"/>
      <c r="L401" s="572"/>
      <c r="O401" s="536"/>
      <c r="P401" s="536"/>
      <c r="Q401" s="536"/>
      <c r="R401" s="536"/>
      <c r="S401" s="536"/>
      <c r="T401" s="537"/>
      <c r="U401" s="537"/>
      <c r="V401" s="537"/>
      <c r="W401" s="537"/>
      <c r="X401" s="537"/>
      <c r="Y401" s="537"/>
      <c r="Z401" s="537"/>
      <c r="AA401" s="537"/>
      <c r="AB401" s="537"/>
      <c r="AC401" s="537"/>
    </row>
    <row r="402" spans="6:29" s="558" customFormat="1" ht="12">
      <c r="F402" s="572"/>
      <c r="G402" s="572"/>
      <c r="H402" s="572"/>
      <c r="I402" s="572"/>
      <c r="L402" s="572"/>
      <c r="O402" s="536"/>
      <c r="P402" s="536"/>
      <c r="Q402" s="536"/>
      <c r="R402" s="536"/>
      <c r="S402" s="536"/>
      <c r="T402" s="537"/>
      <c r="U402" s="537"/>
      <c r="V402" s="537"/>
      <c r="W402" s="537"/>
      <c r="X402" s="537"/>
      <c r="Y402" s="537"/>
      <c r="Z402" s="537"/>
      <c r="AA402" s="537"/>
      <c r="AB402" s="537"/>
      <c r="AC402" s="537"/>
    </row>
    <row r="403" spans="6:29" s="558" customFormat="1" ht="12">
      <c r="F403" s="572"/>
      <c r="G403" s="572"/>
      <c r="H403" s="572"/>
      <c r="I403" s="572"/>
      <c r="L403" s="572"/>
      <c r="O403" s="536"/>
      <c r="P403" s="536"/>
      <c r="Q403" s="536"/>
      <c r="R403" s="536"/>
      <c r="S403" s="536"/>
      <c r="T403" s="537"/>
      <c r="U403" s="537"/>
      <c r="V403" s="537"/>
      <c r="W403" s="537"/>
      <c r="X403" s="537"/>
      <c r="Y403" s="537"/>
      <c r="Z403" s="537"/>
      <c r="AA403" s="537"/>
      <c r="AB403" s="537"/>
      <c r="AC403" s="537"/>
    </row>
    <row r="404" spans="6:29" s="558" customFormat="1" ht="12">
      <c r="F404" s="572"/>
      <c r="G404" s="572"/>
      <c r="H404" s="572"/>
      <c r="I404" s="572"/>
      <c r="L404" s="572"/>
      <c r="O404" s="536"/>
      <c r="P404" s="536"/>
      <c r="Q404" s="536"/>
      <c r="R404" s="536"/>
      <c r="S404" s="536"/>
      <c r="T404" s="537"/>
      <c r="U404" s="537"/>
      <c r="V404" s="537"/>
      <c r="W404" s="537"/>
      <c r="X404" s="537"/>
      <c r="Y404" s="537"/>
      <c r="Z404" s="537"/>
      <c r="AA404" s="537"/>
      <c r="AB404" s="537"/>
      <c r="AC404" s="537"/>
    </row>
    <row r="405" spans="6:29" s="558" customFormat="1" ht="12">
      <c r="F405" s="572"/>
      <c r="G405" s="572"/>
      <c r="H405" s="572"/>
      <c r="I405" s="572"/>
      <c r="L405" s="572"/>
      <c r="O405" s="536"/>
      <c r="P405" s="536"/>
      <c r="Q405" s="536"/>
      <c r="R405" s="536"/>
      <c r="S405" s="536"/>
      <c r="T405" s="537"/>
      <c r="U405" s="537"/>
      <c r="V405" s="537"/>
      <c r="W405" s="537"/>
      <c r="X405" s="537"/>
      <c r="Y405" s="537"/>
      <c r="Z405" s="537"/>
      <c r="AA405" s="537"/>
      <c r="AB405" s="537"/>
      <c r="AC405" s="537"/>
    </row>
    <row r="406" spans="6:29" s="558" customFormat="1" ht="12">
      <c r="F406" s="572"/>
      <c r="G406" s="572"/>
      <c r="H406" s="572"/>
      <c r="I406" s="572"/>
      <c r="L406" s="572"/>
      <c r="O406" s="536"/>
      <c r="P406" s="536"/>
      <c r="Q406" s="536"/>
      <c r="R406" s="536"/>
      <c r="S406" s="536"/>
      <c r="T406" s="537"/>
      <c r="U406" s="537"/>
      <c r="V406" s="537"/>
      <c r="W406" s="537"/>
      <c r="X406" s="537"/>
      <c r="Y406" s="537"/>
      <c r="Z406" s="537"/>
      <c r="AA406" s="537"/>
      <c r="AB406" s="537"/>
      <c r="AC406" s="537"/>
    </row>
    <row r="407" spans="6:29" s="558" customFormat="1" ht="12">
      <c r="F407" s="572"/>
      <c r="G407" s="572"/>
      <c r="H407" s="572"/>
      <c r="I407" s="572"/>
      <c r="L407" s="572"/>
      <c r="O407" s="536"/>
      <c r="P407" s="536"/>
      <c r="Q407" s="536"/>
      <c r="R407" s="536"/>
      <c r="S407" s="536"/>
      <c r="T407" s="537"/>
      <c r="U407" s="537"/>
      <c r="V407" s="537"/>
      <c r="W407" s="537"/>
      <c r="X407" s="537"/>
      <c r="Y407" s="537"/>
      <c r="Z407" s="537"/>
      <c r="AA407" s="537"/>
      <c r="AB407" s="537"/>
      <c r="AC407" s="537"/>
    </row>
    <row r="408" spans="6:29" s="558" customFormat="1" ht="12">
      <c r="F408" s="572"/>
      <c r="G408" s="572"/>
      <c r="H408" s="572"/>
      <c r="I408" s="572"/>
      <c r="L408" s="572"/>
      <c r="O408" s="536"/>
      <c r="P408" s="536"/>
      <c r="Q408" s="536"/>
      <c r="R408" s="536"/>
      <c r="S408" s="536"/>
      <c r="T408" s="537"/>
      <c r="U408" s="537"/>
      <c r="V408" s="537"/>
      <c r="W408" s="537"/>
      <c r="X408" s="537"/>
      <c r="Y408" s="537"/>
      <c r="Z408" s="537"/>
      <c r="AA408" s="537"/>
      <c r="AB408" s="537"/>
      <c r="AC408" s="537"/>
    </row>
    <row r="409" spans="6:29" s="558" customFormat="1" ht="12">
      <c r="F409" s="572"/>
      <c r="G409" s="572"/>
      <c r="H409" s="572"/>
      <c r="I409" s="572"/>
      <c r="L409" s="572"/>
      <c r="O409" s="536"/>
      <c r="P409" s="536"/>
      <c r="Q409" s="536"/>
      <c r="R409" s="536"/>
      <c r="S409" s="536"/>
      <c r="T409" s="537"/>
      <c r="U409" s="537"/>
      <c r="V409" s="537"/>
      <c r="W409" s="537"/>
      <c r="X409" s="537"/>
      <c r="Y409" s="537"/>
      <c r="Z409" s="537"/>
      <c r="AA409" s="537"/>
      <c r="AB409" s="537"/>
      <c r="AC409" s="537"/>
    </row>
    <row r="410" spans="6:29" s="558" customFormat="1" ht="12">
      <c r="F410" s="572"/>
      <c r="G410" s="572"/>
      <c r="H410" s="572"/>
      <c r="I410" s="572"/>
      <c r="L410" s="572"/>
      <c r="O410" s="536"/>
      <c r="P410" s="536"/>
      <c r="Q410" s="536"/>
      <c r="R410" s="536"/>
      <c r="S410" s="536"/>
      <c r="T410" s="537"/>
      <c r="U410" s="537"/>
      <c r="V410" s="537"/>
      <c r="W410" s="537"/>
      <c r="X410" s="537"/>
      <c r="Y410" s="537"/>
      <c r="Z410" s="537"/>
      <c r="AA410" s="537"/>
      <c r="AB410" s="537"/>
      <c r="AC410" s="537"/>
    </row>
    <row r="411" spans="6:29" s="558" customFormat="1" ht="12">
      <c r="F411" s="572"/>
      <c r="G411" s="572"/>
      <c r="H411" s="572"/>
      <c r="I411" s="572"/>
      <c r="L411" s="572"/>
      <c r="O411" s="536"/>
      <c r="P411" s="536"/>
      <c r="Q411" s="536"/>
      <c r="R411" s="536"/>
      <c r="S411" s="536"/>
      <c r="T411" s="537"/>
      <c r="U411" s="537"/>
      <c r="V411" s="537"/>
      <c r="W411" s="537"/>
      <c r="X411" s="537"/>
      <c r="Y411" s="537"/>
      <c r="Z411" s="537"/>
      <c r="AA411" s="537"/>
      <c r="AB411" s="537"/>
      <c r="AC411" s="537"/>
    </row>
    <row r="412" spans="6:29" s="558" customFormat="1" ht="12">
      <c r="F412" s="572"/>
      <c r="G412" s="572"/>
      <c r="H412" s="572"/>
      <c r="I412" s="572"/>
      <c r="L412" s="572"/>
      <c r="O412" s="536"/>
      <c r="P412" s="536"/>
      <c r="Q412" s="536"/>
      <c r="R412" s="536"/>
      <c r="S412" s="536"/>
      <c r="T412" s="537"/>
      <c r="U412" s="537"/>
      <c r="V412" s="537"/>
      <c r="W412" s="537"/>
      <c r="X412" s="537"/>
      <c r="Y412" s="537"/>
      <c r="Z412" s="537"/>
      <c r="AA412" s="537"/>
      <c r="AB412" s="537"/>
      <c r="AC412" s="537"/>
    </row>
    <row r="413" spans="6:29" s="558" customFormat="1" ht="12">
      <c r="F413" s="572"/>
      <c r="G413" s="572"/>
      <c r="H413" s="572"/>
      <c r="I413" s="572"/>
      <c r="L413" s="572"/>
      <c r="O413" s="536"/>
      <c r="P413" s="536"/>
      <c r="Q413" s="536"/>
      <c r="R413" s="536"/>
      <c r="S413" s="536"/>
      <c r="T413" s="537"/>
      <c r="U413" s="537"/>
      <c r="V413" s="537"/>
      <c r="W413" s="537"/>
      <c r="X413" s="537"/>
      <c r="Y413" s="537"/>
      <c r="Z413" s="537"/>
      <c r="AA413" s="537"/>
      <c r="AB413" s="537"/>
      <c r="AC413" s="537"/>
    </row>
    <row r="414" spans="6:29" s="558" customFormat="1" ht="12">
      <c r="F414" s="572"/>
      <c r="G414" s="572"/>
      <c r="H414" s="572"/>
      <c r="I414" s="572"/>
      <c r="L414" s="572"/>
      <c r="O414" s="536"/>
      <c r="P414" s="536"/>
      <c r="Q414" s="536"/>
      <c r="R414" s="536"/>
      <c r="S414" s="536"/>
      <c r="T414" s="537"/>
      <c r="U414" s="537"/>
      <c r="V414" s="537"/>
      <c r="W414" s="537"/>
      <c r="X414" s="537"/>
      <c r="Y414" s="537"/>
      <c r="Z414" s="537"/>
      <c r="AA414" s="537"/>
      <c r="AB414" s="537"/>
      <c r="AC414" s="537"/>
    </row>
    <row r="415" spans="6:29" s="558" customFormat="1" ht="12">
      <c r="F415" s="572"/>
      <c r="G415" s="572"/>
      <c r="H415" s="572"/>
      <c r="I415" s="572"/>
      <c r="L415" s="572"/>
      <c r="O415" s="536"/>
      <c r="P415" s="536"/>
      <c r="Q415" s="536"/>
      <c r="R415" s="536"/>
      <c r="S415" s="536"/>
      <c r="T415" s="537"/>
      <c r="U415" s="537"/>
      <c r="V415" s="537"/>
      <c r="W415" s="537"/>
      <c r="X415" s="537"/>
      <c r="Y415" s="537"/>
      <c r="Z415" s="537"/>
      <c r="AA415" s="537"/>
      <c r="AB415" s="537"/>
      <c r="AC415" s="537"/>
    </row>
    <row r="416" spans="6:29" s="558" customFormat="1" ht="12">
      <c r="F416" s="572"/>
      <c r="G416" s="572"/>
      <c r="H416" s="572"/>
      <c r="I416" s="572"/>
      <c r="L416" s="572"/>
      <c r="O416" s="536"/>
      <c r="P416" s="536"/>
      <c r="Q416" s="536"/>
      <c r="R416" s="536"/>
      <c r="S416" s="536"/>
      <c r="T416" s="537"/>
      <c r="U416" s="537"/>
      <c r="V416" s="537"/>
      <c r="W416" s="537"/>
      <c r="X416" s="537"/>
      <c r="Y416" s="537"/>
      <c r="Z416" s="537"/>
      <c r="AA416" s="537"/>
      <c r="AB416" s="537"/>
      <c r="AC416" s="537"/>
    </row>
    <row r="417" spans="6:29" s="558" customFormat="1" ht="12">
      <c r="F417" s="572"/>
      <c r="G417" s="572"/>
      <c r="H417" s="572"/>
      <c r="I417" s="572"/>
      <c r="L417" s="572"/>
      <c r="O417" s="536"/>
      <c r="P417" s="536"/>
      <c r="Q417" s="536"/>
      <c r="R417" s="536"/>
      <c r="S417" s="536"/>
      <c r="T417" s="537"/>
      <c r="U417" s="537"/>
      <c r="V417" s="537"/>
      <c r="W417" s="537"/>
      <c r="X417" s="537"/>
      <c r="Y417" s="537"/>
      <c r="Z417" s="537"/>
      <c r="AA417" s="537"/>
      <c r="AB417" s="537"/>
      <c r="AC417" s="537"/>
    </row>
    <row r="418" spans="6:29" s="558" customFormat="1" ht="12">
      <c r="F418" s="572"/>
      <c r="G418" s="572"/>
      <c r="H418" s="572"/>
      <c r="I418" s="572"/>
      <c r="L418" s="572"/>
      <c r="O418" s="536"/>
      <c r="P418" s="536"/>
      <c r="Q418" s="536"/>
      <c r="R418" s="536"/>
      <c r="S418" s="536"/>
      <c r="T418" s="537"/>
      <c r="U418" s="537"/>
      <c r="V418" s="537"/>
      <c r="W418" s="537"/>
      <c r="X418" s="537"/>
      <c r="Y418" s="537"/>
      <c r="Z418" s="537"/>
      <c r="AA418" s="537"/>
      <c r="AB418" s="537"/>
      <c r="AC418" s="537"/>
    </row>
    <row r="419" spans="6:29" s="558" customFormat="1" ht="12">
      <c r="F419" s="572"/>
      <c r="G419" s="572"/>
      <c r="H419" s="572"/>
      <c r="I419" s="572"/>
      <c r="L419" s="572"/>
      <c r="O419" s="536"/>
      <c r="P419" s="536"/>
      <c r="Q419" s="536"/>
      <c r="R419" s="536"/>
      <c r="S419" s="536"/>
      <c r="T419" s="537"/>
      <c r="U419" s="537"/>
      <c r="V419" s="537"/>
      <c r="W419" s="537"/>
      <c r="X419" s="537"/>
      <c r="Y419" s="537"/>
      <c r="Z419" s="537"/>
      <c r="AA419" s="537"/>
      <c r="AB419" s="537"/>
      <c r="AC419" s="537"/>
    </row>
    <row r="420" spans="6:29" s="558" customFormat="1" ht="12">
      <c r="F420" s="572"/>
      <c r="G420" s="572"/>
      <c r="H420" s="572"/>
      <c r="I420" s="572"/>
      <c r="L420" s="572"/>
      <c r="O420" s="536"/>
      <c r="P420" s="536"/>
      <c r="Q420" s="536"/>
      <c r="R420" s="536"/>
      <c r="S420" s="536"/>
      <c r="T420" s="537"/>
      <c r="U420" s="537"/>
      <c r="V420" s="537"/>
      <c r="W420" s="537"/>
      <c r="X420" s="537"/>
      <c r="Y420" s="537"/>
      <c r="Z420" s="537"/>
      <c r="AA420" s="537"/>
      <c r="AB420" s="537"/>
      <c r="AC420" s="537"/>
    </row>
    <row r="421" spans="6:29" s="558" customFormat="1" ht="12">
      <c r="F421" s="572"/>
      <c r="G421" s="572"/>
      <c r="H421" s="572"/>
      <c r="I421" s="572"/>
      <c r="L421" s="572"/>
      <c r="O421" s="536"/>
      <c r="P421" s="536"/>
      <c r="Q421" s="536"/>
      <c r="R421" s="536"/>
      <c r="S421" s="536"/>
      <c r="T421" s="537"/>
      <c r="U421" s="537"/>
      <c r="V421" s="537"/>
      <c r="W421" s="537"/>
      <c r="X421" s="537"/>
      <c r="Y421" s="537"/>
      <c r="Z421" s="537"/>
      <c r="AA421" s="537"/>
      <c r="AB421" s="537"/>
      <c r="AC421" s="537"/>
    </row>
    <row r="422" spans="6:29" s="558" customFormat="1" ht="12">
      <c r="F422" s="572"/>
      <c r="G422" s="572"/>
      <c r="H422" s="572"/>
      <c r="I422" s="572"/>
      <c r="L422" s="572"/>
      <c r="O422" s="536"/>
      <c r="P422" s="536"/>
      <c r="Q422" s="536"/>
      <c r="R422" s="536"/>
      <c r="S422" s="536"/>
      <c r="T422" s="537"/>
      <c r="U422" s="537"/>
      <c r="V422" s="537"/>
      <c r="W422" s="537"/>
      <c r="X422" s="537"/>
      <c r="Y422" s="537"/>
      <c r="Z422" s="537"/>
      <c r="AA422" s="537"/>
      <c r="AB422" s="537"/>
      <c r="AC422" s="537"/>
    </row>
    <row r="423" spans="6:29" s="558" customFormat="1" ht="12">
      <c r="F423" s="572"/>
      <c r="G423" s="572"/>
      <c r="H423" s="572"/>
      <c r="I423" s="572"/>
      <c r="L423" s="572"/>
      <c r="O423" s="536"/>
      <c r="P423" s="536"/>
      <c r="Q423" s="536"/>
      <c r="R423" s="536"/>
      <c r="S423" s="536"/>
      <c r="T423" s="537"/>
      <c r="U423" s="537"/>
      <c r="V423" s="537"/>
      <c r="W423" s="537"/>
      <c r="X423" s="537"/>
      <c r="Y423" s="537"/>
      <c r="Z423" s="537"/>
      <c r="AA423" s="537"/>
      <c r="AB423" s="537"/>
      <c r="AC423" s="537"/>
    </row>
    <row r="424" spans="6:29" s="558" customFormat="1" ht="12">
      <c r="F424" s="572"/>
      <c r="G424" s="572"/>
      <c r="H424" s="572"/>
      <c r="I424" s="572"/>
      <c r="L424" s="572"/>
      <c r="O424" s="536"/>
      <c r="P424" s="536"/>
      <c r="Q424" s="536"/>
      <c r="R424" s="536"/>
      <c r="S424" s="536"/>
      <c r="T424" s="537"/>
      <c r="U424" s="537"/>
      <c r="V424" s="537"/>
      <c r="W424" s="537"/>
      <c r="X424" s="537"/>
      <c r="Y424" s="537"/>
      <c r="Z424" s="537"/>
      <c r="AA424" s="537"/>
      <c r="AB424" s="537"/>
      <c r="AC424" s="537"/>
    </row>
    <row r="425" spans="6:29" s="558" customFormat="1" ht="12">
      <c r="F425" s="572"/>
      <c r="G425" s="572"/>
      <c r="H425" s="572"/>
      <c r="I425" s="572"/>
      <c r="L425" s="572"/>
      <c r="O425" s="536"/>
      <c r="P425" s="536"/>
      <c r="Q425" s="536"/>
      <c r="R425" s="536"/>
      <c r="S425" s="536"/>
      <c r="T425" s="537"/>
      <c r="U425" s="537"/>
      <c r="V425" s="537"/>
      <c r="W425" s="537"/>
      <c r="X425" s="537"/>
      <c r="Y425" s="537"/>
      <c r="Z425" s="537"/>
      <c r="AA425" s="537"/>
      <c r="AB425" s="537"/>
      <c r="AC425" s="537"/>
    </row>
    <row r="426" spans="6:29" s="558" customFormat="1" ht="12">
      <c r="F426" s="572"/>
      <c r="G426" s="572"/>
      <c r="H426" s="572"/>
      <c r="I426" s="572"/>
      <c r="L426" s="572"/>
      <c r="O426" s="536"/>
      <c r="P426" s="536"/>
      <c r="Q426" s="536"/>
      <c r="R426" s="536"/>
      <c r="S426" s="536"/>
      <c r="T426" s="537"/>
      <c r="U426" s="537"/>
      <c r="V426" s="537"/>
      <c r="W426" s="537"/>
      <c r="X426" s="537"/>
      <c r="Y426" s="537"/>
      <c r="Z426" s="537"/>
      <c r="AA426" s="537"/>
      <c r="AB426" s="537"/>
      <c r="AC426" s="537"/>
    </row>
    <row r="427" spans="6:29" s="558" customFormat="1" ht="12">
      <c r="F427" s="572"/>
      <c r="G427" s="572"/>
      <c r="H427" s="572"/>
      <c r="I427" s="572"/>
      <c r="L427" s="572"/>
      <c r="O427" s="536"/>
      <c r="P427" s="536"/>
      <c r="Q427" s="536"/>
      <c r="R427" s="536"/>
      <c r="S427" s="536"/>
      <c r="T427" s="537"/>
      <c r="U427" s="537"/>
      <c r="V427" s="537"/>
      <c r="W427" s="537"/>
      <c r="X427" s="537"/>
      <c r="Y427" s="537"/>
      <c r="Z427" s="537"/>
      <c r="AA427" s="537"/>
      <c r="AB427" s="537"/>
      <c r="AC427" s="537"/>
    </row>
    <row r="428" spans="6:29" s="558" customFormat="1" ht="12">
      <c r="F428" s="572"/>
      <c r="G428" s="572"/>
      <c r="H428" s="572"/>
      <c r="I428" s="572"/>
      <c r="L428" s="572"/>
      <c r="O428" s="536"/>
      <c r="P428" s="536"/>
      <c r="Q428" s="536"/>
      <c r="R428" s="536"/>
      <c r="S428" s="536"/>
      <c r="T428" s="537"/>
      <c r="U428" s="537"/>
      <c r="V428" s="537"/>
      <c r="W428" s="537"/>
      <c r="X428" s="537"/>
      <c r="Y428" s="537"/>
      <c r="Z428" s="537"/>
      <c r="AA428" s="537"/>
      <c r="AB428" s="537"/>
      <c r="AC428" s="537"/>
    </row>
    <row r="429" spans="6:29" s="558" customFormat="1" ht="12">
      <c r="F429" s="572"/>
      <c r="G429" s="572"/>
      <c r="H429" s="572"/>
      <c r="I429" s="572"/>
      <c r="L429" s="572"/>
      <c r="O429" s="536"/>
      <c r="P429" s="536"/>
      <c r="Q429" s="536"/>
      <c r="R429" s="536"/>
      <c r="S429" s="536"/>
      <c r="T429" s="537"/>
      <c r="U429" s="537"/>
      <c r="V429" s="537"/>
      <c r="W429" s="537"/>
      <c r="X429" s="537"/>
      <c r="Y429" s="537"/>
      <c r="Z429" s="537"/>
      <c r="AA429" s="537"/>
      <c r="AB429" s="537"/>
      <c r="AC429" s="537"/>
    </row>
    <row r="430" spans="6:29" s="558" customFormat="1" ht="12">
      <c r="F430" s="572"/>
      <c r="G430" s="572"/>
      <c r="H430" s="572"/>
      <c r="I430" s="572"/>
      <c r="L430" s="572"/>
      <c r="O430" s="536"/>
      <c r="P430" s="536"/>
      <c r="Q430" s="536"/>
      <c r="R430" s="536"/>
      <c r="S430" s="536"/>
      <c r="T430" s="537"/>
      <c r="U430" s="537"/>
      <c r="V430" s="537"/>
      <c r="W430" s="537"/>
      <c r="X430" s="537"/>
      <c r="Y430" s="537"/>
      <c r="Z430" s="537"/>
      <c r="AA430" s="537"/>
      <c r="AB430" s="537"/>
      <c r="AC430" s="537"/>
    </row>
    <row r="431" spans="6:29" s="558" customFormat="1" ht="12">
      <c r="F431" s="572"/>
      <c r="G431" s="572"/>
      <c r="H431" s="572"/>
      <c r="I431" s="572"/>
      <c r="L431" s="572"/>
      <c r="O431" s="536"/>
      <c r="P431" s="536"/>
      <c r="Q431" s="536"/>
      <c r="R431" s="536"/>
      <c r="S431" s="536"/>
      <c r="T431" s="537"/>
      <c r="U431" s="537"/>
      <c r="V431" s="537"/>
      <c r="W431" s="537"/>
      <c r="X431" s="537"/>
      <c r="Y431" s="537"/>
      <c r="Z431" s="537"/>
      <c r="AA431" s="537"/>
      <c r="AB431" s="537"/>
      <c r="AC431" s="537"/>
    </row>
    <row r="432" spans="6:29" s="558" customFormat="1" ht="12">
      <c r="F432" s="572"/>
      <c r="G432" s="572"/>
      <c r="H432" s="572"/>
      <c r="I432" s="572"/>
      <c r="L432" s="572"/>
      <c r="O432" s="536"/>
      <c r="P432" s="536"/>
      <c r="Q432" s="536"/>
      <c r="R432" s="536"/>
      <c r="S432" s="536"/>
      <c r="T432" s="537"/>
      <c r="U432" s="537"/>
      <c r="V432" s="537"/>
      <c r="W432" s="537"/>
      <c r="X432" s="537"/>
      <c r="Y432" s="537"/>
      <c r="Z432" s="537"/>
      <c r="AA432" s="537"/>
      <c r="AB432" s="537"/>
      <c r="AC432" s="537"/>
    </row>
    <row r="433" spans="6:29" s="558" customFormat="1" ht="12">
      <c r="F433" s="572"/>
      <c r="G433" s="572"/>
      <c r="H433" s="572"/>
      <c r="I433" s="572"/>
      <c r="L433" s="572"/>
      <c r="O433" s="536"/>
      <c r="P433" s="536"/>
      <c r="Q433" s="536"/>
      <c r="R433" s="536"/>
      <c r="S433" s="536"/>
      <c r="T433" s="537"/>
      <c r="U433" s="537"/>
      <c r="V433" s="537"/>
      <c r="W433" s="537"/>
      <c r="X433" s="537"/>
      <c r="Y433" s="537"/>
      <c r="Z433" s="537"/>
      <c r="AA433" s="537"/>
      <c r="AB433" s="537"/>
      <c r="AC433" s="537"/>
    </row>
    <row r="434" spans="6:29" s="558" customFormat="1" ht="12">
      <c r="F434" s="572"/>
      <c r="G434" s="572"/>
      <c r="H434" s="572"/>
      <c r="I434" s="572"/>
      <c r="L434" s="572"/>
      <c r="O434" s="536"/>
      <c r="P434" s="536"/>
      <c r="Q434" s="536"/>
      <c r="R434" s="536"/>
      <c r="S434" s="536"/>
      <c r="T434" s="537"/>
      <c r="U434" s="537"/>
      <c r="V434" s="537"/>
      <c r="W434" s="537"/>
      <c r="X434" s="537"/>
      <c r="Y434" s="537"/>
      <c r="Z434" s="537"/>
      <c r="AA434" s="537"/>
      <c r="AB434" s="537"/>
      <c r="AC434" s="537"/>
    </row>
    <row r="435" spans="6:29" s="558" customFormat="1" ht="12">
      <c r="F435" s="572"/>
      <c r="G435" s="572"/>
      <c r="H435" s="572"/>
      <c r="I435" s="572"/>
      <c r="L435" s="572"/>
      <c r="O435" s="536"/>
      <c r="P435" s="536"/>
      <c r="Q435" s="536"/>
      <c r="R435" s="536"/>
      <c r="S435" s="536"/>
      <c r="T435" s="537"/>
      <c r="U435" s="537"/>
      <c r="V435" s="537"/>
      <c r="W435" s="537"/>
      <c r="X435" s="537"/>
      <c r="Y435" s="537"/>
      <c r="Z435" s="537"/>
      <c r="AA435" s="537"/>
      <c r="AB435" s="537"/>
      <c r="AC435" s="537"/>
    </row>
    <row r="436" spans="6:29" s="558" customFormat="1" ht="12">
      <c r="F436" s="572"/>
      <c r="G436" s="572"/>
      <c r="H436" s="572"/>
      <c r="I436" s="572"/>
      <c r="L436" s="572"/>
      <c r="O436" s="536"/>
      <c r="P436" s="536"/>
      <c r="Q436" s="536"/>
      <c r="R436" s="536"/>
      <c r="S436" s="536"/>
      <c r="T436" s="537"/>
      <c r="U436" s="537"/>
      <c r="V436" s="537"/>
      <c r="W436" s="537"/>
      <c r="X436" s="537"/>
      <c r="Y436" s="537"/>
      <c r="Z436" s="537"/>
      <c r="AA436" s="537"/>
      <c r="AB436" s="537"/>
      <c r="AC436" s="537"/>
    </row>
    <row r="437" spans="6:29" s="558" customFormat="1" ht="12">
      <c r="F437" s="572"/>
      <c r="G437" s="572"/>
      <c r="H437" s="572"/>
      <c r="I437" s="572"/>
      <c r="L437" s="572"/>
      <c r="O437" s="536"/>
      <c r="P437" s="536"/>
      <c r="Q437" s="536"/>
      <c r="R437" s="536"/>
      <c r="S437" s="536"/>
      <c r="T437" s="537"/>
      <c r="U437" s="537"/>
      <c r="V437" s="537"/>
      <c r="W437" s="537"/>
      <c r="X437" s="537"/>
      <c r="Y437" s="537"/>
      <c r="Z437" s="537"/>
      <c r="AA437" s="537"/>
      <c r="AB437" s="537"/>
      <c r="AC437" s="537"/>
    </row>
    <row r="438" spans="6:29" s="558" customFormat="1" ht="12">
      <c r="F438" s="572"/>
      <c r="G438" s="572"/>
      <c r="H438" s="572"/>
      <c r="I438" s="572"/>
      <c r="L438" s="572"/>
      <c r="O438" s="536"/>
      <c r="P438" s="536"/>
      <c r="Q438" s="536"/>
      <c r="R438" s="536"/>
      <c r="S438" s="536"/>
      <c r="T438" s="537"/>
      <c r="U438" s="537"/>
      <c r="V438" s="537"/>
      <c r="W438" s="537"/>
      <c r="X438" s="537"/>
      <c r="Y438" s="537"/>
      <c r="Z438" s="537"/>
      <c r="AA438" s="537"/>
      <c r="AB438" s="537"/>
      <c r="AC438" s="537"/>
    </row>
    <row r="439" spans="6:29" s="558" customFormat="1" ht="12">
      <c r="F439" s="572"/>
      <c r="G439" s="572"/>
      <c r="H439" s="572"/>
      <c r="I439" s="572"/>
      <c r="L439" s="572"/>
      <c r="O439" s="536"/>
      <c r="P439" s="536"/>
      <c r="Q439" s="536"/>
      <c r="R439" s="536"/>
      <c r="S439" s="536"/>
      <c r="T439" s="537"/>
      <c r="U439" s="537"/>
      <c r="V439" s="537"/>
      <c r="W439" s="537"/>
      <c r="X439" s="537"/>
      <c r="Y439" s="537"/>
      <c r="Z439" s="537"/>
      <c r="AA439" s="537"/>
      <c r="AB439" s="537"/>
      <c r="AC439" s="537"/>
    </row>
    <row r="440" spans="6:29" s="558" customFormat="1" ht="12">
      <c r="F440" s="572"/>
      <c r="G440" s="572"/>
      <c r="H440" s="572"/>
      <c r="I440" s="572"/>
      <c r="L440" s="572"/>
      <c r="O440" s="536"/>
      <c r="P440" s="536"/>
      <c r="Q440" s="536"/>
      <c r="R440" s="536"/>
      <c r="S440" s="536"/>
      <c r="T440" s="537"/>
      <c r="U440" s="537"/>
      <c r="V440" s="537"/>
      <c r="W440" s="537"/>
      <c r="X440" s="537"/>
      <c r="Y440" s="537"/>
      <c r="Z440" s="537"/>
      <c r="AA440" s="537"/>
      <c r="AB440" s="537"/>
      <c r="AC440" s="537"/>
    </row>
    <row r="441" spans="6:29" s="558" customFormat="1" ht="12">
      <c r="F441" s="572"/>
      <c r="G441" s="572"/>
      <c r="H441" s="572"/>
      <c r="I441" s="572"/>
      <c r="L441" s="572"/>
      <c r="O441" s="536"/>
      <c r="P441" s="536"/>
      <c r="Q441" s="536"/>
      <c r="R441" s="536"/>
      <c r="S441" s="536"/>
      <c r="T441" s="537"/>
      <c r="U441" s="537"/>
      <c r="V441" s="537"/>
      <c r="W441" s="537"/>
      <c r="X441" s="537"/>
      <c r="Y441" s="537"/>
      <c r="Z441" s="537"/>
      <c r="AA441" s="537"/>
      <c r="AB441" s="537"/>
      <c r="AC441" s="537"/>
    </row>
    <row r="442" spans="6:29" s="558" customFormat="1" ht="12">
      <c r="F442" s="572"/>
      <c r="G442" s="572"/>
      <c r="H442" s="572"/>
      <c r="I442" s="572"/>
      <c r="L442" s="572"/>
      <c r="O442" s="536"/>
      <c r="P442" s="536"/>
      <c r="Q442" s="536"/>
      <c r="R442" s="536"/>
      <c r="S442" s="536"/>
      <c r="T442" s="537"/>
      <c r="U442" s="537"/>
      <c r="V442" s="537"/>
      <c r="W442" s="537"/>
      <c r="X442" s="537"/>
      <c r="Y442" s="537"/>
      <c r="Z442" s="537"/>
      <c r="AA442" s="537"/>
      <c r="AB442" s="537"/>
      <c r="AC442" s="537"/>
    </row>
    <row r="443" spans="6:29" s="558" customFormat="1" ht="12">
      <c r="F443" s="572"/>
      <c r="G443" s="572"/>
      <c r="H443" s="572"/>
      <c r="I443" s="572"/>
      <c r="L443" s="572"/>
      <c r="O443" s="536"/>
      <c r="P443" s="536"/>
      <c r="Q443" s="536"/>
      <c r="R443" s="536"/>
      <c r="S443" s="536"/>
      <c r="T443" s="537"/>
      <c r="U443" s="537"/>
      <c r="V443" s="537"/>
      <c r="W443" s="537"/>
      <c r="X443" s="537"/>
      <c r="Y443" s="537"/>
      <c r="Z443" s="537"/>
      <c r="AA443" s="537"/>
      <c r="AB443" s="537"/>
      <c r="AC443" s="537"/>
    </row>
    <row r="444" spans="6:29" s="558" customFormat="1" ht="12">
      <c r="F444" s="572"/>
      <c r="G444" s="572"/>
      <c r="H444" s="572"/>
      <c r="I444" s="572"/>
      <c r="L444" s="572"/>
      <c r="O444" s="536"/>
      <c r="P444" s="536"/>
      <c r="Q444" s="536"/>
      <c r="R444" s="536"/>
      <c r="S444" s="536"/>
      <c r="T444" s="537"/>
      <c r="U444" s="537"/>
      <c r="V444" s="537"/>
      <c r="W444" s="537"/>
      <c r="X444" s="537"/>
      <c r="Y444" s="537"/>
      <c r="Z444" s="537"/>
      <c r="AA444" s="537"/>
      <c r="AB444" s="537"/>
      <c r="AC444" s="537"/>
    </row>
    <row r="445" spans="6:29" s="558" customFormat="1" ht="12">
      <c r="F445" s="572"/>
      <c r="G445" s="572"/>
      <c r="H445" s="572"/>
      <c r="I445" s="572"/>
      <c r="L445" s="572"/>
      <c r="O445" s="536"/>
      <c r="P445" s="536"/>
      <c r="Q445" s="536"/>
      <c r="R445" s="536"/>
      <c r="S445" s="536"/>
      <c r="T445" s="537"/>
      <c r="U445" s="537"/>
      <c r="V445" s="537"/>
      <c r="W445" s="537"/>
      <c r="X445" s="537"/>
      <c r="Y445" s="537"/>
      <c r="Z445" s="537"/>
      <c r="AA445" s="537"/>
      <c r="AB445" s="537"/>
      <c r="AC445" s="537"/>
    </row>
    <row r="446" spans="6:29" s="558" customFormat="1" ht="12">
      <c r="F446" s="572"/>
      <c r="G446" s="572"/>
      <c r="H446" s="572"/>
      <c r="I446" s="572"/>
      <c r="L446" s="572"/>
      <c r="O446" s="536"/>
      <c r="P446" s="536"/>
      <c r="Q446" s="536"/>
      <c r="R446" s="536"/>
      <c r="S446" s="536"/>
      <c r="T446" s="537"/>
      <c r="U446" s="537"/>
      <c r="V446" s="537"/>
      <c r="W446" s="537"/>
      <c r="X446" s="537"/>
      <c r="Y446" s="537"/>
      <c r="Z446" s="537"/>
      <c r="AA446" s="537"/>
      <c r="AB446" s="537"/>
      <c r="AC446" s="537"/>
    </row>
    <row r="447" spans="6:29" s="558" customFormat="1" ht="12">
      <c r="F447" s="572"/>
      <c r="G447" s="572"/>
      <c r="H447" s="572"/>
      <c r="I447" s="572"/>
      <c r="L447" s="572"/>
      <c r="O447" s="536"/>
      <c r="P447" s="536"/>
      <c r="Q447" s="536"/>
      <c r="R447" s="536"/>
      <c r="S447" s="536"/>
      <c r="T447" s="537"/>
      <c r="U447" s="537"/>
      <c r="V447" s="537"/>
      <c r="W447" s="537"/>
      <c r="X447" s="537"/>
      <c r="Y447" s="537"/>
      <c r="Z447" s="537"/>
      <c r="AA447" s="537"/>
      <c r="AB447" s="537"/>
      <c r="AC447" s="537"/>
    </row>
    <row r="448" spans="6:29" s="558" customFormat="1" ht="12">
      <c r="F448" s="572"/>
      <c r="G448" s="572"/>
      <c r="H448" s="572"/>
      <c r="I448" s="572"/>
      <c r="L448" s="572"/>
      <c r="O448" s="536"/>
      <c r="P448" s="536"/>
      <c r="Q448" s="536"/>
      <c r="R448" s="536"/>
      <c r="S448" s="536"/>
      <c r="T448" s="537"/>
      <c r="U448" s="537"/>
      <c r="V448" s="537"/>
      <c r="W448" s="537"/>
      <c r="X448" s="537"/>
      <c r="Y448" s="537"/>
      <c r="Z448" s="537"/>
      <c r="AA448" s="537"/>
      <c r="AB448" s="537"/>
      <c r="AC448" s="537"/>
    </row>
    <row r="449" spans="6:29" s="558" customFormat="1" ht="12">
      <c r="F449" s="572"/>
      <c r="G449" s="572"/>
      <c r="H449" s="572"/>
      <c r="I449" s="572"/>
      <c r="L449" s="572"/>
      <c r="O449" s="536"/>
      <c r="P449" s="536"/>
      <c r="Q449" s="536"/>
      <c r="R449" s="536"/>
      <c r="S449" s="536"/>
      <c r="T449" s="537"/>
      <c r="U449" s="537"/>
      <c r="V449" s="537"/>
      <c r="W449" s="537"/>
      <c r="X449" s="537"/>
      <c r="Y449" s="537"/>
      <c r="Z449" s="537"/>
      <c r="AA449" s="537"/>
      <c r="AB449" s="537"/>
      <c r="AC449" s="537"/>
    </row>
    <row r="450" spans="6:29" s="558" customFormat="1" ht="12">
      <c r="F450" s="572"/>
      <c r="G450" s="572"/>
      <c r="H450" s="572"/>
      <c r="I450" s="572"/>
      <c r="L450" s="572"/>
      <c r="O450" s="536"/>
      <c r="P450" s="536"/>
      <c r="Q450" s="536"/>
      <c r="R450" s="536"/>
      <c r="S450" s="536"/>
      <c r="T450" s="537"/>
      <c r="U450" s="537"/>
      <c r="V450" s="537"/>
      <c r="W450" s="537"/>
      <c r="X450" s="537"/>
      <c r="Y450" s="537"/>
      <c r="Z450" s="537"/>
      <c r="AA450" s="537"/>
      <c r="AB450" s="537"/>
      <c r="AC450" s="537"/>
    </row>
    <row r="451" spans="6:29" s="558" customFormat="1" ht="12">
      <c r="F451" s="572"/>
      <c r="G451" s="572"/>
      <c r="H451" s="572"/>
      <c r="I451" s="572"/>
      <c r="L451" s="572"/>
      <c r="O451" s="536"/>
      <c r="P451" s="536"/>
      <c r="Q451" s="536"/>
      <c r="R451" s="536"/>
      <c r="S451" s="536"/>
      <c r="T451" s="537"/>
      <c r="U451" s="537"/>
      <c r="V451" s="537"/>
      <c r="W451" s="537"/>
      <c r="X451" s="537"/>
      <c r="Y451" s="537"/>
      <c r="Z451" s="537"/>
      <c r="AA451" s="537"/>
      <c r="AB451" s="537"/>
      <c r="AC451" s="537"/>
    </row>
    <row r="452" spans="6:29" s="558" customFormat="1" ht="12">
      <c r="F452" s="572"/>
      <c r="G452" s="572"/>
      <c r="H452" s="572"/>
      <c r="I452" s="572"/>
      <c r="L452" s="572"/>
      <c r="O452" s="536"/>
      <c r="P452" s="536"/>
      <c r="Q452" s="536"/>
      <c r="R452" s="536"/>
      <c r="S452" s="536"/>
      <c r="T452" s="537"/>
      <c r="U452" s="537"/>
      <c r="V452" s="537"/>
      <c r="W452" s="537"/>
      <c r="X452" s="537"/>
      <c r="Y452" s="537"/>
      <c r="Z452" s="537"/>
      <c r="AA452" s="537"/>
      <c r="AB452" s="537"/>
      <c r="AC452" s="537"/>
    </row>
    <row r="453" spans="6:29" s="558" customFormat="1" ht="12">
      <c r="F453" s="572"/>
      <c r="G453" s="572"/>
      <c r="H453" s="572"/>
      <c r="I453" s="572"/>
      <c r="L453" s="572"/>
      <c r="O453" s="536"/>
      <c r="P453" s="536"/>
      <c r="Q453" s="536"/>
      <c r="R453" s="536"/>
      <c r="S453" s="536"/>
      <c r="T453" s="537"/>
      <c r="U453" s="537"/>
      <c r="V453" s="537"/>
      <c r="W453" s="537"/>
      <c r="X453" s="537"/>
      <c r="Y453" s="537"/>
      <c r="Z453" s="537"/>
      <c r="AA453" s="537"/>
      <c r="AB453" s="537"/>
      <c r="AC453" s="537"/>
    </row>
    <row r="454" spans="6:29" s="558" customFormat="1" ht="12">
      <c r="F454" s="572"/>
      <c r="G454" s="572"/>
      <c r="H454" s="572"/>
      <c r="I454" s="572"/>
      <c r="L454" s="572"/>
      <c r="O454" s="536"/>
      <c r="P454" s="536"/>
      <c r="Q454" s="536"/>
      <c r="R454" s="536"/>
      <c r="S454" s="536"/>
      <c r="T454" s="537"/>
      <c r="U454" s="537"/>
      <c r="V454" s="537"/>
      <c r="W454" s="537"/>
      <c r="X454" s="537"/>
      <c r="Y454" s="537"/>
      <c r="Z454" s="537"/>
      <c r="AA454" s="537"/>
      <c r="AB454" s="537"/>
      <c r="AC454" s="537"/>
    </row>
    <row r="455" spans="6:29" s="558" customFormat="1" ht="12">
      <c r="F455" s="572"/>
      <c r="G455" s="572"/>
      <c r="H455" s="572"/>
      <c r="I455" s="572"/>
      <c r="L455" s="572"/>
      <c r="O455" s="536"/>
      <c r="P455" s="536"/>
      <c r="Q455" s="536"/>
      <c r="R455" s="536"/>
      <c r="S455" s="536"/>
      <c r="T455" s="537"/>
      <c r="U455" s="537"/>
      <c r="V455" s="537"/>
      <c r="W455" s="537"/>
      <c r="X455" s="537"/>
      <c r="Y455" s="537"/>
      <c r="Z455" s="537"/>
      <c r="AA455" s="537"/>
      <c r="AB455" s="537"/>
      <c r="AC455" s="537"/>
    </row>
    <row r="456" spans="6:29" s="558" customFormat="1" ht="12">
      <c r="F456" s="572"/>
      <c r="G456" s="572"/>
      <c r="H456" s="572"/>
      <c r="I456" s="572"/>
      <c r="L456" s="572"/>
      <c r="O456" s="536"/>
      <c r="P456" s="536"/>
      <c r="Q456" s="536"/>
      <c r="R456" s="536"/>
      <c r="S456" s="536"/>
      <c r="T456" s="537"/>
      <c r="U456" s="537"/>
      <c r="V456" s="537"/>
      <c r="W456" s="537"/>
      <c r="X456" s="537"/>
      <c r="Y456" s="537"/>
      <c r="Z456" s="537"/>
      <c r="AA456" s="537"/>
      <c r="AB456" s="537"/>
      <c r="AC456" s="537"/>
    </row>
    <row r="457" spans="6:29" s="558" customFormat="1" ht="12">
      <c r="F457" s="572"/>
      <c r="G457" s="572"/>
      <c r="H457" s="572"/>
      <c r="I457" s="572"/>
      <c r="L457" s="572"/>
      <c r="O457" s="536"/>
      <c r="P457" s="536"/>
      <c r="Q457" s="536"/>
      <c r="R457" s="536"/>
      <c r="S457" s="536"/>
      <c r="T457" s="537"/>
      <c r="U457" s="537"/>
      <c r="V457" s="537"/>
      <c r="W457" s="537"/>
      <c r="X457" s="537"/>
      <c r="Y457" s="537"/>
      <c r="Z457" s="537"/>
      <c r="AA457" s="537"/>
      <c r="AB457" s="537"/>
      <c r="AC457" s="537"/>
    </row>
    <row r="458" spans="6:29" s="558" customFormat="1" ht="12">
      <c r="F458" s="572"/>
      <c r="G458" s="572"/>
      <c r="H458" s="572"/>
      <c r="I458" s="572"/>
      <c r="L458" s="572"/>
      <c r="O458" s="536"/>
      <c r="P458" s="536"/>
      <c r="Q458" s="536"/>
      <c r="R458" s="536"/>
      <c r="S458" s="536"/>
      <c r="T458" s="537"/>
      <c r="U458" s="537"/>
      <c r="V458" s="537"/>
      <c r="W458" s="537"/>
      <c r="X458" s="537"/>
      <c r="Y458" s="537"/>
      <c r="Z458" s="537"/>
      <c r="AA458" s="537"/>
      <c r="AB458" s="537"/>
      <c r="AC458" s="537"/>
    </row>
    <row r="459" spans="6:29" s="558" customFormat="1" ht="12">
      <c r="F459" s="572"/>
      <c r="G459" s="572"/>
      <c r="H459" s="572"/>
      <c r="I459" s="572"/>
      <c r="L459" s="572"/>
      <c r="O459" s="536"/>
      <c r="P459" s="536"/>
      <c r="Q459" s="536"/>
      <c r="R459" s="536"/>
      <c r="S459" s="536"/>
      <c r="T459" s="537"/>
      <c r="U459" s="537"/>
      <c r="V459" s="537"/>
      <c r="W459" s="537"/>
      <c r="X459" s="537"/>
      <c r="Y459" s="537"/>
      <c r="Z459" s="537"/>
      <c r="AA459" s="537"/>
      <c r="AB459" s="537"/>
      <c r="AC459" s="537"/>
    </row>
    <row r="460" spans="6:29" s="558" customFormat="1" ht="12">
      <c r="F460" s="572"/>
      <c r="G460" s="572"/>
      <c r="H460" s="572"/>
      <c r="I460" s="572"/>
      <c r="L460" s="572"/>
      <c r="O460" s="536"/>
      <c r="P460" s="536"/>
      <c r="Q460" s="536"/>
      <c r="R460" s="536"/>
      <c r="S460" s="536"/>
      <c r="T460" s="537"/>
      <c r="U460" s="537"/>
      <c r="V460" s="537"/>
      <c r="W460" s="537"/>
      <c r="X460" s="537"/>
      <c r="Y460" s="537"/>
      <c r="Z460" s="537"/>
      <c r="AA460" s="537"/>
      <c r="AB460" s="537"/>
      <c r="AC460" s="537"/>
    </row>
    <row r="461" spans="6:29" s="558" customFormat="1" ht="12">
      <c r="F461" s="572"/>
      <c r="G461" s="572"/>
      <c r="H461" s="572"/>
      <c r="I461" s="572"/>
      <c r="L461" s="572"/>
      <c r="O461" s="536"/>
      <c r="P461" s="536"/>
      <c r="Q461" s="536"/>
      <c r="R461" s="536"/>
      <c r="S461" s="536"/>
      <c r="T461" s="537"/>
      <c r="U461" s="537"/>
      <c r="V461" s="537"/>
      <c r="W461" s="537"/>
      <c r="X461" s="537"/>
      <c r="Y461" s="537"/>
      <c r="Z461" s="537"/>
      <c r="AA461" s="537"/>
      <c r="AB461" s="537"/>
      <c r="AC461" s="537"/>
    </row>
    <row r="462" spans="6:29" s="558" customFormat="1" ht="12">
      <c r="F462" s="572"/>
      <c r="G462" s="572"/>
      <c r="H462" s="572"/>
      <c r="I462" s="572"/>
      <c r="L462" s="572"/>
      <c r="O462" s="536"/>
      <c r="P462" s="536"/>
      <c r="Q462" s="536"/>
      <c r="R462" s="536"/>
      <c r="S462" s="536"/>
      <c r="T462" s="537"/>
      <c r="U462" s="537"/>
      <c r="V462" s="537"/>
      <c r="W462" s="537"/>
      <c r="X462" s="537"/>
      <c r="Y462" s="537"/>
      <c r="Z462" s="537"/>
      <c r="AA462" s="537"/>
      <c r="AB462" s="537"/>
      <c r="AC462" s="537"/>
    </row>
    <row r="463" spans="6:29" s="558" customFormat="1" ht="12">
      <c r="F463" s="572"/>
      <c r="G463" s="572"/>
      <c r="H463" s="572"/>
      <c r="I463" s="572"/>
      <c r="L463" s="572"/>
      <c r="O463" s="536"/>
      <c r="P463" s="536"/>
      <c r="Q463" s="536"/>
      <c r="R463" s="536"/>
      <c r="S463" s="536"/>
      <c r="T463" s="537"/>
      <c r="U463" s="537"/>
      <c r="V463" s="537"/>
      <c r="W463" s="537"/>
      <c r="X463" s="537"/>
      <c r="Y463" s="537"/>
      <c r="Z463" s="537"/>
      <c r="AA463" s="537"/>
      <c r="AB463" s="537"/>
      <c r="AC463" s="537"/>
    </row>
    <row r="464" spans="6:29" s="558" customFormat="1" ht="12">
      <c r="F464" s="572"/>
      <c r="G464" s="572"/>
      <c r="H464" s="572"/>
      <c r="I464" s="572"/>
      <c r="L464" s="572"/>
      <c r="O464" s="536"/>
      <c r="P464" s="536"/>
      <c r="Q464" s="536"/>
      <c r="R464" s="536"/>
      <c r="S464" s="536"/>
      <c r="T464" s="537"/>
      <c r="U464" s="537"/>
      <c r="V464" s="537"/>
      <c r="W464" s="537"/>
      <c r="X464" s="537"/>
      <c r="Y464" s="537"/>
      <c r="Z464" s="537"/>
      <c r="AA464" s="537"/>
      <c r="AB464" s="537"/>
      <c r="AC464" s="537"/>
    </row>
    <row r="465" spans="6:29" s="558" customFormat="1" ht="12">
      <c r="F465" s="572"/>
      <c r="G465" s="572"/>
      <c r="H465" s="572"/>
      <c r="I465" s="572"/>
      <c r="L465" s="572"/>
      <c r="O465" s="536"/>
      <c r="P465" s="536"/>
      <c r="Q465" s="536"/>
      <c r="R465" s="536"/>
      <c r="S465" s="536"/>
      <c r="T465" s="537"/>
      <c r="U465" s="537"/>
      <c r="V465" s="537"/>
      <c r="W465" s="537"/>
      <c r="X465" s="537"/>
      <c r="Y465" s="537"/>
      <c r="Z465" s="537"/>
      <c r="AA465" s="537"/>
      <c r="AB465" s="537"/>
      <c r="AC465" s="537"/>
    </row>
    <row r="466" spans="6:29" s="558" customFormat="1" ht="12">
      <c r="F466" s="572"/>
      <c r="G466" s="572"/>
      <c r="H466" s="572"/>
      <c r="I466" s="572"/>
      <c r="L466" s="572"/>
      <c r="O466" s="536"/>
      <c r="P466" s="536"/>
      <c r="Q466" s="536"/>
      <c r="R466" s="536"/>
      <c r="S466" s="536"/>
      <c r="T466" s="537"/>
      <c r="U466" s="537"/>
      <c r="V466" s="537"/>
      <c r="W466" s="537"/>
      <c r="X466" s="537"/>
      <c r="Y466" s="537"/>
      <c r="Z466" s="537"/>
      <c r="AA466" s="537"/>
      <c r="AB466" s="537"/>
      <c r="AC466" s="537"/>
    </row>
    <row r="467" spans="6:29" s="558" customFormat="1" ht="12">
      <c r="F467" s="572"/>
      <c r="G467" s="572"/>
      <c r="H467" s="572"/>
      <c r="I467" s="572"/>
      <c r="L467" s="572"/>
      <c r="O467" s="536"/>
      <c r="P467" s="536"/>
      <c r="Q467" s="536"/>
      <c r="R467" s="536"/>
      <c r="S467" s="536"/>
      <c r="T467" s="537"/>
      <c r="U467" s="537"/>
      <c r="V467" s="537"/>
      <c r="W467" s="537"/>
      <c r="X467" s="537"/>
      <c r="Y467" s="537"/>
      <c r="Z467" s="537"/>
      <c r="AA467" s="537"/>
      <c r="AB467" s="537"/>
      <c r="AC467" s="537"/>
    </row>
    <row r="468" spans="6:29" s="558" customFormat="1" ht="12">
      <c r="F468" s="572"/>
      <c r="G468" s="572"/>
      <c r="H468" s="572"/>
      <c r="I468" s="572"/>
      <c r="L468" s="572"/>
      <c r="O468" s="536"/>
      <c r="P468" s="536"/>
      <c r="Q468" s="536"/>
      <c r="R468" s="536"/>
      <c r="S468" s="536"/>
      <c r="T468" s="537"/>
      <c r="U468" s="537"/>
      <c r="V468" s="537"/>
      <c r="W468" s="537"/>
      <c r="X468" s="537"/>
      <c r="Y468" s="537"/>
      <c r="Z468" s="537"/>
      <c r="AA468" s="537"/>
      <c r="AB468" s="537"/>
      <c r="AC468" s="537"/>
    </row>
    <row r="469" spans="6:29" s="558" customFormat="1" ht="12">
      <c r="F469" s="572"/>
      <c r="G469" s="572"/>
      <c r="H469" s="572"/>
      <c r="I469" s="572"/>
      <c r="L469" s="572"/>
      <c r="O469" s="536"/>
      <c r="P469" s="536"/>
      <c r="Q469" s="536"/>
      <c r="R469" s="536"/>
      <c r="S469" s="536"/>
      <c r="T469" s="537"/>
      <c r="U469" s="537"/>
      <c r="V469" s="537"/>
      <c r="W469" s="537"/>
      <c r="X469" s="537"/>
      <c r="Y469" s="537"/>
      <c r="Z469" s="537"/>
      <c r="AA469" s="537"/>
      <c r="AB469" s="537"/>
      <c r="AC469" s="537"/>
    </row>
    <row r="470" spans="6:29" s="558" customFormat="1" ht="12">
      <c r="F470" s="572"/>
      <c r="G470" s="572"/>
      <c r="H470" s="572"/>
      <c r="I470" s="572"/>
      <c r="L470" s="572"/>
      <c r="O470" s="536"/>
      <c r="P470" s="536"/>
      <c r="Q470" s="536"/>
      <c r="R470" s="536"/>
      <c r="S470" s="536"/>
      <c r="T470" s="537"/>
      <c r="U470" s="537"/>
      <c r="V470" s="537"/>
      <c r="W470" s="537"/>
      <c r="X470" s="537"/>
      <c r="Y470" s="537"/>
      <c r="Z470" s="537"/>
      <c r="AA470" s="537"/>
      <c r="AB470" s="537"/>
      <c r="AC470" s="537"/>
    </row>
    <row r="471" spans="6:29" s="558" customFormat="1" ht="12">
      <c r="F471" s="572"/>
      <c r="G471" s="572"/>
      <c r="H471" s="572"/>
      <c r="I471" s="572"/>
      <c r="L471" s="572"/>
      <c r="O471" s="536"/>
      <c r="P471" s="536"/>
      <c r="Q471" s="536"/>
      <c r="R471" s="536"/>
      <c r="S471" s="536"/>
      <c r="T471" s="537"/>
      <c r="U471" s="537"/>
      <c r="V471" s="537"/>
      <c r="W471" s="537"/>
      <c r="X471" s="537"/>
      <c r="Y471" s="537"/>
      <c r="Z471" s="537"/>
      <c r="AA471" s="537"/>
      <c r="AB471" s="537"/>
      <c r="AC471" s="537"/>
    </row>
    <row r="472" spans="6:29" s="558" customFormat="1" ht="12">
      <c r="F472" s="572"/>
      <c r="G472" s="572"/>
      <c r="H472" s="572"/>
      <c r="I472" s="572"/>
      <c r="L472" s="572"/>
      <c r="O472" s="536"/>
      <c r="P472" s="536"/>
      <c r="Q472" s="536"/>
      <c r="R472" s="536"/>
      <c r="S472" s="536"/>
      <c r="T472" s="537"/>
      <c r="U472" s="537"/>
      <c r="V472" s="537"/>
      <c r="W472" s="537"/>
      <c r="X472" s="537"/>
      <c r="Y472" s="537"/>
      <c r="Z472" s="537"/>
      <c r="AA472" s="537"/>
      <c r="AB472" s="537"/>
      <c r="AC472" s="537"/>
    </row>
    <row r="473" spans="6:29" s="558" customFormat="1" ht="12">
      <c r="F473" s="572"/>
      <c r="G473" s="572"/>
      <c r="H473" s="572"/>
      <c r="I473" s="572"/>
      <c r="L473" s="572"/>
      <c r="O473" s="536"/>
      <c r="P473" s="536"/>
      <c r="Q473" s="536"/>
      <c r="R473" s="536"/>
      <c r="S473" s="536"/>
      <c r="T473" s="537"/>
      <c r="U473" s="537"/>
      <c r="V473" s="537"/>
      <c r="W473" s="537"/>
      <c r="X473" s="537"/>
      <c r="Y473" s="537"/>
      <c r="Z473" s="537"/>
      <c r="AA473" s="537"/>
      <c r="AB473" s="537"/>
      <c r="AC473" s="537"/>
    </row>
    <row r="474" spans="6:29" s="558" customFormat="1" ht="12">
      <c r="F474" s="572"/>
      <c r="G474" s="572"/>
      <c r="H474" s="572"/>
      <c r="I474" s="572"/>
      <c r="L474" s="572"/>
      <c r="O474" s="536"/>
      <c r="P474" s="536"/>
      <c r="Q474" s="536"/>
      <c r="R474" s="536"/>
      <c r="S474" s="536"/>
      <c r="T474" s="537"/>
      <c r="U474" s="537"/>
      <c r="V474" s="537"/>
      <c r="W474" s="537"/>
      <c r="X474" s="537"/>
      <c r="Y474" s="537"/>
      <c r="Z474" s="537"/>
      <c r="AA474" s="537"/>
      <c r="AB474" s="537"/>
      <c r="AC474" s="537"/>
    </row>
    <row r="475" spans="6:29" s="558" customFormat="1" ht="12">
      <c r="F475" s="572"/>
      <c r="G475" s="572"/>
      <c r="H475" s="572"/>
      <c r="I475" s="572"/>
      <c r="L475" s="572"/>
      <c r="O475" s="536"/>
      <c r="P475" s="536"/>
      <c r="Q475" s="536"/>
      <c r="R475" s="536"/>
      <c r="S475" s="536"/>
      <c r="T475" s="537"/>
      <c r="U475" s="537"/>
      <c r="V475" s="537"/>
      <c r="W475" s="537"/>
      <c r="X475" s="537"/>
      <c r="Y475" s="537"/>
      <c r="Z475" s="537"/>
      <c r="AA475" s="537"/>
      <c r="AB475" s="537"/>
      <c r="AC475" s="537"/>
    </row>
    <row r="476" spans="6:29" s="558" customFormat="1" ht="12">
      <c r="F476" s="572"/>
      <c r="G476" s="572"/>
      <c r="H476" s="572"/>
      <c r="I476" s="572"/>
      <c r="L476" s="572"/>
      <c r="O476" s="536"/>
      <c r="P476" s="536"/>
      <c r="Q476" s="536"/>
      <c r="R476" s="536"/>
      <c r="S476" s="536"/>
      <c r="T476" s="537"/>
      <c r="U476" s="537"/>
      <c r="V476" s="537"/>
      <c r="W476" s="537"/>
      <c r="X476" s="537"/>
      <c r="Y476" s="537"/>
      <c r="Z476" s="537"/>
      <c r="AA476" s="537"/>
      <c r="AB476" s="537"/>
      <c r="AC476" s="537"/>
    </row>
    <row r="477" spans="6:29" s="558" customFormat="1" ht="12">
      <c r="F477" s="572"/>
      <c r="G477" s="572"/>
      <c r="H477" s="572"/>
      <c r="I477" s="572"/>
      <c r="L477" s="572"/>
      <c r="O477" s="536"/>
      <c r="P477" s="536"/>
      <c r="Q477" s="536"/>
      <c r="R477" s="536"/>
      <c r="S477" s="536"/>
      <c r="T477" s="537"/>
      <c r="U477" s="537"/>
      <c r="V477" s="537"/>
      <c r="W477" s="537"/>
      <c r="X477" s="537"/>
      <c r="Y477" s="537"/>
      <c r="Z477" s="537"/>
      <c r="AA477" s="537"/>
      <c r="AB477" s="537"/>
      <c r="AC477" s="537"/>
    </row>
    <row r="478" spans="6:29" s="558" customFormat="1" ht="12">
      <c r="F478" s="572"/>
      <c r="G478" s="572"/>
      <c r="H478" s="572"/>
      <c r="I478" s="572"/>
      <c r="L478" s="572"/>
      <c r="O478" s="536"/>
      <c r="P478" s="536"/>
      <c r="Q478" s="536"/>
      <c r="R478" s="536"/>
      <c r="S478" s="536"/>
      <c r="T478" s="537"/>
      <c r="U478" s="537"/>
      <c r="V478" s="537"/>
      <c r="W478" s="537"/>
      <c r="X478" s="537"/>
      <c r="Y478" s="537"/>
      <c r="Z478" s="537"/>
      <c r="AA478" s="537"/>
      <c r="AB478" s="537"/>
      <c r="AC478" s="537"/>
    </row>
    <row r="479" spans="6:29" s="558" customFormat="1" ht="12">
      <c r="F479" s="572"/>
      <c r="G479" s="572"/>
      <c r="H479" s="572"/>
      <c r="I479" s="572"/>
      <c r="L479" s="572"/>
      <c r="O479" s="536"/>
      <c r="P479" s="536"/>
      <c r="Q479" s="536"/>
      <c r="R479" s="536"/>
      <c r="S479" s="536"/>
      <c r="T479" s="537"/>
      <c r="U479" s="537"/>
      <c r="V479" s="537"/>
      <c r="W479" s="537"/>
      <c r="X479" s="537"/>
      <c r="Y479" s="537"/>
      <c r="Z479" s="537"/>
      <c r="AA479" s="537"/>
      <c r="AB479" s="537"/>
      <c r="AC479" s="537"/>
    </row>
    <row r="480" spans="6:29" s="558" customFormat="1" ht="12">
      <c r="F480" s="572"/>
      <c r="G480" s="572"/>
      <c r="H480" s="572"/>
      <c r="I480" s="572"/>
      <c r="L480" s="572"/>
      <c r="O480" s="536"/>
      <c r="P480" s="536"/>
      <c r="Q480" s="536"/>
      <c r="R480" s="536"/>
      <c r="S480" s="536"/>
      <c r="T480" s="537"/>
      <c r="U480" s="537"/>
      <c r="V480" s="537"/>
      <c r="W480" s="537"/>
      <c r="X480" s="537"/>
      <c r="Y480" s="537"/>
      <c r="Z480" s="537"/>
      <c r="AA480" s="537"/>
      <c r="AB480" s="537"/>
      <c r="AC480" s="537"/>
    </row>
    <row r="481" spans="6:29" s="558" customFormat="1" ht="12">
      <c r="F481" s="572"/>
      <c r="G481" s="572"/>
      <c r="H481" s="572"/>
      <c r="I481" s="572"/>
      <c r="L481" s="572"/>
      <c r="O481" s="536"/>
      <c r="P481" s="536"/>
      <c r="Q481" s="536"/>
      <c r="R481" s="536"/>
      <c r="S481" s="536"/>
      <c r="T481" s="537"/>
      <c r="U481" s="537"/>
      <c r="V481" s="537"/>
      <c r="W481" s="537"/>
      <c r="X481" s="537"/>
      <c r="Y481" s="537"/>
      <c r="Z481" s="537"/>
      <c r="AA481" s="537"/>
      <c r="AB481" s="537"/>
      <c r="AC481" s="537"/>
    </row>
    <row r="482" spans="6:29" s="558" customFormat="1" ht="12">
      <c r="F482" s="572"/>
      <c r="G482" s="572"/>
      <c r="H482" s="572"/>
      <c r="I482" s="572"/>
      <c r="L482" s="572"/>
      <c r="O482" s="536"/>
      <c r="P482" s="536"/>
      <c r="Q482" s="536"/>
      <c r="R482" s="536"/>
      <c r="S482" s="536"/>
      <c r="T482" s="537"/>
      <c r="U482" s="537"/>
      <c r="V482" s="537"/>
      <c r="W482" s="537"/>
      <c r="X482" s="537"/>
      <c r="Y482" s="537"/>
      <c r="Z482" s="537"/>
      <c r="AA482" s="537"/>
      <c r="AB482" s="537"/>
      <c r="AC482" s="537"/>
    </row>
    <row r="483" spans="6:29" s="558" customFormat="1" ht="12">
      <c r="F483" s="572"/>
      <c r="G483" s="572"/>
      <c r="H483" s="572"/>
      <c r="I483" s="572"/>
      <c r="L483" s="572"/>
      <c r="O483" s="536"/>
      <c r="P483" s="536"/>
      <c r="Q483" s="536"/>
      <c r="R483" s="536"/>
      <c r="S483" s="536"/>
      <c r="T483" s="537"/>
      <c r="U483" s="537"/>
      <c r="V483" s="537"/>
      <c r="W483" s="537"/>
      <c r="X483" s="537"/>
      <c r="Y483" s="537"/>
      <c r="Z483" s="537"/>
      <c r="AA483" s="537"/>
      <c r="AB483" s="537"/>
      <c r="AC483" s="537"/>
    </row>
    <row r="484" spans="6:29" s="558" customFormat="1" ht="12">
      <c r="F484" s="572"/>
      <c r="G484" s="572"/>
      <c r="H484" s="572"/>
      <c r="I484" s="572"/>
      <c r="L484" s="572"/>
      <c r="O484" s="536"/>
      <c r="P484" s="536"/>
      <c r="Q484" s="536"/>
      <c r="R484" s="536"/>
      <c r="S484" s="536"/>
      <c r="T484" s="537"/>
      <c r="U484" s="537"/>
      <c r="V484" s="537"/>
      <c r="W484" s="537"/>
      <c r="X484" s="537"/>
      <c r="Y484" s="537"/>
      <c r="Z484" s="537"/>
      <c r="AA484" s="537"/>
      <c r="AB484" s="537"/>
      <c r="AC484" s="537"/>
    </row>
    <row r="485" spans="6:29" s="558" customFormat="1" ht="12">
      <c r="F485" s="572"/>
      <c r="G485" s="572"/>
      <c r="H485" s="572"/>
      <c r="I485" s="572"/>
      <c r="L485" s="572"/>
      <c r="O485" s="536"/>
      <c r="P485" s="536"/>
      <c r="Q485" s="536"/>
      <c r="R485" s="536"/>
      <c r="S485" s="536"/>
      <c r="T485" s="537"/>
      <c r="U485" s="537"/>
      <c r="V485" s="537"/>
      <c r="W485" s="537"/>
      <c r="X485" s="537"/>
      <c r="Y485" s="537"/>
      <c r="Z485" s="537"/>
      <c r="AA485" s="537"/>
      <c r="AB485" s="537"/>
      <c r="AC485" s="537"/>
    </row>
    <row r="486" spans="6:29" s="558" customFormat="1" ht="12">
      <c r="F486" s="572"/>
      <c r="G486" s="572"/>
      <c r="H486" s="572"/>
      <c r="I486" s="572"/>
      <c r="L486" s="572"/>
      <c r="O486" s="536"/>
      <c r="P486" s="536"/>
      <c r="Q486" s="536"/>
      <c r="R486" s="536"/>
      <c r="S486" s="536"/>
      <c r="T486" s="537"/>
      <c r="U486" s="537"/>
      <c r="V486" s="537"/>
      <c r="W486" s="537"/>
      <c r="X486" s="537"/>
      <c r="Y486" s="537"/>
      <c r="Z486" s="537"/>
      <c r="AA486" s="537"/>
      <c r="AB486" s="537"/>
      <c r="AC486" s="537"/>
    </row>
    <row r="487" spans="6:29" s="558" customFormat="1" ht="12">
      <c r="F487" s="572"/>
      <c r="G487" s="572"/>
      <c r="H487" s="572"/>
      <c r="I487" s="572"/>
      <c r="L487" s="572"/>
      <c r="O487" s="536"/>
      <c r="P487" s="536"/>
      <c r="Q487" s="536"/>
      <c r="R487" s="536"/>
      <c r="S487" s="536"/>
      <c r="T487" s="537"/>
      <c r="U487" s="537"/>
      <c r="V487" s="537"/>
      <c r="W487" s="537"/>
      <c r="X487" s="537"/>
      <c r="Y487" s="537"/>
      <c r="Z487" s="537"/>
      <c r="AA487" s="537"/>
      <c r="AB487" s="537"/>
      <c r="AC487" s="537"/>
    </row>
    <row r="488" spans="6:29" s="558" customFormat="1" ht="12">
      <c r="F488" s="572"/>
      <c r="G488" s="572"/>
      <c r="H488" s="572"/>
      <c r="I488" s="572"/>
      <c r="L488" s="572"/>
      <c r="O488" s="536"/>
      <c r="P488" s="536"/>
      <c r="Q488" s="536"/>
      <c r="R488" s="536"/>
      <c r="S488" s="536"/>
      <c r="T488" s="537"/>
      <c r="U488" s="537"/>
      <c r="V488" s="537"/>
      <c r="W488" s="537"/>
      <c r="X488" s="537"/>
      <c r="Y488" s="537"/>
      <c r="Z488" s="537"/>
      <c r="AA488" s="537"/>
      <c r="AB488" s="537"/>
      <c r="AC488" s="537"/>
    </row>
    <row r="489" spans="6:29" s="558" customFormat="1" ht="12">
      <c r="F489" s="572"/>
      <c r="G489" s="572"/>
      <c r="H489" s="572"/>
      <c r="I489" s="572"/>
      <c r="L489" s="572"/>
      <c r="O489" s="536"/>
      <c r="P489" s="536"/>
      <c r="Q489" s="536"/>
      <c r="R489" s="536"/>
      <c r="S489" s="536"/>
      <c r="T489" s="537"/>
      <c r="U489" s="537"/>
      <c r="V489" s="537"/>
      <c r="W489" s="537"/>
      <c r="X489" s="537"/>
      <c r="Y489" s="537"/>
      <c r="Z489" s="537"/>
      <c r="AA489" s="537"/>
      <c r="AB489" s="537"/>
      <c r="AC489" s="537"/>
    </row>
    <row r="490" spans="6:29" s="558" customFormat="1" ht="12">
      <c r="F490" s="572"/>
      <c r="G490" s="572"/>
      <c r="H490" s="572"/>
      <c r="I490" s="572"/>
      <c r="L490" s="572"/>
      <c r="O490" s="536"/>
      <c r="P490" s="536"/>
      <c r="Q490" s="536"/>
      <c r="R490" s="536"/>
      <c r="S490" s="536"/>
      <c r="T490" s="537"/>
      <c r="U490" s="537"/>
      <c r="V490" s="537"/>
      <c r="W490" s="537"/>
      <c r="X490" s="537"/>
      <c r="Y490" s="537"/>
      <c r="Z490" s="537"/>
      <c r="AA490" s="537"/>
      <c r="AB490" s="537"/>
      <c r="AC490" s="537"/>
    </row>
    <row r="491" spans="6:29" s="558" customFormat="1" ht="12">
      <c r="F491" s="572"/>
      <c r="G491" s="572"/>
      <c r="H491" s="572"/>
      <c r="I491" s="572"/>
      <c r="L491" s="572"/>
      <c r="O491" s="536"/>
      <c r="P491" s="536"/>
      <c r="Q491" s="536"/>
      <c r="R491" s="536"/>
      <c r="S491" s="536"/>
      <c r="T491" s="537"/>
      <c r="U491" s="537"/>
      <c r="V491" s="537"/>
      <c r="W491" s="537"/>
      <c r="X491" s="537"/>
      <c r="Y491" s="537"/>
      <c r="Z491" s="537"/>
      <c r="AA491" s="537"/>
      <c r="AB491" s="537"/>
      <c r="AC491" s="537"/>
    </row>
    <row r="492" spans="6:29" s="558" customFormat="1" ht="12">
      <c r="F492" s="572"/>
      <c r="G492" s="572"/>
      <c r="H492" s="572"/>
      <c r="I492" s="572"/>
      <c r="L492" s="572"/>
      <c r="O492" s="536"/>
      <c r="P492" s="536"/>
      <c r="Q492" s="536"/>
      <c r="R492" s="536"/>
      <c r="S492" s="536"/>
      <c r="T492" s="537"/>
      <c r="U492" s="537"/>
      <c r="V492" s="537"/>
      <c r="W492" s="537"/>
      <c r="X492" s="537"/>
      <c r="Y492" s="537"/>
      <c r="Z492" s="537"/>
      <c r="AA492" s="537"/>
      <c r="AB492" s="537"/>
      <c r="AC492" s="537"/>
    </row>
    <row r="493" spans="6:29" s="558" customFormat="1" ht="12">
      <c r="F493" s="572"/>
      <c r="G493" s="572"/>
      <c r="H493" s="572"/>
      <c r="I493" s="572"/>
      <c r="L493" s="572"/>
      <c r="O493" s="536"/>
      <c r="P493" s="536"/>
      <c r="Q493" s="536"/>
      <c r="R493" s="536"/>
      <c r="S493" s="536"/>
      <c r="T493" s="537"/>
      <c r="U493" s="537"/>
      <c r="V493" s="537"/>
      <c r="W493" s="537"/>
      <c r="X493" s="537"/>
      <c r="Y493" s="537"/>
      <c r="Z493" s="537"/>
      <c r="AA493" s="537"/>
      <c r="AB493" s="537"/>
      <c r="AC493" s="537"/>
    </row>
    <row r="494" spans="6:29" s="558" customFormat="1" ht="12">
      <c r="F494" s="572"/>
      <c r="G494" s="572"/>
      <c r="H494" s="572"/>
      <c r="I494" s="572"/>
      <c r="L494" s="572"/>
      <c r="O494" s="536"/>
      <c r="P494" s="536"/>
      <c r="Q494" s="536"/>
      <c r="R494" s="536"/>
      <c r="S494" s="536"/>
      <c r="T494" s="537"/>
      <c r="U494" s="537"/>
      <c r="V494" s="537"/>
      <c r="W494" s="537"/>
      <c r="X494" s="537"/>
      <c r="Y494" s="537"/>
      <c r="Z494" s="537"/>
      <c r="AA494" s="537"/>
      <c r="AB494" s="537"/>
      <c r="AC494" s="537"/>
    </row>
    <row r="495" spans="6:29" s="558" customFormat="1" ht="12">
      <c r="F495" s="572"/>
      <c r="G495" s="572"/>
      <c r="H495" s="572"/>
      <c r="I495" s="572"/>
      <c r="L495" s="572"/>
      <c r="O495" s="536"/>
      <c r="P495" s="536"/>
      <c r="Q495" s="536"/>
      <c r="R495" s="536"/>
      <c r="S495" s="536"/>
      <c r="T495" s="537"/>
      <c r="U495" s="537"/>
      <c r="V495" s="537"/>
      <c r="W495" s="537"/>
      <c r="X495" s="537"/>
      <c r="Y495" s="537"/>
      <c r="Z495" s="537"/>
      <c r="AA495" s="537"/>
      <c r="AB495" s="537"/>
      <c r="AC495" s="537"/>
    </row>
    <row r="496" spans="6:29" s="558" customFormat="1" ht="12">
      <c r="F496" s="572"/>
      <c r="G496" s="572"/>
      <c r="H496" s="572"/>
      <c r="I496" s="572"/>
      <c r="L496" s="572"/>
      <c r="O496" s="536"/>
      <c r="P496" s="536"/>
      <c r="Q496" s="536"/>
      <c r="R496" s="536"/>
      <c r="S496" s="536"/>
      <c r="T496" s="537"/>
      <c r="U496" s="537"/>
      <c r="V496" s="537"/>
      <c r="W496" s="537"/>
      <c r="X496" s="537"/>
      <c r="Y496" s="537"/>
      <c r="Z496" s="537"/>
      <c r="AA496" s="537"/>
      <c r="AB496" s="537"/>
      <c r="AC496" s="537"/>
    </row>
    <row r="497" spans="6:29" s="558" customFormat="1" ht="12">
      <c r="F497" s="572"/>
      <c r="G497" s="572"/>
      <c r="H497" s="572"/>
      <c r="I497" s="572"/>
      <c r="L497" s="572"/>
      <c r="O497" s="536"/>
      <c r="P497" s="536"/>
      <c r="Q497" s="536"/>
      <c r="R497" s="536"/>
      <c r="S497" s="536"/>
      <c r="T497" s="537"/>
      <c r="U497" s="537"/>
      <c r="V497" s="537"/>
      <c r="W497" s="537"/>
      <c r="X497" s="537"/>
      <c r="Y497" s="537"/>
      <c r="Z497" s="537"/>
      <c r="AA497" s="537"/>
      <c r="AB497" s="537"/>
      <c r="AC497" s="537"/>
    </row>
    <row r="498" spans="6:29" s="558" customFormat="1" ht="12">
      <c r="F498" s="572"/>
      <c r="G498" s="572"/>
      <c r="H498" s="572"/>
      <c r="I498" s="572"/>
      <c r="L498" s="572"/>
      <c r="O498" s="536"/>
      <c r="P498" s="536"/>
      <c r="Q498" s="536"/>
      <c r="R498" s="536"/>
      <c r="S498" s="536"/>
      <c r="T498" s="537"/>
      <c r="U498" s="537"/>
      <c r="V498" s="537"/>
      <c r="W498" s="537"/>
      <c r="X498" s="537"/>
      <c r="Y498" s="537"/>
      <c r="Z498" s="537"/>
      <c r="AA498" s="537"/>
      <c r="AB498" s="537"/>
      <c r="AC498" s="537"/>
    </row>
    <row r="499" spans="6:29" s="558" customFormat="1" ht="12">
      <c r="F499" s="572"/>
      <c r="G499" s="572"/>
      <c r="H499" s="572"/>
      <c r="I499" s="572"/>
      <c r="L499" s="572"/>
      <c r="O499" s="536"/>
      <c r="P499" s="536"/>
      <c r="Q499" s="536"/>
      <c r="R499" s="536"/>
      <c r="S499" s="536"/>
      <c r="T499" s="537"/>
      <c r="U499" s="537"/>
      <c r="V499" s="537"/>
      <c r="W499" s="537"/>
      <c r="X499" s="537"/>
      <c r="Y499" s="537"/>
      <c r="Z499" s="537"/>
      <c r="AA499" s="537"/>
      <c r="AB499" s="537"/>
      <c r="AC499" s="537"/>
    </row>
    <row r="500" spans="6:29" s="558" customFormat="1" ht="12">
      <c r="F500" s="572"/>
      <c r="G500" s="572"/>
      <c r="H500" s="572"/>
      <c r="I500" s="572"/>
      <c r="L500" s="572"/>
      <c r="O500" s="536"/>
      <c r="P500" s="536"/>
      <c r="Q500" s="536"/>
      <c r="R500" s="536"/>
      <c r="S500" s="536"/>
      <c r="T500" s="537"/>
      <c r="U500" s="537"/>
      <c r="V500" s="537"/>
      <c r="W500" s="537"/>
      <c r="X500" s="537"/>
      <c r="Y500" s="537"/>
      <c r="Z500" s="537"/>
      <c r="AA500" s="537"/>
      <c r="AB500" s="537"/>
      <c r="AC500" s="537"/>
    </row>
    <row r="501" spans="6:29" s="558" customFormat="1" ht="12">
      <c r="F501" s="572"/>
      <c r="G501" s="572"/>
      <c r="H501" s="572"/>
      <c r="I501" s="572"/>
      <c r="L501" s="572"/>
      <c r="O501" s="536"/>
      <c r="P501" s="536"/>
      <c r="Q501" s="536"/>
      <c r="R501" s="536"/>
      <c r="S501" s="536"/>
      <c r="T501" s="537"/>
      <c r="U501" s="537"/>
      <c r="V501" s="537"/>
      <c r="W501" s="537"/>
      <c r="X501" s="537"/>
      <c r="Y501" s="537"/>
      <c r="Z501" s="537"/>
      <c r="AA501" s="537"/>
      <c r="AB501" s="537"/>
      <c r="AC501" s="537"/>
    </row>
    <row r="502" spans="6:29" s="558" customFormat="1" ht="12">
      <c r="F502" s="572"/>
      <c r="G502" s="572"/>
      <c r="H502" s="572"/>
      <c r="I502" s="572"/>
      <c r="L502" s="572"/>
      <c r="O502" s="536"/>
      <c r="P502" s="536"/>
      <c r="Q502" s="536"/>
      <c r="R502" s="536"/>
      <c r="S502" s="536"/>
      <c r="T502" s="537"/>
      <c r="U502" s="537"/>
      <c r="V502" s="537"/>
      <c r="W502" s="537"/>
      <c r="X502" s="537"/>
      <c r="Y502" s="537"/>
      <c r="Z502" s="537"/>
      <c r="AA502" s="537"/>
      <c r="AB502" s="537"/>
      <c r="AC502" s="537"/>
    </row>
    <row r="503" spans="6:29" s="558" customFormat="1" ht="12">
      <c r="F503" s="572"/>
      <c r="G503" s="572"/>
      <c r="H503" s="572"/>
      <c r="I503" s="572"/>
      <c r="L503" s="572"/>
      <c r="O503" s="536"/>
      <c r="P503" s="536"/>
      <c r="Q503" s="536"/>
      <c r="R503" s="536"/>
      <c r="S503" s="536"/>
      <c r="T503" s="537"/>
      <c r="U503" s="537"/>
      <c r="V503" s="537"/>
      <c r="W503" s="537"/>
      <c r="X503" s="537"/>
      <c r="Y503" s="537"/>
      <c r="Z503" s="537"/>
      <c r="AA503" s="537"/>
      <c r="AB503" s="537"/>
      <c r="AC503" s="537"/>
    </row>
    <row r="504" spans="6:29" s="558" customFormat="1" ht="12">
      <c r="F504" s="572"/>
      <c r="G504" s="572"/>
      <c r="H504" s="572"/>
      <c r="I504" s="572"/>
      <c r="L504" s="572"/>
      <c r="O504" s="536"/>
      <c r="P504" s="536"/>
      <c r="Q504" s="536"/>
      <c r="R504" s="536"/>
      <c r="S504" s="536"/>
      <c r="T504" s="537"/>
      <c r="U504" s="537"/>
      <c r="V504" s="537"/>
      <c r="W504" s="537"/>
      <c r="X504" s="537"/>
      <c r="Y504" s="537"/>
      <c r="Z504" s="537"/>
      <c r="AA504" s="537"/>
      <c r="AB504" s="537"/>
      <c r="AC504" s="537"/>
    </row>
    <row r="505" spans="6:29" s="558" customFormat="1" ht="12">
      <c r="F505" s="572"/>
      <c r="G505" s="572"/>
      <c r="H505" s="572"/>
      <c r="I505" s="572"/>
      <c r="L505" s="572"/>
      <c r="O505" s="536"/>
      <c r="P505" s="536"/>
      <c r="Q505" s="536"/>
      <c r="R505" s="536"/>
      <c r="S505" s="536"/>
      <c r="T505" s="537"/>
      <c r="U505" s="537"/>
      <c r="V505" s="537"/>
      <c r="W505" s="537"/>
      <c r="X505" s="537"/>
      <c r="Y505" s="537"/>
      <c r="Z505" s="537"/>
      <c r="AA505" s="537"/>
      <c r="AB505" s="537"/>
      <c r="AC505" s="537"/>
    </row>
    <row r="506" spans="6:29" s="558" customFormat="1" ht="12">
      <c r="F506" s="572"/>
      <c r="G506" s="572"/>
      <c r="H506" s="572"/>
      <c r="I506" s="572"/>
      <c r="L506" s="572"/>
      <c r="O506" s="536"/>
      <c r="P506" s="536"/>
      <c r="Q506" s="536"/>
      <c r="R506" s="536"/>
      <c r="S506" s="536"/>
      <c r="T506" s="537"/>
      <c r="U506" s="537"/>
      <c r="V506" s="537"/>
      <c r="W506" s="537"/>
      <c r="X506" s="537"/>
      <c r="Y506" s="537"/>
      <c r="Z506" s="537"/>
      <c r="AA506" s="537"/>
      <c r="AB506" s="537"/>
      <c r="AC506" s="537"/>
    </row>
    <row r="507" spans="6:29" s="558" customFormat="1" ht="12">
      <c r="F507" s="572"/>
      <c r="G507" s="572"/>
      <c r="H507" s="572"/>
      <c r="I507" s="572"/>
      <c r="L507" s="572"/>
      <c r="O507" s="536"/>
      <c r="P507" s="536"/>
      <c r="Q507" s="536"/>
      <c r="R507" s="536"/>
      <c r="S507" s="536"/>
      <c r="T507" s="537"/>
      <c r="U507" s="537"/>
      <c r="V507" s="537"/>
      <c r="W507" s="537"/>
      <c r="X507" s="537"/>
      <c r="Y507" s="537"/>
      <c r="Z507" s="537"/>
      <c r="AA507" s="537"/>
      <c r="AB507" s="537"/>
      <c r="AC507" s="537"/>
    </row>
    <row r="508" spans="6:29" s="558" customFormat="1" ht="12">
      <c r="F508" s="572"/>
      <c r="G508" s="572"/>
      <c r="H508" s="572"/>
      <c r="I508" s="572"/>
      <c r="L508" s="572"/>
      <c r="O508" s="536"/>
      <c r="P508" s="536"/>
      <c r="Q508" s="536"/>
      <c r="R508" s="536"/>
      <c r="S508" s="536"/>
      <c r="T508" s="537"/>
      <c r="U508" s="537"/>
      <c r="V508" s="537"/>
      <c r="W508" s="537"/>
      <c r="X508" s="537"/>
      <c r="Y508" s="537"/>
      <c r="Z508" s="537"/>
      <c r="AA508" s="537"/>
      <c r="AB508" s="537"/>
      <c r="AC508" s="537"/>
    </row>
    <row r="509" spans="6:29" s="558" customFormat="1" ht="12">
      <c r="F509" s="572"/>
      <c r="G509" s="572"/>
      <c r="H509" s="572"/>
      <c r="I509" s="572"/>
      <c r="L509" s="572"/>
      <c r="O509" s="536"/>
      <c r="P509" s="536"/>
      <c r="Q509" s="536"/>
      <c r="R509" s="536"/>
      <c r="S509" s="536"/>
      <c r="T509" s="537"/>
      <c r="U509" s="537"/>
      <c r="V509" s="537"/>
      <c r="W509" s="537"/>
      <c r="X509" s="537"/>
      <c r="Y509" s="537"/>
      <c r="Z509" s="537"/>
      <c r="AA509" s="537"/>
      <c r="AB509" s="537"/>
      <c r="AC509" s="537"/>
    </row>
    <row r="510" spans="6:29" s="558" customFormat="1" ht="12">
      <c r="F510" s="572"/>
      <c r="G510" s="572"/>
      <c r="H510" s="572"/>
      <c r="I510" s="572"/>
      <c r="L510" s="572"/>
      <c r="O510" s="536"/>
      <c r="P510" s="536"/>
      <c r="Q510" s="536"/>
      <c r="R510" s="536"/>
      <c r="S510" s="536"/>
      <c r="T510" s="537"/>
      <c r="U510" s="537"/>
      <c r="V510" s="537"/>
      <c r="W510" s="537"/>
      <c r="X510" s="537"/>
      <c r="Y510" s="537"/>
      <c r="Z510" s="537"/>
      <c r="AA510" s="537"/>
      <c r="AB510" s="537"/>
      <c r="AC510" s="537"/>
    </row>
    <row r="511" spans="6:29" s="558" customFormat="1" ht="12">
      <c r="F511" s="572"/>
      <c r="G511" s="572"/>
      <c r="H511" s="572"/>
      <c r="I511" s="572"/>
      <c r="L511" s="572"/>
      <c r="O511" s="536"/>
      <c r="P511" s="536"/>
      <c r="Q511" s="536"/>
      <c r="R511" s="536"/>
      <c r="S511" s="536"/>
      <c r="T511" s="537"/>
      <c r="U511" s="537"/>
      <c r="V511" s="537"/>
      <c r="W511" s="537"/>
      <c r="X511" s="537"/>
      <c r="Y511" s="537"/>
      <c r="Z511" s="537"/>
      <c r="AA511" s="537"/>
      <c r="AB511" s="537"/>
      <c r="AC511" s="537"/>
    </row>
    <row r="512" spans="6:29" s="558" customFormat="1" ht="12">
      <c r="F512" s="572"/>
      <c r="G512" s="572"/>
      <c r="H512" s="572"/>
      <c r="I512" s="572"/>
      <c r="L512" s="572"/>
      <c r="O512" s="536"/>
      <c r="P512" s="536"/>
      <c r="Q512" s="536"/>
      <c r="R512" s="536"/>
      <c r="S512" s="536"/>
      <c r="T512" s="537"/>
      <c r="U512" s="537"/>
      <c r="V512" s="537"/>
      <c r="W512" s="537"/>
      <c r="X512" s="537"/>
      <c r="Y512" s="537"/>
      <c r="Z512" s="537"/>
      <c r="AA512" s="537"/>
      <c r="AB512" s="537"/>
      <c r="AC512" s="537"/>
    </row>
    <row r="513" spans="6:54" s="558" customFormat="1" ht="12">
      <c r="F513" s="572"/>
      <c r="G513" s="572"/>
      <c r="H513" s="572"/>
      <c r="I513" s="572"/>
      <c r="L513" s="572"/>
      <c r="O513" s="536"/>
      <c r="P513" s="536"/>
      <c r="Q513" s="536"/>
      <c r="R513" s="536"/>
      <c r="S513" s="536"/>
      <c r="T513" s="537"/>
      <c r="U513" s="537"/>
      <c r="V513" s="537"/>
      <c r="W513" s="537"/>
      <c r="X513" s="537"/>
      <c r="Y513" s="537"/>
      <c r="Z513" s="537"/>
      <c r="AA513" s="537"/>
      <c r="AB513" s="537"/>
      <c r="AC513" s="537"/>
    </row>
    <row r="514" spans="6:54" s="558" customFormat="1" ht="12">
      <c r="F514" s="572"/>
      <c r="G514" s="572"/>
      <c r="H514" s="572"/>
      <c r="I514" s="572"/>
      <c r="L514" s="572"/>
      <c r="O514" s="536"/>
      <c r="P514" s="536"/>
      <c r="Q514" s="536"/>
      <c r="R514" s="536"/>
      <c r="S514" s="536"/>
      <c r="T514" s="537"/>
      <c r="U514" s="537"/>
      <c r="V514" s="537"/>
      <c r="W514" s="537"/>
      <c r="X514" s="537"/>
      <c r="Y514" s="537"/>
      <c r="Z514" s="537"/>
      <c r="AA514" s="537"/>
      <c r="AB514" s="537"/>
      <c r="AC514" s="537"/>
    </row>
    <row r="515" spans="6:54" s="558" customFormat="1" ht="12">
      <c r="F515" s="572"/>
      <c r="G515" s="572"/>
      <c r="H515" s="572"/>
      <c r="I515" s="572"/>
      <c r="L515" s="572"/>
      <c r="O515" s="536"/>
      <c r="P515" s="536"/>
      <c r="Q515" s="536"/>
      <c r="R515" s="536"/>
      <c r="S515" s="536"/>
      <c r="T515" s="537"/>
      <c r="U515" s="537"/>
      <c r="V515" s="537"/>
      <c r="W515" s="537"/>
      <c r="X515" s="537"/>
      <c r="Y515" s="537"/>
      <c r="Z515" s="537"/>
      <c r="AA515" s="537"/>
      <c r="AB515" s="537"/>
      <c r="AC515" s="537"/>
    </row>
    <row r="516" spans="6:54" s="558" customFormat="1" ht="12">
      <c r="F516" s="572"/>
      <c r="G516" s="572"/>
      <c r="H516" s="572"/>
      <c r="I516" s="572"/>
      <c r="L516" s="572"/>
      <c r="O516" s="536"/>
      <c r="P516" s="536"/>
      <c r="Q516" s="536"/>
      <c r="R516" s="536"/>
      <c r="S516" s="536"/>
      <c r="T516" s="537"/>
      <c r="U516" s="537"/>
      <c r="V516" s="537"/>
      <c r="W516" s="537"/>
      <c r="X516" s="537"/>
      <c r="Y516" s="537"/>
      <c r="Z516" s="537"/>
      <c r="AA516" s="537"/>
      <c r="AB516" s="537"/>
      <c r="AC516" s="537"/>
    </row>
    <row r="517" spans="6:54" s="558" customFormat="1" ht="12">
      <c r="F517" s="572"/>
      <c r="G517" s="572"/>
      <c r="H517" s="572"/>
      <c r="I517" s="572"/>
      <c r="L517" s="572"/>
      <c r="O517" s="536"/>
      <c r="P517" s="536"/>
      <c r="Q517" s="536"/>
      <c r="R517" s="536"/>
      <c r="S517" s="536"/>
      <c r="T517" s="537"/>
      <c r="U517" s="537"/>
      <c r="V517" s="537"/>
      <c r="W517" s="537"/>
      <c r="X517" s="537"/>
      <c r="Y517" s="537"/>
      <c r="Z517" s="537"/>
      <c r="AA517" s="537"/>
      <c r="AB517" s="537"/>
      <c r="AC517" s="537"/>
    </row>
    <row r="518" spans="6:54" s="558" customFormat="1" ht="12">
      <c r="F518" s="572"/>
      <c r="G518" s="572"/>
      <c r="H518" s="572"/>
      <c r="I518" s="572"/>
      <c r="L518" s="572"/>
      <c r="O518" s="536"/>
      <c r="P518" s="536"/>
      <c r="Q518" s="536"/>
      <c r="R518" s="536"/>
      <c r="S518" s="536"/>
      <c r="T518" s="537"/>
      <c r="U518" s="537"/>
      <c r="V518" s="537"/>
      <c r="W518" s="537"/>
      <c r="X518" s="537"/>
      <c r="Y518" s="537"/>
      <c r="Z518" s="537"/>
      <c r="AA518" s="537"/>
      <c r="AB518" s="537"/>
      <c r="AC518" s="537"/>
    </row>
    <row r="519" spans="6:54" s="558" customFormat="1" ht="12">
      <c r="F519" s="572"/>
      <c r="G519" s="572"/>
      <c r="H519" s="572"/>
      <c r="I519" s="572"/>
      <c r="L519" s="572"/>
      <c r="O519" s="536"/>
      <c r="P519" s="536"/>
      <c r="Q519" s="536"/>
      <c r="R519" s="536"/>
      <c r="S519" s="536"/>
      <c r="T519" s="537"/>
      <c r="U519" s="537"/>
      <c r="V519" s="537"/>
      <c r="W519" s="537"/>
      <c r="X519" s="537"/>
      <c r="Y519" s="537"/>
      <c r="Z519" s="537"/>
      <c r="AA519" s="537"/>
      <c r="AB519" s="537"/>
      <c r="AC519" s="537"/>
    </row>
    <row r="520" spans="6:54" s="558" customFormat="1" ht="12">
      <c r="F520" s="572"/>
      <c r="G520" s="572"/>
      <c r="H520" s="572"/>
      <c r="I520" s="572"/>
      <c r="L520" s="572"/>
      <c r="O520" s="536"/>
      <c r="P520" s="536"/>
      <c r="Q520" s="536"/>
      <c r="R520" s="536"/>
      <c r="S520" s="536"/>
      <c r="T520" s="537"/>
      <c r="U520" s="537"/>
      <c r="V520" s="537"/>
      <c r="W520" s="537"/>
      <c r="X520" s="537"/>
      <c r="Y520" s="537"/>
      <c r="Z520" s="537"/>
      <c r="AA520" s="537"/>
      <c r="AB520" s="537"/>
      <c r="AC520" s="537"/>
    </row>
    <row r="521" spans="6:54" s="558" customFormat="1" ht="12">
      <c r="F521" s="572"/>
      <c r="G521" s="572"/>
      <c r="H521" s="572"/>
      <c r="I521" s="572"/>
      <c r="L521" s="572"/>
      <c r="O521" s="536"/>
      <c r="P521" s="536"/>
      <c r="Q521" s="536"/>
      <c r="R521" s="536"/>
      <c r="S521" s="536"/>
      <c r="T521" s="537"/>
      <c r="U521" s="537"/>
      <c r="V521" s="537"/>
      <c r="W521" s="537"/>
      <c r="X521" s="537"/>
      <c r="Y521" s="537"/>
      <c r="Z521" s="537"/>
      <c r="AA521" s="537"/>
      <c r="AB521" s="537"/>
      <c r="AC521" s="537"/>
    </row>
    <row r="522" spans="6:54" s="531" customFormat="1" ht="12">
      <c r="F522" s="532"/>
      <c r="G522" s="532"/>
      <c r="H522" s="532"/>
      <c r="I522" s="532"/>
      <c r="L522" s="532"/>
      <c r="N522" s="558"/>
      <c r="O522" s="536"/>
      <c r="P522" s="536"/>
      <c r="Q522" s="536"/>
      <c r="R522" s="536"/>
      <c r="S522" s="536"/>
      <c r="T522" s="537"/>
      <c r="U522" s="537"/>
      <c r="V522" s="537"/>
      <c r="W522" s="537"/>
      <c r="X522" s="537"/>
      <c r="Y522" s="537"/>
      <c r="Z522" s="537"/>
      <c r="AA522" s="537"/>
      <c r="AB522" s="537"/>
      <c r="AC522" s="537"/>
      <c r="AD522" s="558"/>
      <c r="AE522" s="558"/>
      <c r="AF522" s="558"/>
      <c r="AG522" s="558"/>
      <c r="AH522" s="558"/>
      <c r="AI522" s="558"/>
      <c r="AJ522" s="558"/>
      <c r="AK522" s="558"/>
      <c r="AL522" s="558"/>
      <c r="AM522" s="558"/>
      <c r="AN522" s="558"/>
      <c r="AO522" s="558"/>
      <c r="AP522" s="558"/>
      <c r="AQ522" s="558"/>
      <c r="AR522" s="558"/>
      <c r="AS522" s="558"/>
      <c r="AT522" s="558"/>
      <c r="AU522" s="558"/>
      <c r="AV522" s="558"/>
      <c r="AW522" s="558"/>
      <c r="AX522" s="558"/>
      <c r="AY522" s="558"/>
      <c r="AZ522" s="558"/>
      <c r="BA522" s="558"/>
      <c r="BB522" s="558"/>
    </row>
    <row r="523" spans="6:54" s="531" customFormat="1" ht="12">
      <c r="F523" s="532"/>
      <c r="G523" s="532"/>
      <c r="H523" s="532"/>
      <c r="I523" s="532"/>
      <c r="L523" s="532"/>
      <c r="N523" s="558"/>
      <c r="O523" s="536"/>
      <c r="P523" s="536"/>
      <c r="Q523" s="536"/>
      <c r="R523" s="536"/>
      <c r="S523" s="536"/>
      <c r="T523" s="537"/>
      <c r="U523" s="537"/>
      <c r="V523" s="537"/>
      <c r="W523" s="537"/>
      <c r="X523" s="537"/>
      <c r="Y523" s="537"/>
      <c r="Z523" s="537"/>
      <c r="AA523" s="537"/>
      <c r="AB523" s="537"/>
      <c r="AC523" s="537"/>
      <c r="AD523" s="558"/>
      <c r="AE523" s="558"/>
      <c r="AF523" s="558"/>
      <c r="AG523" s="558"/>
      <c r="AH523" s="558"/>
      <c r="AI523" s="558"/>
      <c r="AJ523" s="558"/>
      <c r="AK523" s="558"/>
      <c r="AL523" s="558"/>
      <c r="AM523" s="558"/>
      <c r="AN523" s="558"/>
      <c r="AO523" s="558"/>
      <c r="AP523" s="558"/>
      <c r="AQ523" s="558"/>
      <c r="AR523" s="558"/>
      <c r="AS523" s="558"/>
      <c r="AT523" s="558"/>
      <c r="AU523" s="558"/>
      <c r="AV523" s="558"/>
      <c r="AW523" s="558"/>
      <c r="AX523" s="558"/>
      <c r="AY523" s="558"/>
      <c r="AZ523" s="558"/>
      <c r="BA523" s="558"/>
      <c r="BB523" s="558"/>
    </row>
    <row r="524" spans="6:54" s="531" customFormat="1" ht="12">
      <c r="F524" s="532"/>
      <c r="G524" s="532"/>
      <c r="H524" s="532"/>
      <c r="I524" s="532"/>
      <c r="L524" s="532"/>
      <c r="N524" s="558"/>
      <c r="O524" s="536"/>
      <c r="P524" s="536"/>
      <c r="Q524" s="536"/>
      <c r="R524" s="536"/>
      <c r="S524" s="536"/>
      <c r="T524" s="537"/>
      <c r="U524" s="537"/>
      <c r="V524" s="537"/>
      <c r="W524" s="537"/>
      <c r="X524" s="537"/>
      <c r="Y524" s="537"/>
      <c r="Z524" s="537"/>
      <c r="AA524" s="537"/>
      <c r="AB524" s="537"/>
      <c r="AC524" s="537"/>
      <c r="AD524" s="558"/>
      <c r="AE524" s="558"/>
      <c r="AF524" s="558"/>
      <c r="AG524" s="558"/>
      <c r="AH524" s="558"/>
      <c r="AI524" s="558"/>
      <c r="AJ524" s="558"/>
      <c r="AK524" s="558"/>
      <c r="AL524" s="558"/>
      <c r="AM524" s="558"/>
      <c r="AN524" s="558"/>
      <c r="AO524" s="558"/>
      <c r="AP524" s="558"/>
      <c r="AQ524" s="558"/>
      <c r="AR524" s="558"/>
      <c r="AS524" s="558"/>
      <c r="AT524" s="558"/>
      <c r="AU524" s="558"/>
      <c r="AV524" s="558"/>
      <c r="AW524" s="558"/>
      <c r="AX524" s="558"/>
      <c r="AY524" s="558"/>
      <c r="AZ524" s="558"/>
      <c r="BA524" s="558"/>
      <c r="BB524" s="558"/>
    </row>
    <row r="525" spans="6:54" s="531" customFormat="1" ht="12">
      <c r="F525" s="532"/>
      <c r="G525" s="532"/>
      <c r="H525" s="532"/>
      <c r="I525" s="532"/>
      <c r="L525" s="532"/>
      <c r="N525" s="558"/>
      <c r="O525" s="536"/>
      <c r="P525" s="536"/>
      <c r="Q525" s="536"/>
      <c r="R525" s="536"/>
      <c r="S525" s="536"/>
      <c r="T525" s="537"/>
      <c r="U525" s="537"/>
      <c r="V525" s="537"/>
      <c r="W525" s="537"/>
      <c r="X525" s="537"/>
      <c r="Y525" s="537"/>
      <c r="Z525" s="537"/>
      <c r="AA525" s="537"/>
      <c r="AB525" s="537"/>
      <c r="AC525" s="537"/>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row>
    <row r="526" spans="6:54" s="531" customFormat="1" ht="12">
      <c r="F526" s="532"/>
      <c r="G526" s="532"/>
      <c r="H526" s="532"/>
      <c r="I526" s="532"/>
      <c r="L526" s="532"/>
      <c r="N526" s="558"/>
      <c r="O526" s="536"/>
      <c r="P526" s="536"/>
      <c r="Q526" s="536"/>
      <c r="R526" s="536"/>
      <c r="S526" s="536"/>
      <c r="T526" s="537"/>
      <c r="U526" s="537"/>
      <c r="V526" s="537"/>
      <c r="W526" s="537"/>
      <c r="X526" s="537"/>
      <c r="Y526" s="537"/>
      <c r="Z526" s="537"/>
      <c r="AA526" s="537"/>
      <c r="AB526" s="537"/>
      <c r="AC526" s="537"/>
      <c r="AD526" s="558"/>
      <c r="AE526" s="558"/>
      <c r="AF526" s="558"/>
      <c r="AG526" s="558"/>
      <c r="AH526" s="558"/>
      <c r="AI526" s="558"/>
      <c r="AJ526" s="558"/>
      <c r="AK526" s="558"/>
      <c r="AL526" s="558"/>
      <c r="AM526" s="558"/>
      <c r="AN526" s="558"/>
      <c r="AO526" s="558"/>
      <c r="AP526" s="558"/>
      <c r="AQ526" s="558"/>
      <c r="AR526" s="558"/>
      <c r="AS526" s="558"/>
      <c r="AT526" s="558"/>
      <c r="AU526" s="558"/>
      <c r="AV526" s="558"/>
      <c r="AW526" s="558"/>
      <c r="AX526" s="558"/>
      <c r="AY526" s="558"/>
      <c r="AZ526" s="558"/>
      <c r="BA526" s="558"/>
      <c r="BB526" s="558"/>
    </row>
    <row r="527" spans="6:54" s="531" customFormat="1" ht="12">
      <c r="F527" s="532"/>
      <c r="G527" s="532"/>
      <c r="H527" s="532"/>
      <c r="I527" s="532"/>
      <c r="L527" s="532"/>
      <c r="N527" s="558"/>
      <c r="O527" s="536"/>
      <c r="P527" s="536"/>
      <c r="Q527" s="536"/>
      <c r="R527" s="536"/>
      <c r="S527" s="536"/>
      <c r="T527" s="537"/>
      <c r="U527" s="537"/>
      <c r="V527" s="537"/>
      <c r="W527" s="537"/>
      <c r="X527" s="537"/>
      <c r="Y527" s="537"/>
      <c r="Z527" s="537"/>
      <c r="AA527" s="537"/>
      <c r="AB527" s="537"/>
      <c r="AC527" s="537"/>
      <c r="AD527" s="558"/>
      <c r="AE527" s="558"/>
      <c r="AF527" s="558"/>
      <c r="AG527" s="558"/>
      <c r="AH527" s="558"/>
      <c r="AI527" s="558"/>
      <c r="AJ527" s="558"/>
      <c r="AK527" s="558"/>
      <c r="AL527" s="558"/>
      <c r="AM527" s="558"/>
      <c r="AN527" s="558"/>
      <c r="AO527" s="558"/>
      <c r="AP527" s="558"/>
      <c r="AQ527" s="558"/>
      <c r="AR527" s="558"/>
      <c r="AS527" s="558"/>
      <c r="AT527" s="558"/>
      <c r="AU527" s="558"/>
      <c r="AV527" s="558"/>
      <c r="AW527" s="558"/>
      <c r="AX527" s="558"/>
      <c r="AY527" s="558"/>
      <c r="AZ527" s="558"/>
      <c r="BA527" s="558"/>
      <c r="BB527" s="558"/>
    </row>
    <row r="528" spans="6:54" s="531" customFormat="1" ht="12">
      <c r="F528" s="532"/>
      <c r="G528" s="532"/>
      <c r="H528" s="532"/>
      <c r="I528" s="532"/>
      <c r="L528" s="532"/>
      <c r="N528" s="558"/>
      <c r="O528" s="536"/>
      <c r="P528" s="536"/>
      <c r="Q528" s="536"/>
      <c r="R528" s="536"/>
      <c r="S528" s="536"/>
      <c r="T528" s="537"/>
      <c r="U528" s="537"/>
      <c r="V528" s="537"/>
      <c r="W528" s="537"/>
      <c r="X528" s="537"/>
      <c r="Y528" s="537"/>
      <c r="Z528" s="537"/>
      <c r="AA528" s="537"/>
      <c r="AB528" s="537"/>
      <c r="AC528" s="537"/>
      <c r="AD528" s="558"/>
      <c r="AE528" s="558"/>
      <c r="AF528" s="558"/>
      <c r="AG528" s="558"/>
      <c r="AH528" s="558"/>
      <c r="AI528" s="558"/>
      <c r="AJ528" s="558"/>
      <c r="AK528" s="558"/>
      <c r="AL528" s="558"/>
      <c r="AM528" s="558"/>
      <c r="AN528" s="558"/>
      <c r="AO528" s="558"/>
      <c r="AP528" s="558"/>
      <c r="AQ528" s="558"/>
      <c r="AR528" s="558"/>
      <c r="AS528" s="558"/>
      <c r="AT528" s="558"/>
      <c r="AU528" s="558"/>
      <c r="AV528" s="558"/>
      <c r="AW528" s="558"/>
      <c r="AX528" s="558"/>
      <c r="AY528" s="558"/>
      <c r="AZ528" s="558"/>
      <c r="BA528" s="558"/>
      <c r="BB528" s="558"/>
    </row>
    <row r="529" spans="6:54" s="531" customFormat="1" ht="12">
      <c r="F529" s="532"/>
      <c r="G529" s="532"/>
      <c r="H529" s="532"/>
      <c r="I529" s="532"/>
      <c r="L529" s="532"/>
      <c r="N529" s="558"/>
      <c r="O529" s="536"/>
      <c r="P529" s="536"/>
      <c r="Q529" s="536"/>
      <c r="R529" s="536"/>
      <c r="S529" s="536"/>
      <c r="T529" s="537"/>
      <c r="U529" s="537"/>
      <c r="V529" s="537"/>
      <c r="W529" s="537"/>
      <c r="X529" s="537"/>
      <c r="Y529" s="537"/>
      <c r="Z529" s="537"/>
      <c r="AA529" s="537"/>
      <c r="AB529" s="537"/>
      <c r="AC529" s="537"/>
      <c r="AD529" s="558"/>
      <c r="AE529" s="558"/>
      <c r="AF529" s="558"/>
      <c r="AG529" s="558"/>
      <c r="AH529" s="558"/>
      <c r="AI529" s="558"/>
      <c r="AJ529" s="558"/>
      <c r="AK529" s="558"/>
      <c r="AL529" s="558"/>
      <c r="AM529" s="558"/>
      <c r="AN529" s="558"/>
      <c r="AO529" s="558"/>
      <c r="AP529" s="558"/>
      <c r="AQ529" s="558"/>
      <c r="AR529" s="558"/>
      <c r="AS529" s="558"/>
      <c r="AT529" s="558"/>
      <c r="AU529" s="558"/>
      <c r="AV529" s="558"/>
      <c r="AW529" s="558"/>
      <c r="AX529" s="558"/>
      <c r="AY529" s="558"/>
      <c r="AZ529" s="558"/>
      <c r="BA529" s="558"/>
      <c r="BB529" s="558"/>
    </row>
    <row r="530" spans="6:54" s="531" customFormat="1" ht="12">
      <c r="F530" s="532"/>
      <c r="G530" s="532"/>
      <c r="H530" s="532"/>
      <c r="I530" s="532"/>
      <c r="L530" s="532"/>
      <c r="N530" s="558"/>
      <c r="O530" s="536"/>
      <c r="P530" s="536"/>
      <c r="Q530" s="536"/>
      <c r="R530" s="536"/>
      <c r="S530" s="536"/>
      <c r="T530" s="537"/>
      <c r="U530" s="537"/>
      <c r="V530" s="537"/>
      <c r="W530" s="537"/>
      <c r="X530" s="537"/>
      <c r="Y530" s="537"/>
      <c r="Z530" s="537"/>
      <c r="AA530" s="537"/>
      <c r="AB530" s="537"/>
      <c r="AC530" s="537"/>
      <c r="AD530" s="558"/>
      <c r="AE530" s="558"/>
      <c r="AF530" s="558"/>
      <c r="AG530" s="558"/>
      <c r="AH530" s="558"/>
      <c r="AI530" s="558"/>
      <c r="AJ530" s="558"/>
      <c r="AK530" s="558"/>
      <c r="AL530" s="558"/>
      <c r="AM530" s="558"/>
      <c r="AN530" s="558"/>
      <c r="AO530" s="558"/>
      <c r="AP530" s="558"/>
      <c r="AQ530" s="558"/>
      <c r="AR530" s="558"/>
      <c r="AS530" s="558"/>
      <c r="AT530" s="558"/>
      <c r="AU530" s="558"/>
      <c r="AV530" s="558"/>
      <c r="AW530" s="558"/>
      <c r="AX530" s="558"/>
      <c r="AY530" s="558"/>
      <c r="AZ530" s="558"/>
      <c r="BA530" s="558"/>
      <c r="BB530" s="558"/>
    </row>
    <row r="531" spans="6:54" s="531" customFormat="1" ht="12">
      <c r="F531" s="532"/>
      <c r="G531" s="532"/>
      <c r="H531" s="532"/>
      <c r="I531" s="532"/>
      <c r="L531" s="532"/>
      <c r="N531" s="558"/>
      <c r="O531" s="536"/>
      <c r="P531" s="536"/>
      <c r="Q531" s="536"/>
      <c r="R531" s="536"/>
      <c r="S531" s="536"/>
      <c r="T531" s="537"/>
      <c r="U531" s="537"/>
      <c r="V531" s="537"/>
      <c r="W531" s="537"/>
      <c r="X531" s="537"/>
      <c r="Y531" s="537"/>
      <c r="Z531" s="537"/>
      <c r="AA531" s="537"/>
      <c r="AB531" s="537"/>
      <c r="AC531" s="537"/>
      <c r="AD531" s="558"/>
      <c r="AE531" s="558"/>
      <c r="AF531" s="558"/>
      <c r="AG531" s="558"/>
      <c r="AH531" s="558"/>
      <c r="AI531" s="558"/>
      <c r="AJ531" s="558"/>
      <c r="AK531" s="558"/>
      <c r="AL531" s="558"/>
      <c r="AM531" s="558"/>
      <c r="AN531" s="558"/>
      <c r="AO531" s="558"/>
      <c r="AP531" s="558"/>
      <c r="AQ531" s="558"/>
      <c r="AR531" s="558"/>
      <c r="AS531" s="558"/>
      <c r="AT531" s="558"/>
      <c r="AU531" s="558"/>
      <c r="AV531" s="558"/>
      <c r="AW531" s="558"/>
      <c r="AX531" s="558"/>
      <c r="AY531" s="558"/>
      <c r="AZ531" s="558"/>
      <c r="BA531" s="558"/>
      <c r="BB531" s="558"/>
    </row>
    <row r="532" spans="6:54" s="531" customFormat="1" ht="12">
      <c r="F532" s="532"/>
      <c r="G532" s="532"/>
      <c r="H532" s="532"/>
      <c r="I532" s="532"/>
      <c r="L532" s="532"/>
      <c r="N532" s="558"/>
      <c r="O532" s="536"/>
      <c r="P532" s="536"/>
      <c r="Q532" s="536"/>
      <c r="R532" s="536"/>
      <c r="S532" s="536"/>
      <c r="T532" s="537"/>
      <c r="U532" s="537"/>
      <c r="V532" s="537"/>
      <c r="W532" s="537"/>
      <c r="X532" s="537"/>
      <c r="Y532" s="537"/>
      <c r="Z532" s="537"/>
      <c r="AA532" s="537"/>
      <c r="AB532" s="537"/>
      <c r="AC532" s="537"/>
      <c r="AD532" s="558"/>
      <c r="AE532" s="558"/>
      <c r="AF532" s="558"/>
      <c r="AG532" s="558"/>
      <c r="AH532" s="558"/>
      <c r="AI532" s="558"/>
      <c r="AJ532" s="558"/>
      <c r="AK532" s="558"/>
      <c r="AL532" s="558"/>
      <c r="AM532" s="558"/>
      <c r="AN532" s="558"/>
      <c r="AO532" s="558"/>
      <c r="AP532" s="558"/>
      <c r="AQ532" s="558"/>
      <c r="AR532" s="558"/>
      <c r="AS532" s="558"/>
      <c r="AT532" s="558"/>
      <c r="AU532" s="558"/>
      <c r="AV532" s="558"/>
      <c r="AW532" s="558"/>
      <c r="AX532" s="558"/>
      <c r="AY532" s="558"/>
      <c r="AZ532" s="558"/>
      <c r="BA532" s="558"/>
      <c r="BB532" s="558"/>
    </row>
    <row r="533" spans="6:54" s="531" customFormat="1" ht="12">
      <c r="F533" s="532"/>
      <c r="G533" s="532"/>
      <c r="H533" s="532"/>
      <c r="I533" s="532"/>
      <c r="L533" s="532"/>
      <c r="N533" s="558"/>
      <c r="O533" s="536"/>
      <c r="P533" s="536"/>
      <c r="Q533" s="536"/>
      <c r="R533" s="536"/>
      <c r="S533" s="536"/>
      <c r="T533" s="537"/>
      <c r="U533" s="537"/>
      <c r="V533" s="537"/>
      <c r="W533" s="537"/>
      <c r="X533" s="537"/>
      <c r="Y533" s="537"/>
      <c r="Z533" s="537"/>
      <c r="AA533" s="537"/>
      <c r="AB533" s="537"/>
      <c r="AC533" s="537"/>
      <c r="AD533" s="558"/>
      <c r="AE533" s="558"/>
      <c r="AF533" s="558"/>
      <c r="AG533" s="558"/>
      <c r="AH533" s="558"/>
      <c r="AI533" s="558"/>
      <c r="AJ533" s="558"/>
      <c r="AK533" s="558"/>
      <c r="AL533" s="558"/>
      <c r="AM533" s="558"/>
      <c r="AN533" s="558"/>
      <c r="AO533" s="558"/>
      <c r="AP533" s="558"/>
      <c r="AQ533" s="558"/>
      <c r="AR533" s="558"/>
      <c r="AS533" s="558"/>
      <c r="AT533" s="558"/>
      <c r="AU533" s="558"/>
      <c r="AV533" s="558"/>
      <c r="AW533" s="558"/>
      <c r="AX533" s="558"/>
      <c r="AY533" s="558"/>
      <c r="AZ533" s="558"/>
      <c r="BA533" s="558"/>
      <c r="BB533" s="558"/>
    </row>
    <row r="534" spans="6:54" s="531" customFormat="1" ht="12">
      <c r="F534" s="532"/>
      <c r="G534" s="532"/>
      <c r="H534" s="532"/>
      <c r="I534" s="532"/>
      <c r="L534" s="532"/>
      <c r="N534" s="558"/>
      <c r="O534" s="536"/>
      <c r="P534" s="536"/>
      <c r="Q534" s="536"/>
      <c r="R534" s="536"/>
      <c r="S534" s="536"/>
      <c r="T534" s="537"/>
      <c r="U534" s="537"/>
      <c r="V534" s="537"/>
      <c r="W534" s="537"/>
      <c r="X534" s="537"/>
      <c r="Y534" s="537"/>
      <c r="Z534" s="537"/>
      <c r="AA534" s="537"/>
      <c r="AB534" s="537"/>
      <c r="AC534" s="537"/>
      <c r="AD534" s="558"/>
      <c r="AE534" s="558"/>
      <c r="AF534" s="558"/>
      <c r="AG534" s="558"/>
      <c r="AH534" s="558"/>
      <c r="AI534" s="558"/>
      <c r="AJ534" s="558"/>
      <c r="AK534" s="558"/>
      <c r="AL534" s="558"/>
      <c r="AM534" s="558"/>
      <c r="AN534" s="558"/>
      <c r="AO534" s="558"/>
      <c r="AP534" s="558"/>
      <c r="AQ534" s="558"/>
      <c r="AR534" s="558"/>
      <c r="AS534" s="558"/>
      <c r="AT534" s="558"/>
      <c r="AU534" s="558"/>
      <c r="AV534" s="558"/>
      <c r="AW534" s="558"/>
      <c r="AX534" s="558"/>
      <c r="AY534" s="558"/>
      <c r="AZ534" s="558"/>
      <c r="BA534" s="558"/>
      <c r="BB534" s="558"/>
    </row>
    <row r="535" spans="6:54" s="531" customFormat="1" ht="12">
      <c r="F535" s="532"/>
      <c r="G535" s="532"/>
      <c r="H535" s="532"/>
      <c r="I535" s="532"/>
      <c r="L535" s="532"/>
      <c r="N535" s="558"/>
      <c r="O535" s="536"/>
      <c r="P535" s="536"/>
      <c r="Q535" s="536"/>
      <c r="R535" s="536"/>
      <c r="S535" s="536"/>
      <c r="T535" s="537"/>
      <c r="U535" s="537"/>
      <c r="V535" s="537"/>
      <c r="W535" s="537"/>
      <c r="X535" s="537"/>
      <c r="Y535" s="537"/>
      <c r="Z535" s="537"/>
      <c r="AA535" s="537"/>
      <c r="AB535" s="537"/>
      <c r="AC535" s="537"/>
      <c r="AD535" s="558"/>
      <c r="AE535" s="558"/>
      <c r="AF535" s="558"/>
      <c r="AG535" s="558"/>
      <c r="AH535" s="558"/>
      <c r="AI535" s="558"/>
      <c r="AJ535" s="558"/>
      <c r="AK535" s="558"/>
      <c r="AL535" s="558"/>
      <c r="AM535" s="558"/>
      <c r="AN535" s="558"/>
      <c r="AO535" s="558"/>
      <c r="AP535" s="558"/>
      <c r="AQ535" s="558"/>
      <c r="AR535" s="558"/>
      <c r="AS535" s="558"/>
      <c r="AT535" s="558"/>
      <c r="AU535" s="558"/>
      <c r="AV535" s="558"/>
      <c r="AW535" s="558"/>
      <c r="AX535" s="558"/>
      <c r="AY535" s="558"/>
      <c r="AZ535" s="558"/>
      <c r="BA535" s="558"/>
      <c r="BB535" s="558"/>
    </row>
    <row r="536" spans="6:54" s="531" customFormat="1" ht="12">
      <c r="F536" s="532"/>
      <c r="G536" s="532"/>
      <c r="H536" s="532"/>
      <c r="I536" s="532"/>
      <c r="L536" s="532"/>
      <c r="N536" s="558"/>
      <c r="O536" s="536"/>
      <c r="P536" s="536"/>
      <c r="Q536" s="536"/>
      <c r="R536" s="536"/>
      <c r="S536" s="536"/>
      <c r="T536" s="537"/>
      <c r="U536" s="537"/>
      <c r="V536" s="537"/>
      <c r="W536" s="537"/>
      <c r="X536" s="537"/>
      <c r="Y536" s="537"/>
      <c r="Z536" s="537"/>
      <c r="AA536" s="537"/>
      <c r="AB536" s="537"/>
      <c r="AC536" s="537"/>
      <c r="AD536" s="558"/>
      <c r="AE536" s="558"/>
      <c r="AF536" s="558"/>
      <c r="AG536" s="558"/>
      <c r="AH536" s="558"/>
      <c r="AI536" s="558"/>
      <c r="AJ536" s="558"/>
      <c r="AK536" s="558"/>
      <c r="AL536" s="558"/>
      <c r="AM536" s="558"/>
      <c r="AN536" s="558"/>
      <c r="AO536" s="558"/>
      <c r="AP536" s="558"/>
      <c r="AQ536" s="558"/>
      <c r="AR536" s="558"/>
      <c r="AS536" s="558"/>
      <c r="AT536" s="558"/>
      <c r="AU536" s="558"/>
      <c r="AV536" s="558"/>
      <c r="AW536" s="558"/>
      <c r="AX536" s="558"/>
      <c r="AY536" s="558"/>
      <c r="AZ536" s="558"/>
      <c r="BA536" s="558"/>
      <c r="BB536" s="558"/>
    </row>
    <row r="537" spans="6:54" s="531" customFormat="1" ht="12">
      <c r="F537" s="532"/>
      <c r="G537" s="532"/>
      <c r="H537" s="532"/>
      <c r="I537" s="532"/>
      <c r="L537" s="532"/>
      <c r="N537" s="558"/>
      <c r="O537" s="536"/>
      <c r="P537" s="536"/>
      <c r="Q537" s="536"/>
      <c r="R537" s="536"/>
      <c r="S537" s="536"/>
      <c r="T537" s="537"/>
      <c r="U537" s="537"/>
      <c r="V537" s="537"/>
      <c r="W537" s="537"/>
      <c r="X537" s="537"/>
      <c r="Y537" s="537"/>
      <c r="Z537" s="537"/>
      <c r="AA537" s="537"/>
      <c r="AB537" s="537"/>
      <c r="AC537" s="537"/>
      <c r="AD537" s="558"/>
      <c r="AE537" s="558"/>
      <c r="AF537" s="558"/>
      <c r="AG537" s="558"/>
      <c r="AH537" s="558"/>
      <c r="AI537" s="558"/>
      <c r="AJ537" s="558"/>
      <c r="AK537" s="558"/>
      <c r="AL537" s="558"/>
      <c r="AM537" s="558"/>
      <c r="AN537" s="558"/>
      <c r="AO537" s="558"/>
      <c r="AP537" s="558"/>
      <c r="AQ537" s="558"/>
      <c r="AR537" s="558"/>
      <c r="AS537" s="558"/>
      <c r="AT537" s="558"/>
      <c r="AU537" s="558"/>
      <c r="AV537" s="558"/>
      <c r="AW537" s="558"/>
      <c r="AX537" s="558"/>
      <c r="AY537" s="558"/>
      <c r="AZ537" s="558"/>
      <c r="BA537" s="558"/>
      <c r="BB537" s="558"/>
    </row>
    <row r="538" spans="6:54" s="531" customFormat="1" ht="12">
      <c r="F538" s="532"/>
      <c r="G538" s="532"/>
      <c r="H538" s="532"/>
      <c r="I538" s="532"/>
      <c r="L538" s="532"/>
      <c r="N538" s="558"/>
      <c r="O538" s="536"/>
      <c r="P538" s="536"/>
      <c r="Q538" s="536"/>
      <c r="R538" s="536"/>
      <c r="S538" s="536"/>
      <c r="T538" s="537"/>
      <c r="U538" s="537"/>
      <c r="V538" s="537"/>
      <c r="W538" s="537"/>
      <c r="X538" s="537"/>
      <c r="Y538" s="537"/>
      <c r="Z538" s="537"/>
      <c r="AA538" s="537"/>
      <c r="AB538" s="537"/>
      <c r="AC538" s="537"/>
      <c r="AD538" s="558"/>
      <c r="AE538" s="558"/>
      <c r="AF538" s="558"/>
      <c r="AG538" s="558"/>
      <c r="AH538" s="558"/>
      <c r="AI538" s="558"/>
      <c r="AJ538" s="558"/>
      <c r="AK538" s="558"/>
      <c r="AL538" s="558"/>
      <c r="AM538" s="558"/>
      <c r="AN538" s="558"/>
      <c r="AO538" s="558"/>
      <c r="AP538" s="558"/>
      <c r="AQ538" s="558"/>
      <c r="AR538" s="558"/>
      <c r="AS538" s="558"/>
      <c r="AT538" s="558"/>
      <c r="AU538" s="558"/>
      <c r="AV538" s="558"/>
      <c r="AW538" s="558"/>
      <c r="AX538" s="558"/>
      <c r="AY538" s="558"/>
      <c r="AZ538" s="558"/>
      <c r="BA538" s="558"/>
      <c r="BB538" s="558"/>
    </row>
    <row r="539" spans="6:54" s="531" customFormat="1" ht="12">
      <c r="F539" s="532"/>
      <c r="G539" s="532"/>
      <c r="H539" s="532"/>
      <c r="I539" s="532"/>
      <c r="L539" s="532"/>
      <c r="N539" s="558"/>
      <c r="O539" s="536"/>
      <c r="P539" s="536"/>
      <c r="Q539" s="536"/>
      <c r="R539" s="536"/>
      <c r="S539" s="536"/>
      <c r="T539" s="537"/>
      <c r="U539" s="537"/>
      <c r="V539" s="537"/>
      <c r="W539" s="537"/>
      <c r="X539" s="537"/>
      <c r="Y539" s="537"/>
      <c r="Z539" s="537"/>
      <c r="AA539" s="537"/>
      <c r="AB539" s="537"/>
      <c r="AC539" s="537"/>
      <c r="AD539" s="558"/>
      <c r="AE539" s="558"/>
      <c r="AF539" s="558"/>
      <c r="AG539" s="558"/>
      <c r="AH539" s="558"/>
      <c r="AI539" s="558"/>
      <c r="AJ539" s="558"/>
      <c r="AK539" s="558"/>
      <c r="AL539" s="558"/>
      <c r="AM539" s="558"/>
      <c r="AN539" s="558"/>
      <c r="AO539" s="558"/>
      <c r="AP539" s="558"/>
      <c r="AQ539" s="558"/>
      <c r="AR539" s="558"/>
      <c r="AS539" s="558"/>
      <c r="AT539" s="558"/>
      <c r="AU539" s="558"/>
      <c r="AV539" s="558"/>
      <c r="AW539" s="558"/>
      <c r="AX539" s="558"/>
      <c r="AY539" s="558"/>
      <c r="AZ539" s="558"/>
      <c r="BA539" s="558"/>
      <c r="BB539" s="558"/>
    </row>
    <row r="540" spans="6:54" s="531" customFormat="1" ht="12">
      <c r="F540" s="532"/>
      <c r="G540" s="532"/>
      <c r="H540" s="532"/>
      <c r="I540" s="532"/>
      <c r="L540" s="532"/>
      <c r="N540" s="558"/>
      <c r="O540" s="536"/>
      <c r="P540" s="536"/>
      <c r="Q540" s="536"/>
      <c r="R540" s="536"/>
      <c r="S540" s="536"/>
      <c r="T540" s="537"/>
      <c r="U540" s="537"/>
      <c r="V540" s="537"/>
      <c r="W540" s="537"/>
      <c r="X540" s="537"/>
      <c r="Y540" s="537"/>
      <c r="Z540" s="537"/>
      <c r="AA540" s="537"/>
      <c r="AB540" s="537"/>
      <c r="AC540" s="537"/>
      <c r="AD540" s="558"/>
      <c r="AE540" s="558"/>
      <c r="AF540" s="558"/>
      <c r="AG540" s="558"/>
      <c r="AH540" s="558"/>
      <c r="AI540" s="558"/>
      <c r="AJ540" s="558"/>
      <c r="AK540" s="558"/>
      <c r="AL540" s="558"/>
      <c r="AM540" s="558"/>
      <c r="AN540" s="558"/>
      <c r="AO540" s="558"/>
      <c r="AP540" s="558"/>
      <c r="AQ540" s="558"/>
      <c r="AR540" s="558"/>
      <c r="AS540" s="558"/>
      <c r="AT540" s="558"/>
      <c r="AU540" s="558"/>
      <c r="AV540" s="558"/>
      <c r="AW540" s="558"/>
      <c r="AX540" s="558"/>
      <c r="AY540" s="558"/>
      <c r="AZ540" s="558"/>
      <c r="BA540" s="558"/>
      <c r="BB540" s="558"/>
    </row>
    <row r="541" spans="6:54" s="531" customFormat="1" ht="12">
      <c r="F541" s="532"/>
      <c r="G541" s="532"/>
      <c r="H541" s="532"/>
      <c r="I541" s="532"/>
      <c r="L541" s="532"/>
      <c r="N541" s="558"/>
      <c r="O541" s="536"/>
      <c r="P541" s="536"/>
      <c r="Q541" s="536"/>
      <c r="R541" s="536"/>
      <c r="S541" s="536"/>
      <c r="T541" s="537"/>
      <c r="U541" s="537"/>
      <c r="V541" s="537"/>
      <c r="W541" s="537"/>
      <c r="X541" s="537"/>
      <c r="Y541" s="537"/>
      <c r="Z541" s="537"/>
      <c r="AA541" s="537"/>
      <c r="AB541" s="537"/>
      <c r="AC541" s="537"/>
      <c r="AD541" s="558"/>
      <c r="AE541" s="558"/>
      <c r="AF541" s="558"/>
      <c r="AG541" s="558"/>
      <c r="AH541" s="558"/>
      <c r="AI541" s="558"/>
      <c r="AJ541" s="558"/>
      <c r="AK541" s="558"/>
      <c r="AL541" s="558"/>
      <c r="AM541" s="558"/>
      <c r="AN541" s="558"/>
      <c r="AO541" s="558"/>
      <c r="AP541" s="558"/>
      <c r="AQ541" s="558"/>
      <c r="AR541" s="558"/>
      <c r="AS541" s="558"/>
      <c r="AT541" s="558"/>
      <c r="AU541" s="558"/>
      <c r="AV541" s="558"/>
      <c r="AW541" s="558"/>
      <c r="AX541" s="558"/>
      <c r="AY541" s="558"/>
      <c r="AZ541" s="558"/>
      <c r="BA541" s="558"/>
      <c r="BB541" s="558"/>
    </row>
    <row r="542" spans="6:54" s="531" customFormat="1" ht="12">
      <c r="F542" s="532"/>
      <c r="G542" s="532"/>
      <c r="H542" s="532"/>
      <c r="I542" s="532"/>
      <c r="L542" s="532"/>
      <c r="N542" s="558"/>
      <c r="O542" s="536"/>
      <c r="P542" s="536"/>
      <c r="Q542" s="536"/>
      <c r="R542" s="536"/>
      <c r="S542" s="536"/>
      <c r="T542" s="537"/>
      <c r="U542" s="537"/>
      <c r="V542" s="537"/>
      <c r="W542" s="537"/>
      <c r="X542" s="537"/>
      <c r="Y542" s="537"/>
      <c r="Z542" s="537"/>
      <c r="AA542" s="537"/>
      <c r="AB542" s="537"/>
      <c r="AC542" s="537"/>
      <c r="AD542" s="558"/>
      <c r="AE542" s="558"/>
      <c r="AF542" s="558"/>
      <c r="AG542" s="558"/>
      <c r="AH542" s="558"/>
      <c r="AI542" s="558"/>
      <c r="AJ542" s="558"/>
      <c r="AK542" s="558"/>
      <c r="AL542" s="558"/>
      <c r="AM542" s="558"/>
      <c r="AN542" s="558"/>
      <c r="AO542" s="558"/>
      <c r="AP542" s="558"/>
      <c r="AQ542" s="558"/>
      <c r="AR542" s="558"/>
      <c r="AS542" s="558"/>
      <c r="AT542" s="558"/>
      <c r="AU542" s="558"/>
      <c r="AV542" s="558"/>
      <c r="AW542" s="558"/>
      <c r="AX542" s="558"/>
      <c r="AY542" s="558"/>
      <c r="AZ542" s="558"/>
      <c r="BA542" s="558"/>
      <c r="BB542" s="558"/>
    </row>
    <row r="543" spans="6:54" s="531" customFormat="1" ht="12">
      <c r="F543" s="532"/>
      <c r="G543" s="532"/>
      <c r="H543" s="532"/>
      <c r="I543" s="532"/>
      <c r="L543" s="532"/>
      <c r="N543" s="558"/>
      <c r="O543" s="536"/>
      <c r="P543" s="536"/>
      <c r="Q543" s="536"/>
      <c r="R543" s="536"/>
      <c r="S543" s="536"/>
      <c r="T543" s="537"/>
      <c r="U543" s="537"/>
      <c r="V543" s="537"/>
      <c r="W543" s="537"/>
      <c r="X543" s="537"/>
      <c r="Y543" s="537"/>
      <c r="Z543" s="537"/>
      <c r="AA543" s="537"/>
      <c r="AB543" s="537"/>
      <c r="AC543" s="537"/>
      <c r="AD543" s="558"/>
      <c r="AE543" s="558"/>
      <c r="AF543" s="558"/>
      <c r="AG543" s="558"/>
      <c r="AH543" s="558"/>
      <c r="AI543" s="558"/>
      <c r="AJ543" s="558"/>
      <c r="AK543" s="558"/>
      <c r="AL543" s="558"/>
      <c r="AM543" s="558"/>
      <c r="AN543" s="558"/>
      <c r="AO543" s="558"/>
      <c r="AP543" s="558"/>
      <c r="AQ543" s="558"/>
      <c r="AR543" s="558"/>
      <c r="AS543" s="558"/>
      <c r="AT543" s="558"/>
      <c r="AU543" s="558"/>
      <c r="AV543" s="558"/>
      <c r="AW543" s="558"/>
      <c r="AX543" s="558"/>
      <c r="AY543" s="558"/>
      <c r="AZ543" s="558"/>
      <c r="BA543" s="558"/>
      <c r="BB543" s="558"/>
    </row>
    <row r="544" spans="6:54" s="531" customFormat="1" ht="12">
      <c r="F544" s="532"/>
      <c r="G544" s="532"/>
      <c r="H544" s="532"/>
      <c r="I544" s="532"/>
      <c r="L544" s="532"/>
      <c r="N544" s="558"/>
      <c r="O544" s="536"/>
      <c r="P544" s="536"/>
      <c r="Q544" s="536"/>
      <c r="R544" s="536"/>
      <c r="S544" s="536"/>
      <c r="T544" s="537"/>
      <c r="U544" s="537"/>
      <c r="V544" s="537"/>
      <c r="W544" s="537"/>
      <c r="X544" s="537"/>
      <c r="Y544" s="537"/>
      <c r="Z544" s="537"/>
      <c r="AA544" s="537"/>
      <c r="AB544" s="537"/>
      <c r="AC544" s="537"/>
      <c r="AD544" s="558"/>
      <c r="AE544" s="558"/>
      <c r="AF544" s="558"/>
      <c r="AG544" s="558"/>
      <c r="AH544" s="558"/>
      <c r="AI544" s="558"/>
      <c r="AJ544" s="558"/>
      <c r="AK544" s="558"/>
      <c r="AL544" s="558"/>
      <c r="AM544" s="558"/>
      <c r="AN544" s="558"/>
      <c r="AO544" s="558"/>
      <c r="AP544" s="558"/>
      <c r="AQ544" s="558"/>
      <c r="AR544" s="558"/>
      <c r="AS544" s="558"/>
      <c r="AT544" s="558"/>
      <c r="AU544" s="558"/>
      <c r="AV544" s="558"/>
      <c r="AW544" s="558"/>
      <c r="AX544" s="558"/>
      <c r="AY544" s="558"/>
      <c r="AZ544" s="558"/>
      <c r="BA544" s="558"/>
      <c r="BB544" s="558"/>
    </row>
    <row r="545" spans="6:54" s="531" customFormat="1" ht="12">
      <c r="F545" s="532"/>
      <c r="G545" s="532"/>
      <c r="H545" s="532"/>
      <c r="I545" s="532"/>
      <c r="L545" s="532"/>
      <c r="N545" s="558"/>
      <c r="O545" s="536"/>
      <c r="P545" s="536"/>
      <c r="Q545" s="536"/>
      <c r="R545" s="536"/>
      <c r="S545" s="536"/>
      <c r="T545" s="537"/>
      <c r="U545" s="537"/>
      <c r="V545" s="537"/>
      <c r="W545" s="537"/>
      <c r="X545" s="537"/>
      <c r="Y545" s="537"/>
      <c r="Z545" s="537"/>
      <c r="AA545" s="537"/>
      <c r="AB545" s="537"/>
      <c r="AC545" s="537"/>
      <c r="AD545" s="558"/>
      <c r="AE545" s="558"/>
      <c r="AF545" s="558"/>
      <c r="AG545" s="558"/>
      <c r="AH545" s="558"/>
      <c r="AI545" s="558"/>
      <c r="AJ545" s="558"/>
      <c r="AK545" s="558"/>
      <c r="AL545" s="558"/>
      <c r="AM545" s="558"/>
      <c r="AN545" s="558"/>
      <c r="AO545" s="558"/>
      <c r="AP545" s="558"/>
      <c r="AQ545" s="558"/>
      <c r="AR545" s="558"/>
      <c r="AS545" s="558"/>
      <c r="AT545" s="558"/>
      <c r="AU545" s="558"/>
      <c r="AV545" s="558"/>
      <c r="AW545" s="558"/>
      <c r="AX545" s="558"/>
      <c r="AY545" s="558"/>
      <c r="AZ545" s="558"/>
      <c r="BA545" s="558"/>
      <c r="BB545" s="558"/>
    </row>
    <row r="546" spans="6:54" s="531" customFormat="1" ht="12">
      <c r="F546" s="532"/>
      <c r="G546" s="532"/>
      <c r="H546" s="532"/>
      <c r="I546" s="532"/>
      <c r="L546" s="532"/>
      <c r="N546" s="558"/>
      <c r="O546" s="536"/>
      <c r="P546" s="536"/>
      <c r="Q546" s="536"/>
      <c r="R546" s="536"/>
      <c r="S546" s="536"/>
      <c r="T546" s="537"/>
      <c r="U546" s="537"/>
      <c r="V546" s="537"/>
      <c r="W546" s="537"/>
      <c r="X546" s="537"/>
      <c r="Y546" s="537"/>
      <c r="Z546" s="537"/>
      <c r="AA546" s="537"/>
      <c r="AB546" s="537"/>
      <c r="AC546" s="537"/>
      <c r="AD546" s="558"/>
      <c r="AE546" s="558"/>
      <c r="AF546" s="558"/>
      <c r="AG546" s="558"/>
      <c r="AH546" s="558"/>
      <c r="AI546" s="558"/>
      <c r="AJ546" s="558"/>
      <c r="AK546" s="558"/>
      <c r="AL546" s="558"/>
      <c r="AM546" s="558"/>
      <c r="AN546" s="558"/>
      <c r="AO546" s="558"/>
      <c r="AP546" s="558"/>
      <c r="AQ546" s="558"/>
      <c r="AR546" s="558"/>
      <c r="AS546" s="558"/>
      <c r="AT546" s="558"/>
      <c r="AU546" s="558"/>
      <c r="AV546" s="558"/>
      <c r="AW546" s="558"/>
      <c r="AX546" s="558"/>
      <c r="AY546" s="558"/>
      <c r="AZ546" s="558"/>
      <c r="BA546" s="558"/>
      <c r="BB546" s="558"/>
    </row>
    <row r="547" spans="6:54" s="531" customFormat="1" ht="12">
      <c r="F547" s="532"/>
      <c r="G547" s="532"/>
      <c r="H547" s="532"/>
      <c r="I547" s="532"/>
      <c r="L547" s="532"/>
      <c r="N547" s="558"/>
      <c r="O547" s="536"/>
      <c r="P547" s="536"/>
      <c r="Q547" s="536"/>
      <c r="R547" s="536"/>
      <c r="S547" s="536"/>
      <c r="T547" s="537"/>
      <c r="U547" s="537"/>
      <c r="V547" s="537"/>
      <c r="W547" s="537"/>
      <c r="X547" s="537"/>
      <c r="Y547" s="537"/>
      <c r="Z547" s="537"/>
      <c r="AA547" s="537"/>
      <c r="AB547" s="537"/>
      <c r="AC547" s="537"/>
      <c r="AD547" s="558"/>
      <c r="AE547" s="558"/>
      <c r="AF547" s="558"/>
      <c r="AG547" s="558"/>
      <c r="AH547" s="558"/>
      <c r="AI547" s="558"/>
      <c r="AJ547" s="558"/>
      <c r="AK547" s="558"/>
      <c r="AL547" s="558"/>
      <c r="AM547" s="558"/>
      <c r="AN547" s="558"/>
      <c r="AO547" s="558"/>
      <c r="AP547" s="558"/>
      <c r="AQ547" s="558"/>
      <c r="AR547" s="558"/>
      <c r="AS547" s="558"/>
      <c r="AT547" s="558"/>
      <c r="AU547" s="558"/>
      <c r="AV547" s="558"/>
      <c r="AW547" s="558"/>
      <c r="AX547" s="558"/>
      <c r="AY547" s="558"/>
      <c r="AZ547" s="558"/>
      <c r="BA547" s="558"/>
      <c r="BB547" s="558"/>
    </row>
    <row r="548" spans="6:54" s="531" customFormat="1" ht="12">
      <c r="F548" s="532"/>
      <c r="G548" s="532"/>
      <c r="H548" s="532"/>
      <c r="I548" s="532"/>
      <c r="L548" s="532"/>
      <c r="N548" s="558"/>
      <c r="O548" s="536"/>
      <c r="P548" s="536"/>
      <c r="Q548" s="536"/>
      <c r="R548" s="536"/>
      <c r="S548" s="536"/>
      <c r="T548" s="537"/>
      <c r="U548" s="537"/>
      <c r="V548" s="537"/>
      <c r="W548" s="537"/>
      <c r="X548" s="537"/>
      <c r="Y548" s="537"/>
      <c r="Z548" s="537"/>
      <c r="AA548" s="537"/>
      <c r="AB548" s="537"/>
      <c r="AC548" s="537"/>
      <c r="AD548" s="558"/>
      <c r="AE548" s="558"/>
      <c r="AF548" s="558"/>
      <c r="AG548" s="558"/>
      <c r="AH548" s="558"/>
      <c r="AI548" s="558"/>
      <c r="AJ548" s="558"/>
      <c r="AK548" s="558"/>
      <c r="AL548" s="558"/>
      <c r="AM548" s="558"/>
      <c r="AN548" s="558"/>
      <c r="AO548" s="558"/>
      <c r="AP548" s="558"/>
      <c r="AQ548" s="558"/>
      <c r="AR548" s="558"/>
      <c r="AS548" s="558"/>
      <c r="AT548" s="558"/>
      <c r="AU548" s="558"/>
      <c r="AV548" s="558"/>
      <c r="AW548" s="558"/>
      <c r="AX548" s="558"/>
      <c r="AY548" s="558"/>
      <c r="AZ548" s="558"/>
      <c r="BA548" s="558"/>
    </row>
    <row r="549" spans="6:54" s="531" customFormat="1" ht="12">
      <c r="F549" s="532"/>
      <c r="G549" s="532"/>
      <c r="H549" s="532"/>
      <c r="I549" s="532"/>
      <c r="L549" s="532"/>
      <c r="N549" s="558"/>
      <c r="O549" s="536"/>
      <c r="P549" s="536"/>
      <c r="Q549" s="536"/>
      <c r="R549" s="536"/>
      <c r="S549" s="536"/>
      <c r="T549" s="537"/>
      <c r="U549" s="537"/>
      <c r="V549" s="537"/>
      <c r="W549" s="537"/>
      <c r="X549" s="537"/>
      <c r="Y549" s="537"/>
      <c r="Z549" s="537"/>
      <c r="AA549" s="537"/>
      <c r="AB549" s="537"/>
      <c r="AC549" s="537"/>
      <c r="AD549" s="558"/>
      <c r="AE549" s="558"/>
      <c r="AF549" s="558"/>
      <c r="AG549" s="558"/>
      <c r="AH549" s="558"/>
      <c r="AI549" s="558"/>
      <c r="AJ549" s="558"/>
      <c r="AK549" s="558"/>
      <c r="AL549" s="558"/>
      <c r="AM549" s="558"/>
      <c r="AN549" s="558"/>
      <c r="AO549" s="558"/>
      <c r="AP549" s="558"/>
      <c r="AQ549" s="558"/>
      <c r="AR549" s="558"/>
      <c r="AS549" s="558"/>
      <c r="AT549" s="558"/>
      <c r="AU549" s="558"/>
      <c r="AV549" s="558"/>
      <c r="AW549" s="558"/>
      <c r="AX549" s="558"/>
      <c r="AY549" s="558"/>
      <c r="AZ549" s="558"/>
      <c r="BA549" s="558"/>
    </row>
    <row r="550" spans="6:54" s="531" customFormat="1" ht="12">
      <c r="F550" s="532"/>
      <c r="G550" s="532"/>
      <c r="H550" s="532"/>
      <c r="I550" s="532"/>
      <c r="L550" s="532"/>
      <c r="N550" s="558"/>
      <c r="O550" s="536"/>
      <c r="P550" s="536"/>
      <c r="Q550" s="536"/>
      <c r="R550" s="536"/>
      <c r="S550" s="536"/>
      <c r="T550" s="537"/>
      <c r="U550" s="537"/>
      <c r="V550" s="537"/>
      <c r="W550" s="537"/>
      <c r="X550" s="537"/>
      <c r="Y550" s="537"/>
      <c r="Z550" s="537"/>
      <c r="AA550" s="537"/>
      <c r="AB550" s="537"/>
      <c r="AC550" s="537"/>
      <c r="AD550" s="558"/>
      <c r="AE550" s="558"/>
      <c r="AF550" s="558"/>
      <c r="AG550" s="558"/>
      <c r="AH550" s="558"/>
      <c r="AI550" s="558"/>
      <c r="AJ550" s="558"/>
      <c r="AK550" s="558"/>
      <c r="AL550" s="558"/>
      <c r="AM550" s="558"/>
      <c r="AN550" s="558"/>
      <c r="AO550" s="558"/>
      <c r="AP550" s="558"/>
      <c r="AQ550" s="558"/>
      <c r="AR550" s="558"/>
      <c r="AS550" s="558"/>
      <c r="AT550" s="558"/>
      <c r="AU550" s="558"/>
      <c r="AV550" s="558"/>
      <c r="AW550" s="558"/>
      <c r="AX550" s="558"/>
      <c r="AY550" s="558"/>
      <c r="AZ550" s="558"/>
      <c r="BA550" s="558"/>
    </row>
    <row r="551" spans="6:54" s="531" customFormat="1" ht="12">
      <c r="F551" s="532"/>
      <c r="G551" s="532"/>
      <c r="H551" s="532"/>
      <c r="I551" s="532"/>
      <c r="L551" s="532"/>
      <c r="N551" s="558"/>
      <c r="O551" s="536"/>
      <c r="P551" s="536"/>
      <c r="Q551" s="536"/>
      <c r="R551" s="536"/>
      <c r="S551" s="536"/>
      <c r="T551" s="537"/>
      <c r="U551" s="537"/>
      <c r="V551" s="537"/>
      <c r="W551" s="537"/>
      <c r="X551" s="537"/>
      <c r="Y551" s="537"/>
      <c r="Z551" s="537"/>
      <c r="AA551" s="537"/>
      <c r="AB551" s="537"/>
      <c r="AC551" s="537"/>
      <c r="AD551" s="558"/>
      <c r="AE551" s="558"/>
      <c r="AF551" s="558"/>
      <c r="AG551" s="558"/>
      <c r="AH551" s="558"/>
      <c r="AI551" s="558"/>
      <c r="AJ551" s="558"/>
      <c r="AK551" s="558"/>
      <c r="AL551" s="558"/>
      <c r="AM551" s="558"/>
      <c r="AN551" s="558"/>
      <c r="AO551" s="558"/>
      <c r="AP551" s="558"/>
      <c r="AQ551" s="558"/>
      <c r="AR551" s="558"/>
      <c r="AS551" s="558"/>
      <c r="AT551" s="558"/>
      <c r="AU551" s="558"/>
      <c r="AV551" s="558"/>
      <c r="AW551" s="558"/>
      <c r="AX551" s="558"/>
      <c r="AY551" s="558"/>
      <c r="AZ551" s="558"/>
      <c r="BA551" s="558"/>
    </row>
    <row r="552" spans="6:54" s="531" customFormat="1" ht="12">
      <c r="F552" s="532"/>
      <c r="G552" s="532"/>
      <c r="H552" s="532"/>
      <c r="I552" s="532"/>
      <c r="L552" s="532"/>
      <c r="N552" s="558"/>
      <c r="O552" s="536"/>
      <c r="P552" s="536"/>
      <c r="Q552" s="536"/>
      <c r="R552" s="536"/>
      <c r="S552" s="536"/>
      <c r="T552" s="537"/>
      <c r="U552" s="537"/>
      <c r="V552" s="537"/>
      <c r="W552" s="537"/>
      <c r="X552" s="537"/>
      <c r="Y552" s="537"/>
      <c r="Z552" s="537"/>
      <c r="AA552" s="537"/>
      <c r="AB552" s="537"/>
      <c r="AC552" s="537"/>
      <c r="AD552" s="558"/>
      <c r="AE552" s="558"/>
      <c r="AF552" s="558"/>
      <c r="AG552" s="558"/>
      <c r="AH552" s="558"/>
      <c r="AI552" s="558"/>
      <c r="AJ552" s="558"/>
      <c r="AK552" s="558"/>
      <c r="AL552" s="558"/>
      <c r="AM552" s="558"/>
      <c r="AN552" s="558"/>
      <c r="AO552" s="558"/>
      <c r="AP552" s="558"/>
      <c r="AQ552" s="558"/>
      <c r="AR552" s="558"/>
      <c r="AS552" s="558"/>
      <c r="AT552" s="558"/>
      <c r="AU552" s="558"/>
      <c r="AV552" s="558"/>
      <c r="AW552" s="558"/>
      <c r="AX552" s="558"/>
      <c r="AY552" s="558"/>
      <c r="AZ552" s="558"/>
      <c r="BA552" s="558"/>
    </row>
    <row r="553" spans="6:54" s="531" customFormat="1" ht="12">
      <c r="F553" s="532"/>
      <c r="G553" s="532"/>
      <c r="H553" s="532"/>
      <c r="I553" s="532"/>
      <c r="L553" s="532"/>
      <c r="N553" s="558"/>
      <c r="O553" s="536"/>
      <c r="P553" s="536"/>
      <c r="Q553" s="536"/>
      <c r="R553" s="536"/>
      <c r="S553" s="536"/>
      <c r="T553" s="537"/>
      <c r="U553" s="537"/>
      <c r="V553" s="537"/>
      <c r="W553" s="537"/>
      <c r="X553" s="537"/>
      <c r="Y553" s="537"/>
      <c r="Z553" s="537"/>
      <c r="AA553" s="537"/>
      <c r="AB553" s="537"/>
      <c r="AC553" s="537"/>
      <c r="AD553" s="558"/>
      <c r="AE553" s="558"/>
      <c r="AF553" s="558"/>
      <c r="AG553" s="558"/>
      <c r="AH553" s="558"/>
      <c r="AI553" s="558"/>
      <c r="AJ553" s="558"/>
      <c r="AK553" s="558"/>
      <c r="AL553" s="558"/>
      <c r="AM553" s="558"/>
      <c r="AN553" s="558"/>
      <c r="AO553" s="558"/>
      <c r="AP553" s="558"/>
      <c r="AQ553" s="558"/>
      <c r="AR553" s="558"/>
      <c r="AS553" s="558"/>
      <c r="AT553" s="558"/>
      <c r="AU553" s="558"/>
      <c r="AV553" s="558"/>
      <c r="AW553" s="558"/>
      <c r="AX553" s="558"/>
      <c r="AY553" s="558"/>
      <c r="AZ553" s="558"/>
      <c r="BA553" s="558"/>
    </row>
    <row r="554" spans="6:54" s="531" customFormat="1" ht="12">
      <c r="F554" s="532"/>
      <c r="G554" s="532"/>
      <c r="H554" s="532"/>
      <c r="I554" s="532"/>
      <c r="L554" s="532"/>
      <c r="N554" s="558"/>
      <c r="O554" s="536"/>
      <c r="P554" s="536"/>
      <c r="Q554" s="536"/>
      <c r="R554" s="536"/>
      <c r="S554" s="536"/>
      <c r="T554" s="537"/>
      <c r="U554" s="537"/>
      <c r="V554" s="537"/>
      <c r="W554" s="537"/>
      <c r="X554" s="537"/>
      <c r="Y554" s="537"/>
      <c r="Z554" s="537"/>
      <c r="AA554" s="537"/>
      <c r="AB554" s="537"/>
      <c r="AC554" s="537"/>
      <c r="AD554" s="558"/>
      <c r="AE554" s="558"/>
      <c r="AF554" s="558"/>
      <c r="AG554" s="558"/>
      <c r="AH554" s="558"/>
      <c r="AI554" s="558"/>
      <c r="AJ554" s="558"/>
      <c r="AK554" s="558"/>
      <c r="AL554" s="558"/>
      <c r="AM554" s="558"/>
      <c r="AN554" s="558"/>
      <c r="AO554" s="558"/>
      <c r="AP554" s="558"/>
      <c r="AQ554" s="558"/>
      <c r="AR554" s="558"/>
      <c r="AS554" s="558"/>
      <c r="AT554" s="558"/>
      <c r="AU554" s="558"/>
      <c r="AV554" s="558"/>
      <c r="AW554" s="558"/>
      <c r="AX554" s="558"/>
      <c r="AY554" s="558"/>
      <c r="AZ554" s="558"/>
      <c r="BA554" s="558"/>
    </row>
    <row r="555" spans="6:54" s="531" customFormat="1" ht="12">
      <c r="F555" s="532"/>
      <c r="G555" s="532"/>
      <c r="H555" s="532"/>
      <c r="I555" s="532"/>
      <c r="L555" s="532"/>
      <c r="N555" s="558"/>
      <c r="O555" s="536"/>
      <c r="P555" s="536"/>
      <c r="Q555" s="536"/>
      <c r="R555" s="536"/>
      <c r="S555" s="536"/>
      <c r="T555" s="537"/>
      <c r="U555" s="537"/>
      <c r="V555" s="537"/>
      <c r="W555" s="537"/>
      <c r="X555" s="537"/>
      <c r="Y555" s="537"/>
      <c r="Z555" s="537"/>
      <c r="AA555" s="537"/>
      <c r="AB555" s="537"/>
      <c r="AC555" s="537"/>
      <c r="AD555" s="558"/>
      <c r="AE555" s="558"/>
      <c r="AF555" s="558"/>
      <c r="AG555" s="558"/>
      <c r="AH555" s="558"/>
      <c r="AI555" s="558"/>
      <c r="AJ555" s="558"/>
      <c r="AK555" s="558"/>
      <c r="AL555" s="558"/>
      <c r="AM555" s="558"/>
      <c r="AN555" s="558"/>
      <c r="AO555" s="558"/>
      <c r="AP555" s="558"/>
      <c r="AQ555" s="558"/>
      <c r="AR555" s="558"/>
      <c r="AS555" s="558"/>
      <c r="AT555" s="558"/>
      <c r="AU555" s="558"/>
      <c r="AV555" s="558"/>
      <c r="AW555" s="558"/>
      <c r="AX555" s="558"/>
      <c r="AY555" s="558"/>
      <c r="AZ555" s="558"/>
      <c r="BA555" s="558"/>
    </row>
    <row r="556" spans="6:54" s="531" customFormat="1" ht="12">
      <c r="F556" s="532"/>
      <c r="G556" s="532"/>
      <c r="H556" s="532"/>
      <c r="I556" s="532"/>
      <c r="L556" s="532"/>
      <c r="N556" s="558"/>
      <c r="O556" s="536"/>
      <c r="P556" s="536"/>
      <c r="Q556" s="536"/>
      <c r="R556" s="536"/>
      <c r="S556" s="536"/>
      <c r="T556" s="537"/>
      <c r="U556" s="537"/>
      <c r="V556" s="537"/>
      <c r="W556" s="537"/>
      <c r="X556" s="537"/>
      <c r="Y556" s="537"/>
      <c r="Z556" s="537"/>
      <c r="AA556" s="537"/>
      <c r="AB556" s="537"/>
      <c r="AC556" s="537"/>
      <c r="AD556" s="558"/>
      <c r="AE556" s="558"/>
      <c r="AF556" s="558"/>
      <c r="AG556" s="558"/>
      <c r="AH556" s="558"/>
      <c r="AI556" s="558"/>
      <c r="AJ556" s="558"/>
      <c r="AK556" s="558"/>
      <c r="AL556" s="558"/>
      <c r="AM556" s="558"/>
      <c r="AN556" s="558"/>
      <c r="AO556" s="558"/>
      <c r="AP556" s="558"/>
      <c r="AQ556" s="558"/>
      <c r="AR556" s="558"/>
      <c r="AS556" s="558"/>
      <c r="AT556" s="558"/>
      <c r="AU556" s="558"/>
      <c r="AV556" s="558"/>
      <c r="AW556" s="558"/>
      <c r="AX556" s="558"/>
      <c r="AY556" s="558"/>
      <c r="AZ556" s="558"/>
      <c r="BA556" s="558"/>
    </row>
    <row r="557" spans="6:54" s="531" customFormat="1" ht="12">
      <c r="F557" s="532"/>
      <c r="G557" s="532"/>
      <c r="H557" s="532"/>
      <c r="I557" s="532"/>
      <c r="L557" s="532"/>
      <c r="N557" s="558"/>
      <c r="O557" s="536"/>
      <c r="P557" s="536"/>
      <c r="Q557" s="536"/>
      <c r="R557" s="536"/>
      <c r="S557" s="536"/>
      <c r="T557" s="537"/>
      <c r="U557" s="537"/>
      <c r="V557" s="537"/>
      <c r="W557" s="537"/>
      <c r="X557" s="537"/>
      <c r="Y557" s="537"/>
      <c r="Z557" s="537"/>
      <c r="AA557" s="537"/>
      <c r="AB557" s="537"/>
      <c r="AC557" s="537"/>
      <c r="AD557" s="558"/>
      <c r="AE557" s="558"/>
      <c r="AF557" s="558"/>
      <c r="AG557" s="558"/>
      <c r="AH557" s="558"/>
      <c r="AI557" s="558"/>
      <c r="AJ557" s="558"/>
      <c r="AK557" s="558"/>
      <c r="AL557" s="558"/>
      <c r="AM557" s="558"/>
      <c r="AN557" s="558"/>
      <c r="AO557" s="558"/>
      <c r="AP557" s="558"/>
      <c r="AQ557" s="558"/>
      <c r="AR557" s="558"/>
      <c r="AS557" s="558"/>
      <c r="AT557" s="558"/>
      <c r="AU557" s="558"/>
      <c r="AV557" s="558"/>
      <c r="AW557" s="558"/>
      <c r="AX557" s="558"/>
      <c r="AY557" s="558"/>
      <c r="AZ557" s="558"/>
      <c r="BA557" s="558"/>
    </row>
    <row r="558" spans="6:54" s="531" customFormat="1" ht="12">
      <c r="F558" s="532"/>
      <c r="G558" s="532"/>
      <c r="H558" s="532"/>
      <c r="I558" s="532"/>
      <c r="L558" s="532"/>
      <c r="N558" s="558"/>
      <c r="O558" s="536"/>
      <c r="P558" s="536"/>
      <c r="Q558" s="536"/>
      <c r="R558" s="536"/>
      <c r="S558" s="536"/>
      <c r="T558" s="537"/>
      <c r="U558" s="537"/>
      <c r="V558" s="537"/>
      <c r="W558" s="537"/>
      <c r="X558" s="537"/>
      <c r="Y558" s="537"/>
      <c r="Z558" s="537"/>
      <c r="AA558" s="537"/>
      <c r="AB558" s="537"/>
      <c r="AC558" s="537"/>
      <c r="AD558" s="558"/>
      <c r="AE558" s="558"/>
      <c r="AF558" s="558"/>
      <c r="AG558" s="558"/>
      <c r="AH558" s="558"/>
      <c r="AI558" s="558"/>
      <c r="AJ558" s="558"/>
      <c r="AK558" s="558"/>
      <c r="AL558" s="558"/>
      <c r="AM558" s="558"/>
      <c r="AN558" s="558"/>
      <c r="AO558" s="558"/>
      <c r="AP558" s="558"/>
      <c r="AQ558" s="558"/>
      <c r="AR558" s="558"/>
      <c r="AS558" s="558"/>
      <c r="AT558" s="558"/>
      <c r="AU558" s="558"/>
      <c r="AV558" s="558"/>
      <c r="AW558" s="558"/>
      <c r="AX558" s="558"/>
      <c r="AY558" s="558"/>
      <c r="AZ558" s="558"/>
      <c r="BA558" s="558"/>
    </row>
    <row r="559" spans="6:54" s="531" customFormat="1" ht="12">
      <c r="F559" s="532"/>
      <c r="G559" s="532"/>
      <c r="H559" s="532"/>
      <c r="I559" s="532"/>
      <c r="L559" s="532"/>
      <c r="N559" s="558"/>
      <c r="O559" s="536"/>
      <c r="P559" s="536"/>
      <c r="Q559" s="536"/>
      <c r="R559" s="536"/>
      <c r="S559" s="536"/>
      <c r="T559" s="537"/>
      <c r="U559" s="537"/>
      <c r="V559" s="537"/>
      <c r="W559" s="537"/>
      <c r="X559" s="537"/>
      <c r="Y559" s="537"/>
      <c r="Z559" s="537"/>
      <c r="AA559" s="537"/>
      <c r="AB559" s="537"/>
      <c r="AC559" s="537"/>
      <c r="AD559" s="558"/>
      <c r="AE559" s="558"/>
      <c r="AF559" s="558"/>
      <c r="AG559" s="558"/>
      <c r="AH559" s="558"/>
      <c r="AI559" s="558"/>
      <c r="AJ559" s="558"/>
      <c r="AK559" s="558"/>
      <c r="AL559" s="558"/>
      <c r="AM559" s="558"/>
      <c r="AN559" s="558"/>
      <c r="AO559" s="558"/>
      <c r="AP559" s="558"/>
      <c r="AQ559" s="558"/>
      <c r="AR559" s="558"/>
      <c r="AS559" s="558"/>
      <c r="AT559" s="558"/>
      <c r="AU559" s="558"/>
      <c r="AV559" s="558"/>
      <c r="AW559" s="558"/>
      <c r="AX559" s="558"/>
      <c r="AY559" s="558"/>
      <c r="AZ559" s="558"/>
      <c r="BA559" s="558"/>
    </row>
    <row r="560" spans="6:54" s="531" customFormat="1" ht="12">
      <c r="F560" s="532"/>
      <c r="G560" s="532"/>
      <c r="H560" s="532"/>
      <c r="I560" s="532"/>
      <c r="L560" s="532"/>
      <c r="N560" s="558"/>
      <c r="O560" s="536"/>
      <c r="P560" s="536"/>
      <c r="Q560" s="536"/>
      <c r="R560" s="536"/>
      <c r="S560" s="536"/>
      <c r="T560" s="537"/>
      <c r="U560" s="537"/>
      <c r="V560" s="537"/>
      <c r="W560" s="537"/>
      <c r="X560" s="537"/>
      <c r="Y560" s="537"/>
      <c r="Z560" s="537"/>
      <c r="AA560" s="537"/>
      <c r="AB560" s="537"/>
      <c r="AC560" s="537"/>
      <c r="AD560" s="558"/>
      <c r="AE560" s="558"/>
      <c r="AF560" s="558"/>
      <c r="AG560" s="558"/>
      <c r="AH560" s="558"/>
      <c r="AI560" s="558"/>
      <c r="AJ560" s="558"/>
      <c r="AK560" s="558"/>
      <c r="AL560" s="558"/>
      <c r="AM560" s="558"/>
      <c r="AN560" s="558"/>
      <c r="AO560" s="558"/>
      <c r="AP560" s="558"/>
      <c r="AQ560" s="558"/>
      <c r="AR560" s="558"/>
      <c r="AS560" s="558"/>
      <c r="AT560" s="558"/>
      <c r="AU560" s="558"/>
      <c r="AV560" s="558"/>
      <c r="AW560" s="558"/>
      <c r="AX560" s="558"/>
      <c r="AY560" s="558"/>
      <c r="AZ560" s="558"/>
      <c r="BA560" s="558"/>
    </row>
    <row r="561" spans="6:53" s="531" customFormat="1" ht="12">
      <c r="F561" s="532"/>
      <c r="G561" s="532"/>
      <c r="H561" s="532"/>
      <c r="I561" s="532"/>
      <c r="L561" s="532"/>
      <c r="N561" s="558"/>
      <c r="O561" s="536"/>
      <c r="P561" s="536"/>
      <c r="Q561" s="536"/>
      <c r="R561" s="536"/>
      <c r="S561" s="536"/>
      <c r="T561" s="537"/>
      <c r="U561" s="537"/>
      <c r="V561" s="537"/>
      <c r="W561" s="537"/>
      <c r="X561" s="537"/>
      <c r="Y561" s="537"/>
      <c r="Z561" s="537"/>
      <c r="AA561" s="537"/>
      <c r="AB561" s="537"/>
      <c r="AC561" s="537"/>
      <c r="AD561" s="558"/>
      <c r="AE561" s="558"/>
      <c r="AF561" s="558"/>
      <c r="AG561" s="558"/>
      <c r="AH561" s="558"/>
      <c r="AI561" s="558"/>
      <c r="AJ561" s="558"/>
      <c r="AK561" s="558"/>
      <c r="AL561" s="558"/>
      <c r="AM561" s="558"/>
      <c r="AN561" s="558"/>
      <c r="AO561" s="558"/>
      <c r="AP561" s="558"/>
      <c r="AQ561" s="558"/>
      <c r="AR561" s="558"/>
      <c r="AS561" s="558"/>
      <c r="AT561" s="558"/>
      <c r="AU561" s="558"/>
      <c r="AV561" s="558"/>
      <c r="AW561" s="558"/>
      <c r="AX561" s="558"/>
      <c r="AY561" s="558"/>
      <c r="AZ561" s="558"/>
      <c r="BA561" s="558"/>
    </row>
    <row r="562" spans="6:53" s="531" customFormat="1" ht="12">
      <c r="F562" s="532"/>
      <c r="G562" s="532"/>
      <c r="H562" s="532"/>
      <c r="I562" s="532"/>
      <c r="L562" s="532"/>
      <c r="N562" s="558"/>
      <c r="O562" s="536"/>
      <c r="P562" s="536"/>
      <c r="Q562" s="536"/>
      <c r="R562" s="536"/>
      <c r="S562" s="536"/>
      <c r="T562" s="537"/>
      <c r="U562" s="537"/>
      <c r="V562" s="537"/>
      <c r="W562" s="537"/>
      <c r="X562" s="537"/>
      <c r="Y562" s="537"/>
      <c r="Z562" s="537"/>
      <c r="AA562" s="537"/>
      <c r="AB562" s="537"/>
      <c r="AC562" s="537"/>
      <c r="AD562" s="558"/>
      <c r="AE562" s="558"/>
      <c r="AF562" s="558"/>
      <c r="AG562" s="558"/>
      <c r="AH562" s="558"/>
      <c r="AI562" s="558"/>
      <c r="AJ562" s="558"/>
      <c r="AK562" s="558"/>
      <c r="AL562" s="558"/>
      <c r="AM562" s="558"/>
      <c r="AN562" s="558"/>
      <c r="AO562" s="558"/>
      <c r="AP562" s="558"/>
      <c r="AQ562" s="558"/>
      <c r="AR562" s="558"/>
      <c r="AS562" s="558"/>
      <c r="AT562" s="558"/>
      <c r="AU562" s="558"/>
      <c r="AV562" s="558"/>
      <c r="AW562" s="558"/>
      <c r="AX562" s="558"/>
      <c r="AY562" s="558"/>
      <c r="AZ562" s="558"/>
      <c r="BA562" s="558"/>
    </row>
    <row r="563" spans="6:53" s="531" customFormat="1" ht="12">
      <c r="F563" s="532"/>
      <c r="G563" s="532"/>
      <c r="H563" s="532"/>
      <c r="I563" s="532"/>
      <c r="L563" s="532"/>
      <c r="N563" s="558"/>
      <c r="O563" s="536"/>
      <c r="P563" s="536"/>
      <c r="Q563" s="536"/>
      <c r="R563" s="536"/>
      <c r="S563" s="536"/>
      <c r="T563" s="537"/>
      <c r="U563" s="537"/>
      <c r="V563" s="537"/>
      <c r="W563" s="537"/>
      <c r="X563" s="537"/>
      <c r="Y563" s="537"/>
      <c r="Z563" s="537"/>
      <c r="AA563" s="537"/>
      <c r="AB563" s="537"/>
      <c r="AC563" s="537"/>
      <c r="AD563" s="558"/>
      <c r="AE563" s="558"/>
      <c r="AF563" s="558"/>
      <c r="AG563" s="558"/>
      <c r="AH563" s="558"/>
      <c r="AI563" s="558"/>
      <c r="AJ563" s="558"/>
      <c r="AK563" s="558"/>
      <c r="AL563" s="558"/>
      <c r="AM563" s="558"/>
      <c r="AN563" s="558"/>
      <c r="AO563" s="558"/>
      <c r="AP563" s="558"/>
      <c r="AQ563" s="558"/>
      <c r="AR563" s="558"/>
      <c r="AS563" s="558"/>
      <c r="AT563" s="558"/>
      <c r="AU563" s="558"/>
      <c r="AV563" s="558"/>
      <c r="AW563" s="558"/>
      <c r="AX563" s="558"/>
      <c r="AY563" s="558"/>
      <c r="AZ563" s="558"/>
      <c r="BA563" s="558"/>
    </row>
    <row r="564" spans="6:53" s="531" customFormat="1" ht="12">
      <c r="F564" s="532"/>
      <c r="G564" s="532"/>
      <c r="H564" s="532"/>
      <c r="I564" s="532"/>
      <c r="L564" s="532"/>
      <c r="N564" s="558"/>
      <c r="O564" s="536"/>
      <c r="P564" s="536"/>
      <c r="Q564" s="536"/>
      <c r="R564" s="536"/>
      <c r="S564" s="536"/>
      <c r="T564" s="537"/>
      <c r="U564" s="537"/>
      <c r="V564" s="537"/>
      <c r="W564" s="537"/>
      <c r="X564" s="537"/>
      <c r="Y564" s="537"/>
      <c r="Z564" s="537"/>
      <c r="AA564" s="537"/>
      <c r="AB564" s="537"/>
      <c r="AC564" s="537"/>
      <c r="AD564" s="558"/>
      <c r="AE564" s="558"/>
      <c r="AF564" s="558"/>
      <c r="AG564" s="558"/>
      <c r="AH564" s="558"/>
      <c r="AI564" s="558"/>
      <c r="AJ564" s="558"/>
      <c r="AK564" s="558"/>
      <c r="AL564" s="558"/>
      <c r="AM564" s="558"/>
      <c r="AN564" s="558"/>
      <c r="AO564" s="558"/>
      <c r="AP564" s="558"/>
      <c r="AQ564" s="558"/>
      <c r="AR564" s="558"/>
      <c r="AS564" s="558"/>
      <c r="AT564" s="558"/>
      <c r="AU564" s="558"/>
      <c r="AV564" s="558"/>
      <c r="AW564" s="558"/>
      <c r="AX564" s="558"/>
      <c r="AY564" s="558"/>
      <c r="AZ564" s="558"/>
      <c r="BA564" s="558"/>
    </row>
    <row r="565" spans="6:53" s="531" customFormat="1" ht="12">
      <c r="F565" s="532"/>
      <c r="G565" s="532"/>
      <c r="H565" s="532"/>
      <c r="I565" s="532"/>
      <c r="L565" s="532"/>
      <c r="N565" s="558"/>
      <c r="O565" s="536"/>
      <c r="P565" s="536"/>
      <c r="Q565" s="536"/>
      <c r="R565" s="536"/>
      <c r="S565" s="536"/>
      <c r="T565" s="537"/>
      <c r="U565" s="537"/>
      <c r="V565" s="537"/>
      <c r="W565" s="537"/>
      <c r="X565" s="537"/>
      <c r="Y565" s="537"/>
      <c r="Z565" s="537"/>
      <c r="AA565" s="537"/>
      <c r="AB565" s="537"/>
      <c r="AC565" s="537"/>
      <c r="AD565" s="558"/>
      <c r="AE565" s="558"/>
      <c r="AF565" s="558"/>
      <c r="AG565" s="558"/>
      <c r="AH565" s="558"/>
      <c r="AI565" s="558"/>
      <c r="AJ565" s="558"/>
      <c r="AK565" s="558"/>
      <c r="AL565" s="558"/>
      <c r="AM565" s="558"/>
      <c r="AN565" s="558"/>
      <c r="AO565" s="558"/>
      <c r="AP565" s="558"/>
      <c r="AQ565" s="558"/>
      <c r="AR565" s="558"/>
      <c r="AS565" s="558"/>
      <c r="AT565" s="558"/>
      <c r="AU565" s="558"/>
      <c r="AV565" s="558"/>
      <c r="AW565" s="558"/>
      <c r="AX565" s="558"/>
      <c r="AY565" s="558"/>
      <c r="AZ565" s="558"/>
      <c r="BA565" s="558"/>
    </row>
    <row r="566" spans="6:53" s="531" customFormat="1" ht="12">
      <c r="F566" s="532"/>
      <c r="G566" s="532"/>
      <c r="H566" s="532"/>
      <c r="I566" s="532"/>
      <c r="L566" s="532"/>
      <c r="N566" s="558"/>
      <c r="O566" s="536"/>
      <c r="P566" s="536"/>
      <c r="Q566" s="536"/>
      <c r="R566" s="536"/>
      <c r="S566" s="536"/>
      <c r="T566" s="537"/>
      <c r="U566" s="537"/>
      <c r="V566" s="537"/>
      <c r="W566" s="537"/>
      <c r="X566" s="537"/>
      <c r="Y566" s="537"/>
      <c r="Z566" s="537"/>
      <c r="AA566" s="537"/>
      <c r="AB566" s="537"/>
      <c r="AC566" s="537"/>
      <c r="AD566" s="558"/>
      <c r="AE566" s="558"/>
      <c r="AF566" s="558"/>
      <c r="AG566" s="558"/>
      <c r="AH566" s="558"/>
      <c r="AI566" s="558"/>
      <c r="AJ566" s="558"/>
      <c r="AK566" s="558"/>
      <c r="AL566" s="558"/>
      <c r="AM566" s="558"/>
      <c r="AN566" s="558"/>
      <c r="AO566" s="558"/>
      <c r="AP566" s="558"/>
      <c r="AQ566" s="558"/>
      <c r="AR566" s="558"/>
      <c r="AS566" s="558"/>
      <c r="AT566" s="558"/>
      <c r="AU566" s="558"/>
      <c r="AV566" s="558"/>
      <c r="AW566" s="558"/>
      <c r="AX566" s="558"/>
      <c r="AY566" s="558"/>
      <c r="AZ566" s="558"/>
      <c r="BA566" s="558"/>
    </row>
    <row r="567" spans="6:53" s="531" customFormat="1" ht="12">
      <c r="F567" s="532"/>
      <c r="G567" s="532"/>
      <c r="H567" s="532"/>
      <c r="I567" s="532"/>
      <c r="L567" s="532"/>
      <c r="N567" s="558"/>
      <c r="O567" s="536"/>
      <c r="P567" s="536"/>
      <c r="Q567" s="536"/>
      <c r="R567" s="536"/>
      <c r="S567" s="536"/>
      <c r="T567" s="537"/>
      <c r="U567" s="537"/>
      <c r="V567" s="537"/>
      <c r="W567" s="537"/>
      <c r="X567" s="537"/>
      <c r="Y567" s="537"/>
      <c r="Z567" s="537"/>
      <c r="AA567" s="537"/>
      <c r="AB567" s="537"/>
      <c r="AC567" s="537"/>
      <c r="AD567" s="558"/>
      <c r="AE567" s="558"/>
      <c r="AF567" s="558"/>
      <c r="AG567" s="558"/>
      <c r="AH567" s="558"/>
      <c r="AI567" s="558"/>
      <c r="AJ567" s="558"/>
      <c r="AK567" s="558"/>
      <c r="AL567" s="558"/>
      <c r="AM567" s="558"/>
      <c r="AN567" s="558"/>
      <c r="AO567" s="558"/>
      <c r="AP567" s="558"/>
      <c r="AQ567" s="558"/>
      <c r="AR567" s="558"/>
      <c r="AS567" s="558"/>
      <c r="AT567" s="558"/>
      <c r="AU567" s="558"/>
      <c r="AV567" s="558"/>
      <c r="AW567" s="558"/>
      <c r="AX567" s="558"/>
      <c r="AY567" s="558"/>
      <c r="AZ567" s="558"/>
      <c r="BA567" s="558"/>
    </row>
    <row r="568" spans="6:53" s="531" customFormat="1" ht="12">
      <c r="F568" s="532"/>
      <c r="G568" s="532"/>
      <c r="H568" s="532"/>
      <c r="I568" s="532"/>
      <c r="L568" s="532"/>
      <c r="N568" s="558"/>
      <c r="O568" s="536"/>
      <c r="P568" s="536"/>
      <c r="Q568" s="536"/>
      <c r="R568" s="536"/>
      <c r="S568" s="536"/>
      <c r="T568" s="537"/>
      <c r="U568" s="537"/>
      <c r="V568" s="537"/>
      <c r="W568" s="537"/>
      <c r="X568" s="537"/>
      <c r="Y568" s="537"/>
      <c r="Z568" s="537"/>
      <c r="AA568" s="537"/>
      <c r="AB568" s="537"/>
      <c r="AC568" s="537"/>
      <c r="AD568" s="558"/>
      <c r="AE568" s="558"/>
      <c r="AF568" s="558"/>
      <c r="AG568" s="558"/>
      <c r="AH568" s="558"/>
      <c r="AI568" s="558"/>
      <c r="AJ568" s="558"/>
      <c r="AK568" s="558"/>
      <c r="AL568" s="558"/>
      <c r="AM568" s="558"/>
      <c r="AN568" s="558"/>
      <c r="AO568" s="558"/>
      <c r="AP568" s="558"/>
      <c r="AQ568" s="558"/>
      <c r="AR568" s="558"/>
      <c r="AS568" s="558"/>
      <c r="AT568" s="558"/>
      <c r="AU568" s="558"/>
      <c r="AV568" s="558"/>
      <c r="AW568" s="558"/>
      <c r="AX568" s="558"/>
      <c r="AY568" s="558"/>
      <c r="AZ568" s="558"/>
      <c r="BA568" s="558"/>
    </row>
    <row r="569" spans="6:53" s="531" customFormat="1" ht="12">
      <c r="F569" s="532"/>
      <c r="G569" s="532"/>
      <c r="H569" s="532"/>
      <c r="I569" s="532"/>
      <c r="L569" s="532"/>
      <c r="N569" s="558"/>
      <c r="O569" s="536"/>
      <c r="P569" s="536"/>
      <c r="Q569" s="536"/>
      <c r="R569" s="536"/>
      <c r="S569" s="536"/>
      <c r="T569" s="537"/>
      <c r="U569" s="537"/>
      <c r="V569" s="537"/>
      <c r="W569" s="537"/>
      <c r="X569" s="537"/>
      <c r="Y569" s="537"/>
      <c r="Z569" s="537"/>
      <c r="AA569" s="537"/>
      <c r="AB569" s="537"/>
      <c r="AC569" s="537"/>
      <c r="AD569" s="558"/>
      <c r="AE569" s="558"/>
      <c r="AF569" s="558"/>
      <c r="AG569" s="558"/>
      <c r="AH569" s="558"/>
      <c r="AI569" s="558"/>
      <c r="AJ569" s="558"/>
      <c r="AK569" s="558"/>
      <c r="AL569" s="558"/>
      <c r="AM569" s="558"/>
      <c r="AN569" s="558"/>
      <c r="AO569" s="558"/>
      <c r="AP569" s="558"/>
      <c r="AQ569" s="558"/>
      <c r="AR569" s="558"/>
      <c r="AS569" s="558"/>
      <c r="AT569" s="558"/>
      <c r="AU569" s="558"/>
      <c r="AV569" s="558"/>
      <c r="AW569" s="558"/>
      <c r="AX569" s="558"/>
      <c r="AY569" s="558"/>
      <c r="AZ569" s="558"/>
      <c r="BA569" s="558"/>
    </row>
    <row r="570" spans="6:53" s="531" customFormat="1" ht="12">
      <c r="F570" s="532"/>
      <c r="G570" s="532"/>
      <c r="H570" s="532"/>
      <c r="I570" s="532"/>
      <c r="L570" s="532"/>
      <c r="N570" s="558"/>
      <c r="O570" s="536"/>
      <c r="P570" s="536"/>
      <c r="Q570" s="536"/>
      <c r="R570" s="536"/>
      <c r="S570" s="536"/>
      <c r="T570" s="537"/>
      <c r="U570" s="537"/>
      <c r="V570" s="537"/>
      <c r="W570" s="537"/>
      <c r="X570" s="537"/>
      <c r="Y570" s="537"/>
      <c r="Z570" s="537"/>
      <c r="AA570" s="537"/>
      <c r="AB570" s="537"/>
      <c r="AC570" s="537"/>
      <c r="AD570" s="558"/>
      <c r="AE570" s="558"/>
      <c r="AF570" s="558"/>
      <c r="AG570" s="558"/>
      <c r="AH570" s="558"/>
      <c r="AI570" s="558"/>
      <c r="AJ570" s="558"/>
      <c r="AK570" s="558"/>
      <c r="AL570" s="558"/>
      <c r="AM570" s="558"/>
      <c r="AN570" s="558"/>
      <c r="AO570" s="558"/>
      <c r="AP570" s="558"/>
      <c r="AQ570" s="558"/>
      <c r="AR570" s="558"/>
      <c r="AS570" s="558"/>
      <c r="AT570" s="558"/>
      <c r="AU570" s="558"/>
      <c r="AV570" s="558"/>
      <c r="AW570" s="558"/>
      <c r="AX570" s="558"/>
      <c r="AY570" s="558"/>
      <c r="AZ570" s="558"/>
      <c r="BA570" s="558"/>
    </row>
    <row r="571" spans="6:53" s="531" customFormat="1" ht="12">
      <c r="F571" s="532"/>
      <c r="G571" s="532"/>
      <c r="H571" s="532"/>
      <c r="I571" s="532"/>
      <c r="L571" s="532"/>
      <c r="N571" s="558"/>
      <c r="O571" s="536"/>
      <c r="P571" s="536"/>
      <c r="Q571" s="536"/>
      <c r="R571" s="536"/>
      <c r="S571" s="536"/>
      <c r="T571" s="537"/>
      <c r="U571" s="537"/>
      <c r="V571" s="537"/>
      <c r="W571" s="537"/>
      <c r="X571" s="537"/>
      <c r="Y571" s="537"/>
      <c r="Z571" s="537"/>
      <c r="AA571" s="537"/>
      <c r="AB571" s="537"/>
      <c r="AC571" s="537"/>
      <c r="AD571" s="558"/>
      <c r="AE571" s="558"/>
      <c r="AF571" s="558"/>
      <c r="AG571" s="558"/>
      <c r="AH571" s="558"/>
      <c r="AI571" s="558"/>
      <c r="AJ571" s="558"/>
      <c r="AK571" s="558"/>
      <c r="AL571" s="558"/>
      <c r="AM571" s="558"/>
      <c r="AN571" s="558"/>
      <c r="AO571" s="558"/>
      <c r="AP571" s="558"/>
      <c r="AQ571" s="558"/>
      <c r="AR571" s="558"/>
      <c r="AS571" s="558"/>
      <c r="AT571" s="558"/>
      <c r="AU571" s="558"/>
      <c r="AV571" s="558"/>
      <c r="AW571" s="558"/>
      <c r="AX571" s="558"/>
      <c r="AY571" s="558"/>
      <c r="AZ571" s="558"/>
      <c r="BA571" s="558"/>
    </row>
    <row r="572" spans="6:53" s="531" customFormat="1" ht="12">
      <c r="F572" s="532"/>
      <c r="G572" s="532"/>
      <c r="H572" s="532"/>
      <c r="I572" s="532"/>
      <c r="L572" s="532"/>
      <c r="N572" s="558"/>
      <c r="O572" s="536"/>
      <c r="P572" s="536"/>
      <c r="Q572" s="536"/>
      <c r="R572" s="536"/>
      <c r="S572" s="536"/>
      <c r="T572" s="537"/>
      <c r="U572" s="537"/>
      <c r="V572" s="537"/>
      <c r="W572" s="537"/>
      <c r="X572" s="537"/>
      <c r="Y572" s="537"/>
      <c r="Z572" s="537"/>
      <c r="AA572" s="537"/>
      <c r="AB572" s="537"/>
      <c r="AC572" s="537"/>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row>
    <row r="573" spans="6:53" s="531" customFormat="1" ht="12">
      <c r="F573" s="532"/>
      <c r="G573" s="532"/>
      <c r="H573" s="532"/>
      <c r="I573" s="532"/>
      <c r="L573" s="532"/>
      <c r="N573" s="558"/>
      <c r="O573" s="536"/>
      <c r="P573" s="536"/>
      <c r="Q573" s="536"/>
      <c r="R573" s="536"/>
      <c r="S573" s="536"/>
      <c r="T573" s="537"/>
      <c r="U573" s="537"/>
      <c r="V573" s="537"/>
      <c r="W573" s="537"/>
      <c r="X573" s="537"/>
      <c r="Y573" s="537"/>
      <c r="Z573" s="537"/>
      <c r="AA573" s="537"/>
      <c r="AB573" s="537"/>
      <c r="AC573" s="537"/>
      <c r="AD573" s="558"/>
      <c r="AE573" s="558"/>
      <c r="AF573" s="558"/>
      <c r="AG573" s="558"/>
      <c r="AH573" s="558"/>
      <c r="AI573" s="558"/>
      <c r="AJ573" s="558"/>
      <c r="AK573" s="558"/>
      <c r="AL573" s="558"/>
      <c r="AM573" s="558"/>
      <c r="AN573" s="558"/>
      <c r="AO573" s="558"/>
      <c r="AP573" s="558"/>
      <c r="AQ573" s="558"/>
      <c r="AR573" s="558"/>
      <c r="AS573" s="558"/>
      <c r="AT573" s="558"/>
      <c r="AU573" s="558"/>
      <c r="AV573" s="558"/>
      <c r="AW573" s="558"/>
      <c r="AX573" s="558"/>
      <c r="AY573" s="558"/>
      <c r="AZ573" s="558"/>
      <c r="BA573" s="558"/>
    </row>
    <row r="574" spans="6:53" s="531" customFormat="1" ht="12">
      <c r="F574" s="532"/>
      <c r="G574" s="532"/>
      <c r="H574" s="532"/>
      <c r="I574" s="532"/>
      <c r="L574" s="532"/>
      <c r="N574" s="558"/>
      <c r="O574" s="536"/>
      <c r="P574" s="536"/>
      <c r="Q574" s="536"/>
      <c r="R574" s="536"/>
      <c r="S574" s="536"/>
      <c r="T574" s="537"/>
      <c r="U574" s="537"/>
      <c r="V574" s="537"/>
      <c r="W574" s="537"/>
      <c r="X574" s="537"/>
      <c r="Y574" s="537"/>
      <c r="Z574" s="537"/>
      <c r="AA574" s="537"/>
      <c r="AB574" s="537"/>
      <c r="AC574" s="537"/>
      <c r="AD574" s="558"/>
      <c r="AE574" s="558"/>
      <c r="AF574" s="558"/>
      <c r="AG574" s="558"/>
      <c r="AH574" s="558"/>
      <c r="AI574" s="558"/>
      <c r="AJ574" s="558"/>
      <c r="AK574" s="558"/>
      <c r="AL574" s="558"/>
      <c r="AM574" s="558"/>
      <c r="AN574" s="558"/>
      <c r="AO574" s="558"/>
      <c r="AP574" s="558"/>
      <c r="AQ574" s="558"/>
      <c r="AR574" s="558"/>
      <c r="AS574" s="558"/>
      <c r="AT574" s="558"/>
      <c r="AU574" s="558"/>
      <c r="AV574" s="558"/>
      <c r="AW574" s="558"/>
      <c r="AX574" s="558"/>
      <c r="AY574" s="558"/>
      <c r="AZ574" s="558"/>
      <c r="BA574" s="558"/>
    </row>
    <row r="575" spans="6:53" s="531" customFormat="1" ht="12">
      <c r="F575" s="532"/>
      <c r="G575" s="532"/>
      <c r="H575" s="532"/>
      <c r="I575" s="532"/>
      <c r="L575" s="532"/>
      <c r="N575" s="558"/>
      <c r="O575" s="536"/>
      <c r="P575" s="536"/>
      <c r="Q575" s="536"/>
      <c r="R575" s="536"/>
      <c r="S575" s="536"/>
      <c r="T575" s="537"/>
      <c r="U575" s="537"/>
      <c r="V575" s="537"/>
      <c r="W575" s="537"/>
      <c r="X575" s="537"/>
      <c r="Y575" s="537"/>
      <c r="Z575" s="537"/>
      <c r="AA575" s="537"/>
      <c r="AB575" s="537"/>
      <c r="AC575" s="537"/>
      <c r="AD575" s="558"/>
      <c r="AE575" s="558"/>
      <c r="AF575" s="558"/>
      <c r="AG575" s="558"/>
      <c r="AH575" s="558"/>
      <c r="AI575" s="558"/>
      <c r="AJ575" s="558"/>
      <c r="AK575" s="558"/>
      <c r="AL575" s="558"/>
      <c r="AM575" s="558"/>
      <c r="AN575" s="558"/>
      <c r="AO575" s="558"/>
      <c r="AP575" s="558"/>
      <c r="AQ575" s="558"/>
      <c r="AR575" s="558"/>
      <c r="AS575" s="558"/>
      <c r="AT575" s="558"/>
      <c r="AU575" s="558"/>
      <c r="AV575" s="558"/>
      <c r="AW575" s="558"/>
      <c r="AX575" s="558"/>
      <c r="AY575" s="558"/>
      <c r="AZ575" s="558"/>
      <c r="BA575" s="558"/>
    </row>
    <row r="576" spans="6:53" s="531" customFormat="1" ht="12">
      <c r="F576" s="532"/>
      <c r="G576" s="532"/>
      <c r="H576" s="532"/>
      <c r="I576" s="532"/>
      <c r="L576" s="532"/>
      <c r="N576" s="558"/>
      <c r="O576" s="536"/>
      <c r="P576" s="536"/>
      <c r="Q576" s="536"/>
      <c r="R576" s="536"/>
      <c r="S576" s="536"/>
      <c r="T576" s="537"/>
      <c r="U576" s="537"/>
      <c r="V576" s="537"/>
      <c r="W576" s="537"/>
      <c r="X576" s="537"/>
      <c r="Y576" s="537"/>
      <c r="Z576" s="537"/>
      <c r="AA576" s="537"/>
      <c r="AB576" s="537"/>
      <c r="AC576" s="537"/>
      <c r="AD576" s="558"/>
      <c r="AE576" s="558"/>
      <c r="AF576" s="558"/>
      <c r="AG576" s="558"/>
      <c r="AH576" s="558"/>
      <c r="AI576" s="558"/>
      <c r="AJ576" s="558"/>
      <c r="AK576" s="558"/>
      <c r="AL576" s="558"/>
      <c r="AM576" s="558"/>
      <c r="AN576" s="558"/>
      <c r="AO576" s="558"/>
      <c r="AP576" s="558"/>
      <c r="AQ576" s="558"/>
      <c r="AR576" s="558"/>
      <c r="AS576" s="558"/>
      <c r="AT576" s="558"/>
      <c r="AU576" s="558"/>
      <c r="AV576" s="558"/>
      <c r="AW576" s="558"/>
      <c r="AX576" s="558"/>
      <c r="AY576" s="558"/>
      <c r="AZ576" s="558"/>
      <c r="BA576" s="558"/>
    </row>
    <row r="577" spans="6:53" s="531" customFormat="1" ht="12">
      <c r="F577" s="532"/>
      <c r="G577" s="532"/>
      <c r="H577" s="532"/>
      <c r="I577" s="532"/>
      <c r="L577" s="532"/>
      <c r="N577" s="558"/>
      <c r="O577" s="536"/>
      <c r="P577" s="536"/>
      <c r="Q577" s="536"/>
      <c r="R577" s="536"/>
      <c r="S577" s="536"/>
      <c r="T577" s="537"/>
      <c r="U577" s="537"/>
      <c r="V577" s="537"/>
      <c r="W577" s="537"/>
      <c r="X577" s="537"/>
      <c r="Y577" s="537"/>
      <c r="Z577" s="537"/>
      <c r="AA577" s="537"/>
      <c r="AB577" s="537"/>
      <c r="AC577" s="537"/>
      <c r="AD577" s="558"/>
      <c r="AE577" s="558"/>
      <c r="AF577" s="558"/>
      <c r="AG577" s="558"/>
      <c r="AH577" s="558"/>
      <c r="AI577" s="558"/>
      <c r="AJ577" s="558"/>
      <c r="AK577" s="558"/>
      <c r="AL577" s="558"/>
      <c r="AM577" s="558"/>
      <c r="AN577" s="558"/>
      <c r="AO577" s="558"/>
      <c r="AP577" s="558"/>
      <c r="AQ577" s="558"/>
      <c r="AR577" s="558"/>
      <c r="AS577" s="558"/>
      <c r="AT577" s="558"/>
      <c r="AU577" s="558"/>
      <c r="AV577" s="558"/>
      <c r="AW577" s="558"/>
      <c r="AX577" s="558"/>
      <c r="AY577" s="558"/>
      <c r="AZ577" s="558"/>
      <c r="BA577" s="558"/>
    </row>
    <row r="578" spans="6:53" s="531" customFormat="1" ht="12">
      <c r="F578" s="532"/>
      <c r="G578" s="532"/>
      <c r="H578" s="532"/>
      <c r="I578" s="532"/>
      <c r="L578" s="532"/>
      <c r="N578" s="558"/>
      <c r="O578" s="536"/>
      <c r="P578" s="536"/>
      <c r="Q578" s="536"/>
      <c r="R578" s="536"/>
      <c r="S578" s="536"/>
      <c r="T578" s="537"/>
      <c r="U578" s="537"/>
      <c r="V578" s="537"/>
      <c r="W578" s="537"/>
      <c r="X578" s="537"/>
      <c r="Y578" s="537"/>
      <c r="Z578" s="537"/>
      <c r="AA578" s="537"/>
      <c r="AB578" s="537"/>
      <c r="AC578" s="537"/>
      <c r="AD578" s="558"/>
      <c r="AE578" s="558"/>
      <c r="AF578" s="558"/>
      <c r="AG578" s="558"/>
      <c r="AH578" s="558"/>
      <c r="AI578" s="558"/>
      <c r="AJ578" s="558"/>
      <c r="AK578" s="558"/>
      <c r="AL578" s="558"/>
      <c r="AM578" s="558"/>
      <c r="AN578" s="558"/>
      <c r="AO578" s="558"/>
      <c r="AP578" s="558"/>
      <c r="AQ578" s="558"/>
      <c r="AR578" s="558"/>
      <c r="AS578" s="558"/>
      <c r="AT578" s="558"/>
      <c r="AU578" s="558"/>
      <c r="AV578" s="558"/>
      <c r="AW578" s="558"/>
      <c r="AX578" s="558"/>
      <c r="AY578" s="558"/>
      <c r="AZ578" s="558"/>
      <c r="BA578" s="558"/>
    </row>
    <row r="579" spans="6:53" s="531" customFormat="1" ht="12">
      <c r="F579" s="532"/>
      <c r="G579" s="532"/>
      <c r="H579" s="532"/>
      <c r="I579" s="532"/>
      <c r="L579" s="532"/>
      <c r="N579" s="558"/>
      <c r="O579" s="536"/>
      <c r="P579" s="536"/>
      <c r="Q579" s="536"/>
      <c r="R579" s="536"/>
      <c r="S579" s="536"/>
      <c r="T579" s="537"/>
      <c r="U579" s="537"/>
      <c r="V579" s="537"/>
      <c r="W579" s="537"/>
      <c r="X579" s="537"/>
      <c r="Y579" s="537"/>
      <c r="Z579" s="537"/>
      <c r="AA579" s="537"/>
      <c r="AB579" s="537"/>
      <c r="AC579" s="537"/>
      <c r="AD579" s="558"/>
      <c r="AE579" s="558"/>
      <c r="AF579" s="558"/>
      <c r="AG579" s="558"/>
      <c r="AH579" s="558"/>
      <c r="AI579" s="558"/>
      <c r="AJ579" s="558"/>
      <c r="AK579" s="558"/>
      <c r="AL579" s="558"/>
      <c r="AM579" s="558"/>
      <c r="AN579" s="558"/>
      <c r="AO579" s="558"/>
      <c r="AP579" s="558"/>
      <c r="AQ579" s="558"/>
      <c r="AR579" s="558"/>
      <c r="AS579" s="558"/>
      <c r="AT579" s="558"/>
      <c r="AU579" s="558"/>
      <c r="AV579" s="558"/>
      <c r="AW579" s="558"/>
      <c r="AX579" s="558"/>
      <c r="AY579" s="558"/>
      <c r="AZ579" s="558"/>
      <c r="BA579" s="558"/>
    </row>
    <row r="580" spans="6:53" s="531" customFormat="1" ht="12">
      <c r="F580" s="532"/>
      <c r="G580" s="532"/>
      <c r="H580" s="532"/>
      <c r="I580" s="532"/>
      <c r="L580" s="532"/>
      <c r="N580" s="558"/>
      <c r="O580" s="536"/>
      <c r="P580" s="536"/>
      <c r="Q580" s="536"/>
      <c r="R580" s="536"/>
      <c r="S580" s="536"/>
      <c r="T580" s="537"/>
      <c r="U580" s="537"/>
      <c r="V580" s="537"/>
      <c r="W580" s="537"/>
      <c r="X580" s="537"/>
      <c r="Y580" s="537"/>
      <c r="Z580" s="537"/>
      <c r="AA580" s="537"/>
      <c r="AB580" s="537"/>
      <c r="AC580" s="537"/>
      <c r="AD580" s="558"/>
      <c r="AE580" s="558"/>
      <c r="AF580" s="558"/>
      <c r="AG580" s="558"/>
      <c r="AH580" s="558"/>
      <c r="AI580" s="558"/>
      <c r="AJ580" s="558"/>
      <c r="AK580" s="558"/>
      <c r="AL580" s="558"/>
      <c r="AM580" s="558"/>
      <c r="AN580" s="558"/>
      <c r="AO580" s="558"/>
      <c r="AP580" s="558"/>
      <c r="AQ580" s="558"/>
      <c r="AR580" s="558"/>
      <c r="AS580" s="558"/>
      <c r="AT580" s="558"/>
      <c r="AU580" s="558"/>
      <c r="AV580" s="558"/>
      <c r="AW580" s="558"/>
      <c r="AX580" s="558"/>
      <c r="AY580" s="558"/>
      <c r="AZ580" s="558"/>
      <c r="BA580" s="558"/>
    </row>
    <row r="581" spans="6:53" s="531" customFormat="1" ht="12">
      <c r="F581" s="532"/>
      <c r="G581" s="532"/>
      <c r="H581" s="532"/>
      <c r="I581" s="532"/>
      <c r="L581" s="532"/>
      <c r="N581" s="558"/>
      <c r="O581" s="536"/>
      <c r="P581" s="536"/>
      <c r="Q581" s="536"/>
      <c r="R581" s="536"/>
      <c r="S581" s="536"/>
      <c r="T581" s="537"/>
      <c r="U581" s="537"/>
      <c r="V581" s="537"/>
      <c r="W581" s="537"/>
      <c r="X581" s="537"/>
      <c r="Y581" s="537"/>
      <c r="Z581" s="537"/>
      <c r="AA581" s="537"/>
      <c r="AB581" s="537"/>
      <c r="AC581" s="537"/>
      <c r="AD581" s="558"/>
      <c r="AE581" s="558"/>
      <c r="AF581" s="558"/>
      <c r="AG581" s="558"/>
      <c r="AH581" s="558"/>
      <c r="AI581" s="558"/>
      <c r="AJ581" s="558"/>
      <c r="AK581" s="558"/>
      <c r="AL581" s="558"/>
      <c r="AM581" s="558"/>
      <c r="AN581" s="558"/>
      <c r="AO581" s="558"/>
      <c r="AP581" s="558"/>
      <c r="AQ581" s="558"/>
      <c r="AR581" s="558"/>
      <c r="AS581" s="558"/>
      <c r="AT581" s="558"/>
      <c r="AU581" s="558"/>
      <c r="AV581" s="558"/>
      <c r="AW581" s="558"/>
      <c r="AX581" s="558"/>
      <c r="AY581" s="558"/>
      <c r="AZ581" s="558"/>
      <c r="BA581" s="558"/>
    </row>
    <row r="582" spans="6:53" s="531" customFormat="1" ht="12">
      <c r="F582" s="532"/>
      <c r="G582" s="532"/>
      <c r="H582" s="532"/>
      <c r="I582" s="532"/>
      <c r="L582" s="532"/>
      <c r="N582" s="558"/>
      <c r="O582" s="536"/>
      <c r="P582" s="536"/>
      <c r="Q582" s="536"/>
      <c r="R582" s="536"/>
      <c r="S582" s="536"/>
      <c r="T582" s="537"/>
      <c r="U582" s="537"/>
      <c r="V582" s="537"/>
      <c r="W582" s="537"/>
      <c r="X582" s="537"/>
      <c r="Y582" s="537"/>
      <c r="Z582" s="537"/>
      <c r="AA582" s="537"/>
      <c r="AB582" s="537"/>
      <c r="AC582" s="537"/>
      <c r="AD582" s="558"/>
      <c r="AE582" s="558"/>
      <c r="AF582" s="558"/>
      <c r="AG582" s="558"/>
      <c r="AH582" s="558"/>
      <c r="AI582" s="558"/>
      <c r="AJ582" s="558"/>
      <c r="AK582" s="558"/>
      <c r="AL582" s="558"/>
      <c r="AM582" s="558"/>
      <c r="AN582" s="558"/>
      <c r="AO582" s="558"/>
      <c r="AP582" s="558"/>
      <c r="AQ582" s="558"/>
      <c r="AR582" s="558"/>
      <c r="AS582" s="558"/>
      <c r="AT582" s="558"/>
      <c r="AU582" s="558"/>
      <c r="AV582" s="558"/>
      <c r="AW582" s="558"/>
      <c r="AX582" s="558"/>
      <c r="AY582" s="558"/>
      <c r="AZ582" s="558"/>
      <c r="BA582" s="558"/>
    </row>
    <row r="583" spans="6:53" s="531" customFormat="1" ht="12">
      <c r="F583" s="532"/>
      <c r="G583" s="532"/>
      <c r="H583" s="532"/>
      <c r="I583" s="532"/>
      <c r="L583" s="532"/>
      <c r="N583" s="558"/>
      <c r="O583" s="536"/>
      <c r="P583" s="536"/>
      <c r="Q583" s="536"/>
      <c r="R583" s="536"/>
      <c r="S583" s="536"/>
      <c r="T583" s="537"/>
      <c r="U583" s="537"/>
      <c r="V583" s="537"/>
      <c r="W583" s="537"/>
      <c r="X583" s="537"/>
      <c r="Y583" s="537"/>
      <c r="Z583" s="537"/>
      <c r="AA583" s="537"/>
      <c r="AB583" s="537"/>
      <c r="AC583" s="537"/>
      <c r="AD583" s="558"/>
      <c r="AE583" s="558"/>
      <c r="AF583" s="558"/>
      <c r="AG583" s="558"/>
      <c r="AH583" s="558"/>
      <c r="AI583" s="558"/>
      <c r="AJ583" s="558"/>
      <c r="AK583" s="558"/>
      <c r="AL583" s="558"/>
      <c r="AM583" s="558"/>
      <c r="AN583" s="558"/>
      <c r="AO583" s="558"/>
      <c r="AP583" s="558"/>
      <c r="AQ583" s="558"/>
      <c r="AR583" s="558"/>
      <c r="AS583" s="558"/>
      <c r="AT583" s="558"/>
      <c r="AU583" s="558"/>
      <c r="AV583" s="558"/>
      <c r="AW583" s="558"/>
      <c r="AX583" s="558"/>
      <c r="AY583" s="558"/>
      <c r="AZ583" s="558"/>
      <c r="BA583" s="558"/>
    </row>
    <row r="584" spans="6:53" s="531" customFormat="1" ht="12">
      <c r="F584" s="532"/>
      <c r="G584" s="532"/>
      <c r="H584" s="532"/>
      <c r="I584" s="532"/>
      <c r="L584" s="532"/>
      <c r="N584" s="558"/>
      <c r="O584" s="536"/>
      <c r="P584" s="536"/>
      <c r="Q584" s="536"/>
      <c r="R584" s="536"/>
      <c r="S584" s="536"/>
      <c r="T584" s="537"/>
      <c r="U584" s="537"/>
      <c r="V584" s="537"/>
      <c r="W584" s="537"/>
      <c r="X584" s="537"/>
      <c r="Y584" s="537"/>
      <c r="Z584" s="537"/>
      <c r="AA584" s="537"/>
      <c r="AB584" s="537"/>
      <c r="AC584" s="537"/>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row>
    <row r="585" spans="6:53" s="531" customFormat="1" ht="12">
      <c r="F585" s="532"/>
      <c r="G585" s="532"/>
      <c r="H585" s="532"/>
      <c r="I585" s="532"/>
      <c r="L585" s="532"/>
      <c r="N585" s="558"/>
      <c r="O585" s="536"/>
      <c r="P585" s="536"/>
      <c r="Q585" s="536"/>
      <c r="R585" s="536"/>
      <c r="S585" s="536"/>
      <c r="T585" s="537"/>
      <c r="U585" s="537"/>
      <c r="V585" s="537"/>
      <c r="W585" s="537"/>
      <c r="X585" s="537"/>
      <c r="Y585" s="537"/>
      <c r="Z585" s="537"/>
      <c r="AA585" s="537"/>
      <c r="AB585" s="537"/>
      <c r="AC585" s="537"/>
      <c r="AD585" s="558"/>
      <c r="AE585" s="558"/>
      <c r="AF585" s="558"/>
      <c r="AG585" s="558"/>
      <c r="AH585" s="558"/>
      <c r="AI585" s="558"/>
      <c r="AJ585" s="558"/>
      <c r="AK585" s="558"/>
      <c r="AL585" s="558"/>
      <c r="AM585" s="558"/>
      <c r="AN585" s="558"/>
      <c r="AO585" s="558"/>
      <c r="AP585" s="558"/>
      <c r="AQ585" s="558"/>
      <c r="AR585" s="558"/>
      <c r="AS585" s="558"/>
      <c r="AT585" s="558"/>
      <c r="AU585" s="558"/>
      <c r="AV585" s="558"/>
      <c r="AW585" s="558"/>
      <c r="AX585" s="558"/>
      <c r="AY585" s="558"/>
      <c r="AZ585" s="558"/>
      <c r="BA585" s="558"/>
    </row>
    <row r="586" spans="6:53" s="531" customFormat="1" ht="12">
      <c r="F586" s="532"/>
      <c r="G586" s="532"/>
      <c r="H586" s="532"/>
      <c r="I586" s="532"/>
      <c r="L586" s="532"/>
      <c r="N586" s="558"/>
      <c r="O586" s="536"/>
      <c r="P586" s="536"/>
      <c r="Q586" s="536"/>
      <c r="R586" s="536"/>
      <c r="S586" s="536"/>
      <c r="T586" s="537"/>
      <c r="U586" s="537"/>
      <c r="V586" s="537"/>
      <c r="W586" s="537"/>
      <c r="X586" s="537"/>
      <c r="Y586" s="537"/>
      <c r="Z586" s="537"/>
      <c r="AA586" s="537"/>
      <c r="AB586" s="537"/>
      <c r="AC586" s="537"/>
      <c r="AD586" s="558"/>
      <c r="AE586" s="558"/>
      <c r="AF586" s="558"/>
      <c r="AG586" s="558"/>
      <c r="AH586" s="558"/>
      <c r="AI586" s="558"/>
      <c r="AJ586" s="558"/>
      <c r="AK586" s="558"/>
      <c r="AL586" s="558"/>
      <c r="AM586" s="558"/>
      <c r="AN586" s="558"/>
      <c r="AO586" s="558"/>
      <c r="AP586" s="558"/>
      <c r="AQ586" s="558"/>
      <c r="AR586" s="558"/>
      <c r="AS586" s="558"/>
      <c r="AT586" s="558"/>
      <c r="AU586" s="558"/>
      <c r="AV586" s="558"/>
      <c r="AW586" s="558"/>
      <c r="AX586" s="558"/>
      <c r="AY586" s="558"/>
      <c r="AZ586" s="558"/>
      <c r="BA586" s="558"/>
    </row>
    <row r="587" spans="6:53" s="531" customFormat="1" ht="12">
      <c r="F587" s="532"/>
      <c r="G587" s="532"/>
      <c r="H587" s="532"/>
      <c r="I587" s="532"/>
      <c r="L587" s="532"/>
      <c r="N587" s="558"/>
      <c r="O587" s="536"/>
      <c r="P587" s="536"/>
      <c r="Q587" s="536"/>
      <c r="R587" s="536"/>
      <c r="S587" s="536"/>
      <c r="T587" s="537"/>
      <c r="U587" s="537"/>
      <c r="V587" s="537"/>
      <c r="W587" s="537"/>
      <c r="X587" s="537"/>
      <c r="Y587" s="537"/>
      <c r="Z587" s="537"/>
      <c r="AA587" s="537"/>
      <c r="AB587" s="537"/>
      <c r="AC587" s="537"/>
      <c r="AD587" s="558"/>
      <c r="AE587" s="558"/>
      <c r="AF587" s="558"/>
      <c r="AG587" s="558"/>
      <c r="AH587" s="558"/>
      <c r="AI587" s="558"/>
      <c r="AJ587" s="558"/>
      <c r="AK587" s="558"/>
      <c r="AL587" s="558"/>
      <c r="AM587" s="558"/>
      <c r="AN587" s="558"/>
      <c r="AO587" s="558"/>
      <c r="AP587" s="558"/>
      <c r="AQ587" s="558"/>
      <c r="AR587" s="558"/>
      <c r="AS587" s="558"/>
      <c r="AT587" s="558"/>
      <c r="AU587" s="558"/>
      <c r="AV587" s="558"/>
      <c r="AW587" s="558"/>
      <c r="AX587" s="558"/>
      <c r="AY587" s="558"/>
      <c r="AZ587" s="558"/>
      <c r="BA587" s="558"/>
    </row>
    <row r="588" spans="6:53" s="531" customFormat="1" ht="12">
      <c r="F588" s="532"/>
      <c r="G588" s="532"/>
      <c r="H588" s="532"/>
      <c r="I588" s="532"/>
      <c r="L588" s="532"/>
      <c r="N588" s="558"/>
      <c r="O588" s="536"/>
      <c r="P588" s="536"/>
      <c r="Q588" s="536"/>
      <c r="R588" s="536"/>
      <c r="S588" s="536"/>
      <c r="T588" s="537"/>
      <c r="U588" s="537"/>
      <c r="V588" s="537"/>
      <c r="W588" s="537"/>
      <c r="X588" s="537"/>
      <c r="Y588" s="537"/>
      <c r="Z588" s="537"/>
      <c r="AA588" s="537"/>
      <c r="AB588" s="537"/>
      <c r="AC588" s="537"/>
      <c r="AD588" s="558"/>
      <c r="AE588" s="558"/>
      <c r="AF588" s="558"/>
      <c r="AG588" s="558"/>
      <c r="AH588" s="558"/>
      <c r="AI588" s="558"/>
      <c r="AJ588" s="558"/>
      <c r="AK588" s="558"/>
      <c r="AL588" s="558"/>
      <c r="AM588" s="558"/>
      <c r="AN588" s="558"/>
      <c r="AO588" s="558"/>
      <c r="AP588" s="558"/>
      <c r="AQ588" s="558"/>
      <c r="AR588" s="558"/>
      <c r="AS588" s="558"/>
      <c r="AT588" s="558"/>
      <c r="AU588" s="558"/>
      <c r="AV588" s="558"/>
      <c r="AW588" s="558"/>
      <c r="AX588" s="558"/>
      <c r="AY588" s="558"/>
      <c r="AZ588" s="558"/>
      <c r="BA588" s="558"/>
    </row>
    <row r="589" spans="6:53" s="531" customFormat="1" ht="12">
      <c r="F589" s="532"/>
      <c r="G589" s="532"/>
      <c r="H589" s="532"/>
      <c r="I589" s="532"/>
      <c r="L589" s="532"/>
      <c r="N589" s="558"/>
      <c r="O589" s="536"/>
      <c r="P589" s="536"/>
      <c r="Q589" s="536"/>
      <c r="R589" s="536"/>
      <c r="S589" s="536"/>
      <c r="T589" s="537"/>
      <c r="U589" s="537"/>
      <c r="V589" s="537"/>
      <c r="W589" s="537"/>
      <c r="X589" s="537"/>
      <c r="Y589" s="537"/>
      <c r="Z589" s="537"/>
      <c r="AA589" s="537"/>
      <c r="AB589" s="537"/>
      <c r="AC589" s="537"/>
      <c r="AD589" s="558"/>
      <c r="AE589" s="558"/>
      <c r="AF589" s="558"/>
      <c r="AG589" s="558"/>
      <c r="AH589" s="558"/>
      <c r="AI589" s="558"/>
      <c r="AJ589" s="558"/>
      <c r="AK589" s="558"/>
      <c r="AL589" s="558"/>
      <c r="AM589" s="558"/>
      <c r="AN589" s="558"/>
      <c r="AO589" s="558"/>
      <c r="AP589" s="558"/>
      <c r="AQ589" s="558"/>
      <c r="AR589" s="558"/>
      <c r="AS589" s="558"/>
      <c r="AT589" s="558"/>
      <c r="AU589" s="558"/>
      <c r="AV589" s="558"/>
      <c r="AW589" s="558"/>
      <c r="AX589" s="558"/>
      <c r="AY589" s="558"/>
      <c r="AZ589" s="558"/>
      <c r="BA589" s="558"/>
    </row>
    <row r="590" spans="6:53" s="531" customFormat="1" ht="12">
      <c r="F590" s="532"/>
      <c r="G590" s="532"/>
      <c r="H590" s="532"/>
      <c r="I590" s="532"/>
      <c r="L590" s="532"/>
      <c r="N590" s="558"/>
      <c r="O590" s="536"/>
      <c r="P590" s="536"/>
      <c r="Q590" s="536"/>
      <c r="R590" s="536"/>
      <c r="S590" s="536"/>
      <c r="T590" s="537"/>
      <c r="U590" s="537"/>
      <c r="V590" s="537"/>
      <c r="W590" s="537"/>
      <c r="X590" s="537"/>
      <c r="Y590" s="537"/>
      <c r="Z590" s="537"/>
      <c r="AA590" s="537"/>
      <c r="AB590" s="537"/>
      <c r="AC590" s="537"/>
      <c r="AD590" s="558"/>
      <c r="AE590" s="558"/>
      <c r="AF590" s="558"/>
      <c r="AG590" s="558"/>
      <c r="AH590" s="558"/>
      <c r="AI590" s="558"/>
      <c r="AJ590" s="558"/>
      <c r="AK590" s="558"/>
      <c r="AL590" s="558"/>
      <c r="AM590" s="558"/>
      <c r="AN590" s="558"/>
      <c r="AO590" s="558"/>
      <c r="AP590" s="558"/>
      <c r="AQ590" s="558"/>
      <c r="AR590" s="558"/>
      <c r="AS590" s="558"/>
      <c r="AT590" s="558"/>
      <c r="AU590" s="558"/>
      <c r="AV590" s="558"/>
      <c r="AW590" s="558"/>
      <c r="AX590" s="558"/>
      <c r="AY590" s="558"/>
      <c r="AZ590" s="558"/>
      <c r="BA590" s="558"/>
    </row>
    <row r="591" spans="6:53" s="531" customFormat="1" ht="12">
      <c r="F591" s="532"/>
      <c r="G591" s="532"/>
      <c r="H591" s="532"/>
      <c r="I591" s="532"/>
      <c r="L591" s="532"/>
      <c r="N591" s="558"/>
      <c r="O591" s="536"/>
      <c r="P591" s="536"/>
      <c r="Q591" s="536"/>
      <c r="R591" s="536"/>
      <c r="S591" s="536"/>
      <c r="T591" s="537"/>
      <c r="U591" s="537"/>
      <c r="V591" s="537"/>
      <c r="W591" s="537"/>
      <c r="X591" s="537"/>
      <c r="Y591" s="537"/>
      <c r="Z591" s="537"/>
      <c r="AA591" s="537"/>
      <c r="AB591" s="537"/>
      <c r="AC591" s="537"/>
      <c r="AD591" s="558"/>
      <c r="AE591" s="558"/>
      <c r="AF591" s="558"/>
      <c r="AG591" s="558"/>
      <c r="AH591" s="558"/>
      <c r="AI591" s="558"/>
      <c r="AJ591" s="558"/>
      <c r="AK591" s="558"/>
      <c r="AL591" s="558"/>
      <c r="AM591" s="558"/>
      <c r="AN591" s="558"/>
      <c r="AO591" s="558"/>
      <c r="AP591" s="558"/>
      <c r="AQ591" s="558"/>
      <c r="AR591" s="558"/>
      <c r="AS591" s="558"/>
      <c r="AT591" s="558"/>
      <c r="AU591" s="558"/>
      <c r="AV591" s="558"/>
      <c r="AW591" s="558"/>
      <c r="AX591" s="558"/>
      <c r="AY591" s="558"/>
      <c r="AZ591" s="558"/>
      <c r="BA591" s="558"/>
    </row>
    <row r="592" spans="6:53" s="531" customFormat="1" ht="12">
      <c r="F592" s="532"/>
      <c r="G592" s="532"/>
      <c r="H592" s="532"/>
      <c r="I592" s="532"/>
      <c r="L592" s="532"/>
      <c r="N592" s="558"/>
      <c r="O592" s="536"/>
      <c r="P592" s="536"/>
      <c r="Q592" s="536"/>
      <c r="R592" s="536"/>
      <c r="S592" s="536"/>
      <c r="T592" s="537"/>
      <c r="U592" s="537"/>
      <c r="V592" s="537"/>
      <c r="W592" s="537"/>
      <c r="X592" s="537"/>
      <c r="Y592" s="537"/>
      <c r="Z592" s="537"/>
      <c r="AA592" s="537"/>
      <c r="AB592" s="537"/>
      <c r="AC592" s="537"/>
      <c r="AD592" s="558"/>
      <c r="AE592" s="558"/>
      <c r="AF592" s="558"/>
      <c r="AG592" s="558"/>
      <c r="AH592" s="558"/>
      <c r="AI592" s="558"/>
      <c r="AJ592" s="558"/>
      <c r="AK592" s="558"/>
      <c r="AL592" s="558"/>
      <c r="AM592" s="558"/>
      <c r="AN592" s="558"/>
      <c r="AO592" s="558"/>
      <c r="AP592" s="558"/>
      <c r="AQ592" s="558"/>
      <c r="AR592" s="558"/>
      <c r="AS592" s="558"/>
      <c r="AT592" s="558"/>
      <c r="AU592" s="558"/>
      <c r="AV592" s="558"/>
      <c r="AW592" s="558"/>
      <c r="AX592" s="558"/>
      <c r="AY592" s="558"/>
      <c r="AZ592" s="558"/>
      <c r="BA592" s="558"/>
    </row>
    <row r="593" spans="6:53" s="531" customFormat="1" ht="12">
      <c r="F593" s="532"/>
      <c r="G593" s="532"/>
      <c r="H593" s="532"/>
      <c r="I593" s="532"/>
      <c r="L593" s="532"/>
      <c r="N593" s="558"/>
      <c r="O593" s="536"/>
      <c r="P593" s="536"/>
      <c r="Q593" s="536"/>
      <c r="R593" s="536"/>
      <c r="S593" s="536"/>
      <c r="T593" s="537"/>
      <c r="U593" s="537"/>
      <c r="V593" s="537"/>
      <c r="W593" s="537"/>
      <c r="X593" s="537"/>
      <c r="Y593" s="537"/>
      <c r="Z593" s="537"/>
      <c r="AA593" s="537"/>
      <c r="AB593" s="537"/>
      <c r="AC593" s="537"/>
      <c r="AD593" s="558"/>
      <c r="AE593" s="558"/>
      <c r="AF593" s="558"/>
      <c r="AG593" s="558"/>
      <c r="AH593" s="558"/>
      <c r="AI593" s="558"/>
      <c r="AJ593" s="558"/>
      <c r="AK593" s="558"/>
      <c r="AL593" s="558"/>
      <c r="AM593" s="558"/>
      <c r="AN593" s="558"/>
      <c r="AO593" s="558"/>
      <c r="AP593" s="558"/>
      <c r="AQ593" s="558"/>
      <c r="AR593" s="558"/>
      <c r="AS593" s="558"/>
      <c r="AT593" s="558"/>
      <c r="AU593" s="558"/>
      <c r="AV593" s="558"/>
      <c r="AW593" s="558"/>
      <c r="AX593" s="558"/>
      <c r="AY593" s="558"/>
      <c r="AZ593" s="558"/>
      <c r="BA593" s="558"/>
    </row>
    <row r="594" spans="6:53" s="531" customFormat="1" ht="12">
      <c r="F594" s="532"/>
      <c r="G594" s="532"/>
      <c r="H594" s="532"/>
      <c r="I594" s="532"/>
      <c r="L594" s="532"/>
      <c r="N594" s="558"/>
      <c r="O594" s="536"/>
      <c r="P594" s="536"/>
      <c r="Q594" s="536"/>
      <c r="R594" s="536"/>
      <c r="S594" s="536"/>
      <c r="T594" s="537"/>
      <c r="U594" s="537"/>
      <c r="V594" s="537"/>
      <c r="W594" s="537"/>
      <c r="X594" s="537"/>
      <c r="Y594" s="537"/>
      <c r="Z594" s="537"/>
      <c r="AA594" s="537"/>
      <c r="AB594" s="537"/>
      <c r="AC594" s="537"/>
      <c r="AD594" s="558"/>
      <c r="AE594" s="558"/>
      <c r="AF594" s="558"/>
      <c r="AG594" s="558"/>
      <c r="AH594" s="558"/>
      <c r="AI594" s="558"/>
      <c r="AJ594" s="558"/>
      <c r="AK594" s="558"/>
      <c r="AL594" s="558"/>
      <c r="AM594" s="558"/>
      <c r="AN594" s="558"/>
      <c r="AO594" s="558"/>
      <c r="AP594" s="558"/>
      <c r="AQ594" s="558"/>
      <c r="AR594" s="558"/>
      <c r="AS594" s="558"/>
      <c r="AT594" s="558"/>
      <c r="AU594" s="558"/>
      <c r="AV594" s="558"/>
      <c r="AW594" s="558"/>
      <c r="AX594" s="558"/>
      <c r="AY594" s="558"/>
      <c r="AZ594" s="558"/>
      <c r="BA594" s="558"/>
    </row>
    <row r="595" spans="6:53" s="531" customFormat="1" ht="12">
      <c r="F595" s="532"/>
      <c r="G595" s="532"/>
      <c r="H595" s="532"/>
      <c r="I595" s="532"/>
      <c r="L595" s="532"/>
      <c r="N595" s="558"/>
      <c r="O595" s="536"/>
      <c r="P595" s="536"/>
      <c r="Q595" s="536"/>
      <c r="R595" s="536"/>
      <c r="S595" s="536"/>
      <c r="T595" s="537"/>
      <c r="U595" s="537"/>
      <c r="V595" s="537"/>
      <c r="W595" s="537"/>
      <c r="X595" s="537"/>
      <c r="Y595" s="537"/>
      <c r="Z595" s="537"/>
      <c r="AA595" s="537"/>
      <c r="AB595" s="537"/>
      <c r="AC595" s="537"/>
      <c r="AD595" s="558"/>
      <c r="AE595" s="558"/>
      <c r="AF595" s="558"/>
      <c r="AG595" s="558"/>
      <c r="AH595" s="558"/>
      <c r="AI595" s="558"/>
      <c r="AJ595" s="558"/>
      <c r="AK595" s="558"/>
      <c r="AL595" s="558"/>
      <c r="AM595" s="558"/>
      <c r="AN595" s="558"/>
      <c r="AO595" s="558"/>
      <c r="AP595" s="558"/>
      <c r="AQ595" s="558"/>
      <c r="AR595" s="558"/>
      <c r="AS595" s="558"/>
      <c r="AT595" s="558"/>
      <c r="AU595" s="558"/>
      <c r="AV595" s="558"/>
      <c r="AW595" s="558"/>
      <c r="AX595" s="558"/>
      <c r="AY595" s="558"/>
      <c r="AZ595" s="558"/>
      <c r="BA595" s="558"/>
    </row>
    <row r="596" spans="6:53" s="531" customFormat="1" ht="12">
      <c r="F596" s="532"/>
      <c r="G596" s="532"/>
      <c r="H596" s="532"/>
      <c r="I596" s="532"/>
      <c r="L596" s="532"/>
      <c r="N596" s="558"/>
      <c r="O596" s="536"/>
      <c r="P596" s="536"/>
      <c r="Q596" s="536"/>
      <c r="R596" s="536"/>
      <c r="S596" s="536"/>
      <c r="T596" s="537"/>
      <c r="U596" s="537"/>
      <c r="V596" s="537"/>
      <c r="W596" s="537"/>
      <c r="X596" s="537"/>
      <c r="Y596" s="537"/>
      <c r="Z596" s="537"/>
      <c r="AA596" s="537"/>
      <c r="AB596" s="537"/>
      <c r="AC596" s="537"/>
      <c r="AD596" s="558"/>
      <c r="AE596" s="558"/>
      <c r="AF596" s="558"/>
      <c r="AG596" s="558"/>
      <c r="AH596" s="558"/>
      <c r="AI596" s="558"/>
      <c r="AJ596" s="558"/>
      <c r="AK596" s="558"/>
      <c r="AL596" s="558"/>
      <c r="AM596" s="558"/>
      <c r="AN596" s="558"/>
      <c r="AO596" s="558"/>
      <c r="AP596" s="558"/>
      <c r="AQ596" s="558"/>
      <c r="AR596" s="558"/>
      <c r="AS596" s="558"/>
      <c r="AT596" s="558"/>
      <c r="AU596" s="558"/>
      <c r="AV596" s="558"/>
      <c r="AW596" s="558"/>
      <c r="AX596" s="558"/>
      <c r="AY596" s="558"/>
      <c r="AZ596" s="558"/>
      <c r="BA596" s="558"/>
    </row>
    <row r="597" spans="6:53" s="531" customFormat="1" ht="12">
      <c r="F597" s="532"/>
      <c r="G597" s="532"/>
      <c r="H597" s="532"/>
      <c r="I597" s="532"/>
      <c r="L597" s="532"/>
      <c r="N597" s="558"/>
      <c r="O597" s="536"/>
      <c r="P597" s="536"/>
      <c r="Q597" s="536"/>
      <c r="R597" s="536"/>
      <c r="S597" s="536"/>
      <c r="T597" s="537"/>
      <c r="U597" s="537"/>
      <c r="V597" s="537"/>
      <c r="W597" s="537"/>
      <c r="X597" s="537"/>
      <c r="Y597" s="537"/>
      <c r="Z597" s="537"/>
      <c r="AA597" s="537"/>
      <c r="AB597" s="537"/>
      <c r="AC597" s="537"/>
      <c r="AD597" s="558"/>
      <c r="AE597" s="558"/>
      <c r="AF597" s="558"/>
      <c r="AG597" s="558"/>
      <c r="AH597" s="558"/>
      <c r="AI597" s="558"/>
      <c r="AJ597" s="558"/>
      <c r="AK597" s="558"/>
      <c r="AL597" s="558"/>
      <c r="AM597" s="558"/>
      <c r="AN597" s="558"/>
      <c r="AO597" s="558"/>
      <c r="AP597" s="558"/>
      <c r="AQ597" s="558"/>
      <c r="AR597" s="558"/>
      <c r="AS597" s="558"/>
      <c r="AT597" s="558"/>
      <c r="AU597" s="558"/>
      <c r="AV597" s="558"/>
      <c r="AW597" s="558"/>
      <c r="AX597" s="558"/>
      <c r="AY597" s="558"/>
      <c r="AZ597" s="558"/>
      <c r="BA597" s="558"/>
    </row>
    <row r="598" spans="6:53" s="531" customFormat="1" ht="12">
      <c r="F598" s="532"/>
      <c r="G598" s="532"/>
      <c r="H598" s="532"/>
      <c r="I598" s="532"/>
      <c r="L598" s="532"/>
      <c r="N598" s="558"/>
      <c r="O598" s="536"/>
      <c r="P598" s="536"/>
      <c r="Q598" s="536"/>
      <c r="R598" s="536"/>
      <c r="S598" s="536"/>
      <c r="T598" s="537"/>
      <c r="U598" s="537"/>
      <c r="V598" s="537"/>
      <c r="W598" s="537"/>
      <c r="X598" s="537"/>
      <c r="Y598" s="537"/>
      <c r="Z598" s="537"/>
      <c r="AA598" s="537"/>
      <c r="AB598" s="537"/>
      <c r="AC598" s="537"/>
      <c r="AD598" s="558"/>
      <c r="AE598" s="558"/>
      <c r="AF598" s="558"/>
      <c r="AG598" s="558"/>
      <c r="AH598" s="558"/>
      <c r="AI598" s="558"/>
      <c r="AJ598" s="558"/>
      <c r="AK598" s="558"/>
      <c r="AL598" s="558"/>
      <c r="AM598" s="558"/>
      <c r="AN598" s="558"/>
      <c r="AO598" s="558"/>
      <c r="AP598" s="558"/>
      <c r="AQ598" s="558"/>
      <c r="AR598" s="558"/>
      <c r="AS598" s="558"/>
      <c r="AT598" s="558"/>
      <c r="AU598" s="558"/>
      <c r="AV598" s="558"/>
      <c r="AW598" s="558"/>
      <c r="AX598" s="558"/>
      <c r="AY598" s="558"/>
      <c r="AZ598" s="558"/>
      <c r="BA598" s="558"/>
    </row>
    <row r="599" spans="6:53" s="531" customFormat="1" ht="12">
      <c r="F599" s="532"/>
      <c r="G599" s="532"/>
      <c r="H599" s="532"/>
      <c r="I599" s="532"/>
      <c r="L599" s="532"/>
      <c r="N599" s="558"/>
      <c r="O599" s="536"/>
      <c r="P599" s="536"/>
      <c r="Q599" s="536"/>
      <c r="R599" s="536"/>
      <c r="S599" s="536"/>
      <c r="T599" s="537"/>
      <c r="U599" s="537"/>
      <c r="V599" s="537"/>
      <c r="W599" s="537"/>
      <c r="X599" s="537"/>
      <c r="Y599" s="537"/>
      <c r="Z599" s="537"/>
      <c r="AA599" s="537"/>
      <c r="AB599" s="537"/>
      <c r="AC599" s="537"/>
      <c r="AD599" s="558"/>
      <c r="AE599" s="558"/>
      <c r="AF599" s="558"/>
      <c r="AG599" s="558"/>
      <c r="AH599" s="558"/>
      <c r="AI599" s="558"/>
      <c r="AJ599" s="558"/>
      <c r="AK599" s="558"/>
      <c r="AL599" s="558"/>
      <c r="AM599" s="558"/>
      <c r="AN599" s="558"/>
      <c r="AO599" s="558"/>
      <c r="AP599" s="558"/>
      <c r="AQ599" s="558"/>
      <c r="AR599" s="558"/>
      <c r="AS599" s="558"/>
      <c r="AT599" s="558"/>
      <c r="AU599" s="558"/>
      <c r="AV599" s="558"/>
      <c r="AW599" s="558"/>
      <c r="AX599" s="558"/>
      <c r="AY599" s="558"/>
      <c r="AZ599" s="558"/>
      <c r="BA599" s="558"/>
    </row>
    <row r="600" spans="6:53" s="531" customFormat="1" ht="12">
      <c r="F600" s="532"/>
      <c r="G600" s="532"/>
      <c r="H600" s="532"/>
      <c r="I600" s="532"/>
      <c r="L600" s="532"/>
      <c r="N600" s="558"/>
      <c r="O600" s="536"/>
      <c r="P600" s="536"/>
      <c r="Q600" s="536"/>
      <c r="R600" s="536"/>
      <c r="S600" s="536"/>
      <c r="T600" s="537"/>
      <c r="U600" s="537"/>
      <c r="V600" s="537"/>
      <c r="W600" s="537"/>
      <c r="X600" s="537"/>
      <c r="Y600" s="537"/>
      <c r="Z600" s="537"/>
      <c r="AA600" s="537"/>
      <c r="AB600" s="537"/>
      <c r="AC600" s="537"/>
      <c r="AD600" s="558"/>
      <c r="AE600" s="558"/>
      <c r="AF600" s="558"/>
      <c r="AG600" s="558"/>
      <c r="AH600" s="558"/>
      <c r="AI600" s="558"/>
      <c r="AJ600" s="558"/>
      <c r="AK600" s="558"/>
      <c r="AL600" s="558"/>
      <c r="AM600" s="558"/>
      <c r="AN600" s="558"/>
      <c r="AO600" s="558"/>
      <c r="AP600" s="558"/>
      <c r="AQ600" s="558"/>
      <c r="AR600" s="558"/>
      <c r="AS600" s="558"/>
      <c r="AT600" s="558"/>
      <c r="AU600" s="558"/>
      <c r="AV600" s="558"/>
      <c r="AW600" s="558"/>
      <c r="AX600" s="558"/>
      <c r="AY600" s="558"/>
      <c r="AZ600" s="558"/>
      <c r="BA600" s="558"/>
    </row>
    <row r="601" spans="6:53" s="531" customFormat="1" ht="12">
      <c r="F601" s="532"/>
      <c r="G601" s="532"/>
      <c r="H601" s="532"/>
      <c r="I601" s="532"/>
      <c r="L601" s="532"/>
      <c r="N601" s="558"/>
      <c r="O601" s="536"/>
      <c r="P601" s="536"/>
      <c r="Q601" s="536"/>
      <c r="R601" s="536"/>
      <c r="S601" s="536"/>
      <c r="T601" s="537"/>
      <c r="U601" s="537"/>
      <c r="V601" s="537"/>
      <c r="W601" s="537"/>
      <c r="X601" s="537"/>
      <c r="Y601" s="537"/>
      <c r="Z601" s="537"/>
      <c r="AA601" s="537"/>
      <c r="AB601" s="537"/>
      <c r="AC601" s="537"/>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row>
    <row r="602" spans="6:53" s="531" customFormat="1" ht="12">
      <c r="F602" s="532"/>
      <c r="G602" s="532"/>
      <c r="H602" s="532"/>
      <c r="I602" s="532"/>
      <c r="L602" s="532"/>
      <c r="N602" s="558"/>
      <c r="O602" s="536"/>
      <c r="P602" s="536"/>
      <c r="Q602" s="536"/>
      <c r="R602" s="536"/>
      <c r="S602" s="536"/>
      <c r="T602" s="537"/>
      <c r="U602" s="537"/>
      <c r="V602" s="537"/>
      <c r="W602" s="537"/>
      <c r="X602" s="537"/>
      <c r="Y602" s="537"/>
      <c r="Z602" s="537"/>
      <c r="AA602" s="537"/>
      <c r="AB602" s="537"/>
      <c r="AC602" s="537"/>
      <c r="AD602" s="558"/>
      <c r="AE602" s="558"/>
      <c r="AF602" s="558"/>
      <c r="AG602" s="558"/>
      <c r="AH602" s="558"/>
      <c r="AI602" s="558"/>
      <c r="AJ602" s="558"/>
      <c r="AK602" s="558"/>
      <c r="AL602" s="558"/>
      <c r="AM602" s="558"/>
      <c r="AN602" s="558"/>
      <c r="AO602" s="558"/>
      <c r="AP602" s="558"/>
      <c r="AQ602" s="558"/>
      <c r="AR602" s="558"/>
      <c r="AS602" s="558"/>
      <c r="AT602" s="558"/>
      <c r="AU602" s="558"/>
      <c r="AV602" s="558"/>
      <c r="AW602" s="558"/>
      <c r="AX602" s="558"/>
      <c r="AY602" s="558"/>
      <c r="AZ602" s="558"/>
      <c r="BA602" s="558"/>
    </row>
    <row r="603" spans="6:53" s="531" customFormat="1" ht="12">
      <c r="F603" s="532"/>
      <c r="G603" s="532"/>
      <c r="H603" s="532"/>
      <c r="I603" s="532"/>
      <c r="L603" s="532"/>
      <c r="N603" s="558"/>
      <c r="O603" s="536"/>
      <c r="P603" s="536"/>
      <c r="Q603" s="536"/>
      <c r="R603" s="536"/>
      <c r="S603" s="536"/>
      <c r="T603" s="537"/>
      <c r="U603" s="537"/>
      <c r="V603" s="537"/>
      <c r="W603" s="537"/>
      <c r="X603" s="537"/>
      <c r="Y603" s="537"/>
      <c r="Z603" s="537"/>
      <c r="AA603" s="537"/>
      <c r="AB603" s="537"/>
      <c r="AC603" s="537"/>
      <c r="AD603" s="558"/>
      <c r="AE603" s="558"/>
      <c r="AF603" s="558"/>
      <c r="AG603" s="558"/>
      <c r="AH603" s="558"/>
      <c r="AI603" s="558"/>
      <c r="AJ603" s="558"/>
      <c r="AK603" s="558"/>
      <c r="AL603" s="558"/>
      <c r="AM603" s="558"/>
      <c r="AN603" s="558"/>
      <c r="AO603" s="558"/>
      <c r="AP603" s="558"/>
      <c r="AQ603" s="558"/>
      <c r="AR603" s="558"/>
      <c r="AS603" s="558"/>
      <c r="AT603" s="558"/>
      <c r="AU603" s="558"/>
      <c r="AV603" s="558"/>
      <c r="AW603" s="558"/>
      <c r="AX603" s="558"/>
      <c r="AY603" s="558"/>
      <c r="AZ603" s="558"/>
      <c r="BA603" s="558"/>
    </row>
    <row r="604" spans="6:53" s="531" customFormat="1" ht="12">
      <c r="F604" s="532"/>
      <c r="G604" s="532"/>
      <c r="H604" s="532"/>
      <c r="I604" s="532"/>
      <c r="L604" s="532"/>
      <c r="N604" s="558"/>
      <c r="O604" s="536"/>
      <c r="P604" s="536"/>
      <c r="Q604" s="536"/>
      <c r="R604" s="536"/>
      <c r="S604" s="536"/>
      <c r="T604" s="537"/>
      <c r="U604" s="537"/>
      <c r="V604" s="537"/>
      <c r="W604" s="537"/>
      <c r="X604" s="537"/>
      <c r="Y604" s="537"/>
      <c r="Z604" s="537"/>
      <c r="AA604" s="537"/>
      <c r="AB604" s="537"/>
      <c r="AC604" s="537"/>
      <c r="AD604" s="558"/>
      <c r="AE604" s="558"/>
      <c r="AF604" s="558"/>
      <c r="AG604" s="558"/>
      <c r="AH604" s="558"/>
      <c r="AI604" s="558"/>
      <c r="AJ604" s="558"/>
      <c r="AK604" s="558"/>
      <c r="AL604" s="558"/>
      <c r="AM604" s="558"/>
      <c r="AN604" s="558"/>
      <c r="AO604" s="558"/>
      <c r="AP604" s="558"/>
      <c r="AQ604" s="558"/>
      <c r="AR604" s="558"/>
      <c r="AS604" s="558"/>
      <c r="AT604" s="558"/>
      <c r="AU604" s="558"/>
      <c r="AV604" s="558"/>
      <c r="AW604" s="558"/>
      <c r="AX604" s="558"/>
      <c r="AY604" s="558"/>
      <c r="AZ604" s="558"/>
      <c r="BA604" s="558"/>
    </row>
    <row r="605" spans="6:53" s="531" customFormat="1" ht="12">
      <c r="F605" s="532"/>
      <c r="G605" s="532"/>
      <c r="H605" s="532"/>
      <c r="I605" s="532"/>
      <c r="L605" s="532"/>
      <c r="N605" s="558"/>
      <c r="O605" s="536"/>
      <c r="P605" s="536"/>
      <c r="Q605" s="536"/>
      <c r="R605" s="536"/>
      <c r="S605" s="536"/>
      <c r="T605" s="537"/>
      <c r="U605" s="537"/>
      <c r="V605" s="537"/>
      <c r="W605" s="537"/>
      <c r="X605" s="537"/>
      <c r="Y605" s="537"/>
      <c r="Z605" s="537"/>
      <c r="AA605" s="537"/>
      <c r="AB605" s="537"/>
      <c r="AC605" s="537"/>
      <c r="AD605" s="558"/>
      <c r="AE605" s="558"/>
      <c r="AF605" s="558"/>
      <c r="AG605" s="558"/>
      <c r="AH605" s="558"/>
      <c r="AI605" s="558"/>
      <c r="AJ605" s="558"/>
      <c r="AK605" s="558"/>
      <c r="AL605" s="558"/>
      <c r="AM605" s="558"/>
      <c r="AN605" s="558"/>
      <c r="AO605" s="558"/>
      <c r="AP605" s="558"/>
      <c r="AQ605" s="558"/>
      <c r="AR605" s="558"/>
      <c r="AS605" s="558"/>
      <c r="AT605" s="558"/>
      <c r="AU605" s="558"/>
      <c r="AV605" s="558"/>
      <c r="AW605" s="558"/>
      <c r="AX605" s="558"/>
      <c r="AY605" s="558"/>
      <c r="AZ605" s="558"/>
      <c r="BA605" s="558"/>
    </row>
    <row r="606" spans="6:53" s="531" customFormat="1" ht="12">
      <c r="F606" s="532"/>
      <c r="G606" s="532"/>
      <c r="H606" s="532"/>
      <c r="I606" s="532"/>
      <c r="L606" s="532"/>
      <c r="N606" s="558"/>
      <c r="O606" s="536"/>
      <c r="P606" s="536"/>
      <c r="Q606" s="536"/>
      <c r="R606" s="536"/>
      <c r="S606" s="536"/>
      <c r="T606" s="537"/>
      <c r="U606" s="537"/>
      <c r="V606" s="537"/>
      <c r="W606" s="537"/>
      <c r="X606" s="537"/>
      <c r="Y606" s="537"/>
      <c r="Z606" s="537"/>
      <c r="AA606" s="537"/>
      <c r="AB606" s="537"/>
      <c r="AC606" s="537"/>
      <c r="AD606" s="558"/>
      <c r="AE606" s="558"/>
      <c r="AF606" s="558"/>
      <c r="AG606" s="558"/>
      <c r="AH606" s="558"/>
      <c r="AI606" s="558"/>
      <c r="AJ606" s="558"/>
      <c r="AK606" s="558"/>
      <c r="AL606" s="558"/>
      <c r="AM606" s="558"/>
      <c r="AN606" s="558"/>
      <c r="AO606" s="558"/>
      <c r="AP606" s="558"/>
      <c r="AQ606" s="558"/>
      <c r="AR606" s="558"/>
      <c r="AS606" s="558"/>
      <c r="AT606" s="558"/>
      <c r="AU606" s="558"/>
      <c r="AV606" s="558"/>
      <c r="AW606" s="558"/>
      <c r="AX606" s="558"/>
      <c r="AY606" s="558"/>
      <c r="AZ606" s="558"/>
      <c r="BA606" s="558"/>
    </row>
    <row r="607" spans="6:53" s="531" customFormat="1" ht="12">
      <c r="F607" s="532"/>
      <c r="G607" s="532"/>
      <c r="H607" s="532"/>
      <c r="I607" s="532"/>
      <c r="L607" s="532"/>
      <c r="N607" s="558"/>
      <c r="O607" s="536"/>
      <c r="P607" s="536"/>
      <c r="Q607" s="536"/>
      <c r="R607" s="536"/>
      <c r="S607" s="536"/>
      <c r="T607" s="537"/>
      <c r="U607" s="537"/>
      <c r="V607" s="537"/>
      <c r="W607" s="537"/>
      <c r="X607" s="537"/>
      <c r="Y607" s="537"/>
      <c r="Z607" s="537"/>
      <c r="AA607" s="537"/>
      <c r="AB607" s="537"/>
      <c r="AC607" s="537"/>
      <c r="AD607" s="558"/>
      <c r="AE607" s="558"/>
      <c r="AF607" s="558"/>
      <c r="AG607" s="558"/>
      <c r="AH607" s="558"/>
      <c r="AI607" s="558"/>
      <c r="AJ607" s="558"/>
      <c r="AK607" s="558"/>
      <c r="AL607" s="558"/>
      <c r="AM607" s="558"/>
      <c r="AN607" s="558"/>
      <c r="AO607" s="558"/>
      <c r="AP607" s="558"/>
      <c r="AQ607" s="558"/>
      <c r="AR607" s="558"/>
      <c r="AS607" s="558"/>
      <c r="AT607" s="558"/>
      <c r="AU607" s="558"/>
      <c r="AV607" s="558"/>
      <c r="AW607" s="558"/>
      <c r="AX607" s="558"/>
      <c r="AY607" s="558"/>
      <c r="AZ607" s="558"/>
      <c r="BA607" s="558"/>
    </row>
    <row r="608" spans="6:53" s="531" customFormat="1" ht="12">
      <c r="F608" s="532"/>
      <c r="G608" s="532"/>
      <c r="H608" s="532"/>
      <c r="I608" s="532"/>
      <c r="L608" s="532"/>
      <c r="N608" s="558"/>
      <c r="O608" s="536"/>
      <c r="P608" s="536"/>
      <c r="Q608" s="536"/>
      <c r="R608" s="536"/>
      <c r="S608" s="536"/>
      <c r="T608" s="537"/>
      <c r="U608" s="537"/>
      <c r="V608" s="537"/>
      <c r="W608" s="537"/>
      <c r="X608" s="537"/>
      <c r="Y608" s="537"/>
      <c r="Z608" s="537"/>
      <c r="AA608" s="537"/>
      <c r="AB608" s="537"/>
      <c r="AC608" s="537"/>
      <c r="AD608" s="558"/>
      <c r="AE608" s="558"/>
      <c r="AF608" s="558"/>
      <c r="AG608" s="558"/>
      <c r="AH608" s="558"/>
      <c r="AI608" s="558"/>
      <c r="AJ608" s="558"/>
      <c r="AK608" s="558"/>
      <c r="AL608" s="558"/>
      <c r="AM608" s="558"/>
      <c r="AN608" s="558"/>
      <c r="AO608" s="558"/>
      <c r="AP608" s="558"/>
      <c r="AQ608" s="558"/>
      <c r="AR608" s="558"/>
      <c r="AS608" s="558"/>
      <c r="AT608" s="558"/>
      <c r="AU608" s="558"/>
      <c r="AV608" s="558"/>
      <c r="AW608" s="558"/>
      <c r="AX608" s="558"/>
      <c r="AY608" s="558"/>
      <c r="AZ608" s="558"/>
      <c r="BA608" s="558"/>
    </row>
    <row r="609" spans="6:53" s="531" customFormat="1" ht="12">
      <c r="F609" s="532"/>
      <c r="G609" s="532"/>
      <c r="H609" s="532"/>
      <c r="I609" s="532"/>
      <c r="L609" s="532"/>
      <c r="N609" s="558"/>
      <c r="O609" s="536"/>
      <c r="P609" s="536"/>
      <c r="Q609" s="536"/>
      <c r="R609" s="536"/>
      <c r="S609" s="536"/>
      <c r="T609" s="537"/>
      <c r="U609" s="537"/>
      <c r="V609" s="537"/>
      <c r="W609" s="537"/>
      <c r="X609" s="537"/>
      <c r="Y609" s="537"/>
      <c r="Z609" s="537"/>
      <c r="AA609" s="537"/>
      <c r="AB609" s="537"/>
      <c r="AC609" s="537"/>
      <c r="AD609" s="558"/>
      <c r="AE609" s="558"/>
      <c r="AF609" s="558"/>
      <c r="AG609" s="558"/>
      <c r="AH609" s="558"/>
      <c r="AI609" s="558"/>
      <c r="AJ609" s="558"/>
      <c r="AK609" s="558"/>
      <c r="AL609" s="558"/>
      <c r="AM609" s="558"/>
      <c r="AN609" s="558"/>
      <c r="AO609" s="558"/>
      <c r="AP609" s="558"/>
      <c r="AQ609" s="558"/>
      <c r="AR609" s="558"/>
      <c r="AS609" s="558"/>
      <c r="AT609" s="558"/>
      <c r="AU609" s="558"/>
      <c r="AV609" s="558"/>
      <c r="AW609" s="558"/>
      <c r="AX609" s="558"/>
      <c r="AY609" s="558"/>
      <c r="AZ609" s="558"/>
      <c r="BA609" s="558"/>
    </row>
    <row r="610" spans="6:53" s="531" customFormat="1" ht="12">
      <c r="F610" s="532"/>
      <c r="G610" s="532"/>
      <c r="H610" s="532"/>
      <c r="I610" s="532"/>
      <c r="L610" s="532"/>
      <c r="N610" s="558"/>
      <c r="O610" s="536"/>
      <c r="P610" s="536"/>
      <c r="Q610" s="536"/>
      <c r="R610" s="536"/>
      <c r="S610" s="536"/>
      <c r="T610" s="537"/>
      <c r="U610" s="537"/>
      <c r="V610" s="537"/>
      <c r="W610" s="537"/>
      <c r="X610" s="537"/>
      <c r="Y610" s="537"/>
      <c r="Z610" s="537"/>
      <c r="AA610" s="537"/>
      <c r="AB610" s="537"/>
      <c r="AC610" s="537"/>
      <c r="AD610" s="558"/>
      <c r="AE610" s="558"/>
      <c r="AF610" s="558"/>
      <c r="AG610" s="558"/>
      <c r="AH610" s="558"/>
      <c r="AI610" s="558"/>
      <c r="AJ610" s="558"/>
      <c r="AK610" s="558"/>
      <c r="AL610" s="558"/>
      <c r="AM610" s="558"/>
      <c r="AN610" s="558"/>
      <c r="AO610" s="558"/>
      <c r="AP610" s="558"/>
      <c r="AQ610" s="558"/>
      <c r="AR610" s="558"/>
      <c r="AS610" s="558"/>
      <c r="AT610" s="558"/>
      <c r="AU610" s="558"/>
      <c r="AV610" s="558"/>
      <c r="AW610" s="558"/>
      <c r="AX610" s="558"/>
      <c r="AY610" s="558"/>
      <c r="AZ610" s="558"/>
      <c r="BA610" s="558"/>
    </row>
    <row r="611" spans="6:53" s="531" customFormat="1" ht="12">
      <c r="F611" s="532"/>
      <c r="G611" s="532"/>
      <c r="H611" s="532"/>
      <c r="I611" s="532"/>
      <c r="L611" s="532"/>
      <c r="N611" s="558"/>
      <c r="O611" s="536"/>
      <c r="P611" s="536"/>
      <c r="Q611" s="536"/>
      <c r="R611" s="536"/>
      <c r="S611" s="536"/>
      <c r="T611" s="537"/>
      <c r="U611" s="537"/>
      <c r="V611" s="537"/>
      <c r="W611" s="537"/>
      <c r="X611" s="537"/>
      <c r="Y611" s="537"/>
      <c r="Z611" s="537"/>
      <c r="AA611" s="537"/>
      <c r="AB611" s="537"/>
      <c r="AC611" s="537"/>
      <c r="AD611" s="558"/>
      <c r="AE611" s="558"/>
      <c r="AF611" s="558"/>
      <c r="AG611" s="558"/>
      <c r="AH611" s="558"/>
      <c r="AI611" s="558"/>
      <c r="AJ611" s="558"/>
      <c r="AK611" s="558"/>
      <c r="AL611" s="558"/>
      <c r="AM611" s="558"/>
      <c r="AN611" s="558"/>
      <c r="AO611" s="558"/>
      <c r="AP611" s="558"/>
      <c r="AQ611" s="558"/>
      <c r="AR611" s="558"/>
      <c r="AS611" s="558"/>
      <c r="AT611" s="558"/>
      <c r="AU611" s="558"/>
      <c r="AV611" s="558"/>
      <c r="AW611" s="558"/>
      <c r="AX611" s="558"/>
      <c r="AY611" s="558"/>
      <c r="AZ611" s="558"/>
      <c r="BA611" s="558"/>
    </row>
    <row r="612" spans="6:53" s="531" customFormat="1" ht="12">
      <c r="F612" s="532"/>
      <c r="G612" s="532"/>
      <c r="H612" s="532"/>
      <c r="I612" s="532"/>
      <c r="L612" s="532"/>
      <c r="N612" s="558"/>
      <c r="O612" s="536"/>
      <c r="P612" s="536"/>
      <c r="Q612" s="536"/>
      <c r="R612" s="536"/>
      <c r="S612" s="536"/>
      <c r="T612" s="537"/>
      <c r="U612" s="537"/>
      <c r="V612" s="537"/>
      <c r="W612" s="537"/>
      <c r="X612" s="537"/>
      <c r="Y612" s="537"/>
      <c r="Z612" s="537"/>
      <c r="AA612" s="537"/>
      <c r="AB612" s="537"/>
      <c r="AC612" s="537"/>
      <c r="AD612" s="558"/>
      <c r="AE612" s="558"/>
      <c r="AF612" s="558"/>
      <c r="AG612" s="558"/>
      <c r="AH612" s="558"/>
      <c r="AI612" s="558"/>
      <c r="AJ612" s="558"/>
      <c r="AK612" s="558"/>
      <c r="AL612" s="558"/>
      <c r="AM612" s="558"/>
      <c r="AN612" s="558"/>
      <c r="AO612" s="558"/>
      <c r="AP612" s="558"/>
      <c r="AQ612" s="558"/>
      <c r="AR612" s="558"/>
      <c r="AS612" s="558"/>
      <c r="AT612" s="558"/>
      <c r="AU612" s="558"/>
      <c r="AV612" s="558"/>
      <c r="AW612" s="558"/>
      <c r="AX612" s="558"/>
      <c r="AY612" s="558"/>
      <c r="AZ612" s="558"/>
      <c r="BA612" s="558"/>
    </row>
    <row r="613" spans="6:53" s="531" customFormat="1" ht="12">
      <c r="F613" s="532"/>
      <c r="G613" s="532"/>
      <c r="H613" s="532"/>
      <c r="I613" s="532"/>
      <c r="L613" s="532"/>
      <c r="N613" s="558"/>
      <c r="O613" s="536"/>
      <c r="P613" s="536"/>
      <c r="Q613" s="536"/>
      <c r="R613" s="536"/>
      <c r="S613" s="536"/>
      <c r="T613" s="537"/>
      <c r="U613" s="537"/>
      <c r="V613" s="537"/>
      <c r="W613" s="537"/>
      <c r="X613" s="537"/>
      <c r="Y613" s="537"/>
      <c r="Z613" s="537"/>
      <c r="AA613" s="537"/>
      <c r="AB613" s="537"/>
      <c r="AC613" s="537"/>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row>
    <row r="614" spans="6:53" s="531" customFormat="1" ht="12">
      <c r="F614" s="532"/>
      <c r="G614" s="532"/>
      <c r="H614" s="532"/>
      <c r="I614" s="532"/>
      <c r="L614" s="532"/>
      <c r="N614" s="558"/>
      <c r="O614" s="536"/>
      <c r="P614" s="536"/>
      <c r="Q614" s="536"/>
      <c r="R614" s="536"/>
      <c r="S614" s="536"/>
      <c r="T614" s="537"/>
      <c r="U614" s="537"/>
      <c r="V614" s="537"/>
      <c r="W614" s="537"/>
      <c r="X614" s="537"/>
      <c r="Y614" s="537"/>
      <c r="Z614" s="537"/>
      <c r="AA614" s="537"/>
      <c r="AB614" s="537"/>
      <c r="AC614" s="537"/>
      <c r="AD614" s="558"/>
      <c r="AE614" s="558"/>
      <c r="AF614" s="558"/>
      <c r="AG614" s="558"/>
      <c r="AH614" s="558"/>
      <c r="AI614" s="558"/>
      <c r="AJ614" s="558"/>
      <c r="AK614" s="558"/>
      <c r="AL614" s="558"/>
      <c r="AM614" s="558"/>
      <c r="AN614" s="558"/>
      <c r="AO614" s="558"/>
      <c r="AP614" s="558"/>
      <c r="AQ614" s="558"/>
      <c r="AR614" s="558"/>
      <c r="AS614" s="558"/>
      <c r="AT614" s="558"/>
      <c r="AU614" s="558"/>
      <c r="AV614" s="558"/>
      <c r="AW614" s="558"/>
      <c r="AX614" s="558"/>
      <c r="AY614" s="558"/>
      <c r="AZ614" s="558"/>
      <c r="BA614" s="558"/>
    </row>
    <row r="615" spans="6:53" s="531" customFormat="1" ht="12">
      <c r="F615" s="532"/>
      <c r="G615" s="532"/>
      <c r="H615" s="532"/>
      <c r="I615" s="532"/>
      <c r="L615" s="532"/>
      <c r="N615" s="558"/>
      <c r="O615" s="536"/>
      <c r="P615" s="536"/>
      <c r="Q615" s="536"/>
      <c r="R615" s="536"/>
      <c r="S615" s="536"/>
      <c r="T615" s="537"/>
      <c r="U615" s="537"/>
      <c r="V615" s="537"/>
      <c r="W615" s="537"/>
      <c r="X615" s="537"/>
      <c r="Y615" s="537"/>
      <c r="Z615" s="537"/>
      <c r="AA615" s="537"/>
      <c r="AB615" s="537"/>
      <c r="AC615" s="537"/>
      <c r="AD615" s="558"/>
      <c r="AE615" s="558"/>
      <c r="AF615" s="558"/>
      <c r="AG615" s="558"/>
      <c r="AH615" s="558"/>
      <c r="AI615" s="558"/>
      <c r="AJ615" s="558"/>
      <c r="AK615" s="558"/>
      <c r="AL615" s="558"/>
      <c r="AM615" s="558"/>
      <c r="AN615" s="558"/>
      <c r="AO615" s="558"/>
      <c r="AP615" s="558"/>
      <c r="AQ615" s="558"/>
      <c r="AR615" s="558"/>
      <c r="AS615" s="558"/>
      <c r="AT615" s="558"/>
      <c r="AU615" s="558"/>
      <c r="AV615" s="558"/>
      <c r="AW615" s="558"/>
      <c r="AX615" s="558"/>
      <c r="AY615" s="558"/>
      <c r="AZ615" s="558"/>
      <c r="BA615" s="558"/>
    </row>
    <row r="616" spans="6:53" s="531" customFormat="1" ht="12">
      <c r="F616" s="532"/>
      <c r="G616" s="532"/>
      <c r="H616" s="532"/>
      <c r="I616" s="532"/>
      <c r="L616" s="532"/>
      <c r="N616" s="558"/>
      <c r="O616" s="536"/>
      <c r="P616" s="536"/>
      <c r="Q616" s="536"/>
      <c r="R616" s="536"/>
      <c r="S616" s="536"/>
      <c r="T616" s="537"/>
      <c r="U616" s="537"/>
      <c r="V616" s="537"/>
      <c r="W616" s="537"/>
      <c r="X616" s="537"/>
      <c r="Y616" s="537"/>
      <c r="Z616" s="537"/>
      <c r="AA616" s="537"/>
      <c r="AB616" s="537"/>
      <c r="AC616" s="537"/>
      <c r="AD616" s="558"/>
      <c r="AE616" s="558"/>
      <c r="AF616" s="558"/>
      <c r="AG616" s="558"/>
      <c r="AH616" s="558"/>
      <c r="AI616" s="558"/>
      <c r="AJ616" s="558"/>
      <c r="AK616" s="558"/>
      <c r="AL616" s="558"/>
      <c r="AM616" s="558"/>
      <c r="AN616" s="558"/>
      <c r="AO616" s="558"/>
      <c r="AP616" s="558"/>
      <c r="AQ616" s="558"/>
      <c r="AR616" s="558"/>
      <c r="AS616" s="558"/>
      <c r="AT616" s="558"/>
      <c r="AU616" s="558"/>
      <c r="AV616" s="558"/>
      <c r="AW616" s="558"/>
      <c r="AX616" s="558"/>
      <c r="AY616" s="558"/>
      <c r="AZ616" s="558"/>
      <c r="BA616" s="558"/>
    </row>
    <row r="617" spans="6:53" s="531" customFormat="1" ht="12">
      <c r="F617" s="532"/>
      <c r="G617" s="532"/>
      <c r="H617" s="532"/>
      <c r="I617" s="532"/>
      <c r="L617" s="532"/>
      <c r="N617" s="558"/>
      <c r="O617" s="536"/>
      <c r="P617" s="536"/>
      <c r="Q617" s="536"/>
      <c r="R617" s="536"/>
      <c r="S617" s="536"/>
      <c r="T617" s="537"/>
      <c r="U617" s="537"/>
      <c r="V617" s="537"/>
      <c r="W617" s="537"/>
      <c r="X617" s="537"/>
      <c r="Y617" s="537"/>
      <c r="Z617" s="537"/>
      <c r="AA617" s="537"/>
      <c r="AB617" s="537"/>
      <c r="AC617" s="537"/>
      <c r="AD617" s="558"/>
      <c r="AE617" s="558"/>
      <c r="AF617" s="558"/>
      <c r="AG617" s="558"/>
      <c r="AH617" s="558"/>
      <c r="AI617" s="558"/>
      <c r="AJ617" s="558"/>
      <c r="AK617" s="558"/>
      <c r="AL617" s="558"/>
      <c r="AM617" s="558"/>
      <c r="AN617" s="558"/>
      <c r="AO617" s="558"/>
      <c r="AP617" s="558"/>
      <c r="AQ617" s="558"/>
      <c r="AR617" s="558"/>
      <c r="AS617" s="558"/>
      <c r="AT617" s="558"/>
      <c r="AU617" s="558"/>
      <c r="AV617" s="558"/>
      <c r="AW617" s="558"/>
      <c r="AX617" s="558"/>
      <c r="AY617" s="558"/>
      <c r="AZ617" s="558"/>
      <c r="BA617" s="558"/>
    </row>
    <row r="618" spans="6:53" s="531" customFormat="1" ht="12">
      <c r="F618" s="532"/>
      <c r="G618" s="532"/>
      <c r="H618" s="532"/>
      <c r="I618" s="532"/>
      <c r="L618" s="532"/>
      <c r="N618" s="558"/>
      <c r="O618" s="536"/>
      <c r="P618" s="536"/>
      <c r="Q618" s="536"/>
      <c r="R618" s="536"/>
      <c r="S618" s="536"/>
      <c r="T618" s="537"/>
      <c r="U618" s="537"/>
      <c r="V618" s="537"/>
      <c r="W618" s="537"/>
      <c r="X618" s="537"/>
      <c r="Y618" s="537"/>
      <c r="Z618" s="537"/>
      <c r="AA618" s="537"/>
      <c r="AB618" s="537"/>
      <c r="AC618" s="537"/>
      <c r="AD618" s="558"/>
      <c r="AE618" s="558"/>
      <c r="AF618" s="558"/>
      <c r="AG618" s="558"/>
      <c r="AH618" s="558"/>
      <c r="AI618" s="558"/>
      <c r="AJ618" s="558"/>
      <c r="AK618" s="558"/>
      <c r="AL618" s="558"/>
      <c r="AM618" s="558"/>
      <c r="AN618" s="558"/>
      <c r="AO618" s="558"/>
      <c r="AP618" s="558"/>
      <c r="AQ618" s="558"/>
      <c r="AR618" s="558"/>
      <c r="AS618" s="558"/>
      <c r="AT618" s="558"/>
      <c r="AU618" s="558"/>
      <c r="AV618" s="558"/>
      <c r="AW618" s="558"/>
      <c r="AX618" s="558"/>
      <c r="AY618" s="558"/>
      <c r="AZ618" s="558"/>
      <c r="BA618" s="558"/>
    </row>
    <row r="619" spans="6:53" s="531" customFormat="1" ht="12">
      <c r="F619" s="532"/>
      <c r="G619" s="532"/>
      <c r="H619" s="532"/>
      <c r="I619" s="532"/>
      <c r="L619" s="532"/>
      <c r="N619" s="558"/>
      <c r="O619" s="536"/>
      <c r="P619" s="536"/>
      <c r="Q619" s="536"/>
      <c r="R619" s="536"/>
      <c r="S619" s="536"/>
      <c r="T619" s="537"/>
      <c r="U619" s="537"/>
      <c r="V619" s="537"/>
      <c r="W619" s="537"/>
      <c r="X619" s="537"/>
      <c r="Y619" s="537"/>
      <c r="Z619" s="537"/>
      <c r="AA619" s="537"/>
      <c r="AB619" s="537"/>
      <c r="AC619" s="537"/>
      <c r="AD619" s="558"/>
      <c r="AE619" s="558"/>
      <c r="AF619" s="558"/>
      <c r="AG619" s="558"/>
      <c r="AH619" s="558"/>
      <c r="AI619" s="558"/>
      <c r="AJ619" s="558"/>
      <c r="AK619" s="558"/>
      <c r="AL619" s="558"/>
      <c r="AM619" s="558"/>
      <c r="AN619" s="558"/>
      <c r="AO619" s="558"/>
      <c r="AP619" s="558"/>
      <c r="AQ619" s="558"/>
      <c r="AR619" s="558"/>
      <c r="AS619" s="558"/>
      <c r="AT619" s="558"/>
      <c r="AU619" s="558"/>
      <c r="AV619" s="558"/>
      <c r="AW619" s="558"/>
      <c r="AX619" s="558"/>
      <c r="AY619" s="558"/>
      <c r="AZ619" s="558"/>
      <c r="BA619" s="558"/>
    </row>
    <row r="620" spans="6:53" s="531" customFormat="1" ht="12">
      <c r="F620" s="532"/>
      <c r="G620" s="532"/>
      <c r="H620" s="532"/>
      <c r="I620" s="532"/>
      <c r="L620" s="532"/>
      <c r="N620" s="558"/>
      <c r="O620" s="536"/>
      <c r="P620" s="536"/>
      <c r="Q620" s="536"/>
      <c r="R620" s="536"/>
      <c r="S620" s="536"/>
      <c r="T620" s="537"/>
      <c r="U620" s="537"/>
      <c r="V620" s="537"/>
      <c r="W620" s="537"/>
      <c r="X620" s="537"/>
      <c r="Y620" s="537"/>
      <c r="Z620" s="537"/>
      <c r="AA620" s="537"/>
      <c r="AB620" s="537"/>
      <c r="AC620" s="537"/>
      <c r="AD620" s="558"/>
      <c r="AE620" s="558"/>
      <c r="AF620" s="558"/>
      <c r="AG620" s="558"/>
      <c r="AH620" s="558"/>
      <c r="AI620" s="558"/>
      <c r="AJ620" s="558"/>
      <c r="AK620" s="558"/>
      <c r="AL620" s="558"/>
      <c r="AM620" s="558"/>
      <c r="AN620" s="558"/>
      <c r="AO620" s="558"/>
      <c r="AP620" s="558"/>
      <c r="AQ620" s="558"/>
      <c r="AR620" s="558"/>
      <c r="AS620" s="558"/>
      <c r="AT620" s="558"/>
      <c r="AU620" s="558"/>
      <c r="AV620" s="558"/>
      <c r="AW620" s="558"/>
      <c r="AX620" s="558"/>
      <c r="AY620" s="558"/>
      <c r="AZ620" s="558"/>
      <c r="BA620" s="558"/>
    </row>
    <row r="621" spans="6:53" s="531" customFormat="1" ht="12">
      <c r="F621" s="532"/>
      <c r="G621" s="532"/>
      <c r="H621" s="532"/>
      <c r="I621" s="532"/>
      <c r="L621" s="532"/>
      <c r="N621" s="558"/>
      <c r="O621" s="536"/>
      <c r="P621" s="536"/>
      <c r="Q621" s="536"/>
      <c r="R621" s="536"/>
      <c r="S621" s="536"/>
      <c r="T621" s="537"/>
      <c r="U621" s="537"/>
      <c r="V621" s="537"/>
      <c r="W621" s="537"/>
      <c r="X621" s="537"/>
      <c r="Y621" s="537"/>
      <c r="Z621" s="537"/>
      <c r="AA621" s="537"/>
      <c r="AB621" s="537"/>
      <c r="AC621" s="537"/>
      <c r="AD621" s="558"/>
      <c r="AE621" s="558"/>
      <c r="AF621" s="558"/>
      <c r="AG621" s="558"/>
      <c r="AH621" s="558"/>
      <c r="AI621" s="558"/>
      <c r="AJ621" s="558"/>
      <c r="AK621" s="558"/>
      <c r="AL621" s="558"/>
      <c r="AM621" s="558"/>
      <c r="AN621" s="558"/>
      <c r="AO621" s="558"/>
      <c r="AP621" s="558"/>
      <c r="AQ621" s="558"/>
      <c r="AR621" s="558"/>
      <c r="AS621" s="558"/>
      <c r="AT621" s="558"/>
      <c r="AU621" s="558"/>
      <c r="AV621" s="558"/>
      <c r="AW621" s="558"/>
      <c r="AX621" s="558"/>
      <c r="AY621" s="558"/>
      <c r="AZ621" s="558"/>
      <c r="BA621" s="558"/>
    </row>
    <row r="622" spans="6:53" s="531" customFormat="1" ht="12">
      <c r="F622" s="532"/>
      <c r="G622" s="532"/>
      <c r="H622" s="532"/>
      <c r="I622" s="532"/>
      <c r="L622" s="532"/>
      <c r="N622" s="558"/>
      <c r="O622" s="536"/>
      <c r="P622" s="536"/>
      <c r="Q622" s="536"/>
      <c r="R622" s="536"/>
      <c r="S622" s="536"/>
      <c r="T622" s="537"/>
      <c r="U622" s="537"/>
      <c r="V622" s="537"/>
      <c r="W622" s="537"/>
      <c r="X622" s="537"/>
      <c r="Y622" s="537"/>
      <c r="Z622" s="537"/>
      <c r="AA622" s="537"/>
      <c r="AB622" s="537"/>
      <c r="AC622" s="537"/>
      <c r="AD622" s="558"/>
      <c r="AE622" s="558"/>
      <c r="AF622" s="558"/>
      <c r="AG622" s="558"/>
      <c r="AH622" s="558"/>
      <c r="AI622" s="558"/>
      <c r="AJ622" s="558"/>
      <c r="AK622" s="558"/>
      <c r="AL622" s="558"/>
      <c r="AM622" s="558"/>
      <c r="AN622" s="558"/>
      <c r="AO622" s="558"/>
      <c r="AP622" s="558"/>
      <c r="AQ622" s="558"/>
      <c r="AR622" s="558"/>
      <c r="AS622" s="558"/>
      <c r="AT622" s="558"/>
      <c r="AU622" s="558"/>
      <c r="AV622" s="558"/>
      <c r="AW622" s="558"/>
      <c r="AX622" s="558"/>
      <c r="AY622" s="558"/>
      <c r="AZ622" s="558"/>
      <c r="BA622" s="558"/>
    </row>
    <row r="623" spans="6:53" s="531" customFormat="1" ht="12">
      <c r="F623" s="532"/>
      <c r="G623" s="532"/>
      <c r="H623" s="532"/>
      <c r="I623" s="532"/>
      <c r="L623" s="532"/>
      <c r="N623" s="558"/>
      <c r="O623" s="536"/>
      <c r="P623" s="536"/>
      <c r="Q623" s="536"/>
      <c r="R623" s="536"/>
      <c r="S623" s="536"/>
      <c r="T623" s="537"/>
      <c r="U623" s="537"/>
      <c r="V623" s="537"/>
      <c r="W623" s="537"/>
      <c r="X623" s="537"/>
      <c r="Y623" s="537"/>
      <c r="Z623" s="537"/>
      <c r="AA623" s="537"/>
      <c r="AB623" s="537"/>
      <c r="AC623" s="537"/>
      <c r="AD623" s="558"/>
      <c r="AE623" s="558"/>
      <c r="AF623" s="558"/>
      <c r="AG623" s="558"/>
      <c r="AH623" s="558"/>
      <c r="AI623" s="558"/>
      <c r="AJ623" s="558"/>
      <c r="AK623" s="558"/>
      <c r="AL623" s="558"/>
      <c r="AM623" s="558"/>
      <c r="AN623" s="558"/>
      <c r="AO623" s="558"/>
      <c r="AP623" s="558"/>
      <c r="AQ623" s="558"/>
      <c r="AR623" s="558"/>
      <c r="AS623" s="558"/>
      <c r="AT623" s="558"/>
      <c r="AU623" s="558"/>
      <c r="AV623" s="558"/>
      <c r="AW623" s="558"/>
      <c r="AX623" s="558"/>
      <c r="AY623" s="558"/>
      <c r="AZ623" s="558"/>
      <c r="BA623" s="558"/>
    </row>
    <row r="624" spans="6:53" s="531" customFormat="1" ht="12">
      <c r="F624" s="532"/>
      <c r="G624" s="532"/>
      <c r="H624" s="532"/>
      <c r="I624" s="532"/>
      <c r="L624" s="532"/>
      <c r="N624" s="558"/>
      <c r="O624" s="536"/>
      <c r="P624" s="536"/>
      <c r="Q624" s="536"/>
      <c r="R624" s="536"/>
      <c r="S624" s="536"/>
      <c r="T624" s="537"/>
      <c r="U624" s="537"/>
      <c r="V624" s="537"/>
      <c r="W624" s="537"/>
      <c r="X624" s="537"/>
      <c r="Y624" s="537"/>
      <c r="Z624" s="537"/>
      <c r="AA624" s="537"/>
      <c r="AB624" s="537"/>
      <c r="AC624" s="537"/>
      <c r="AD624" s="558"/>
      <c r="AE624" s="558"/>
      <c r="AF624" s="558"/>
      <c r="AG624" s="558"/>
      <c r="AH624" s="558"/>
      <c r="AI624" s="558"/>
      <c r="AJ624" s="558"/>
      <c r="AK624" s="558"/>
      <c r="AL624" s="558"/>
      <c r="AM624" s="558"/>
      <c r="AN624" s="558"/>
      <c r="AO624" s="558"/>
      <c r="AP624" s="558"/>
      <c r="AQ624" s="558"/>
      <c r="AR624" s="558"/>
      <c r="AS624" s="558"/>
      <c r="AT624" s="558"/>
      <c r="AU624" s="558"/>
      <c r="AV624" s="558"/>
      <c r="AW624" s="558"/>
      <c r="AX624" s="558"/>
      <c r="AY624" s="558"/>
      <c r="AZ624" s="558"/>
      <c r="BA624" s="558"/>
    </row>
    <row r="625" spans="6:53" s="531" customFormat="1" ht="12">
      <c r="F625" s="532"/>
      <c r="G625" s="532"/>
      <c r="H625" s="532"/>
      <c r="I625" s="532"/>
      <c r="L625" s="532"/>
      <c r="N625" s="558"/>
      <c r="O625" s="536"/>
      <c r="P625" s="536"/>
      <c r="Q625" s="536"/>
      <c r="R625" s="536"/>
      <c r="S625" s="536"/>
      <c r="T625" s="537"/>
      <c r="U625" s="537"/>
      <c r="V625" s="537"/>
      <c r="W625" s="537"/>
      <c r="X625" s="537"/>
      <c r="Y625" s="537"/>
      <c r="Z625" s="537"/>
      <c r="AA625" s="537"/>
      <c r="AB625" s="537"/>
      <c r="AC625" s="537"/>
      <c r="AD625" s="558"/>
      <c r="AE625" s="558"/>
      <c r="AF625" s="558"/>
      <c r="AG625" s="558"/>
      <c r="AH625" s="558"/>
      <c r="AI625" s="558"/>
      <c r="AJ625" s="558"/>
      <c r="AK625" s="558"/>
      <c r="AL625" s="558"/>
      <c r="AM625" s="558"/>
      <c r="AN625" s="558"/>
      <c r="AO625" s="558"/>
      <c r="AP625" s="558"/>
      <c r="AQ625" s="558"/>
      <c r="AR625" s="558"/>
      <c r="AS625" s="558"/>
      <c r="AT625" s="558"/>
      <c r="AU625" s="558"/>
      <c r="AV625" s="558"/>
      <c r="AW625" s="558"/>
      <c r="AX625" s="558"/>
      <c r="AY625" s="558"/>
      <c r="AZ625" s="558"/>
      <c r="BA625" s="558"/>
    </row>
    <row r="626" spans="6:53" s="531" customFormat="1" ht="12">
      <c r="F626" s="532"/>
      <c r="G626" s="532"/>
      <c r="H626" s="532"/>
      <c r="I626" s="532"/>
      <c r="L626" s="532"/>
      <c r="N626" s="558"/>
      <c r="O626" s="536"/>
      <c r="P626" s="536"/>
      <c r="Q626" s="536"/>
      <c r="R626" s="536"/>
      <c r="S626" s="536"/>
      <c r="T626" s="537"/>
      <c r="U626" s="537"/>
      <c r="V626" s="537"/>
      <c r="W626" s="537"/>
      <c r="X626" s="537"/>
      <c r="Y626" s="537"/>
      <c r="Z626" s="537"/>
      <c r="AA626" s="537"/>
      <c r="AB626" s="537"/>
      <c r="AC626" s="537"/>
      <c r="AD626" s="558"/>
      <c r="AE626" s="558"/>
      <c r="AF626" s="558"/>
      <c r="AG626" s="558"/>
      <c r="AH626" s="558"/>
      <c r="AI626" s="558"/>
      <c r="AJ626" s="558"/>
      <c r="AK626" s="558"/>
      <c r="AL626" s="558"/>
      <c r="AM626" s="558"/>
      <c r="AN626" s="558"/>
      <c r="AO626" s="558"/>
      <c r="AP626" s="558"/>
      <c r="AQ626" s="558"/>
      <c r="AR626" s="558"/>
      <c r="AS626" s="558"/>
      <c r="AT626" s="558"/>
      <c r="AU626" s="558"/>
      <c r="AV626" s="558"/>
      <c r="AW626" s="558"/>
      <c r="AX626" s="558"/>
      <c r="AY626" s="558"/>
      <c r="AZ626" s="558"/>
      <c r="BA626" s="558"/>
    </row>
    <row r="627" spans="6:53" s="531" customFormat="1" ht="12">
      <c r="F627" s="532"/>
      <c r="G627" s="532"/>
      <c r="H627" s="532"/>
      <c r="I627" s="532"/>
      <c r="L627" s="532"/>
      <c r="N627" s="558"/>
      <c r="O627" s="536"/>
      <c r="P627" s="536"/>
      <c r="Q627" s="536"/>
      <c r="R627" s="536"/>
      <c r="S627" s="536"/>
      <c r="T627" s="537"/>
      <c r="U627" s="537"/>
      <c r="V627" s="537"/>
      <c r="W627" s="537"/>
      <c r="X627" s="537"/>
      <c r="Y627" s="537"/>
      <c r="Z627" s="537"/>
      <c r="AA627" s="537"/>
      <c r="AB627" s="537"/>
      <c r="AC627" s="537"/>
      <c r="AD627" s="558"/>
      <c r="AE627" s="558"/>
      <c r="AF627" s="558"/>
      <c r="AG627" s="558"/>
      <c r="AH627" s="558"/>
      <c r="AI627" s="558"/>
      <c r="AJ627" s="558"/>
      <c r="AK627" s="558"/>
      <c r="AL627" s="558"/>
      <c r="AM627" s="558"/>
      <c r="AN627" s="558"/>
      <c r="AO627" s="558"/>
      <c r="AP627" s="558"/>
      <c r="AQ627" s="558"/>
      <c r="AR627" s="558"/>
      <c r="AS627" s="558"/>
      <c r="AT627" s="558"/>
      <c r="AU627" s="558"/>
      <c r="AV627" s="558"/>
      <c r="AW627" s="558"/>
      <c r="AX627" s="558"/>
      <c r="AY627" s="558"/>
      <c r="AZ627" s="558"/>
      <c r="BA627" s="558"/>
    </row>
    <row r="628" spans="6:53" s="531" customFormat="1" ht="12">
      <c r="F628" s="532"/>
      <c r="G628" s="532"/>
      <c r="H628" s="532"/>
      <c r="I628" s="532"/>
      <c r="L628" s="532"/>
      <c r="N628" s="558"/>
      <c r="O628" s="536"/>
      <c r="P628" s="536"/>
      <c r="Q628" s="536"/>
      <c r="R628" s="536"/>
      <c r="S628" s="536"/>
      <c r="T628" s="537"/>
      <c r="U628" s="537"/>
      <c r="V628" s="537"/>
      <c r="W628" s="537"/>
      <c r="X628" s="537"/>
      <c r="Y628" s="537"/>
      <c r="Z628" s="537"/>
      <c r="AA628" s="537"/>
      <c r="AB628" s="537"/>
      <c r="AC628" s="537"/>
      <c r="AD628" s="558"/>
      <c r="AE628" s="558"/>
      <c r="AF628" s="558"/>
      <c r="AG628" s="558"/>
      <c r="AH628" s="558"/>
      <c r="AI628" s="558"/>
      <c r="AJ628" s="558"/>
      <c r="AK628" s="558"/>
      <c r="AL628" s="558"/>
      <c r="AM628" s="558"/>
      <c r="AN628" s="558"/>
      <c r="AO628" s="558"/>
      <c r="AP628" s="558"/>
      <c r="AQ628" s="558"/>
      <c r="AR628" s="558"/>
      <c r="AS628" s="558"/>
      <c r="AT628" s="558"/>
      <c r="AU628" s="558"/>
      <c r="AV628" s="558"/>
      <c r="AW628" s="558"/>
      <c r="AX628" s="558"/>
      <c r="AY628" s="558"/>
      <c r="AZ628" s="558"/>
      <c r="BA628" s="558"/>
    </row>
    <row r="629" spans="6:53" s="531" customFormat="1" ht="12">
      <c r="F629" s="532"/>
      <c r="G629" s="532"/>
      <c r="H629" s="532"/>
      <c r="I629" s="532"/>
      <c r="L629" s="532"/>
      <c r="N629" s="558"/>
      <c r="O629" s="536"/>
      <c r="P629" s="536"/>
      <c r="Q629" s="536"/>
      <c r="R629" s="536"/>
      <c r="S629" s="536"/>
      <c r="T629" s="537"/>
      <c r="U629" s="537"/>
      <c r="V629" s="537"/>
      <c r="W629" s="537"/>
      <c r="X629" s="537"/>
      <c r="Y629" s="537"/>
      <c r="Z629" s="537"/>
      <c r="AA629" s="537"/>
      <c r="AB629" s="537"/>
      <c r="AC629" s="537"/>
      <c r="AD629" s="558"/>
      <c r="AE629" s="558"/>
      <c r="AF629" s="558"/>
      <c r="AG629" s="558"/>
      <c r="AH629" s="558"/>
      <c r="AI629" s="558"/>
      <c r="AJ629" s="558"/>
      <c r="AK629" s="558"/>
      <c r="AL629" s="558"/>
      <c r="AM629" s="558"/>
      <c r="AN629" s="558"/>
      <c r="AO629" s="558"/>
      <c r="AP629" s="558"/>
      <c r="AQ629" s="558"/>
      <c r="AR629" s="558"/>
      <c r="AS629" s="558"/>
      <c r="AT629" s="558"/>
      <c r="AU629" s="558"/>
      <c r="AV629" s="558"/>
      <c r="AW629" s="558"/>
      <c r="AX629" s="558"/>
      <c r="AY629" s="558"/>
      <c r="AZ629" s="558"/>
      <c r="BA629" s="558"/>
    </row>
    <row r="630" spans="6:53" s="531" customFormat="1" ht="12">
      <c r="F630" s="532"/>
      <c r="G630" s="532"/>
      <c r="H630" s="532"/>
      <c r="I630" s="532"/>
      <c r="L630" s="532"/>
      <c r="N630" s="558"/>
      <c r="O630" s="536"/>
      <c r="P630" s="536"/>
      <c r="Q630" s="536"/>
      <c r="R630" s="536"/>
      <c r="S630" s="536"/>
      <c r="T630" s="537"/>
      <c r="U630" s="537"/>
      <c r="V630" s="537"/>
      <c r="W630" s="537"/>
      <c r="X630" s="537"/>
      <c r="Y630" s="537"/>
      <c r="Z630" s="537"/>
      <c r="AA630" s="537"/>
      <c r="AB630" s="537"/>
      <c r="AC630" s="537"/>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row>
    <row r="631" spans="6:53" s="531" customFormat="1" ht="12">
      <c r="F631" s="532"/>
      <c r="G631" s="532"/>
      <c r="H631" s="532"/>
      <c r="I631" s="532"/>
      <c r="L631" s="532"/>
      <c r="N631" s="558"/>
      <c r="O631" s="536"/>
      <c r="P631" s="536"/>
      <c r="Q631" s="536"/>
      <c r="R631" s="536"/>
      <c r="S631" s="536"/>
      <c r="T631" s="537"/>
      <c r="U631" s="537"/>
      <c r="V631" s="537"/>
      <c r="W631" s="537"/>
      <c r="X631" s="537"/>
      <c r="Y631" s="537"/>
      <c r="Z631" s="537"/>
      <c r="AA631" s="537"/>
      <c r="AB631" s="537"/>
      <c r="AC631" s="537"/>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row>
    <row r="632" spans="6:53" s="531" customFormat="1" ht="12">
      <c r="F632" s="532"/>
      <c r="G632" s="532"/>
      <c r="H632" s="532"/>
      <c r="I632" s="532"/>
      <c r="L632" s="532"/>
      <c r="N632" s="558"/>
      <c r="O632" s="536"/>
      <c r="P632" s="536"/>
      <c r="Q632" s="536"/>
      <c r="R632" s="536"/>
      <c r="S632" s="536"/>
      <c r="T632" s="537"/>
      <c r="U632" s="537"/>
      <c r="V632" s="537"/>
      <c r="W632" s="537"/>
      <c r="X632" s="537"/>
      <c r="Y632" s="537"/>
      <c r="Z632" s="537"/>
      <c r="AA632" s="537"/>
      <c r="AB632" s="537"/>
      <c r="AC632" s="537"/>
      <c r="AD632" s="558"/>
      <c r="AE632" s="558"/>
      <c r="AF632" s="558"/>
      <c r="AG632" s="558"/>
      <c r="AH632" s="558"/>
      <c r="AI632" s="558"/>
      <c r="AJ632" s="558"/>
      <c r="AK632" s="558"/>
      <c r="AL632" s="558"/>
      <c r="AM632" s="558"/>
      <c r="AN632" s="558"/>
      <c r="AO632" s="558"/>
      <c r="AP632" s="558"/>
      <c r="AQ632" s="558"/>
      <c r="AR632" s="558"/>
      <c r="AS632" s="558"/>
      <c r="AT632" s="558"/>
      <c r="AU632" s="558"/>
      <c r="AV632" s="558"/>
      <c r="AW632" s="558"/>
      <c r="AX632" s="558"/>
      <c r="AY632" s="558"/>
      <c r="AZ632" s="558"/>
      <c r="BA632" s="558"/>
    </row>
    <row r="633" spans="6:53" s="531" customFormat="1" ht="12">
      <c r="F633" s="532"/>
      <c r="G633" s="532"/>
      <c r="H633" s="532"/>
      <c r="I633" s="532"/>
      <c r="L633" s="532"/>
      <c r="N633" s="558"/>
      <c r="O633" s="536"/>
      <c r="P633" s="536"/>
      <c r="Q633" s="536"/>
      <c r="R633" s="536"/>
      <c r="S633" s="536"/>
      <c r="T633" s="537"/>
      <c r="U633" s="537"/>
      <c r="V633" s="537"/>
      <c r="W633" s="537"/>
      <c r="X633" s="537"/>
      <c r="Y633" s="537"/>
      <c r="Z633" s="537"/>
      <c r="AA633" s="537"/>
      <c r="AB633" s="537"/>
      <c r="AC633" s="537"/>
      <c r="AD633" s="558"/>
      <c r="AE633" s="558"/>
      <c r="AF633" s="558"/>
      <c r="AG633" s="558"/>
      <c r="AH633" s="558"/>
      <c r="AI633" s="558"/>
      <c r="AJ633" s="558"/>
      <c r="AK633" s="558"/>
      <c r="AL633" s="558"/>
      <c r="AM633" s="558"/>
      <c r="AN633" s="558"/>
      <c r="AO633" s="558"/>
      <c r="AP633" s="558"/>
      <c r="AQ633" s="558"/>
      <c r="AR633" s="558"/>
      <c r="AS633" s="558"/>
      <c r="AT633" s="558"/>
      <c r="AU633" s="558"/>
      <c r="AV633" s="558"/>
      <c r="AW633" s="558"/>
      <c r="AX633" s="558"/>
      <c r="AY633" s="558"/>
      <c r="AZ633" s="558"/>
      <c r="BA633" s="558"/>
    </row>
    <row r="634" spans="6:53" s="531" customFormat="1" ht="12">
      <c r="F634" s="532"/>
      <c r="G634" s="532"/>
      <c r="H634" s="532"/>
      <c r="I634" s="532"/>
      <c r="L634" s="532"/>
      <c r="N634" s="558"/>
      <c r="O634" s="536"/>
      <c r="P634" s="536"/>
      <c r="Q634" s="536"/>
      <c r="R634" s="536"/>
      <c r="S634" s="536"/>
      <c r="T634" s="537"/>
      <c r="U634" s="537"/>
      <c r="V634" s="537"/>
      <c r="W634" s="537"/>
      <c r="X634" s="537"/>
      <c r="Y634" s="537"/>
      <c r="Z634" s="537"/>
      <c r="AA634" s="537"/>
      <c r="AB634" s="537"/>
      <c r="AC634" s="537"/>
      <c r="AD634" s="558"/>
      <c r="AE634" s="558"/>
      <c r="AF634" s="558"/>
      <c r="AG634" s="558"/>
      <c r="AH634" s="558"/>
      <c r="AI634" s="558"/>
      <c r="AJ634" s="558"/>
      <c r="AK634" s="558"/>
      <c r="AL634" s="558"/>
      <c r="AM634" s="558"/>
      <c r="AN634" s="558"/>
      <c r="AO634" s="558"/>
      <c r="AP634" s="558"/>
      <c r="AQ634" s="558"/>
      <c r="AR634" s="558"/>
      <c r="AS634" s="558"/>
      <c r="AT634" s="558"/>
      <c r="AU634" s="558"/>
      <c r="AV634" s="558"/>
      <c r="AW634" s="558"/>
      <c r="AX634" s="558"/>
      <c r="AY634" s="558"/>
      <c r="AZ634" s="558"/>
      <c r="BA634" s="558"/>
    </row>
    <row r="635" spans="6:53" s="531" customFormat="1" ht="12">
      <c r="F635" s="532"/>
      <c r="G635" s="532"/>
      <c r="H635" s="532"/>
      <c r="I635" s="532"/>
      <c r="L635" s="532"/>
      <c r="N635" s="558"/>
      <c r="O635" s="536"/>
      <c r="P635" s="536"/>
      <c r="Q635" s="536"/>
      <c r="R635" s="536"/>
      <c r="S635" s="536"/>
      <c r="T635" s="537"/>
      <c r="U635" s="537"/>
      <c r="V635" s="537"/>
      <c r="W635" s="537"/>
      <c r="X635" s="537"/>
      <c r="Y635" s="537"/>
      <c r="Z635" s="537"/>
      <c r="AA635" s="537"/>
      <c r="AB635" s="537"/>
      <c r="AC635" s="537"/>
      <c r="AD635" s="558"/>
      <c r="AE635" s="558"/>
      <c r="AF635" s="558"/>
      <c r="AG635" s="558"/>
      <c r="AH635" s="558"/>
      <c r="AI635" s="558"/>
      <c r="AJ635" s="558"/>
      <c r="AK635" s="558"/>
      <c r="AL635" s="558"/>
      <c r="AM635" s="558"/>
      <c r="AN635" s="558"/>
      <c r="AO635" s="558"/>
      <c r="AP635" s="558"/>
      <c r="AQ635" s="558"/>
      <c r="AR635" s="558"/>
      <c r="AS635" s="558"/>
      <c r="AT635" s="558"/>
      <c r="AU635" s="558"/>
      <c r="AV635" s="558"/>
      <c r="AW635" s="558"/>
      <c r="AX635" s="558"/>
      <c r="AY635" s="558"/>
      <c r="AZ635" s="558"/>
      <c r="BA635" s="558"/>
    </row>
    <row r="636" spans="6:53" s="531" customFormat="1" ht="12">
      <c r="F636" s="532"/>
      <c r="G636" s="532"/>
      <c r="H636" s="532"/>
      <c r="I636" s="532"/>
      <c r="L636" s="532"/>
      <c r="N636" s="558"/>
      <c r="O636" s="536"/>
      <c r="P636" s="536"/>
      <c r="Q636" s="536"/>
      <c r="R636" s="536"/>
      <c r="S636" s="536"/>
      <c r="T636" s="537"/>
      <c r="U636" s="537"/>
      <c r="V636" s="537"/>
      <c r="W636" s="537"/>
      <c r="X636" s="537"/>
      <c r="Y636" s="537"/>
      <c r="Z636" s="537"/>
      <c r="AA636" s="537"/>
      <c r="AB636" s="537"/>
      <c r="AC636" s="537"/>
      <c r="AD636" s="558"/>
      <c r="AE636" s="558"/>
      <c r="AF636" s="558"/>
      <c r="AG636" s="558"/>
      <c r="AH636" s="558"/>
      <c r="AI636" s="558"/>
      <c r="AJ636" s="558"/>
      <c r="AK636" s="558"/>
      <c r="AL636" s="558"/>
      <c r="AM636" s="558"/>
      <c r="AN636" s="558"/>
      <c r="AO636" s="558"/>
      <c r="AP636" s="558"/>
      <c r="AQ636" s="558"/>
      <c r="AR636" s="558"/>
      <c r="AS636" s="558"/>
      <c r="AT636" s="558"/>
      <c r="AU636" s="558"/>
      <c r="AV636" s="558"/>
      <c r="AW636" s="558"/>
      <c r="AX636" s="558"/>
      <c r="AY636" s="558"/>
      <c r="AZ636" s="558"/>
      <c r="BA636" s="558"/>
    </row>
    <row r="637" spans="6:53" s="531" customFormat="1" ht="12">
      <c r="F637" s="532"/>
      <c r="G637" s="532"/>
      <c r="H637" s="532"/>
      <c r="I637" s="532"/>
      <c r="L637" s="532"/>
      <c r="N637" s="558"/>
      <c r="O637" s="536"/>
      <c r="P637" s="536"/>
      <c r="Q637" s="536"/>
      <c r="R637" s="536"/>
      <c r="S637" s="536"/>
      <c r="T637" s="537"/>
      <c r="U637" s="537"/>
      <c r="V637" s="537"/>
      <c r="W637" s="537"/>
      <c r="X637" s="537"/>
      <c r="Y637" s="537"/>
      <c r="Z637" s="537"/>
      <c r="AA637" s="537"/>
      <c r="AB637" s="537"/>
      <c r="AC637" s="537"/>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row>
    <row r="638" spans="6:53" s="531" customFormat="1" ht="12">
      <c r="F638" s="532"/>
      <c r="G638" s="532"/>
      <c r="H638" s="532"/>
      <c r="I638" s="532"/>
      <c r="L638" s="532"/>
      <c r="N638" s="558"/>
      <c r="O638" s="536"/>
      <c r="P638" s="536"/>
      <c r="Q638" s="536"/>
      <c r="R638" s="536"/>
      <c r="S638" s="536"/>
      <c r="T638" s="537"/>
      <c r="U638" s="537"/>
      <c r="V638" s="537"/>
      <c r="W638" s="537"/>
      <c r="X638" s="537"/>
      <c r="Y638" s="537"/>
      <c r="Z638" s="537"/>
      <c r="AA638" s="537"/>
      <c r="AB638" s="537"/>
      <c r="AC638" s="537"/>
      <c r="AD638" s="558"/>
      <c r="AE638" s="558"/>
      <c r="AF638" s="558"/>
      <c r="AG638" s="558"/>
      <c r="AH638" s="558"/>
      <c r="AI638" s="558"/>
      <c r="AJ638" s="558"/>
      <c r="AK638" s="558"/>
      <c r="AL638" s="558"/>
      <c r="AM638" s="558"/>
      <c r="AN638" s="558"/>
      <c r="AO638" s="558"/>
      <c r="AP638" s="558"/>
      <c r="AQ638" s="558"/>
      <c r="AR638" s="558"/>
      <c r="AS638" s="558"/>
      <c r="AT638" s="558"/>
      <c r="AU638" s="558"/>
      <c r="AV638" s="558"/>
      <c r="AW638" s="558"/>
      <c r="AX638" s="558"/>
      <c r="AY638" s="558"/>
      <c r="AZ638" s="558"/>
      <c r="BA638" s="558"/>
    </row>
    <row r="639" spans="6:53" s="531" customFormat="1" ht="12">
      <c r="F639" s="532"/>
      <c r="G639" s="532"/>
      <c r="H639" s="532"/>
      <c r="I639" s="532"/>
      <c r="L639" s="532"/>
      <c r="N639" s="558"/>
      <c r="O639" s="536"/>
      <c r="P639" s="536"/>
      <c r="Q639" s="536"/>
      <c r="R639" s="536"/>
      <c r="S639" s="536"/>
      <c r="T639" s="537"/>
      <c r="U639" s="537"/>
      <c r="V639" s="537"/>
      <c r="W639" s="537"/>
      <c r="X639" s="537"/>
      <c r="Y639" s="537"/>
      <c r="Z639" s="537"/>
      <c r="AA639" s="537"/>
      <c r="AB639" s="537"/>
      <c r="AC639" s="537"/>
      <c r="AD639" s="558"/>
      <c r="AE639" s="558"/>
      <c r="AF639" s="558"/>
      <c r="AG639" s="558"/>
      <c r="AH639" s="558"/>
      <c r="AI639" s="558"/>
      <c r="AJ639" s="558"/>
      <c r="AK639" s="558"/>
      <c r="AL639" s="558"/>
      <c r="AM639" s="558"/>
      <c r="AN639" s="558"/>
      <c r="AO639" s="558"/>
      <c r="AP639" s="558"/>
      <c r="AQ639" s="558"/>
      <c r="AR639" s="558"/>
      <c r="AS639" s="558"/>
      <c r="AT639" s="558"/>
      <c r="AU639" s="558"/>
      <c r="AV639" s="558"/>
      <c r="AW639" s="558"/>
      <c r="AX639" s="558"/>
      <c r="AY639" s="558"/>
      <c r="AZ639" s="558"/>
      <c r="BA639" s="558"/>
    </row>
    <row r="640" spans="6:53" s="531" customFormat="1" ht="12">
      <c r="F640" s="532"/>
      <c r="G640" s="532"/>
      <c r="H640" s="532"/>
      <c r="I640" s="532"/>
      <c r="L640" s="532"/>
      <c r="N640" s="558"/>
      <c r="O640" s="536"/>
      <c r="P640" s="536"/>
      <c r="Q640" s="536"/>
      <c r="R640" s="536"/>
      <c r="S640" s="536"/>
      <c r="T640" s="537"/>
      <c r="U640" s="537"/>
      <c r="V640" s="537"/>
      <c r="W640" s="537"/>
      <c r="X640" s="537"/>
      <c r="Y640" s="537"/>
      <c r="Z640" s="537"/>
      <c r="AA640" s="537"/>
      <c r="AB640" s="537"/>
      <c r="AC640" s="537"/>
      <c r="AD640" s="558"/>
      <c r="AE640" s="558"/>
      <c r="AF640" s="558"/>
      <c r="AG640" s="558"/>
      <c r="AH640" s="558"/>
      <c r="AI640" s="558"/>
      <c r="AJ640" s="558"/>
      <c r="AK640" s="558"/>
      <c r="AL640" s="558"/>
      <c r="AM640" s="558"/>
      <c r="AN640" s="558"/>
      <c r="AO640" s="558"/>
      <c r="AP640" s="558"/>
      <c r="AQ640" s="558"/>
      <c r="AR640" s="558"/>
      <c r="AS640" s="558"/>
      <c r="AT640" s="558"/>
      <c r="AU640" s="558"/>
      <c r="AV640" s="558"/>
      <c r="AW640" s="558"/>
      <c r="AX640" s="558"/>
      <c r="AY640" s="558"/>
      <c r="AZ640" s="558"/>
      <c r="BA640" s="558"/>
    </row>
    <row r="641" spans="6:53" s="531" customFormat="1" ht="12">
      <c r="F641" s="532"/>
      <c r="G641" s="532"/>
      <c r="H641" s="532"/>
      <c r="I641" s="532"/>
      <c r="L641" s="532"/>
      <c r="N641" s="558"/>
      <c r="O641" s="536"/>
      <c r="P641" s="536"/>
      <c r="Q641" s="536"/>
      <c r="R641" s="536"/>
      <c r="S641" s="536"/>
      <c r="T641" s="537"/>
      <c r="U641" s="537"/>
      <c r="V641" s="537"/>
      <c r="W641" s="537"/>
      <c r="X641" s="537"/>
      <c r="Y641" s="537"/>
      <c r="Z641" s="537"/>
      <c r="AA641" s="537"/>
      <c r="AB641" s="537"/>
      <c r="AC641" s="537"/>
      <c r="AD641" s="558"/>
      <c r="AE641" s="558"/>
      <c r="AF641" s="558"/>
      <c r="AG641" s="558"/>
      <c r="AH641" s="558"/>
      <c r="AI641" s="558"/>
      <c r="AJ641" s="558"/>
      <c r="AK641" s="558"/>
      <c r="AL641" s="558"/>
      <c r="AM641" s="558"/>
      <c r="AN641" s="558"/>
      <c r="AO641" s="558"/>
      <c r="AP641" s="558"/>
      <c r="AQ641" s="558"/>
      <c r="AR641" s="558"/>
      <c r="AS641" s="558"/>
      <c r="AT641" s="558"/>
      <c r="AU641" s="558"/>
      <c r="AV641" s="558"/>
      <c r="AW641" s="558"/>
      <c r="AX641" s="558"/>
      <c r="AY641" s="558"/>
      <c r="AZ641" s="558"/>
      <c r="BA641" s="558"/>
    </row>
    <row r="642" spans="6:53" s="531" customFormat="1" ht="12">
      <c r="F642" s="532"/>
      <c r="G642" s="532"/>
      <c r="H642" s="532"/>
      <c r="I642" s="532"/>
      <c r="L642" s="532"/>
      <c r="N642" s="558"/>
      <c r="O642" s="536"/>
      <c r="P642" s="536"/>
      <c r="Q642" s="536"/>
      <c r="R642" s="536"/>
      <c r="S642" s="536"/>
      <c r="T642" s="537"/>
      <c r="U642" s="537"/>
      <c r="V642" s="537"/>
      <c r="W642" s="537"/>
      <c r="X642" s="537"/>
      <c r="Y642" s="537"/>
      <c r="Z642" s="537"/>
      <c r="AA642" s="537"/>
      <c r="AB642" s="537"/>
      <c r="AC642" s="537"/>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row>
    <row r="643" spans="6:53" s="531" customFormat="1" ht="12">
      <c r="F643" s="532"/>
      <c r="G643" s="532"/>
      <c r="H643" s="532"/>
      <c r="I643" s="532"/>
      <c r="L643" s="532"/>
      <c r="N643" s="558"/>
      <c r="O643" s="536"/>
      <c r="P643" s="536"/>
      <c r="Q643" s="536"/>
      <c r="R643" s="536"/>
      <c r="S643" s="536"/>
      <c r="T643" s="537"/>
      <c r="U643" s="537"/>
      <c r="V643" s="537"/>
      <c r="W643" s="537"/>
      <c r="X643" s="537"/>
      <c r="Y643" s="537"/>
      <c r="Z643" s="537"/>
      <c r="AA643" s="537"/>
      <c r="AB643" s="537"/>
      <c r="AC643" s="537"/>
      <c r="AD643" s="558"/>
      <c r="AE643" s="558"/>
      <c r="AF643" s="558"/>
      <c r="AG643" s="558"/>
      <c r="AH643" s="558"/>
      <c r="AI643" s="558"/>
      <c r="AJ643" s="558"/>
      <c r="AK643" s="558"/>
      <c r="AL643" s="558"/>
      <c r="AM643" s="558"/>
      <c r="AN643" s="558"/>
      <c r="AO643" s="558"/>
      <c r="AP643" s="558"/>
      <c r="AQ643" s="558"/>
      <c r="AR643" s="558"/>
      <c r="AS643" s="558"/>
      <c r="AT643" s="558"/>
      <c r="AU643" s="558"/>
      <c r="AV643" s="558"/>
      <c r="AW643" s="558"/>
      <c r="AX643" s="558"/>
      <c r="AY643" s="558"/>
      <c r="AZ643" s="558"/>
      <c r="BA643" s="558"/>
    </row>
    <row r="644" spans="6:53" s="531" customFormat="1" ht="12">
      <c r="F644" s="532"/>
      <c r="G644" s="532"/>
      <c r="H644" s="532"/>
      <c r="I644" s="532"/>
      <c r="L644" s="532"/>
      <c r="N644" s="558"/>
      <c r="O644" s="536"/>
      <c r="P644" s="536"/>
      <c r="Q644" s="536"/>
      <c r="R644" s="536"/>
      <c r="S644" s="536"/>
      <c r="T644" s="537"/>
      <c r="U644" s="537"/>
      <c r="V644" s="537"/>
      <c r="W644" s="537"/>
      <c r="X644" s="537"/>
      <c r="Y644" s="537"/>
      <c r="Z644" s="537"/>
      <c r="AA644" s="537"/>
      <c r="AB644" s="537"/>
      <c r="AC644" s="537"/>
      <c r="AD644" s="558"/>
      <c r="AE644" s="558"/>
      <c r="AF644" s="558"/>
      <c r="AG644" s="558"/>
      <c r="AH644" s="558"/>
      <c r="AI644" s="558"/>
      <c r="AJ644" s="558"/>
      <c r="AK644" s="558"/>
      <c r="AL644" s="558"/>
      <c r="AM644" s="558"/>
      <c r="AN644" s="558"/>
      <c r="AO644" s="558"/>
      <c r="AP644" s="558"/>
      <c r="AQ644" s="558"/>
      <c r="AR644" s="558"/>
      <c r="AS644" s="558"/>
      <c r="AT644" s="558"/>
      <c r="AU644" s="558"/>
      <c r="AV644" s="558"/>
      <c r="AW644" s="558"/>
      <c r="AX644" s="558"/>
      <c r="AY644" s="558"/>
      <c r="AZ644" s="558"/>
      <c r="BA644" s="558"/>
    </row>
    <row r="645" spans="6:53" s="531" customFormat="1" ht="12">
      <c r="F645" s="532"/>
      <c r="G645" s="532"/>
      <c r="H645" s="532"/>
      <c r="I645" s="532"/>
      <c r="L645" s="532"/>
      <c r="N645" s="558"/>
      <c r="O645" s="536"/>
      <c r="P645" s="536"/>
      <c r="Q645" s="536"/>
      <c r="R645" s="536"/>
      <c r="S645" s="536"/>
      <c r="T645" s="537"/>
      <c r="U645" s="537"/>
      <c r="V645" s="537"/>
      <c r="W645" s="537"/>
      <c r="X645" s="537"/>
      <c r="Y645" s="537"/>
      <c r="Z645" s="537"/>
      <c r="AA645" s="537"/>
      <c r="AB645" s="537"/>
      <c r="AC645" s="537"/>
      <c r="AD645" s="558"/>
      <c r="AE645" s="558"/>
      <c r="AF645" s="558"/>
      <c r="AG645" s="558"/>
      <c r="AH645" s="558"/>
      <c r="AI645" s="558"/>
      <c r="AJ645" s="558"/>
      <c r="AK645" s="558"/>
      <c r="AL645" s="558"/>
      <c r="AM645" s="558"/>
      <c r="AN645" s="558"/>
      <c r="AO645" s="558"/>
      <c r="AP645" s="558"/>
      <c r="AQ645" s="558"/>
      <c r="AR645" s="558"/>
      <c r="AS645" s="558"/>
      <c r="AT645" s="558"/>
      <c r="AU645" s="558"/>
      <c r="AV645" s="558"/>
      <c r="AW645" s="558"/>
      <c r="AX645" s="558"/>
      <c r="AY645" s="558"/>
      <c r="AZ645" s="558"/>
      <c r="BA645" s="558"/>
    </row>
    <row r="646" spans="6:53" s="531" customFormat="1" ht="12">
      <c r="F646" s="532"/>
      <c r="G646" s="532"/>
      <c r="H646" s="532"/>
      <c r="I646" s="532"/>
      <c r="L646" s="532"/>
      <c r="N646" s="558"/>
      <c r="O646" s="536"/>
      <c r="P646" s="536"/>
      <c r="Q646" s="536"/>
      <c r="R646" s="536"/>
      <c r="S646" s="536"/>
      <c r="T646" s="537"/>
      <c r="U646" s="537"/>
      <c r="V646" s="537"/>
      <c r="W646" s="537"/>
      <c r="X646" s="537"/>
      <c r="Y646" s="537"/>
      <c r="Z646" s="537"/>
      <c r="AA646" s="537"/>
      <c r="AB646" s="537"/>
      <c r="AC646" s="537"/>
      <c r="AD646" s="558"/>
      <c r="AE646" s="558"/>
      <c r="AF646" s="558"/>
      <c r="AG646" s="558"/>
      <c r="AH646" s="558"/>
      <c r="AI646" s="558"/>
      <c r="AJ646" s="558"/>
      <c r="AK646" s="558"/>
      <c r="AL646" s="558"/>
      <c r="AM646" s="558"/>
      <c r="AN646" s="558"/>
      <c r="AO646" s="558"/>
      <c r="AP646" s="558"/>
      <c r="AQ646" s="558"/>
      <c r="AR646" s="558"/>
      <c r="AS646" s="558"/>
      <c r="AT646" s="558"/>
      <c r="AU646" s="558"/>
      <c r="AV646" s="558"/>
      <c r="AW646" s="558"/>
      <c r="AX646" s="558"/>
      <c r="AY646" s="558"/>
      <c r="AZ646" s="558"/>
      <c r="BA646" s="558"/>
    </row>
    <row r="647" spans="6:53" s="531" customFormat="1" ht="12">
      <c r="F647" s="532"/>
      <c r="G647" s="532"/>
      <c r="H647" s="532"/>
      <c r="I647" s="532"/>
      <c r="L647" s="532"/>
      <c r="N647" s="558"/>
      <c r="O647" s="536"/>
      <c r="P647" s="536"/>
      <c r="Q647" s="536"/>
      <c r="R647" s="536"/>
      <c r="S647" s="536"/>
      <c r="T647" s="537"/>
      <c r="U647" s="537"/>
      <c r="V647" s="537"/>
      <c r="W647" s="537"/>
      <c r="X647" s="537"/>
      <c r="Y647" s="537"/>
      <c r="Z647" s="537"/>
      <c r="AA647" s="537"/>
      <c r="AB647" s="537"/>
      <c r="AC647" s="537"/>
      <c r="AD647" s="558"/>
      <c r="AE647" s="558"/>
      <c r="AF647" s="558"/>
      <c r="AG647" s="558"/>
      <c r="AH647" s="558"/>
      <c r="AI647" s="558"/>
      <c r="AJ647" s="558"/>
      <c r="AK647" s="558"/>
      <c r="AL647" s="558"/>
      <c r="AM647" s="558"/>
      <c r="AN647" s="558"/>
      <c r="AO647" s="558"/>
      <c r="AP647" s="558"/>
      <c r="AQ647" s="558"/>
      <c r="AR647" s="558"/>
      <c r="AS647" s="558"/>
      <c r="AT647" s="558"/>
      <c r="AU647" s="558"/>
      <c r="AV647" s="558"/>
      <c r="AW647" s="558"/>
      <c r="AX647" s="558"/>
      <c r="AY647" s="558"/>
      <c r="AZ647" s="558"/>
      <c r="BA647" s="558"/>
    </row>
    <row r="648" spans="6:53" s="531" customFormat="1" ht="12">
      <c r="F648" s="532"/>
      <c r="G648" s="532"/>
      <c r="H648" s="532"/>
      <c r="I648" s="532"/>
      <c r="L648" s="532"/>
      <c r="N648" s="558"/>
      <c r="O648" s="536"/>
      <c r="P648" s="536"/>
      <c r="Q648" s="536"/>
      <c r="R648" s="536"/>
      <c r="S648" s="536"/>
      <c r="T648" s="537"/>
      <c r="U648" s="537"/>
      <c r="V648" s="537"/>
      <c r="W648" s="537"/>
      <c r="X648" s="537"/>
      <c r="Y648" s="537"/>
      <c r="Z648" s="537"/>
      <c r="AA648" s="537"/>
      <c r="AB648" s="537"/>
      <c r="AC648" s="537"/>
      <c r="AD648" s="558"/>
      <c r="AE648" s="558"/>
      <c r="AF648" s="558"/>
      <c r="AG648" s="558"/>
      <c r="AH648" s="558"/>
      <c r="AI648" s="558"/>
      <c r="AJ648" s="558"/>
      <c r="AK648" s="558"/>
      <c r="AL648" s="558"/>
      <c r="AM648" s="558"/>
      <c r="AN648" s="558"/>
      <c r="AO648" s="558"/>
      <c r="AP648" s="558"/>
      <c r="AQ648" s="558"/>
      <c r="AR648" s="558"/>
      <c r="AS648" s="558"/>
      <c r="AT648" s="558"/>
      <c r="AU648" s="558"/>
      <c r="AV648" s="558"/>
      <c r="AW648" s="558"/>
      <c r="AX648" s="558"/>
      <c r="AY648" s="558"/>
      <c r="AZ648" s="558"/>
      <c r="BA648" s="558"/>
    </row>
    <row r="649" spans="6:53" s="531" customFormat="1" ht="12">
      <c r="F649" s="532"/>
      <c r="G649" s="532"/>
      <c r="H649" s="532"/>
      <c r="I649" s="532"/>
      <c r="L649" s="532"/>
      <c r="N649" s="558"/>
      <c r="O649" s="536"/>
      <c r="P649" s="536"/>
      <c r="Q649" s="536"/>
      <c r="R649" s="536"/>
      <c r="S649" s="536"/>
      <c r="T649" s="537"/>
      <c r="U649" s="537"/>
      <c r="V649" s="537"/>
      <c r="W649" s="537"/>
      <c r="X649" s="537"/>
      <c r="Y649" s="537"/>
      <c r="Z649" s="537"/>
      <c r="AA649" s="537"/>
      <c r="AB649" s="537"/>
      <c r="AC649" s="537"/>
      <c r="AD649" s="558"/>
      <c r="AE649" s="558"/>
      <c r="AF649" s="558"/>
      <c r="AG649" s="558"/>
      <c r="AH649" s="558"/>
      <c r="AI649" s="558"/>
      <c r="AJ649" s="558"/>
      <c r="AK649" s="558"/>
      <c r="AL649" s="558"/>
      <c r="AM649" s="558"/>
      <c r="AN649" s="558"/>
      <c r="AO649" s="558"/>
      <c r="AP649" s="558"/>
      <c r="AQ649" s="558"/>
      <c r="AR649" s="558"/>
      <c r="AS649" s="558"/>
      <c r="AT649" s="558"/>
      <c r="AU649" s="558"/>
      <c r="AV649" s="558"/>
      <c r="AW649" s="558"/>
      <c r="AX649" s="558"/>
      <c r="AY649" s="558"/>
      <c r="AZ649" s="558"/>
      <c r="BA649" s="558"/>
    </row>
    <row r="650" spans="6:53" s="531" customFormat="1" ht="12">
      <c r="F650" s="532"/>
      <c r="G650" s="532"/>
      <c r="H650" s="532"/>
      <c r="I650" s="532"/>
      <c r="L650" s="532"/>
      <c r="N650" s="558"/>
      <c r="O650" s="536"/>
      <c r="P650" s="536"/>
      <c r="Q650" s="536"/>
      <c r="R650" s="536"/>
      <c r="S650" s="536"/>
      <c r="T650" s="537"/>
      <c r="U650" s="537"/>
      <c r="V650" s="537"/>
      <c r="W650" s="537"/>
      <c r="X650" s="537"/>
      <c r="Y650" s="537"/>
      <c r="Z650" s="537"/>
      <c r="AA650" s="537"/>
      <c r="AB650" s="537"/>
      <c r="AC650" s="537"/>
      <c r="AD650" s="558"/>
      <c r="AE650" s="558"/>
      <c r="AF650" s="558"/>
      <c r="AG650" s="558"/>
      <c r="AH650" s="558"/>
      <c r="AI650" s="558"/>
      <c r="AJ650" s="558"/>
      <c r="AK650" s="558"/>
      <c r="AL650" s="558"/>
      <c r="AM650" s="558"/>
      <c r="AN650" s="558"/>
      <c r="AO650" s="558"/>
      <c r="AP650" s="558"/>
      <c r="AQ650" s="558"/>
      <c r="AR650" s="558"/>
      <c r="AS650" s="558"/>
      <c r="AT650" s="558"/>
      <c r="AU650" s="558"/>
      <c r="AV650" s="558"/>
      <c r="AW650" s="558"/>
      <c r="AX650" s="558"/>
      <c r="AY650" s="558"/>
      <c r="AZ650" s="558"/>
      <c r="BA650" s="558"/>
    </row>
    <row r="651" spans="6:53" s="531" customFormat="1" ht="12">
      <c r="F651" s="532"/>
      <c r="G651" s="532"/>
      <c r="H651" s="532"/>
      <c r="I651" s="532"/>
      <c r="L651" s="532"/>
      <c r="N651" s="558"/>
      <c r="O651" s="536"/>
      <c r="P651" s="536"/>
      <c r="Q651" s="536"/>
      <c r="R651" s="536"/>
      <c r="S651" s="536"/>
      <c r="T651" s="537"/>
      <c r="U651" s="537"/>
      <c r="V651" s="537"/>
      <c r="W651" s="537"/>
      <c r="X651" s="537"/>
      <c r="Y651" s="537"/>
      <c r="Z651" s="537"/>
      <c r="AA651" s="537"/>
      <c r="AB651" s="537"/>
      <c r="AC651" s="537"/>
      <c r="AD651" s="558"/>
      <c r="AE651" s="558"/>
      <c r="AF651" s="558"/>
      <c r="AG651" s="558"/>
      <c r="AH651" s="558"/>
      <c r="AI651" s="558"/>
      <c r="AJ651" s="558"/>
      <c r="AK651" s="558"/>
      <c r="AL651" s="558"/>
      <c r="AM651" s="558"/>
      <c r="AN651" s="558"/>
      <c r="AO651" s="558"/>
      <c r="AP651" s="558"/>
      <c r="AQ651" s="558"/>
      <c r="AR651" s="558"/>
      <c r="AS651" s="558"/>
      <c r="AT651" s="558"/>
      <c r="AU651" s="558"/>
      <c r="AV651" s="558"/>
      <c r="AW651" s="558"/>
      <c r="AX651" s="558"/>
      <c r="AY651" s="558"/>
      <c r="AZ651" s="558"/>
      <c r="BA651" s="558"/>
    </row>
    <row r="652" spans="6:53" s="531" customFormat="1" ht="12">
      <c r="F652" s="532"/>
      <c r="G652" s="532"/>
      <c r="H652" s="532"/>
      <c r="I652" s="532"/>
      <c r="L652" s="532"/>
      <c r="N652" s="558"/>
      <c r="O652" s="536"/>
      <c r="P652" s="536"/>
      <c r="Q652" s="536"/>
      <c r="R652" s="536"/>
      <c r="S652" s="536"/>
      <c r="T652" s="537"/>
      <c r="U652" s="537"/>
      <c r="V652" s="537"/>
      <c r="W652" s="537"/>
      <c r="X652" s="537"/>
      <c r="Y652" s="537"/>
      <c r="Z652" s="537"/>
      <c r="AA652" s="537"/>
      <c r="AB652" s="537"/>
      <c r="AC652" s="537"/>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row>
    <row r="653" spans="6:53" s="531" customFormat="1" ht="12">
      <c r="F653" s="532"/>
      <c r="G653" s="532"/>
      <c r="H653" s="532"/>
      <c r="I653" s="532"/>
      <c r="L653" s="532"/>
      <c r="N653" s="558"/>
      <c r="O653" s="536"/>
      <c r="P653" s="536"/>
      <c r="Q653" s="536"/>
      <c r="R653" s="536"/>
      <c r="S653" s="536"/>
      <c r="T653" s="537"/>
      <c r="U653" s="537"/>
      <c r="V653" s="537"/>
      <c r="W653" s="537"/>
      <c r="X653" s="537"/>
      <c r="Y653" s="537"/>
      <c r="Z653" s="537"/>
      <c r="AA653" s="537"/>
      <c r="AB653" s="537"/>
      <c r="AC653" s="537"/>
      <c r="AD653" s="558"/>
      <c r="AE653" s="558"/>
      <c r="AF653" s="558"/>
      <c r="AG653" s="558"/>
      <c r="AH653" s="558"/>
      <c r="AI653" s="558"/>
      <c r="AJ653" s="558"/>
      <c r="AK653" s="558"/>
      <c r="AL653" s="558"/>
      <c r="AM653" s="558"/>
      <c r="AN653" s="558"/>
      <c r="AO653" s="558"/>
      <c r="AP653" s="558"/>
      <c r="AQ653" s="558"/>
      <c r="AR653" s="558"/>
      <c r="AS653" s="558"/>
      <c r="AT653" s="558"/>
      <c r="AU653" s="558"/>
      <c r="AV653" s="558"/>
      <c r="AW653" s="558"/>
      <c r="AX653" s="558"/>
      <c r="AY653" s="558"/>
      <c r="AZ653" s="558"/>
      <c r="BA653" s="558"/>
    </row>
    <row r="654" spans="6:53" s="531" customFormat="1" ht="12">
      <c r="F654" s="532"/>
      <c r="G654" s="532"/>
      <c r="H654" s="532"/>
      <c r="I654" s="532"/>
      <c r="L654" s="532"/>
      <c r="N654" s="558"/>
      <c r="O654" s="536"/>
      <c r="P654" s="536"/>
      <c r="Q654" s="536"/>
      <c r="R654" s="536"/>
      <c r="S654" s="536"/>
      <c r="T654" s="537"/>
      <c r="U654" s="537"/>
      <c r="V654" s="537"/>
      <c r="W654" s="537"/>
      <c r="X654" s="537"/>
      <c r="Y654" s="537"/>
      <c r="Z654" s="537"/>
      <c r="AA654" s="537"/>
      <c r="AB654" s="537"/>
      <c r="AC654" s="537"/>
      <c r="AD654" s="558"/>
      <c r="AE654" s="558"/>
      <c r="AF654" s="558"/>
      <c r="AG654" s="558"/>
      <c r="AH654" s="558"/>
      <c r="AI654" s="558"/>
      <c r="AJ654" s="558"/>
      <c r="AK654" s="558"/>
      <c r="AL654" s="558"/>
      <c r="AM654" s="558"/>
      <c r="AN654" s="558"/>
      <c r="AO654" s="558"/>
      <c r="AP654" s="558"/>
      <c r="AQ654" s="558"/>
      <c r="AR654" s="558"/>
      <c r="AS654" s="558"/>
      <c r="AT654" s="558"/>
      <c r="AU654" s="558"/>
      <c r="AV654" s="558"/>
      <c r="AW654" s="558"/>
      <c r="AX654" s="558"/>
      <c r="AY654" s="558"/>
      <c r="AZ654" s="558"/>
      <c r="BA654" s="558"/>
    </row>
    <row r="655" spans="6:53" s="531" customFormat="1" ht="12">
      <c r="F655" s="532"/>
      <c r="G655" s="532"/>
      <c r="H655" s="532"/>
      <c r="I655" s="532"/>
      <c r="L655" s="532"/>
      <c r="N655" s="558"/>
      <c r="O655" s="536"/>
      <c r="P655" s="536"/>
      <c r="Q655" s="536"/>
      <c r="R655" s="536"/>
      <c r="S655" s="536"/>
      <c r="T655" s="537"/>
      <c r="U655" s="537"/>
      <c r="V655" s="537"/>
      <c r="W655" s="537"/>
      <c r="X655" s="537"/>
      <c r="Y655" s="537"/>
      <c r="Z655" s="537"/>
      <c r="AA655" s="537"/>
      <c r="AB655" s="537"/>
      <c r="AC655" s="537"/>
      <c r="AD655" s="558"/>
      <c r="AE655" s="558"/>
      <c r="AF655" s="558"/>
      <c r="AG655" s="558"/>
      <c r="AH655" s="558"/>
      <c r="AI655" s="558"/>
      <c r="AJ655" s="558"/>
      <c r="AK655" s="558"/>
      <c r="AL655" s="558"/>
      <c r="AM655" s="558"/>
      <c r="AN655" s="558"/>
      <c r="AO655" s="558"/>
      <c r="AP655" s="558"/>
      <c r="AQ655" s="558"/>
      <c r="AR655" s="558"/>
      <c r="AS655" s="558"/>
      <c r="AT655" s="558"/>
      <c r="AU655" s="558"/>
      <c r="AV655" s="558"/>
      <c r="AW655" s="558"/>
      <c r="AX655" s="558"/>
      <c r="AY655" s="558"/>
      <c r="AZ655" s="558"/>
      <c r="BA655" s="558"/>
    </row>
    <row r="656" spans="6:53" s="531" customFormat="1" ht="12">
      <c r="F656" s="532"/>
      <c r="G656" s="532"/>
      <c r="H656" s="532"/>
      <c r="I656" s="532"/>
      <c r="L656" s="532"/>
      <c r="N656" s="558"/>
      <c r="O656" s="536"/>
      <c r="P656" s="536"/>
      <c r="Q656" s="536"/>
      <c r="R656" s="536"/>
      <c r="S656" s="536"/>
      <c r="T656" s="537"/>
      <c r="U656" s="537"/>
      <c r="V656" s="537"/>
      <c r="W656" s="537"/>
      <c r="X656" s="537"/>
      <c r="Y656" s="537"/>
      <c r="Z656" s="537"/>
      <c r="AA656" s="537"/>
      <c r="AB656" s="537"/>
      <c r="AC656" s="537"/>
      <c r="AD656" s="558"/>
      <c r="AE656" s="558"/>
      <c r="AF656" s="558"/>
      <c r="AG656" s="558"/>
      <c r="AH656" s="558"/>
      <c r="AI656" s="558"/>
      <c r="AJ656" s="558"/>
      <c r="AK656" s="558"/>
      <c r="AL656" s="558"/>
      <c r="AM656" s="558"/>
      <c r="AN656" s="558"/>
      <c r="AO656" s="558"/>
      <c r="AP656" s="558"/>
      <c r="AQ656" s="558"/>
      <c r="AR656" s="558"/>
      <c r="AS656" s="558"/>
      <c r="AT656" s="558"/>
      <c r="AU656" s="558"/>
      <c r="AV656" s="558"/>
      <c r="AW656" s="558"/>
      <c r="AX656" s="558"/>
      <c r="AY656" s="558"/>
      <c r="AZ656" s="558"/>
      <c r="BA656" s="558"/>
    </row>
    <row r="657" spans="6:53" s="531" customFormat="1" ht="12">
      <c r="F657" s="532"/>
      <c r="G657" s="532"/>
      <c r="H657" s="532"/>
      <c r="I657" s="532"/>
      <c r="L657" s="532"/>
      <c r="N657" s="558"/>
      <c r="O657" s="536"/>
      <c r="P657" s="536"/>
      <c r="Q657" s="536"/>
      <c r="R657" s="536"/>
      <c r="S657" s="536"/>
      <c r="T657" s="537"/>
      <c r="U657" s="537"/>
      <c r="V657" s="537"/>
      <c r="W657" s="537"/>
      <c r="X657" s="537"/>
      <c r="Y657" s="537"/>
      <c r="Z657" s="537"/>
      <c r="AA657" s="537"/>
      <c r="AB657" s="537"/>
      <c r="AC657" s="537"/>
      <c r="AD657" s="558"/>
      <c r="AE657" s="558"/>
      <c r="AF657" s="558"/>
      <c r="AG657" s="558"/>
      <c r="AH657" s="558"/>
      <c r="AI657" s="558"/>
      <c r="AJ657" s="558"/>
      <c r="AK657" s="558"/>
      <c r="AL657" s="558"/>
      <c r="AM657" s="558"/>
      <c r="AN657" s="558"/>
      <c r="AO657" s="558"/>
      <c r="AP657" s="558"/>
      <c r="AQ657" s="558"/>
      <c r="AR657" s="558"/>
      <c r="AS657" s="558"/>
      <c r="AT657" s="558"/>
      <c r="AU657" s="558"/>
      <c r="AV657" s="558"/>
      <c r="AW657" s="558"/>
      <c r="AX657" s="558"/>
      <c r="AY657" s="558"/>
      <c r="AZ657" s="558"/>
      <c r="BA657" s="558"/>
    </row>
    <row r="658" spans="6:53" s="531" customFormat="1" ht="12">
      <c r="F658" s="532"/>
      <c r="G658" s="532"/>
      <c r="H658" s="532"/>
      <c r="I658" s="532"/>
      <c r="L658" s="532"/>
      <c r="N658" s="558"/>
      <c r="O658" s="536"/>
      <c r="P658" s="536"/>
      <c r="Q658" s="536"/>
      <c r="R658" s="536"/>
      <c r="S658" s="536"/>
      <c r="T658" s="537"/>
      <c r="U658" s="537"/>
      <c r="V658" s="537"/>
      <c r="W658" s="537"/>
      <c r="X658" s="537"/>
      <c r="Y658" s="537"/>
      <c r="Z658" s="537"/>
      <c r="AA658" s="537"/>
      <c r="AB658" s="537"/>
      <c r="AC658" s="537"/>
      <c r="AD658" s="558"/>
      <c r="AE658" s="558"/>
      <c r="AF658" s="558"/>
      <c r="AG658" s="558"/>
      <c r="AH658" s="558"/>
      <c r="AI658" s="558"/>
      <c r="AJ658" s="558"/>
      <c r="AK658" s="558"/>
      <c r="AL658" s="558"/>
      <c r="AM658" s="558"/>
      <c r="AN658" s="558"/>
      <c r="AO658" s="558"/>
      <c r="AP658" s="558"/>
      <c r="AQ658" s="558"/>
      <c r="AR658" s="558"/>
      <c r="AS658" s="558"/>
      <c r="AT658" s="558"/>
      <c r="AU658" s="558"/>
      <c r="AV658" s="558"/>
      <c r="AW658" s="558"/>
      <c r="AX658" s="558"/>
      <c r="AY658" s="558"/>
      <c r="AZ658" s="558"/>
      <c r="BA658" s="558"/>
    </row>
    <row r="659" spans="6:53" s="531" customFormat="1" ht="12">
      <c r="F659" s="532"/>
      <c r="G659" s="532"/>
      <c r="H659" s="532"/>
      <c r="I659" s="532"/>
      <c r="L659" s="532"/>
      <c r="N659" s="558"/>
      <c r="O659" s="536"/>
      <c r="P659" s="536"/>
      <c r="Q659" s="536"/>
      <c r="R659" s="536"/>
      <c r="S659" s="536"/>
      <c r="T659" s="537"/>
      <c r="U659" s="537"/>
      <c r="V659" s="537"/>
      <c r="W659" s="537"/>
      <c r="X659" s="537"/>
      <c r="Y659" s="537"/>
      <c r="Z659" s="537"/>
      <c r="AA659" s="537"/>
      <c r="AB659" s="537"/>
      <c r="AC659" s="537"/>
      <c r="AD659" s="558"/>
      <c r="AE659" s="558"/>
      <c r="AF659" s="558"/>
      <c r="AG659" s="558"/>
      <c r="AH659" s="558"/>
      <c r="AI659" s="558"/>
      <c r="AJ659" s="558"/>
      <c r="AK659" s="558"/>
      <c r="AL659" s="558"/>
      <c r="AM659" s="558"/>
      <c r="AN659" s="558"/>
      <c r="AO659" s="558"/>
      <c r="AP659" s="558"/>
      <c r="AQ659" s="558"/>
      <c r="AR659" s="558"/>
      <c r="AS659" s="558"/>
      <c r="AT659" s="558"/>
      <c r="AU659" s="558"/>
      <c r="AV659" s="558"/>
      <c r="AW659" s="558"/>
      <c r="AX659" s="558"/>
      <c r="AY659" s="558"/>
      <c r="AZ659" s="558"/>
      <c r="BA659" s="558"/>
    </row>
    <row r="660" spans="6:53" s="531" customFormat="1" ht="12">
      <c r="F660" s="532"/>
      <c r="G660" s="532"/>
      <c r="H660" s="532"/>
      <c r="I660" s="532"/>
      <c r="L660" s="532"/>
      <c r="N660" s="558"/>
      <c r="O660" s="536"/>
      <c r="P660" s="536"/>
      <c r="Q660" s="536"/>
      <c r="R660" s="536"/>
      <c r="S660" s="536"/>
      <c r="T660" s="537"/>
      <c r="U660" s="537"/>
      <c r="V660" s="537"/>
      <c r="W660" s="537"/>
      <c r="X660" s="537"/>
      <c r="Y660" s="537"/>
      <c r="Z660" s="537"/>
      <c r="AA660" s="537"/>
      <c r="AB660" s="537"/>
      <c r="AC660" s="537"/>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row>
    <row r="661" spans="6:53" s="531" customFormat="1" ht="12">
      <c r="F661" s="532"/>
      <c r="G661" s="532"/>
      <c r="H661" s="532"/>
      <c r="I661" s="532"/>
      <c r="L661" s="532"/>
      <c r="N661" s="558"/>
      <c r="O661" s="536"/>
      <c r="P661" s="536"/>
      <c r="Q661" s="536"/>
      <c r="R661" s="536"/>
      <c r="S661" s="536"/>
      <c r="T661" s="537"/>
      <c r="U661" s="537"/>
      <c r="V661" s="537"/>
      <c r="W661" s="537"/>
      <c r="X661" s="537"/>
      <c r="Y661" s="537"/>
      <c r="Z661" s="537"/>
      <c r="AA661" s="537"/>
      <c r="AB661" s="537"/>
      <c r="AC661" s="537"/>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row>
    <row r="662" spans="6:53" s="531" customFormat="1" ht="12">
      <c r="F662" s="532"/>
      <c r="G662" s="532"/>
      <c r="H662" s="532"/>
      <c r="I662" s="532"/>
      <c r="L662" s="532"/>
      <c r="N662" s="558"/>
      <c r="O662" s="536"/>
      <c r="P662" s="536"/>
      <c r="Q662" s="536"/>
      <c r="R662" s="536"/>
      <c r="S662" s="536"/>
      <c r="T662" s="537"/>
      <c r="U662" s="537"/>
      <c r="V662" s="537"/>
      <c r="W662" s="537"/>
      <c r="X662" s="537"/>
      <c r="Y662" s="537"/>
      <c r="Z662" s="537"/>
      <c r="AA662" s="537"/>
      <c r="AB662" s="537"/>
      <c r="AC662" s="537"/>
      <c r="AD662" s="558"/>
      <c r="AE662" s="558"/>
      <c r="AF662" s="558"/>
      <c r="AG662" s="558"/>
      <c r="AH662" s="558"/>
      <c r="AI662" s="558"/>
      <c r="AJ662" s="558"/>
      <c r="AK662" s="558"/>
      <c r="AL662" s="558"/>
      <c r="AM662" s="558"/>
      <c r="AN662" s="558"/>
      <c r="AO662" s="558"/>
      <c r="AP662" s="558"/>
      <c r="AQ662" s="558"/>
      <c r="AR662" s="558"/>
      <c r="AS662" s="558"/>
      <c r="AT662" s="558"/>
      <c r="AU662" s="558"/>
      <c r="AV662" s="558"/>
      <c r="AW662" s="558"/>
      <c r="AX662" s="558"/>
      <c r="AY662" s="558"/>
      <c r="AZ662" s="558"/>
      <c r="BA662" s="558"/>
    </row>
    <row r="663" spans="6:53" s="531" customFormat="1" ht="12">
      <c r="F663" s="532"/>
      <c r="G663" s="532"/>
      <c r="H663" s="532"/>
      <c r="I663" s="532"/>
      <c r="L663" s="532"/>
      <c r="N663" s="558"/>
      <c r="O663" s="536"/>
      <c r="P663" s="536"/>
      <c r="Q663" s="536"/>
      <c r="R663" s="536"/>
      <c r="S663" s="536"/>
      <c r="T663" s="537"/>
      <c r="U663" s="537"/>
      <c r="V663" s="537"/>
      <c r="W663" s="537"/>
      <c r="X663" s="537"/>
      <c r="Y663" s="537"/>
      <c r="Z663" s="537"/>
      <c r="AA663" s="537"/>
      <c r="AB663" s="537"/>
      <c r="AC663" s="537"/>
      <c r="AD663" s="558"/>
      <c r="AE663" s="558"/>
      <c r="AF663" s="558"/>
      <c r="AG663" s="558"/>
      <c r="AH663" s="558"/>
      <c r="AI663" s="558"/>
      <c r="AJ663" s="558"/>
      <c r="AK663" s="558"/>
      <c r="AL663" s="558"/>
      <c r="AM663" s="558"/>
      <c r="AN663" s="558"/>
      <c r="AO663" s="558"/>
      <c r="AP663" s="558"/>
      <c r="AQ663" s="558"/>
      <c r="AR663" s="558"/>
      <c r="AS663" s="558"/>
      <c r="AT663" s="558"/>
      <c r="AU663" s="558"/>
      <c r="AV663" s="558"/>
      <c r="AW663" s="558"/>
      <c r="AX663" s="558"/>
      <c r="AY663" s="558"/>
      <c r="AZ663" s="558"/>
      <c r="BA663" s="558"/>
    </row>
    <row r="664" spans="6:53" s="531" customFormat="1" ht="12">
      <c r="F664" s="532"/>
      <c r="G664" s="532"/>
      <c r="H664" s="532"/>
      <c r="I664" s="532"/>
      <c r="L664" s="532"/>
      <c r="N664" s="558"/>
      <c r="O664" s="536"/>
      <c r="P664" s="536"/>
      <c r="Q664" s="536"/>
      <c r="R664" s="536"/>
      <c r="S664" s="536"/>
      <c r="T664" s="537"/>
      <c r="U664" s="537"/>
      <c r="V664" s="537"/>
      <c r="W664" s="537"/>
      <c r="X664" s="537"/>
      <c r="Y664" s="537"/>
      <c r="Z664" s="537"/>
      <c r="AA664" s="537"/>
      <c r="AB664" s="537"/>
      <c r="AC664" s="537"/>
      <c r="AD664" s="558"/>
      <c r="AE664" s="558"/>
      <c r="AF664" s="558"/>
      <c r="AG664" s="558"/>
      <c r="AH664" s="558"/>
      <c r="AI664" s="558"/>
      <c r="AJ664" s="558"/>
      <c r="AK664" s="558"/>
      <c r="AL664" s="558"/>
      <c r="AM664" s="558"/>
      <c r="AN664" s="558"/>
      <c r="AO664" s="558"/>
      <c r="AP664" s="558"/>
      <c r="AQ664" s="558"/>
      <c r="AR664" s="558"/>
      <c r="AS664" s="558"/>
      <c r="AT664" s="558"/>
      <c r="AU664" s="558"/>
      <c r="AV664" s="558"/>
      <c r="AW664" s="558"/>
      <c r="AX664" s="558"/>
      <c r="AY664" s="558"/>
      <c r="AZ664" s="558"/>
      <c r="BA664" s="558"/>
    </row>
    <row r="665" spans="6:53" s="531" customFormat="1" ht="12">
      <c r="F665" s="532"/>
      <c r="G665" s="532"/>
      <c r="H665" s="532"/>
      <c r="I665" s="532"/>
      <c r="L665" s="532"/>
      <c r="N665" s="558"/>
      <c r="O665" s="536"/>
      <c r="P665" s="536"/>
      <c r="Q665" s="536"/>
      <c r="R665" s="536"/>
      <c r="S665" s="536"/>
      <c r="T665" s="537"/>
      <c r="U665" s="537"/>
      <c r="V665" s="537"/>
      <c r="W665" s="537"/>
      <c r="X665" s="537"/>
      <c r="Y665" s="537"/>
      <c r="Z665" s="537"/>
      <c r="AA665" s="537"/>
      <c r="AB665" s="537"/>
      <c r="AC665" s="537"/>
      <c r="AD665" s="558"/>
      <c r="AE665" s="558"/>
      <c r="AF665" s="558"/>
      <c r="AG665" s="558"/>
      <c r="AH665" s="558"/>
      <c r="AI665" s="558"/>
      <c r="AJ665" s="558"/>
      <c r="AK665" s="558"/>
      <c r="AL665" s="558"/>
      <c r="AM665" s="558"/>
      <c r="AN665" s="558"/>
      <c r="AO665" s="558"/>
      <c r="AP665" s="558"/>
      <c r="AQ665" s="558"/>
      <c r="AR665" s="558"/>
      <c r="AS665" s="558"/>
      <c r="AT665" s="558"/>
      <c r="AU665" s="558"/>
      <c r="AV665" s="558"/>
      <c r="AW665" s="558"/>
      <c r="AX665" s="558"/>
      <c r="AY665" s="558"/>
      <c r="AZ665" s="558"/>
      <c r="BA665" s="558"/>
    </row>
    <row r="666" spans="6:53" s="531" customFormat="1" ht="12">
      <c r="F666" s="532"/>
      <c r="G666" s="532"/>
      <c r="H666" s="532"/>
      <c r="I666" s="532"/>
      <c r="L666" s="532"/>
      <c r="N666" s="558"/>
      <c r="O666" s="536"/>
      <c r="P666" s="536"/>
      <c r="Q666" s="536"/>
      <c r="R666" s="536"/>
      <c r="S666" s="536"/>
      <c r="T666" s="537"/>
      <c r="U666" s="537"/>
      <c r="V666" s="537"/>
      <c r="W666" s="537"/>
      <c r="X666" s="537"/>
      <c r="Y666" s="537"/>
      <c r="Z666" s="537"/>
      <c r="AA666" s="537"/>
      <c r="AB666" s="537"/>
      <c r="AC666" s="537"/>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row>
    <row r="667" spans="6:53" s="531" customFormat="1" ht="12">
      <c r="F667" s="532"/>
      <c r="G667" s="532"/>
      <c r="H667" s="532"/>
      <c r="I667" s="532"/>
      <c r="L667" s="532"/>
      <c r="N667" s="558"/>
      <c r="O667" s="536"/>
      <c r="P667" s="536"/>
      <c r="Q667" s="536"/>
      <c r="R667" s="536"/>
      <c r="S667" s="536"/>
      <c r="T667" s="537"/>
      <c r="U667" s="537"/>
      <c r="V667" s="537"/>
      <c r="W667" s="537"/>
      <c r="X667" s="537"/>
      <c r="Y667" s="537"/>
      <c r="Z667" s="537"/>
      <c r="AA667" s="537"/>
      <c r="AB667" s="537"/>
      <c r="AC667" s="537"/>
      <c r="AD667" s="558"/>
      <c r="AE667" s="558"/>
      <c r="AF667" s="558"/>
      <c r="AG667" s="558"/>
      <c r="AH667" s="558"/>
      <c r="AI667" s="558"/>
      <c r="AJ667" s="558"/>
      <c r="AK667" s="558"/>
      <c r="AL667" s="558"/>
      <c r="AM667" s="558"/>
      <c r="AN667" s="558"/>
      <c r="AO667" s="558"/>
      <c r="AP667" s="558"/>
      <c r="AQ667" s="558"/>
      <c r="AR667" s="558"/>
      <c r="AS667" s="558"/>
      <c r="AT667" s="558"/>
      <c r="AU667" s="558"/>
      <c r="AV667" s="558"/>
      <c r="AW667" s="558"/>
      <c r="AX667" s="558"/>
      <c r="AY667" s="558"/>
      <c r="AZ667" s="558"/>
      <c r="BA667" s="558"/>
    </row>
    <row r="668" spans="6:53" s="531" customFormat="1" ht="12">
      <c r="F668" s="532"/>
      <c r="G668" s="532"/>
      <c r="H668" s="532"/>
      <c r="I668" s="532"/>
      <c r="L668" s="532"/>
      <c r="N668" s="558"/>
      <c r="O668" s="536"/>
      <c r="P668" s="536"/>
      <c r="Q668" s="536"/>
      <c r="R668" s="536"/>
      <c r="S668" s="536"/>
      <c r="T668" s="537"/>
      <c r="U668" s="537"/>
      <c r="V668" s="537"/>
      <c r="W668" s="537"/>
      <c r="X668" s="537"/>
      <c r="Y668" s="537"/>
      <c r="Z668" s="537"/>
      <c r="AA668" s="537"/>
      <c r="AB668" s="537"/>
      <c r="AC668" s="537"/>
      <c r="AD668" s="558"/>
      <c r="AE668" s="558"/>
      <c r="AF668" s="558"/>
      <c r="AG668" s="558"/>
      <c r="AH668" s="558"/>
      <c r="AI668" s="558"/>
      <c r="AJ668" s="558"/>
      <c r="AK668" s="558"/>
      <c r="AL668" s="558"/>
      <c r="AM668" s="558"/>
      <c r="AN668" s="558"/>
      <c r="AO668" s="558"/>
      <c r="AP668" s="558"/>
      <c r="AQ668" s="558"/>
      <c r="AR668" s="558"/>
      <c r="AS668" s="558"/>
      <c r="AT668" s="558"/>
      <c r="AU668" s="558"/>
      <c r="AV668" s="558"/>
      <c r="AW668" s="558"/>
      <c r="AX668" s="558"/>
      <c r="AY668" s="558"/>
      <c r="AZ668" s="558"/>
      <c r="BA668" s="558"/>
    </row>
    <row r="669" spans="6:53" s="531" customFormat="1" ht="12">
      <c r="F669" s="532"/>
      <c r="G669" s="532"/>
      <c r="H669" s="532"/>
      <c r="I669" s="532"/>
      <c r="L669" s="532"/>
      <c r="N669" s="558"/>
      <c r="O669" s="536"/>
      <c r="P669" s="536"/>
      <c r="Q669" s="536"/>
      <c r="R669" s="536"/>
      <c r="S669" s="536"/>
      <c r="T669" s="537"/>
      <c r="U669" s="537"/>
      <c r="V669" s="537"/>
      <c r="W669" s="537"/>
      <c r="X669" s="537"/>
      <c r="Y669" s="537"/>
      <c r="Z669" s="537"/>
      <c r="AA669" s="537"/>
      <c r="AB669" s="537"/>
      <c r="AC669" s="537"/>
      <c r="AD669" s="558"/>
      <c r="AE669" s="558"/>
      <c r="AF669" s="558"/>
      <c r="AG669" s="558"/>
      <c r="AH669" s="558"/>
      <c r="AI669" s="558"/>
      <c r="AJ669" s="558"/>
      <c r="AK669" s="558"/>
      <c r="AL669" s="558"/>
      <c r="AM669" s="558"/>
      <c r="AN669" s="558"/>
      <c r="AO669" s="558"/>
      <c r="AP669" s="558"/>
      <c r="AQ669" s="558"/>
      <c r="AR669" s="558"/>
      <c r="AS669" s="558"/>
      <c r="AT669" s="558"/>
      <c r="AU669" s="558"/>
      <c r="AV669" s="558"/>
      <c r="AW669" s="558"/>
      <c r="AX669" s="558"/>
      <c r="AY669" s="558"/>
      <c r="AZ669" s="558"/>
      <c r="BA669" s="558"/>
    </row>
    <row r="670" spans="6:53" s="531" customFormat="1" ht="12">
      <c r="F670" s="532"/>
      <c r="G670" s="532"/>
      <c r="H670" s="532"/>
      <c r="I670" s="532"/>
      <c r="L670" s="532"/>
      <c r="N670" s="558"/>
      <c r="O670" s="536"/>
      <c r="P670" s="536"/>
      <c r="Q670" s="536"/>
      <c r="R670" s="536"/>
      <c r="S670" s="536"/>
      <c r="T670" s="537"/>
      <c r="U670" s="537"/>
      <c r="V670" s="537"/>
      <c r="W670" s="537"/>
      <c r="X670" s="537"/>
      <c r="Y670" s="537"/>
      <c r="Z670" s="537"/>
      <c r="AA670" s="537"/>
      <c r="AB670" s="537"/>
      <c r="AC670" s="537"/>
      <c r="AD670" s="558"/>
      <c r="AE670" s="558"/>
      <c r="AF670" s="558"/>
      <c r="AG670" s="558"/>
      <c r="AH670" s="558"/>
      <c r="AI670" s="558"/>
      <c r="AJ670" s="558"/>
      <c r="AK670" s="558"/>
      <c r="AL670" s="558"/>
      <c r="AM670" s="558"/>
      <c r="AN670" s="558"/>
      <c r="AO670" s="558"/>
      <c r="AP670" s="558"/>
      <c r="AQ670" s="558"/>
      <c r="AR670" s="558"/>
      <c r="AS670" s="558"/>
      <c r="AT670" s="558"/>
      <c r="AU670" s="558"/>
      <c r="AV670" s="558"/>
      <c r="AW670" s="558"/>
      <c r="AX670" s="558"/>
      <c r="AY670" s="558"/>
      <c r="AZ670" s="558"/>
      <c r="BA670" s="558"/>
    </row>
    <row r="671" spans="6:53" s="531" customFormat="1" ht="12">
      <c r="F671" s="532"/>
      <c r="G671" s="532"/>
      <c r="H671" s="532"/>
      <c r="I671" s="532"/>
      <c r="L671" s="532"/>
      <c r="N671" s="558"/>
      <c r="O671" s="536"/>
      <c r="P671" s="536"/>
      <c r="Q671" s="536"/>
      <c r="R671" s="536"/>
      <c r="S671" s="536"/>
      <c r="T671" s="537"/>
      <c r="U671" s="537"/>
      <c r="V671" s="537"/>
      <c r="W671" s="537"/>
      <c r="X671" s="537"/>
      <c r="Y671" s="537"/>
      <c r="Z671" s="537"/>
      <c r="AA671" s="537"/>
      <c r="AB671" s="537"/>
      <c r="AC671" s="537"/>
      <c r="AD671" s="558"/>
      <c r="AE671" s="558"/>
      <c r="AF671" s="558"/>
      <c r="AG671" s="558"/>
      <c r="AH671" s="558"/>
      <c r="AI671" s="558"/>
      <c r="AJ671" s="558"/>
      <c r="AK671" s="558"/>
      <c r="AL671" s="558"/>
      <c r="AM671" s="558"/>
      <c r="AN671" s="558"/>
      <c r="AO671" s="558"/>
      <c r="AP671" s="558"/>
      <c r="AQ671" s="558"/>
      <c r="AR671" s="558"/>
      <c r="AS671" s="558"/>
      <c r="AT671" s="558"/>
      <c r="AU671" s="558"/>
      <c r="AV671" s="558"/>
      <c r="AW671" s="558"/>
      <c r="AX671" s="558"/>
      <c r="AY671" s="558"/>
      <c r="AZ671" s="558"/>
      <c r="BA671" s="558"/>
    </row>
    <row r="672" spans="6:53" s="531" customFormat="1" ht="12">
      <c r="F672" s="532"/>
      <c r="G672" s="532"/>
      <c r="H672" s="532"/>
      <c r="I672" s="532"/>
      <c r="L672" s="532"/>
      <c r="N672" s="558"/>
      <c r="O672" s="536"/>
      <c r="P672" s="536"/>
      <c r="Q672" s="536"/>
      <c r="R672" s="536"/>
      <c r="S672" s="536"/>
      <c r="T672" s="537"/>
      <c r="U672" s="537"/>
      <c r="V672" s="537"/>
      <c r="W672" s="537"/>
      <c r="X672" s="537"/>
      <c r="Y672" s="537"/>
      <c r="Z672" s="537"/>
      <c r="AA672" s="537"/>
      <c r="AB672" s="537"/>
      <c r="AC672" s="537"/>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row>
    <row r="673" spans="6:53" s="531" customFormat="1" ht="12">
      <c r="F673" s="532"/>
      <c r="G673" s="532"/>
      <c r="H673" s="532"/>
      <c r="I673" s="532"/>
      <c r="L673" s="532"/>
      <c r="N673" s="558"/>
      <c r="O673" s="536"/>
      <c r="P673" s="536"/>
      <c r="Q673" s="536"/>
      <c r="R673" s="536"/>
      <c r="S673" s="536"/>
      <c r="T673" s="537"/>
      <c r="U673" s="537"/>
      <c r="V673" s="537"/>
      <c r="W673" s="537"/>
      <c r="X673" s="537"/>
      <c r="Y673" s="537"/>
      <c r="Z673" s="537"/>
      <c r="AA673" s="537"/>
      <c r="AB673" s="537"/>
      <c r="AC673" s="537"/>
      <c r="AD673" s="558"/>
      <c r="AE673" s="558"/>
      <c r="AF673" s="558"/>
      <c r="AG673" s="558"/>
      <c r="AH673" s="558"/>
      <c r="AI673" s="558"/>
      <c r="AJ673" s="558"/>
      <c r="AK673" s="558"/>
      <c r="AL673" s="558"/>
      <c r="AM673" s="558"/>
      <c r="AN673" s="558"/>
      <c r="AO673" s="558"/>
      <c r="AP673" s="558"/>
      <c r="AQ673" s="558"/>
      <c r="AR673" s="558"/>
      <c r="AS673" s="558"/>
      <c r="AT673" s="558"/>
      <c r="AU673" s="558"/>
      <c r="AV673" s="558"/>
      <c r="AW673" s="558"/>
      <c r="AX673" s="558"/>
      <c r="AY673" s="558"/>
      <c r="AZ673" s="558"/>
      <c r="BA673" s="558"/>
    </row>
    <row r="674" spans="6:53" s="531" customFormat="1" ht="12">
      <c r="F674" s="532"/>
      <c r="G674" s="532"/>
      <c r="H674" s="532"/>
      <c r="I674" s="532"/>
      <c r="L674" s="532"/>
      <c r="N674" s="558"/>
      <c r="O674" s="536"/>
      <c r="P674" s="536"/>
      <c r="Q674" s="536"/>
      <c r="R674" s="536"/>
      <c r="S674" s="536"/>
      <c r="T674" s="537"/>
      <c r="U674" s="537"/>
      <c r="V674" s="537"/>
      <c r="W674" s="537"/>
      <c r="X674" s="537"/>
      <c r="Y674" s="537"/>
      <c r="Z674" s="537"/>
      <c r="AA674" s="537"/>
      <c r="AB674" s="537"/>
      <c r="AC674" s="537"/>
      <c r="AD674" s="558"/>
      <c r="AE674" s="558"/>
      <c r="AF674" s="558"/>
      <c r="AG674" s="558"/>
      <c r="AH674" s="558"/>
      <c r="AI674" s="558"/>
      <c r="AJ674" s="558"/>
      <c r="AK674" s="558"/>
      <c r="AL674" s="558"/>
      <c r="AM674" s="558"/>
      <c r="AN674" s="558"/>
      <c r="AO674" s="558"/>
      <c r="AP674" s="558"/>
      <c r="AQ674" s="558"/>
      <c r="AR674" s="558"/>
      <c r="AS674" s="558"/>
      <c r="AT674" s="558"/>
      <c r="AU674" s="558"/>
      <c r="AV674" s="558"/>
      <c r="AW674" s="558"/>
      <c r="AX674" s="558"/>
      <c r="AY674" s="558"/>
      <c r="AZ674" s="558"/>
      <c r="BA674" s="558"/>
    </row>
    <row r="675" spans="6:53" s="531" customFormat="1" ht="12">
      <c r="F675" s="532"/>
      <c r="G675" s="532"/>
      <c r="H675" s="532"/>
      <c r="I675" s="532"/>
      <c r="L675" s="532"/>
      <c r="N675" s="558"/>
      <c r="O675" s="536"/>
      <c r="P675" s="536"/>
      <c r="Q675" s="536"/>
      <c r="R675" s="536"/>
      <c r="S675" s="536"/>
      <c r="T675" s="537"/>
      <c r="U675" s="537"/>
      <c r="V675" s="537"/>
      <c r="W675" s="537"/>
      <c r="X675" s="537"/>
      <c r="Y675" s="537"/>
      <c r="Z675" s="537"/>
      <c r="AA675" s="537"/>
      <c r="AB675" s="537"/>
      <c r="AC675" s="537"/>
      <c r="AD675" s="558"/>
      <c r="AE675" s="558"/>
      <c r="AF675" s="558"/>
      <c r="AG675" s="558"/>
      <c r="AH675" s="558"/>
      <c r="AI675" s="558"/>
      <c r="AJ675" s="558"/>
      <c r="AK675" s="558"/>
      <c r="AL675" s="558"/>
      <c r="AM675" s="558"/>
      <c r="AN675" s="558"/>
      <c r="AO675" s="558"/>
      <c r="AP675" s="558"/>
      <c r="AQ675" s="558"/>
      <c r="AR675" s="558"/>
      <c r="AS675" s="558"/>
      <c r="AT675" s="558"/>
      <c r="AU675" s="558"/>
      <c r="AV675" s="558"/>
      <c r="AW675" s="558"/>
      <c r="AX675" s="558"/>
      <c r="AY675" s="558"/>
      <c r="AZ675" s="558"/>
      <c r="BA675" s="558"/>
    </row>
    <row r="676" spans="6:53" s="531" customFormat="1" ht="12">
      <c r="F676" s="532"/>
      <c r="G676" s="532"/>
      <c r="H676" s="532"/>
      <c r="I676" s="532"/>
      <c r="L676" s="532"/>
      <c r="N676" s="558"/>
      <c r="O676" s="536"/>
      <c r="P676" s="536"/>
      <c r="Q676" s="536"/>
      <c r="R676" s="536"/>
      <c r="S676" s="536"/>
      <c r="T676" s="537"/>
      <c r="U676" s="537"/>
      <c r="V676" s="537"/>
      <c r="W676" s="537"/>
      <c r="X676" s="537"/>
      <c r="Y676" s="537"/>
      <c r="Z676" s="537"/>
      <c r="AA676" s="537"/>
      <c r="AB676" s="537"/>
      <c r="AC676" s="537"/>
      <c r="AD676" s="558"/>
      <c r="AE676" s="558"/>
      <c r="AF676" s="558"/>
      <c r="AG676" s="558"/>
      <c r="AH676" s="558"/>
      <c r="AI676" s="558"/>
      <c r="AJ676" s="558"/>
      <c r="AK676" s="558"/>
      <c r="AL676" s="558"/>
      <c r="AM676" s="558"/>
      <c r="AN676" s="558"/>
      <c r="AO676" s="558"/>
      <c r="AP676" s="558"/>
      <c r="AQ676" s="558"/>
      <c r="AR676" s="558"/>
      <c r="AS676" s="558"/>
      <c r="AT676" s="558"/>
      <c r="AU676" s="558"/>
      <c r="AV676" s="558"/>
      <c r="AW676" s="558"/>
      <c r="AX676" s="558"/>
      <c r="AY676" s="558"/>
      <c r="AZ676" s="558"/>
      <c r="BA676" s="558"/>
    </row>
    <row r="677" spans="6:53" s="531" customFormat="1" ht="12">
      <c r="F677" s="532"/>
      <c r="G677" s="532"/>
      <c r="H677" s="532"/>
      <c r="I677" s="532"/>
      <c r="L677" s="532"/>
      <c r="N677" s="558"/>
      <c r="O677" s="536"/>
      <c r="P677" s="536"/>
      <c r="Q677" s="536"/>
      <c r="R677" s="536"/>
      <c r="S677" s="536"/>
      <c r="T677" s="537"/>
      <c r="U677" s="537"/>
      <c r="V677" s="537"/>
      <c r="W677" s="537"/>
      <c r="X677" s="537"/>
      <c r="Y677" s="537"/>
      <c r="Z677" s="537"/>
      <c r="AA677" s="537"/>
      <c r="AB677" s="537"/>
      <c r="AC677" s="537"/>
      <c r="AD677" s="558"/>
      <c r="AE677" s="558"/>
      <c r="AF677" s="558"/>
      <c r="AG677" s="558"/>
      <c r="AH677" s="558"/>
      <c r="AI677" s="558"/>
      <c r="AJ677" s="558"/>
      <c r="AK677" s="558"/>
      <c r="AL677" s="558"/>
      <c r="AM677" s="558"/>
      <c r="AN677" s="558"/>
      <c r="AO677" s="558"/>
      <c r="AP677" s="558"/>
      <c r="AQ677" s="558"/>
      <c r="AR677" s="558"/>
      <c r="AS677" s="558"/>
      <c r="AT677" s="558"/>
      <c r="AU677" s="558"/>
      <c r="AV677" s="558"/>
      <c r="AW677" s="558"/>
      <c r="AX677" s="558"/>
      <c r="AY677" s="558"/>
      <c r="AZ677" s="558"/>
      <c r="BA677" s="558"/>
    </row>
    <row r="678" spans="6:53" s="531" customFormat="1" ht="12">
      <c r="F678" s="532"/>
      <c r="G678" s="532"/>
      <c r="H678" s="532"/>
      <c r="I678" s="532"/>
      <c r="L678" s="532"/>
      <c r="N678" s="558"/>
      <c r="O678" s="536"/>
      <c r="P678" s="536"/>
      <c r="Q678" s="536"/>
      <c r="R678" s="536"/>
      <c r="S678" s="536"/>
      <c r="T678" s="537"/>
      <c r="U678" s="537"/>
      <c r="V678" s="537"/>
      <c r="W678" s="537"/>
      <c r="X678" s="537"/>
      <c r="Y678" s="537"/>
      <c r="Z678" s="537"/>
      <c r="AA678" s="537"/>
      <c r="AB678" s="537"/>
      <c r="AC678" s="537"/>
      <c r="AD678" s="558"/>
      <c r="AE678" s="558"/>
      <c r="AF678" s="558"/>
      <c r="AG678" s="558"/>
      <c r="AH678" s="558"/>
      <c r="AI678" s="558"/>
      <c r="AJ678" s="558"/>
      <c r="AK678" s="558"/>
      <c r="AL678" s="558"/>
      <c r="AM678" s="558"/>
      <c r="AN678" s="558"/>
      <c r="AO678" s="558"/>
      <c r="AP678" s="558"/>
      <c r="AQ678" s="558"/>
      <c r="AR678" s="558"/>
      <c r="AS678" s="558"/>
      <c r="AT678" s="558"/>
      <c r="AU678" s="558"/>
      <c r="AV678" s="558"/>
      <c r="AW678" s="558"/>
      <c r="AX678" s="558"/>
      <c r="AY678" s="558"/>
      <c r="AZ678" s="558"/>
      <c r="BA678" s="558"/>
    </row>
    <row r="679" spans="6:53" s="531" customFormat="1" ht="12">
      <c r="F679" s="532"/>
      <c r="G679" s="532"/>
      <c r="H679" s="532"/>
      <c r="I679" s="532"/>
      <c r="L679" s="532"/>
      <c r="N679" s="558"/>
      <c r="O679" s="536"/>
      <c r="P679" s="536"/>
      <c r="Q679" s="536"/>
      <c r="R679" s="536"/>
      <c r="S679" s="536"/>
      <c r="T679" s="537"/>
      <c r="U679" s="537"/>
      <c r="V679" s="537"/>
      <c r="W679" s="537"/>
      <c r="X679" s="537"/>
      <c r="Y679" s="537"/>
      <c r="Z679" s="537"/>
      <c r="AA679" s="537"/>
      <c r="AB679" s="537"/>
      <c r="AC679" s="537"/>
      <c r="AD679" s="558"/>
      <c r="AE679" s="558"/>
      <c r="AF679" s="558"/>
      <c r="AG679" s="558"/>
      <c r="AH679" s="558"/>
      <c r="AI679" s="558"/>
      <c r="AJ679" s="558"/>
      <c r="AK679" s="558"/>
      <c r="AL679" s="558"/>
      <c r="AM679" s="558"/>
      <c r="AN679" s="558"/>
      <c r="AO679" s="558"/>
      <c r="AP679" s="558"/>
      <c r="AQ679" s="558"/>
      <c r="AR679" s="558"/>
      <c r="AS679" s="558"/>
      <c r="AT679" s="558"/>
      <c r="AU679" s="558"/>
      <c r="AV679" s="558"/>
      <c r="AW679" s="558"/>
      <c r="AX679" s="558"/>
      <c r="AY679" s="558"/>
      <c r="AZ679" s="558"/>
      <c r="BA679" s="558"/>
    </row>
    <row r="680" spans="6:53" s="531" customFormat="1" ht="12">
      <c r="F680" s="532"/>
      <c r="G680" s="532"/>
      <c r="H680" s="532"/>
      <c r="I680" s="532"/>
      <c r="L680" s="532"/>
      <c r="N680" s="558"/>
      <c r="O680" s="536"/>
      <c r="P680" s="536"/>
      <c r="Q680" s="536"/>
      <c r="R680" s="536"/>
      <c r="S680" s="536"/>
      <c r="T680" s="537"/>
      <c r="U680" s="537"/>
      <c r="V680" s="537"/>
      <c r="W680" s="537"/>
      <c r="X680" s="537"/>
      <c r="Y680" s="537"/>
      <c r="Z680" s="537"/>
      <c r="AA680" s="537"/>
      <c r="AB680" s="537"/>
      <c r="AC680" s="537"/>
      <c r="AD680" s="558"/>
      <c r="AE680" s="558"/>
      <c r="AF680" s="558"/>
      <c r="AG680" s="558"/>
      <c r="AH680" s="558"/>
      <c r="AI680" s="558"/>
      <c r="AJ680" s="558"/>
      <c r="AK680" s="558"/>
      <c r="AL680" s="558"/>
      <c r="AM680" s="558"/>
      <c r="AN680" s="558"/>
      <c r="AO680" s="558"/>
      <c r="AP680" s="558"/>
      <c r="AQ680" s="558"/>
      <c r="AR680" s="558"/>
      <c r="AS680" s="558"/>
      <c r="AT680" s="558"/>
      <c r="AU680" s="558"/>
      <c r="AV680" s="558"/>
      <c r="AW680" s="558"/>
      <c r="AX680" s="558"/>
      <c r="AY680" s="558"/>
      <c r="AZ680" s="558"/>
      <c r="BA680" s="558"/>
    </row>
    <row r="681" spans="6:53" s="531" customFormat="1" ht="12">
      <c r="F681" s="532"/>
      <c r="G681" s="532"/>
      <c r="H681" s="532"/>
      <c r="I681" s="532"/>
      <c r="L681" s="532"/>
      <c r="N681" s="558"/>
      <c r="O681" s="536"/>
      <c r="P681" s="536"/>
      <c r="Q681" s="536"/>
      <c r="R681" s="536"/>
      <c r="S681" s="536"/>
      <c r="T681" s="537"/>
      <c r="U681" s="537"/>
      <c r="V681" s="537"/>
      <c r="W681" s="537"/>
      <c r="X681" s="537"/>
      <c r="Y681" s="537"/>
      <c r="Z681" s="537"/>
      <c r="AA681" s="537"/>
      <c r="AB681" s="537"/>
      <c r="AC681" s="537"/>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row>
    <row r="682" spans="6:53" s="531" customFormat="1" ht="12">
      <c r="F682" s="532"/>
      <c r="G682" s="532"/>
      <c r="H682" s="532"/>
      <c r="I682" s="532"/>
      <c r="L682" s="532"/>
      <c r="N682" s="558"/>
      <c r="O682" s="536"/>
      <c r="P682" s="536"/>
      <c r="Q682" s="536"/>
      <c r="R682" s="536"/>
      <c r="S682" s="536"/>
      <c r="T682" s="537"/>
      <c r="U682" s="537"/>
      <c r="V682" s="537"/>
      <c r="W682" s="537"/>
      <c r="X682" s="537"/>
      <c r="Y682" s="537"/>
      <c r="Z682" s="537"/>
      <c r="AA682" s="537"/>
      <c r="AB682" s="537"/>
      <c r="AC682" s="537"/>
      <c r="AD682" s="558"/>
      <c r="AE682" s="558"/>
      <c r="AF682" s="558"/>
      <c r="AG682" s="558"/>
      <c r="AH682" s="558"/>
      <c r="AI682" s="558"/>
      <c r="AJ682" s="558"/>
      <c r="AK682" s="558"/>
      <c r="AL682" s="558"/>
      <c r="AM682" s="558"/>
      <c r="AN682" s="558"/>
      <c r="AO682" s="558"/>
      <c r="AP682" s="558"/>
      <c r="AQ682" s="558"/>
      <c r="AR682" s="558"/>
      <c r="AS682" s="558"/>
      <c r="AT682" s="558"/>
      <c r="AU682" s="558"/>
      <c r="AV682" s="558"/>
      <c r="AW682" s="558"/>
      <c r="AX682" s="558"/>
      <c r="AY682" s="558"/>
      <c r="AZ682" s="558"/>
      <c r="BA682" s="558"/>
    </row>
    <row r="683" spans="6:53" s="531" customFormat="1" ht="12">
      <c r="F683" s="532"/>
      <c r="G683" s="532"/>
      <c r="H683" s="532"/>
      <c r="I683" s="532"/>
      <c r="L683" s="532"/>
      <c r="N683" s="558"/>
      <c r="O683" s="536"/>
      <c r="P683" s="536"/>
      <c r="Q683" s="536"/>
      <c r="R683" s="536"/>
      <c r="S683" s="536"/>
      <c r="T683" s="537"/>
      <c r="U683" s="537"/>
      <c r="V683" s="537"/>
      <c r="W683" s="537"/>
      <c r="X683" s="537"/>
      <c r="Y683" s="537"/>
      <c r="Z683" s="537"/>
      <c r="AA683" s="537"/>
      <c r="AB683" s="537"/>
      <c r="AC683" s="537"/>
      <c r="AD683" s="558"/>
      <c r="AE683" s="558"/>
      <c r="AF683" s="558"/>
      <c r="AG683" s="558"/>
      <c r="AH683" s="558"/>
      <c r="AI683" s="558"/>
      <c r="AJ683" s="558"/>
      <c r="AK683" s="558"/>
      <c r="AL683" s="558"/>
      <c r="AM683" s="558"/>
      <c r="AN683" s="558"/>
      <c r="AO683" s="558"/>
      <c r="AP683" s="558"/>
      <c r="AQ683" s="558"/>
      <c r="AR683" s="558"/>
      <c r="AS683" s="558"/>
      <c r="AT683" s="558"/>
      <c r="AU683" s="558"/>
      <c r="AV683" s="558"/>
      <c r="AW683" s="558"/>
      <c r="AX683" s="558"/>
      <c r="AY683" s="558"/>
      <c r="AZ683" s="558"/>
      <c r="BA683" s="558"/>
    </row>
    <row r="684" spans="6:53" s="531" customFormat="1" ht="12">
      <c r="F684" s="532"/>
      <c r="G684" s="532"/>
      <c r="H684" s="532"/>
      <c r="I684" s="532"/>
      <c r="L684" s="532"/>
      <c r="N684" s="558"/>
      <c r="O684" s="536"/>
      <c r="P684" s="536"/>
      <c r="Q684" s="536"/>
      <c r="R684" s="536"/>
      <c r="S684" s="536"/>
      <c r="T684" s="537"/>
      <c r="U684" s="537"/>
      <c r="V684" s="537"/>
      <c r="W684" s="537"/>
      <c r="X684" s="537"/>
      <c r="Y684" s="537"/>
      <c r="Z684" s="537"/>
      <c r="AA684" s="537"/>
      <c r="AB684" s="537"/>
      <c r="AC684" s="537"/>
      <c r="AD684" s="558"/>
      <c r="AE684" s="558"/>
      <c r="AF684" s="558"/>
      <c r="AG684" s="558"/>
      <c r="AH684" s="558"/>
      <c r="AI684" s="558"/>
      <c r="AJ684" s="558"/>
      <c r="AK684" s="558"/>
      <c r="AL684" s="558"/>
      <c r="AM684" s="558"/>
      <c r="AN684" s="558"/>
      <c r="AO684" s="558"/>
      <c r="AP684" s="558"/>
      <c r="AQ684" s="558"/>
      <c r="AR684" s="558"/>
      <c r="AS684" s="558"/>
      <c r="AT684" s="558"/>
      <c r="AU684" s="558"/>
      <c r="AV684" s="558"/>
      <c r="AW684" s="558"/>
      <c r="AX684" s="558"/>
      <c r="AY684" s="558"/>
      <c r="AZ684" s="558"/>
      <c r="BA684" s="558"/>
    </row>
    <row r="685" spans="6:53" s="531" customFormat="1" ht="12">
      <c r="F685" s="532"/>
      <c r="G685" s="532"/>
      <c r="H685" s="532"/>
      <c r="I685" s="532"/>
      <c r="L685" s="532"/>
      <c r="N685" s="558"/>
      <c r="O685" s="536"/>
      <c r="P685" s="536"/>
      <c r="Q685" s="536"/>
      <c r="R685" s="536"/>
      <c r="S685" s="536"/>
      <c r="T685" s="537"/>
      <c r="U685" s="537"/>
      <c r="V685" s="537"/>
      <c r="W685" s="537"/>
      <c r="X685" s="537"/>
      <c r="Y685" s="537"/>
      <c r="Z685" s="537"/>
      <c r="AA685" s="537"/>
      <c r="AB685" s="537"/>
      <c r="AC685" s="537"/>
      <c r="AD685" s="558"/>
      <c r="AE685" s="558"/>
      <c r="AF685" s="558"/>
      <c r="AG685" s="558"/>
      <c r="AH685" s="558"/>
      <c r="AI685" s="558"/>
      <c r="AJ685" s="558"/>
      <c r="AK685" s="558"/>
      <c r="AL685" s="558"/>
      <c r="AM685" s="558"/>
      <c r="AN685" s="558"/>
      <c r="AO685" s="558"/>
      <c r="AP685" s="558"/>
      <c r="AQ685" s="558"/>
      <c r="AR685" s="558"/>
      <c r="AS685" s="558"/>
      <c r="AT685" s="558"/>
      <c r="AU685" s="558"/>
      <c r="AV685" s="558"/>
      <c r="AW685" s="558"/>
      <c r="AX685" s="558"/>
      <c r="AY685" s="558"/>
      <c r="AZ685" s="558"/>
      <c r="BA685" s="558"/>
    </row>
    <row r="686" spans="6:53" s="531" customFormat="1" ht="12">
      <c r="F686" s="532"/>
      <c r="G686" s="532"/>
      <c r="H686" s="532"/>
      <c r="I686" s="532"/>
      <c r="L686" s="532"/>
      <c r="N686" s="558"/>
      <c r="O686" s="536"/>
      <c r="P686" s="536"/>
      <c r="Q686" s="536"/>
      <c r="R686" s="536"/>
      <c r="S686" s="536"/>
      <c r="T686" s="537"/>
      <c r="U686" s="537"/>
      <c r="V686" s="537"/>
      <c r="W686" s="537"/>
      <c r="X686" s="537"/>
      <c r="Y686" s="537"/>
      <c r="Z686" s="537"/>
      <c r="AA686" s="537"/>
      <c r="AB686" s="537"/>
      <c r="AC686" s="537"/>
      <c r="AD686" s="558"/>
      <c r="AE686" s="558"/>
      <c r="AF686" s="558"/>
      <c r="AG686" s="558"/>
      <c r="AH686" s="558"/>
      <c r="AI686" s="558"/>
      <c r="AJ686" s="558"/>
      <c r="AK686" s="558"/>
      <c r="AL686" s="558"/>
      <c r="AM686" s="558"/>
      <c r="AN686" s="558"/>
      <c r="AO686" s="558"/>
      <c r="AP686" s="558"/>
      <c r="AQ686" s="558"/>
      <c r="AR686" s="558"/>
      <c r="AS686" s="558"/>
      <c r="AT686" s="558"/>
      <c r="AU686" s="558"/>
      <c r="AV686" s="558"/>
      <c r="AW686" s="558"/>
      <c r="AX686" s="558"/>
      <c r="AY686" s="558"/>
      <c r="AZ686" s="558"/>
      <c r="BA686" s="558"/>
    </row>
    <row r="687" spans="6:53" s="531" customFormat="1" ht="12">
      <c r="F687" s="532"/>
      <c r="G687" s="532"/>
      <c r="H687" s="532"/>
      <c r="I687" s="532"/>
      <c r="L687" s="532"/>
      <c r="N687" s="558"/>
      <c r="O687" s="536"/>
      <c r="P687" s="536"/>
      <c r="Q687" s="536"/>
      <c r="R687" s="536"/>
      <c r="S687" s="536"/>
      <c r="T687" s="537"/>
      <c r="U687" s="537"/>
      <c r="V687" s="537"/>
      <c r="W687" s="537"/>
      <c r="X687" s="537"/>
      <c r="Y687" s="537"/>
      <c r="Z687" s="537"/>
      <c r="AA687" s="537"/>
      <c r="AB687" s="537"/>
      <c r="AC687" s="537"/>
      <c r="AD687" s="558"/>
      <c r="AE687" s="558"/>
      <c r="AF687" s="558"/>
      <c r="AG687" s="558"/>
      <c r="AH687" s="558"/>
      <c r="AI687" s="558"/>
      <c r="AJ687" s="558"/>
      <c r="AK687" s="558"/>
      <c r="AL687" s="558"/>
      <c r="AM687" s="558"/>
      <c r="AN687" s="558"/>
      <c r="AO687" s="558"/>
      <c r="AP687" s="558"/>
      <c r="AQ687" s="558"/>
      <c r="AR687" s="558"/>
      <c r="AS687" s="558"/>
      <c r="AT687" s="558"/>
      <c r="AU687" s="558"/>
      <c r="AV687" s="558"/>
      <c r="AW687" s="558"/>
      <c r="AX687" s="558"/>
      <c r="AY687" s="558"/>
      <c r="AZ687" s="558"/>
      <c r="BA687" s="558"/>
    </row>
    <row r="688" spans="6:53" s="531" customFormat="1" ht="12">
      <c r="F688" s="532"/>
      <c r="G688" s="532"/>
      <c r="H688" s="532"/>
      <c r="I688" s="532"/>
      <c r="L688" s="532"/>
      <c r="N688" s="558"/>
      <c r="O688" s="536"/>
      <c r="P688" s="536"/>
      <c r="Q688" s="536"/>
      <c r="R688" s="536"/>
      <c r="S688" s="536"/>
      <c r="T688" s="537"/>
      <c r="U688" s="537"/>
      <c r="V688" s="537"/>
      <c r="W688" s="537"/>
      <c r="X688" s="537"/>
      <c r="Y688" s="537"/>
      <c r="Z688" s="537"/>
      <c r="AA688" s="537"/>
      <c r="AB688" s="537"/>
      <c r="AC688" s="537"/>
      <c r="AD688" s="558"/>
      <c r="AE688" s="558"/>
      <c r="AF688" s="558"/>
      <c r="AG688" s="558"/>
      <c r="AH688" s="558"/>
      <c r="AI688" s="558"/>
      <c r="AJ688" s="558"/>
      <c r="AK688" s="558"/>
      <c r="AL688" s="558"/>
      <c r="AM688" s="558"/>
      <c r="AN688" s="558"/>
      <c r="AO688" s="558"/>
      <c r="AP688" s="558"/>
      <c r="AQ688" s="558"/>
      <c r="AR688" s="558"/>
      <c r="AS688" s="558"/>
      <c r="AT688" s="558"/>
      <c r="AU688" s="558"/>
      <c r="AV688" s="558"/>
      <c r="AW688" s="558"/>
      <c r="AX688" s="558"/>
      <c r="AY688" s="558"/>
      <c r="AZ688" s="558"/>
      <c r="BA688" s="558"/>
    </row>
    <row r="689" spans="6:53" s="531" customFormat="1" ht="12">
      <c r="F689" s="532"/>
      <c r="G689" s="532"/>
      <c r="H689" s="532"/>
      <c r="I689" s="532"/>
      <c r="L689" s="532"/>
      <c r="N689" s="558"/>
      <c r="O689" s="536"/>
      <c r="P689" s="536"/>
      <c r="Q689" s="536"/>
      <c r="R689" s="536"/>
      <c r="S689" s="536"/>
      <c r="T689" s="537"/>
      <c r="U689" s="537"/>
      <c r="V689" s="537"/>
      <c r="W689" s="537"/>
      <c r="X689" s="537"/>
      <c r="Y689" s="537"/>
      <c r="Z689" s="537"/>
      <c r="AA689" s="537"/>
      <c r="AB689" s="537"/>
      <c r="AC689" s="537"/>
      <c r="AD689" s="558"/>
      <c r="AE689" s="558"/>
      <c r="AF689" s="558"/>
      <c r="AG689" s="558"/>
      <c r="AH689" s="558"/>
      <c r="AI689" s="558"/>
      <c r="AJ689" s="558"/>
      <c r="AK689" s="558"/>
      <c r="AL689" s="558"/>
      <c r="AM689" s="558"/>
      <c r="AN689" s="558"/>
      <c r="AO689" s="558"/>
      <c r="AP689" s="558"/>
      <c r="AQ689" s="558"/>
      <c r="AR689" s="558"/>
      <c r="AS689" s="558"/>
      <c r="AT689" s="558"/>
      <c r="AU689" s="558"/>
      <c r="AV689" s="558"/>
      <c r="AW689" s="558"/>
      <c r="AX689" s="558"/>
      <c r="AY689" s="558"/>
      <c r="AZ689" s="558"/>
      <c r="BA689" s="558"/>
    </row>
    <row r="690" spans="6:53" s="531" customFormat="1" ht="12">
      <c r="F690" s="532"/>
      <c r="G690" s="532"/>
      <c r="H690" s="532"/>
      <c r="I690" s="532"/>
      <c r="L690" s="532"/>
      <c r="N690" s="558"/>
      <c r="O690" s="536"/>
      <c r="P690" s="536"/>
      <c r="Q690" s="536"/>
      <c r="R690" s="536"/>
      <c r="S690" s="536"/>
      <c r="T690" s="537"/>
      <c r="U690" s="537"/>
      <c r="V690" s="537"/>
      <c r="W690" s="537"/>
      <c r="X690" s="537"/>
      <c r="Y690" s="537"/>
      <c r="Z690" s="537"/>
      <c r="AA690" s="537"/>
      <c r="AB690" s="537"/>
      <c r="AC690" s="537"/>
      <c r="AD690" s="558"/>
      <c r="AE690" s="558"/>
      <c r="AF690" s="558"/>
      <c r="AG690" s="558"/>
      <c r="AH690" s="558"/>
      <c r="AI690" s="558"/>
      <c r="AJ690" s="558"/>
      <c r="AK690" s="558"/>
      <c r="AL690" s="558"/>
      <c r="AM690" s="558"/>
      <c r="AN690" s="558"/>
      <c r="AO690" s="558"/>
      <c r="AP690" s="558"/>
      <c r="AQ690" s="558"/>
      <c r="AR690" s="558"/>
      <c r="AS690" s="558"/>
      <c r="AT690" s="558"/>
      <c r="AU690" s="558"/>
      <c r="AV690" s="558"/>
      <c r="AW690" s="558"/>
      <c r="AX690" s="558"/>
      <c r="AY690" s="558"/>
      <c r="AZ690" s="558"/>
      <c r="BA690" s="558"/>
    </row>
    <row r="691" spans="6:53" s="531" customFormat="1" ht="12">
      <c r="F691" s="532"/>
      <c r="G691" s="532"/>
      <c r="H691" s="532"/>
      <c r="I691" s="532"/>
      <c r="L691" s="532"/>
      <c r="N691" s="558"/>
      <c r="O691" s="536"/>
      <c r="P691" s="536"/>
      <c r="Q691" s="536"/>
      <c r="R691" s="536"/>
      <c r="S691" s="536"/>
      <c r="T691" s="537"/>
      <c r="U691" s="537"/>
      <c r="V691" s="537"/>
      <c r="W691" s="537"/>
      <c r="X691" s="537"/>
      <c r="Y691" s="537"/>
      <c r="Z691" s="537"/>
      <c r="AA691" s="537"/>
      <c r="AB691" s="537"/>
      <c r="AC691" s="537"/>
      <c r="AD691" s="558"/>
      <c r="AE691" s="558"/>
      <c r="AF691" s="558"/>
      <c r="AG691" s="558"/>
      <c r="AH691" s="558"/>
      <c r="AI691" s="558"/>
      <c r="AJ691" s="558"/>
      <c r="AK691" s="558"/>
      <c r="AL691" s="558"/>
      <c r="AM691" s="558"/>
      <c r="AN691" s="558"/>
      <c r="AO691" s="558"/>
      <c r="AP691" s="558"/>
      <c r="AQ691" s="558"/>
      <c r="AR691" s="558"/>
      <c r="AS691" s="558"/>
      <c r="AT691" s="558"/>
      <c r="AU691" s="558"/>
      <c r="AV691" s="558"/>
      <c r="AW691" s="558"/>
      <c r="AX691" s="558"/>
      <c r="AY691" s="558"/>
      <c r="AZ691" s="558"/>
      <c r="BA691" s="558"/>
    </row>
    <row r="692" spans="6:53" s="531" customFormat="1" ht="12">
      <c r="F692" s="532"/>
      <c r="G692" s="532"/>
      <c r="H692" s="532"/>
      <c r="I692" s="532"/>
      <c r="L692" s="532"/>
      <c r="N692" s="558"/>
      <c r="O692" s="536"/>
      <c r="P692" s="536"/>
      <c r="Q692" s="536"/>
      <c r="R692" s="536"/>
      <c r="S692" s="536"/>
      <c r="T692" s="537"/>
      <c r="U692" s="537"/>
      <c r="V692" s="537"/>
      <c r="W692" s="537"/>
      <c r="X692" s="537"/>
      <c r="Y692" s="537"/>
      <c r="Z692" s="537"/>
      <c r="AA692" s="537"/>
      <c r="AB692" s="537"/>
      <c r="AC692" s="537"/>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row>
    <row r="693" spans="6:53" s="531" customFormat="1" ht="12">
      <c r="F693" s="532"/>
      <c r="G693" s="532"/>
      <c r="H693" s="532"/>
      <c r="I693" s="532"/>
      <c r="L693" s="532"/>
      <c r="N693" s="558"/>
      <c r="O693" s="536"/>
      <c r="P693" s="536"/>
      <c r="Q693" s="536"/>
      <c r="R693" s="536"/>
      <c r="S693" s="536"/>
      <c r="T693" s="537"/>
      <c r="U693" s="537"/>
      <c r="V693" s="537"/>
      <c r="W693" s="537"/>
      <c r="X693" s="537"/>
      <c r="Y693" s="537"/>
      <c r="Z693" s="537"/>
      <c r="AA693" s="537"/>
      <c r="AB693" s="537"/>
      <c r="AC693" s="537"/>
      <c r="AD693" s="558"/>
      <c r="AE693" s="558"/>
      <c r="AF693" s="558"/>
      <c r="AG693" s="558"/>
      <c r="AH693" s="558"/>
      <c r="AI693" s="558"/>
      <c r="AJ693" s="558"/>
      <c r="AK693" s="558"/>
      <c r="AL693" s="558"/>
      <c r="AM693" s="558"/>
      <c r="AN693" s="558"/>
      <c r="AO693" s="558"/>
      <c r="AP693" s="558"/>
      <c r="AQ693" s="558"/>
      <c r="AR693" s="558"/>
      <c r="AS693" s="558"/>
      <c r="AT693" s="558"/>
      <c r="AU693" s="558"/>
      <c r="AV693" s="558"/>
      <c r="AW693" s="558"/>
      <c r="AX693" s="558"/>
      <c r="AY693" s="558"/>
      <c r="AZ693" s="558"/>
      <c r="BA693" s="558"/>
    </row>
    <row r="694" spans="6:53" s="531" customFormat="1" ht="12">
      <c r="F694" s="532"/>
      <c r="G694" s="532"/>
      <c r="H694" s="532"/>
      <c r="I694" s="532"/>
      <c r="L694" s="532"/>
      <c r="N694" s="558"/>
      <c r="O694" s="536"/>
      <c r="P694" s="536"/>
      <c r="Q694" s="536"/>
      <c r="R694" s="536"/>
      <c r="S694" s="536"/>
      <c r="T694" s="537"/>
      <c r="U694" s="537"/>
      <c r="V694" s="537"/>
      <c r="W694" s="537"/>
      <c r="X694" s="537"/>
      <c r="Y694" s="537"/>
      <c r="Z694" s="537"/>
      <c r="AA694" s="537"/>
      <c r="AB694" s="537"/>
      <c r="AC694" s="537"/>
      <c r="AD694" s="558"/>
      <c r="AE694" s="558"/>
      <c r="AF694" s="558"/>
      <c r="AG694" s="558"/>
      <c r="AH694" s="558"/>
      <c r="AI694" s="558"/>
      <c r="AJ694" s="558"/>
      <c r="AK694" s="558"/>
      <c r="AL694" s="558"/>
      <c r="AM694" s="558"/>
      <c r="AN694" s="558"/>
      <c r="AO694" s="558"/>
      <c r="AP694" s="558"/>
      <c r="AQ694" s="558"/>
      <c r="AR694" s="558"/>
      <c r="AS694" s="558"/>
      <c r="AT694" s="558"/>
      <c r="AU694" s="558"/>
      <c r="AV694" s="558"/>
      <c r="AW694" s="558"/>
      <c r="AX694" s="558"/>
      <c r="AY694" s="558"/>
      <c r="AZ694" s="558"/>
      <c r="BA694" s="558"/>
    </row>
    <row r="695" spans="6:53" s="531" customFormat="1" ht="12">
      <c r="F695" s="532"/>
      <c r="G695" s="532"/>
      <c r="H695" s="532"/>
      <c r="I695" s="532"/>
      <c r="L695" s="532"/>
      <c r="N695" s="558"/>
      <c r="O695" s="536"/>
      <c r="P695" s="536"/>
      <c r="Q695" s="536"/>
      <c r="R695" s="536"/>
      <c r="S695" s="536"/>
      <c r="T695" s="537"/>
      <c r="U695" s="537"/>
      <c r="V695" s="537"/>
      <c r="W695" s="537"/>
      <c r="X695" s="537"/>
      <c r="Y695" s="537"/>
      <c r="Z695" s="537"/>
      <c r="AA695" s="537"/>
      <c r="AB695" s="537"/>
      <c r="AC695" s="537"/>
      <c r="AD695" s="558"/>
      <c r="AE695" s="558"/>
      <c r="AF695" s="558"/>
      <c r="AG695" s="558"/>
      <c r="AH695" s="558"/>
      <c r="AI695" s="558"/>
      <c r="AJ695" s="558"/>
      <c r="AK695" s="558"/>
      <c r="AL695" s="558"/>
      <c r="AM695" s="558"/>
      <c r="AN695" s="558"/>
      <c r="AO695" s="558"/>
      <c r="AP695" s="558"/>
      <c r="AQ695" s="558"/>
      <c r="AR695" s="558"/>
      <c r="AS695" s="558"/>
      <c r="AT695" s="558"/>
      <c r="AU695" s="558"/>
      <c r="AV695" s="558"/>
      <c r="AW695" s="558"/>
      <c r="AX695" s="558"/>
      <c r="AY695" s="558"/>
      <c r="AZ695" s="558"/>
      <c r="BA695" s="558"/>
    </row>
    <row r="696" spans="6:53" s="531" customFormat="1" ht="12">
      <c r="F696" s="532"/>
      <c r="G696" s="532"/>
      <c r="H696" s="532"/>
      <c r="I696" s="532"/>
      <c r="L696" s="532"/>
      <c r="N696" s="558"/>
      <c r="O696" s="536"/>
      <c r="P696" s="536"/>
      <c r="Q696" s="536"/>
      <c r="R696" s="536"/>
      <c r="S696" s="536"/>
      <c r="T696" s="537"/>
      <c r="U696" s="537"/>
      <c r="V696" s="537"/>
      <c r="W696" s="537"/>
      <c r="X696" s="537"/>
      <c r="Y696" s="537"/>
      <c r="Z696" s="537"/>
      <c r="AA696" s="537"/>
      <c r="AB696" s="537"/>
      <c r="AC696" s="537"/>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row>
    <row r="697" spans="6:53" s="531" customFormat="1" ht="12">
      <c r="F697" s="532"/>
      <c r="G697" s="532"/>
      <c r="H697" s="532"/>
      <c r="I697" s="532"/>
      <c r="L697" s="532"/>
      <c r="N697" s="558"/>
      <c r="O697" s="536"/>
      <c r="P697" s="536"/>
      <c r="Q697" s="536"/>
      <c r="R697" s="536"/>
      <c r="S697" s="536"/>
      <c r="T697" s="537"/>
      <c r="U697" s="537"/>
      <c r="V697" s="537"/>
      <c r="W697" s="537"/>
      <c r="X697" s="537"/>
      <c r="Y697" s="537"/>
      <c r="Z697" s="537"/>
      <c r="AA697" s="537"/>
      <c r="AB697" s="537"/>
      <c r="AC697" s="537"/>
      <c r="AD697" s="558"/>
      <c r="AE697" s="558"/>
      <c r="AF697" s="558"/>
      <c r="AG697" s="558"/>
      <c r="AH697" s="558"/>
      <c r="AI697" s="558"/>
      <c r="AJ697" s="558"/>
      <c r="AK697" s="558"/>
      <c r="AL697" s="558"/>
      <c r="AM697" s="558"/>
      <c r="AN697" s="558"/>
      <c r="AO697" s="558"/>
      <c r="AP697" s="558"/>
      <c r="AQ697" s="558"/>
      <c r="AR697" s="558"/>
      <c r="AS697" s="558"/>
      <c r="AT697" s="558"/>
      <c r="AU697" s="558"/>
      <c r="AV697" s="558"/>
      <c r="AW697" s="558"/>
      <c r="AX697" s="558"/>
      <c r="AY697" s="558"/>
      <c r="AZ697" s="558"/>
      <c r="BA697" s="558"/>
    </row>
    <row r="698" spans="6:53" s="531" customFormat="1" ht="12">
      <c r="F698" s="532"/>
      <c r="G698" s="532"/>
      <c r="H698" s="532"/>
      <c r="I698" s="532"/>
      <c r="L698" s="532"/>
      <c r="N698" s="558"/>
      <c r="O698" s="536"/>
      <c r="P698" s="536"/>
      <c r="Q698" s="536"/>
      <c r="R698" s="536"/>
      <c r="S698" s="536"/>
      <c r="T698" s="537"/>
      <c r="U698" s="537"/>
      <c r="V698" s="537"/>
      <c r="W698" s="537"/>
      <c r="X698" s="537"/>
      <c r="Y698" s="537"/>
      <c r="Z698" s="537"/>
      <c r="AA698" s="537"/>
      <c r="AB698" s="537"/>
      <c r="AC698" s="537"/>
      <c r="AD698" s="558"/>
      <c r="AE698" s="558"/>
      <c r="AF698" s="558"/>
      <c r="AG698" s="558"/>
      <c r="AH698" s="558"/>
      <c r="AI698" s="558"/>
      <c r="AJ698" s="558"/>
      <c r="AK698" s="558"/>
      <c r="AL698" s="558"/>
      <c r="AM698" s="558"/>
      <c r="AN698" s="558"/>
      <c r="AO698" s="558"/>
      <c r="AP698" s="558"/>
      <c r="AQ698" s="558"/>
      <c r="AR698" s="558"/>
      <c r="AS698" s="558"/>
      <c r="AT698" s="558"/>
      <c r="AU698" s="558"/>
      <c r="AV698" s="558"/>
      <c r="AW698" s="558"/>
      <c r="AX698" s="558"/>
      <c r="AY698" s="558"/>
      <c r="AZ698" s="558"/>
      <c r="BA698" s="558"/>
    </row>
    <row r="699" spans="6:53" s="531" customFormat="1" ht="12">
      <c r="F699" s="532"/>
      <c r="G699" s="532"/>
      <c r="H699" s="532"/>
      <c r="I699" s="532"/>
      <c r="L699" s="532"/>
      <c r="N699" s="558"/>
      <c r="O699" s="536"/>
      <c r="P699" s="536"/>
      <c r="Q699" s="536"/>
      <c r="R699" s="536"/>
      <c r="S699" s="536"/>
      <c r="T699" s="537"/>
      <c r="U699" s="537"/>
      <c r="V699" s="537"/>
      <c r="W699" s="537"/>
      <c r="X699" s="537"/>
      <c r="Y699" s="537"/>
      <c r="Z699" s="537"/>
      <c r="AA699" s="537"/>
      <c r="AB699" s="537"/>
      <c r="AC699" s="537"/>
      <c r="AD699" s="558"/>
      <c r="AE699" s="558"/>
      <c r="AF699" s="558"/>
      <c r="AG699" s="558"/>
      <c r="AH699" s="558"/>
      <c r="AI699" s="558"/>
      <c r="AJ699" s="558"/>
      <c r="AK699" s="558"/>
      <c r="AL699" s="558"/>
      <c r="AM699" s="558"/>
      <c r="AN699" s="558"/>
      <c r="AO699" s="558"/>
      <c r="AP699" s="558"/>
      <c r="AQ699" s="558"/>
      <c r="AR699" s="558"/>
      <c r="AS699" s="558"/>
      <c r="AT699" s="558"/>
      <c r="AU699" s="558"/>
      <c r="AV699" s="558"/>
      <c r="AW699" s="558"/>
      <c r="AX699" s="558"/>
      <c r="AY699" s="558"/>
      <c r="AZ699" s="558"/>
      <c r="BA699" s="558"/>
    </row>
    <row r="700" spans="6:53" s="531" customFormat="1" ht="12">
      <c r="F700" s="532"/>
      <c r="G700" s="532"/>
      <c r="H700" s="532"/>
      <c r="I700" s="532"/>
      <c r="L700" s="532"/>
      <c r="N700" s="558"/>
      <c r="O700" s="536"/>
      <c r="P700" s="536"/>
      <c r="Q700" s="536"/>
      <c r="R700" s="536"/>
      <c r="S700" s="536"/>
      <c r="T700" s="537"/>
      <c r="U700" s="537"/>
      <c r="V700" s="537"/>
      <c r="W700" s="537"/>
      <c r="X700" s="537"/>
      <c r="Y700" s="537"/>
      <c r="Z700" s="537"/>
      <c r="AA700" s="537"/>
      <c r="AB700" s="537"/>
      <c r="AC700" s="537"/>
      <c r="AD700" s="558"/>
      <c r="AE700" s="558"/>
      <c r="AF700" s="558"/>
      <c r="AG700" s="558"/>
      <c r="AH700" s="558"/>
      <c r="AI700" s="558"/>
      <c r="AJ700" s="558"/>
      <c r="AK700" s="558"/>
      <c r="AL700" s="558"/>
      <c r="AM700" s="558"/>
      <c r="AN700" s="558"/>
      <c r="AO700" s="558"/>
      <c r="AP700" s="558"/>
      <c r="AQ700" s="558"/>
      <c r="AR700" s="558"/>
      <c r="AS700" s="558"/>
      <c r="AT700" s="558"/>
      <c r="AU700" s="558"/>
      <c r="AV700" s="558"/>
      <c r="AW700" s="558"/>
      <c r="AX700" s="558"/>
      <c r="AY700" s="558"/>
      <c r="AZ700" s="558"/>
      <c r="BA700" s="558"/>
    </row>
    <row r="701" spans="6:53" s="531" customFormat="1" ht="12">
      <c r="F701" s="532"/>
      <c r="G701" s="532"/>
      <c r="H701" s="532"/>
      <c r="I701" s="532"/>
      <c r="L701" s="532"/>
      <c r="N701" s="558"/>
      <c r="O701" s="536"/>
      <c r="P701" s="536"/>
      <c r="Q701" s="536"/>
      <c r="R701" s="536"/>
      <c r="S701" s="536"/>
      <c r="T701" s="537"/>
      <c r="U701" s="537"/>
      <c r="V701" s="537"/>
      <c r="W701" s="537"/>
      <c r="X701" s="537"/>
      <c r="Y701" s="537"/>
      <c r="Z701" s="537"/>
      <c r="AA701" s="537"/>
      <c r="AB701" s="537"/>
      <c r="AC701" s="537"/>
      <c r="AD701" s="558"/>
      <c r="AE701" s="558"/>
      <c r="AF701" s="558"/>
      <c r="AG701" s="558"/>
      <c r="AH701" s="558"/>
      <c r="AI701" s="558"/>
      <c r="AJ701" s="558"/>
      <c r="AK701" s="558"/>
      <c r="AL701" s="558"/>
      <c r="AM701" s="558"/>
      <c r="AN701" s="558"/>
      <c r="AO701" s="558"/>
      <c r="AP701" s="558"/>
      <c r="AQ701" s="558"/>
      <c r="AR701" s="558"/>
      <c r="AS701" s="558"/>
      <c r="AT701" s="558"/>
      <c r="AU701" s="558"/>
      <c r="AV701" s="558"/>
      <c r="AW701" s="558"/>
      <c r="AX701" s="558"/>
      <c r="AY701" s="558"/>
      <c r="AZ701" s="558"/>
      <c r="BA701" s="558"/>
    </row>
    <row r="702" spans="6:53" s="531" customFormat="1" ht="12">
      <c r="F702" s="532"/>
      <c r="G702" s="532"/>
      <c r="H702" s="532"/>
      <c r="I702" s="532"/>
      <c r="L702" s="532"/>
      <c r="N702" s="558"/>
      <c r="O702" s="536"/>
      <c r="P702" s="536"/>
      <c r="Q702" s="536"/>
      <c r="R702" s="536"/>
      <c r="S702" s="536"/>
      <c r="T702" s="537"/>
      <c r="U702" s="537"/>
      <c r="V702" s="537"/>
      <c r="W702" s="537"/>
      <c r="X702" s="537"/>
      <c r="Y702" s="537"/>
      <c r="Z702" s="537"/>
      <c r="AA702" s="537"/>
      <c r="AB702" s="537"/>
      <c r="AC702" s="537"/>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row>
    <row r="703" spans="6:53" s="531" customFormat="1" ht="12">
      <c r="F703" s="532"/>
      <c r="G703" s="532"/>
      <c r="H703" s="532"/>
      <c r="I703" s="532"/>
      <c r="L703" s="532"/>
      <c r="N703" s="558"/>
      <c r="O703" s="536"/>
      <c r="P703" s="536"/>
      <c r="Q703" s="536"/>
      <c r="R703" s="536"/>
      <c r="S703" s="536"/>
      <c r="T703" s="537"/>
      <c r="U703" s="537"/>
      <c r="V703" s="537"/>
      <c r="W703" s="537"/>
      <c r="X703" s="537"/>
      <c r="Y703" s="537"/>
      <c r="Z703" s="537"/>
      <c r="AA703" s="537"/>
      <c r="AB703" s="537"/>
      <c r="AC703" s="537"/>
      <c r="AD703" s="558"/>
      <c r="AE703" s="558"/>
      <c r="AF703" s="558"/>
      <c r="AG703" s="558"/>
      <c r="AH703" s="558"/>
      <c r="AI703" s="558"/>
      <c r="AJ703" s="558"/>
      <c r="AK703" s="558"/>
      <c r="AL703" s="558"/>
      <c r="AM703" s="558"/>
      <c r="AN703" s="558"/>
      <c r="AO703" s="558"/>
      <c r="AP703" s="558"/>
      <c r="AQ703" s="558"/>
      <c r="AR703" s="558"/>
      <c r="AS703" s="558"/>
      <c r="AT703" s="558"/>
      <c r="AU703" s="558"/>
      <c r="AV703" s="558"/>
      <c r="AW703" s="558"/>
      <c r="AX703" s="558"/>
      <c r="AY703" s="558"/>
      <c r="AZ703" s="558"/>
      <c r="BA703" s="558"/>
    </row>
    <row r="704" spans="6:53" s="531" customFormat="1" ht="12">
      <c r="F704" s="532"/>
      <c r="G704" s="532"/>
      <c r="H704" s="532"/>
      <c r="I704" s="532"/>
      <c r="L704" s="532"/>
      <c r="N704" s="558"/>
      <c r="O704" s="536"/>
      <c r="P704" s="536"/>
      <c r="Q704" s="536"/>
      <c r="R704" s="536"/>
      <c r="S704" s="536"/>
      <c r="T704" s="537"/>
      <c r="U704" s="537"/>
      <c r="V704" s="537"/>
      <c r="W704" s="537"/>
      <c r="X704" s="537"/>
      <c r="Y704" s="537"/>
      <c r="Z704" s="537"/>
      <c r="AA704" s="537"/>
      <c r="AB704" s="537"/>
      <c r="AC704" s="537"/>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row>
    <row r="705" spans="6:53" s="531" customFormat="1" ht="12">
      <c r="F705" s="532"/>
      <c r="G705" s="532"/>
      <c r="H705" s="532"/>
      <c r="I705" s="532"/>
      <c r="L705" s="532"/>
      <c r="N705" s="558"/>
      <c r="O705" s="536"/>
      <c r="P705" s="536"/>
      <c r="Q705" s="536"/>
      <c r="R705" s="536"/>
      <c r="S705" s="536"/>
      <c r="T705" s="537"/>
      <c r="U705" s="537"/>
      <c r="V705" s="537"/>
      <c r="W705" s="537"/>
      <c r="X705" s="537"/>
      <c r="Y705" s="537"/>
      <c r="Z705" s="537"/>
      <c r="AA705" s="537"/>
      <c r="AB705" s="537"/>
      <c r="AC705" s="537"/>
      <c r="AD705" s="558"/>
      <c r="AE705" s="558"/>
      <c r="AF705" s="558"/>
      <c r="AG705" s="558"/>
      <c r="AH705" s="558"/>
      <c r="AI705" s="558"/>
      <c r="AJ705" s="558"/>
      <c r="AK705" s="558"/>
      <c r="AL705" s="558"/>
      <c r="AM705" s="558"/>
      <c r="AN705" s="558"/>
      <c r="AO705" s="558"/>
      <c r="AP705" s="558"/>
      <c r="AQ705" s="558"/>
      <c r="AR705" s="558"/>
      <c r="AS705" s="558"/>
      <c r="AT705" s="558"/>
      <c r="AU705" s="558"/>
      <c r="AV705" s="558"/>
      <c r="AW705" s="558"/>
      <c r="AX705" s="558"/>
      <c r="AY705" s="558"/>
      <c r="AZ705" s="558"/>
      <c r="BA705" s="558"/>
    </row>
    <row r="706" spans="6:53" s="531" customFormat="1" ht="12">
      <c r="F706" s="532"/>
      <c r="G706" s="532"/>
      <c r="H706" s="532"/>
      <c r="I706" s="532"/>
      <c r="L706" s="532"/>
      <c r="N706" s="558"/>
      <c r="O706" s="536"/>
      <c r="P706" s="536"/>
      <c r="Q706" s="536"/>
      <c r="R706" s="536"/>
      <c r="S706" s="536"/>
      <c r="T706" s="537"/>
      <c r="U706" s="537"/>
      <c r="V706" s="537"/>
      <c r="W706" s="537"/>
      <c r="X706" s="537"/>
      <c r="Y706" s="537"/>
      <c r="Z706" s="537"/>
      <c r="AA706" s="537"/>
      <c r="AB706" s="537"/>
      <c r="AC706" s="537"/>
      <c r="AD706" s="558"/>
      <c r="AE706" s="558"/>
      <c r="AF706" s="558"/>
      <c r="AG706" s="558"/>
      <c r="AH706" s="558"/>
      <c r="AI706" s="558"/>
      <c r="AJ706" s="558"/>
      <c r="AK706" s="558"/>
      <c r="AL706" s="558"/>
      <c r="AM706" s="558"/>
      <c r="AN706" s="558"/>
      <c r="AO706" s="558"/>
      <c r="AP706" s="558"/>
      <c r="AQ706" s="558"/>
      <c r="AR706" s="558"/>
      <c r="AS706" s="558"/>
      <c r="AT706" s="558"/>
      <c r="AU706" s="558"/>
      <c r="AV706" s="558"/>
      <c r="AW706" s="558"/>
      <c r="AX706" s="558"/>
      <c r="AY706" s="558"/>
      <c r="AZ706" s="558"/>
      <c r="BA706" s="558"/>
    </row>
    <row r="707" spans="6:53" s="531" customFormat="1" ht="12">
      <c r="F707" s="532"/>
      <c r="G707" s="532"/>
      <c r="H707" s="532"/>
      <c r="I707" s="532"/>
      <c r="L707" s="532"/>
      <c r="N707" s="558"/>
      <c r="O707" s="536"/>
      <c r="P707" s="536"/>
      <c r="Q707" s="536"/>
      <c r="R707" s="536"/>
      <c r="S707" s="536"/>
      <c r="T707" s="537"/>
      <c r="U707" s="537"/>
      <c r="V707" s="537"/>
      <c r="W707" s="537"/>
      <c r="X707" s="537"/>
      <c r="Y707" s="537"/>
      <c r="Z707" s="537"/>
      <c r="AA707" s="537"/>
      <c r="AB707" s="537"/>
      <c r="AC707" s="537"/>
      <c r="AD707" s="558"/>
      <c r="AE707" s="558"/>
      <c r="AF707" s="558"/>
      <c r="AG707" s="558"/>
      <c r="AH707" s="558"/>
      <c r="AI707" s="558"/>
      <c r="AJ707" s="558"/>
      <c r="AK707" s="558"/>
      <c r="AL707" s="558"/>
      <c r="AM707" s="558"/>
      <c r="AN707" s="558"/>
      <c r="AO707" s="558"/>
      <c r="AP707" s="558"/>
      <c r="AQ707" s="558"/>
      <c r="AR707" s="558"/>
      <c r="AS707" s="558"/>
      <c r="AT707" s="558"/>
      <c r="AU707" s="558"/>
      <c r="AV707" s="558"/>
      <c r="AW707" s="558"/>
      <c r="AX707" s="558"/>
      <c r="AY707" s="558"/>
      <c r="AZ707" s="558"/>
      <c r="BA707" s="558"/>
    </row>
    <row r="708" spans="6:53" s="531" customFormat="1" ht="12">
      <c r="F708" s="532"/>
      <c r="G708" s="532"/>
      <c r="H708" s="532"/>
      <c r="I708" s="532"/>
      <c r="L708" s="532"/>
      <c r="N708" s="558"/>
      <c r="O708" s="536"/>
      <c r="P708" s="536"/>
      <c r="Q708" s="536"/>
      <c r="R708" s="536"/>
      <c r="S708" s="536"/>
      <c r="T708" s="537"/>
      <c r="U708" s="537"/>
      <c r="V708" s="537"/>
      <c r="W708" s="537"/>
      <c r="X708" s="537"/>
      <c r="Y708" s="537"/>
      <c r="Z708" s="537"/>
      <c r="AA708" s="537"/>
      <c r="AB708" s="537"/>
      <c r="AC708" s="537"/>
      <c r="AD708" s="558"/>
      <c r="AE708" s="558"/>
      <c r="AF708" s="558"/>
      <c r="AG708" s="558"/>
      <c r="AH708" s="558"/>
      <c r="AI708" s="558"/>
      <c r="AJ708" s="558"/>
      <c r="AK708" s="558"/>
      <c r="AL708" s="558"/>
      <c r="AM708" s="558"/>
      <c r="AN708" s="558"/>
      <c r="AO708" s="558"/>
      <c r="AP708" s="558"/>
      <c r="AQ708" s="558"/>
      <c r="AR708" s="558"/>
      <c r="AS708" s="558"/>
      <c r="AT708" s="558"/>
      <c r="AU708" s="558"/>
      <c r="AV708" s="558"/>
      <c r="AW708" s="558"/>
      <c r="AX708" s="558"/>
      <c r="AY708" s="558"/>
      <c r="AZ708" s="558"/>
      <c r="BA708" s="558"/>
    </row>
    <row r="709" spans="6:53" s="531" customFormat="1" ht="12">
      <c r="F709" s="532"/>
      <c r="G709" s="532"/>
      <c r="H709" s="532"/>
      <c r="I709" s="532"/>
      <c r="L709" s="532"/>
      <c r="N709" s="558"/>
      <c r="O709" s="536"/>
      <c r="P709" s="536"/>
      <c r="Q709" s="536"/>
      <c r="R709" s="536"/>
      <c r="S709" s="536"/>
      <c r="T709" s="537"/>
      <c r="U709" s="537"/>
      <c r="V709" s="537"/>
      <c r="W709" s="537"/>
      <c r="X709" s="537"/>
      <c r="Y709" s="537"/>
      <c r="Z709" s="537"/>
      <c r="AA709" s="537"/>
      <c r="AB709" s="537"/>
      <c r="AC709" s="537"/>
      <c r="AD709" s="558"/>
      <c r="AE709" s="558"/>
      <c r="AF709" s="558"/>
      <c r="AG709" s="558"/>
      <c r="AH709" s="558"/>
      <c r="AI709" s="558"/>
      <c r="AJ709" s="558"/>
      <c r="AK709" s="558"/>
      <c r="AL709" s="558"/>
      <c r="AM709" s="558"/>
      <c r="AN709" s="558"/>
      <c r="AO709" s="558"/>
      <c r="AP709" s="558"/>
      <c r="AQ709" s="558"/>
      <c r="AR709" s="558"/>
      <c r="AS709" s="558"/>
      <c r="AT709" s="558"/>
      <c r="AU709" s="558"/>
      <c r="AV709" s="558"/>
      <c r="AW709" s="558"/>
      <c r="AX709" s="558"/>
      <c r="AY709" s="558"/>
      <c r="AZ709" s="558"/>
      <c r="BA709" s="558"/>
    </row>
    <row r="710" spans="6:53" s="531" customFormat="1" ht="12">
      <c r="F710" s="532"/>
      <c r="G710" s="532"/>
      <c r="H710" s="532"/>
      <c r="I710" s="532"/>
      <c r="L710" s="532"/>
      <c r="N710" s="558"/>
      <c r="O710" s="536"/>
      <c r="P710" s="536"/>
      <c r="Q710" s="536"/>
      <c r="R710" s="536"/>
      <c r="S710" s="536"/>
      <c r="T710" s="537"/>
      <c r="U710" s="537"/>
      <c r="V710" s="537"/>
      <c r="W710" s="537"/>
      <c r="X710" s="537"/>
      <c r="Y710" s="537"/>
      <c r="Z710" s="537"/>
      <c r="AA710" s="537"/>
      <c r="AB710" s="537"/>
      <c r="AC710" s="537"/>
      <c r="AD710" s="558"/>
      <c r="AE710" s="558"/>
      <c r="AF710" s="558"/>
      <c r="AG710" s="558"/>
      <c r="AH710" s="558"/>
      <c r="AI710" s="558"/>
      <c r="AJ710" s="558"/>
      <c r="AK710" s="558"/>
      <c r="AL710" s="558"/>
      <c r="AM710" s="558"/>
      <c r="AN710" s="558"/>
      <c r="AO710" s="558"/>
      <c r="AP710" s="558"/>
      <c r="AQ710" s="558"/>
      <c r="AR710" s="558"/>
      <c r="AS710" s="558"/>
      <c r="AT710" s="558"/>
      <c r="AU710" s="558"/>
      <c r="AV710" s="558"/>
      <c r="AW710" s="558"/>
      <c r="AX710" s="558"/>
      <c r="AY710" s="558"/>
      <c r="AZ710" s="558"/>
      <c r="BA710" s="558"/>
    </row>
    <row r="711" spans="6:53" s="531" customFormat="1" ht="12">
      <c r="F711" s="532"/>
      <c r="G711" s="532"/>
      <c r="H711" s="532"/>
      <c r="I711" s="532"/>
      <c r="L711" s="532"/>
      <c r="N711" s="558"/>
      <c r="O711" s="536"/>
      <c r="P711" s="536"/>
      <c r="Q711" s="536"/>
      <c r="R711" s="536"/>
      <c r="S711" s="536"/>
      <c r="T711" s="537"/>
      <c r="U711" s="537"/>
      <c r="V711" s="537"/>
      <c r="W711" s="537"/>
      <c r="X711" s="537"/>
      <c r="Y711" s="537"/>
      <c r="Z711" s="537"/>
      <c r="AA711" s="537"/>
      <c r="AB711" s="537"/>
      <c r="AC711" s="537"/>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row>
    <row r="712" spans="6:53" s="531" customFormat="1" ht="12">
      <c r="F712" s="532"/>
      <c r="G712" s="532"/>
      <c r="H712" s="532"/>
      <c r="I712" s="532"/>
      <c r="L712" s="532"/>
      <c r="N712" s="558"/>
      <c r="O712" s="536"/>
      <c r="P712" s="536"/>
      <c r="Q712" s="536"/>
      <c r="R712" s="536"/>
      <c r="S712" s="536"/>
      <c r="T712" s="537"/>
      <c r="U712" s="537"/>
      <c r="V712" s="537"/>
      <c r="W712" s="537"/>
      <c r="X712" s="537"/>
      <c r="Y712" s="537"/>
      <c r="Z712" s="537"/>
      <c r="AA712" s="537"/>
      <c r="AB712" s="537"/>
      <c r="AC712" s="537"/>
      <c r="AD712" s="558"/>
      <c r="AE712" s="558"/>
      <c r="AF712" s="558"/>
      <c r="AG712" s="558"/>
      <c r="AH712" s="558"/>
      <c r="AI712" s="558"/>
      <c r="AJ712" s="558"/>
      <c r="AK712" s="558"/>
      <c r="AL712" s="558"/>
      <c r="AM712" s="558"/>
      <c r="AN712" s="558"/>
      <c r="AO712" s="558"/>
      <c r="AP712" s="558"/>
      <c r="AQ712" s="558"/>
      <c r="AR712" s="558"/>
      <c r="AS712" s="558"/>
      <c r="AT712" s="558"/>
      <c r="AU712" s="558"/>
      <c r="AV712" s="558"/>
      <c r="AW712" s="558"/>
      <c r="AX712" s="558"/>
      <c r="AY712" s="558"/>
      <c r="AZ712" s="558"/>
      <c r="BA712" s="558"/>
    </row>
    <row r="713" spans="6:53" s="531" customFormat="1" ht="12">
      <c r="F713" s="532"/>
      <c r="G713" s="532"/>
      <c r="H713" s="532"/>
      <c r="I713" s="532"/>
      <c r="L713" s="532"/>
      <c r="N713" s="558"/>
      <c r="O713" s="536"/>
      <c r="P713" s="536"/>
      <c r="Q713" s="536"/>
      <c r="R713" s="536"/>
      <c r="S713" s="536"/>
      <c r="T713" s="537"/>
      <c r="U713" s="537"/>
      <c r="V713" s="537"/>
      <c r="W713" s="537"/>
      <c r="X713" s="537"/>
      <c r="Y713" s="537"/>
      <c r="Z713" s="537"/>
      <c r="AA713" s="537"/>
      <c r="AB713" s="537"/>
      <c r="AC713" s="537"/>
      <c r="AD713" s="558"/>
      <c r="AE713" s="558"/>
      <c r="AF713" s="558"/>
      <c r="AG713" s="558"/>
      <c r="AH713" s="558"/>
      <c r="AI713" s="558"/>
      <c r="AJ713" s="558"/>
      <c r="AK713" s="558"/>
      <c r="AL713" s="558"/>
      <c r="AM713" s="558"/>
      <c r="AN713" s="558"/>
      <c r="AO713" s="558"/>
      <c r="AP713" s="558"/>
      <c r="AQ713" s="558"/>
      <c r="AR713" s="558"/>
      <c r="AS713" s="558"/>
      <c r="AT713" s="558"/>
      <c r="AU713" s="558"/>
      <c r="AV713" s="558"/>
      <c r="AW713" s="558"/>
      <c r="AX713" s="558"/>
      <c r="AY713" s="558"/>
      <c r="AZ713" s="558"/>
      <c r="BA713" s="558"/>
    </row>
    <row r="714" spans="6:53" s="531" customFormat="1" ht="12">
      <c r="F714" s="532"/>
      <c r="G714" s="532"/>
      <c r="H714" s="532"/>
      <c r="I714" s="532"/>
      <c r="L714" s="532"/>
      <c r="N714" s="558"/>
      <c r="O714" s="536"/>
      <c r="P714" s="536"/>
      <c r="Q714" s="536"/>
      <c r="R714" s="536"/>
      <c r="S714" s="536"/>
      <c r="T714" s="537"/>
      <c r="U714" s="537"/>
      <c r="V714" s="537"/>
      <c r="W714" s="537"/>
      <c r="X714" s="537"/>
      <c r="Y714" s="537"/>
      <c r="Z714" s="537"/>
      <c r="AA714" s="537"/>
      <c r="AB714" s="537"/>
      <c r="AC714" s="537"/>
      <c r="AD714" s="558"/>
      <c r="AE714" s="558"/>
      <c r="AF714" s="558"/>
      <c r="AG714" s="558"/>
      <c r="AH714" s="558"/>
      <c r="AI714" s="558"/>
      <c r="AJ714" s="558"/>
      <c r="AK714" s="558"/>
      <c r="AL714" s="558"/>
      <c r="AM714" s="558"/>
      <c r="AN714" s="558"/>
      <c r="AO714" s="558"/>
      <c r="AP714" s="558"/>
      <c r="AQ714" s="558"/>
      <c r="AR714" s="558"/>
      <c r="AS714" s="558"/>
      <c r="AT714" s="558"/>
      <c r="AU714" s="558"/>
      <c r="AV714" s="558"/>
      <c r="AW714" s="558"/>
      <c r="AX714" s="558"/>
      <c r="AY714" s="558"/>
      <c r="AZ714" s="558"/>
      <c r="BA714" s="558"/>
    </row>
    <row r="715" spans="6:53" s="531" customFormat="1" ht="12">
      <c r="F715" s="532"/>
      <c r="G715" s="532"/>
      <c r="H715" s="532"/>
      <c r="I715" s="532"/>
      <c r="L715" s="532"/>
      <c r="N715" s="558"/>
      <c r="O715" s="536"/>
      <c r="P715" s="536"/>
      <c r="Q715" s="536"/>
      <c r="R715" s="536"/>
      <c r="S715" s="536"/>
      <c r="T715" s="537"/>
      <c r="U715" s="537"/>
      <c r="V715" s="537"/>
      <c r="W715" s="537"/>
      <c r="X715" s="537"/>
      <c r="Y715" s="537"/>
      <c r="Z715" s="537"/>
      <c r="AA715" s="537"/>
      <c r="AB715" s="537"/>
      <c r="AC715" s="537"/>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row>
    <row r="716" spans="6:53" s="531" customFormat="1" ht="12">
      <c r="F716" s="532"/>
      <c r="G716" s="532"/>
      <c r="H716" s="532"/>
      <c r="I716" s="532"/>
      <c r="L716" s="532"/>
      <c r="N716" s="558"/>
      <c r="O716" s="536"/>
      <c r="P716" s="536"/>
      <c r="Q716" s="536"/>
      <c r="R716" s="536"/>
      <c r="S716" s="536"/>
      <c r="T716" s="537"/>
      <c r="U716" s="537"/>
      <c r="V716" s="537"/>
      <c r="W716" s="537"/>
      <c r="X716" s="537"/>
      <c r="Y716" s="537"/>
      <c r="Z716" s="537"/>
      <c r="AA716" s="537"/>
      <c r="AB716" s="537"/>
      <c r="AC716" s="537"/>
      <c r="AD716" s="558"/>
      <c r="AE716" s="558"/>
      <c r="AF716" s="558"/>
      <c r="AG716" s="558"/>
      <c r="AH716" s="558"/>
      <c r="AI716" s="558"/>
      <c r="AJ716" s="558"/>
      <c r="AK716" s="558"/>
      <c r="AL716" s="558"/>
      <c r="AM716" s="558"/>
      <c r="AN716" s="558"/>
      <c r="AO716" s="558"/>
      <c r="AP716" s="558"/>
      <c r="AQ716" s="558"/>
      <c r="AR716" s="558"/>
      <c r="AS716" s="558"/>
      <c r="AT716" s="558"/>
      <c r="AU716" s="558"/>
      <c r="AV716" s="558"/>
      <c r="AW716" s="558"/>
      <c r="AX716" s="558"/>
      <c r="AY716" s="558"/>
      <c r="AZ716" s="558"/>
      <c r="BA716" s="558"/>
    </row>
    <row r="717" spans="6:53" s="531" customFormat="1" ht="12">
      <c r="F717" s="532"/>
      <c r="G717" s="532"/>
      <c r="H717" s="532"/>
      <c r="I717" s="532"/>
      <c r="L717" s="532"/>
      <c r="N717" s="558"/>
      <c r="O717" s="536"/>
      <c r="P717" s="536"/>
      <c r="Q717" s="536"/>
      <c r="R717" s="536"/>
      <c r="S717" s="536"/>
      <c r="T717" s="537"/>
      <c r="U717" s="537"/>
      <c r="V717" s="537"/>
      <c r="W717" s="537"/>
      <c r="X717" s="537"/>
      <c r="Y717" s="537"/>
      <c r="Z717" s="537"/>
      <c r="AA717" s="537"/>
      <c r="AB717" s="537"/>
      <c r="AC717" s="537"/>
      <c r="AD717" s="558"/>
      <c r="AE717" s="558"/>
      <c r="AF717" s="558"/>
      <c r="AG717" s="558"/>
      <c r="AH717" s="558"/>
      <c r="AI717" s="558"/>
      <c r="AJ717" s="558"/>
      <c r="AK717" s="558"/>
      <c r="AL717" s="558"/>
      <c r="AM717" s="558"/>
      <c r="AN717" s="558"/>
      <c r="AO717" s="558"/>
      <c r="AP717" s="558"/>
      <c r="AQ717" s="558"/>
      <c r="AR717" s="558"/>
      <c r="AS717" s="558"/>
      <c r="AT717" s="558"/>
      <c r="AU717" s="558"/>
      <c r="AV717" s="558"/>
      <c r="AW717" s="558"/>
      <c r="AX717" s="558"/>
      <c r="AY717" s="558"/>
      <c r="AZ717" s="558"/>
      <c r="BA717" s="558"/>
    </row>
    <row r="718" spans="6:53" s="531" customFormat="1" ht="12">
      <c r="F718" s="532"/>
      <c r="G718" s="532"/>
      <c r="H718" s="532"/>
      <c r="I718" s="532"/>
      <c r="L718" s="532"/>
      <c r="N718" s="558"/>
      <c r="O718" s="536"/>
      <c r="P718" s="536"/>
      <c r="Q718" s="536"/>
      <c r="R718" s="536"/>
      <c r="S718" s="536"/>
      <c r="T718" s="537"/>
      <c r="U718" s="537"/>
      <c r="V718" s="537"/>
      <c r="W718" s="537"/>
      <c r="X718" s="537"/>
      <c r="Y718" s="537"/>
      <c r="Z718" s="537"/>
      <c r="AA718" s="537"/>
      <c r="AB718" s="537"/>
      <c r="AC718" s="537"/>
      <c r="AD718" s="558"/>
      <c r="AE718" s="558"/>
      <c r="AF718" s="558"/>
      <c r="AG718" s="558"/>
      <c r="AH718" s="558"/>
      <c r="AI718" s="558"/>
      <c r="AJ718" s="558"/>
      <c r="AK718" s="558"/>
      <c r="AL718" s="558"/>
      <c r="AM718" s="558"/>
      <c r="AN718" s="558"/>
      <c r="AO718" s="558"/>
      <c r="AP718" s="558"/>
      <c r="AQ718" s="558"/>
      <c r="AR718" s="558"/>
      <c r="AS718" s="558"/>
      <c r="AT718" s="558"/>
      <c r="AU718" s="558"/>
      <c r="AV718" s="558"/>
      <c r="AW718" s="558"/>
      <c r="AX718" s="558"/>
      <c r="AY718" s="558"/>
      <c r="AZ718" s="558"/>
      <c r="BA718" s="558"/>
    </row>
    <row r="719" spans="6:53" s="531" customFormat="1" ht="12">
      <c r="F719" s="532"/>
      <c r="G719" s="532"/>
      <c r="H719" s="532"/>
      <c r="I719" s="532"/>
      <c r="L719" s="532"/>
      <c r="N719" s="558"/>
      <c r="O719" s="536"/>
      <c r="P719" s="536"/>
      <c r="Q719" s="536"/>
      <c r="R719" s="536"/>
      <c r="S719" s="536"/>
      <c r="T719" s="537"/>
      <c r="U719" s="537"/>
      <c r="V719" s="537"/>
      <c r="W719" s="537"/>
      <c r="X719" s="537"/>
      <c r="Y719" s="537"/>
      <c r="Z719" s="537"/>
      <c r="AA719" s="537"/>
      <c r="AB719" s="537"/>
      <c r="AC719" s="537"/>
      <c r="AD719" s="558"/>
      <c r="AE719" s="558"/>
      <c r="AF719" s="558"/>
      <c r="AG719" s="558"/>
      <c r="AH719" s="558"/>
      <c r="AI719" s="558"/>
      <c r="AJ719" s="558"/>
      <c r="AK719" s="558"/>
      <c r="AL719" s="558"/>
      <c r="AM719" s="558"/>
      <c r="AN719" s="558"/>
      <c r="AO719" s="558"/>
      <c r="AP719" s="558"/>
      <c r="AQ719" s="558"/>
      <c r="AR719" s="558"/>
      <c r="AS719" s="558"/>
      <c r="AT719" s="558"/>
      <c r="AU719" s="558"/>
      <c r="AV719" s="558"/>
      <c r="AW719" s="558"/>
      <c r="AX719" s="558"/>
      <c r="AY719" s="558"/>
      <c r="AZ719" s="558"/>
      <c r="BA719" s="558"/>
    </row>
    <row r="720" spans="6:53" s="531" customFormat="1" ht="12">
      <c r="F720" s="532"/>
      <c r="G720" s="532"/>
      <c r="H720" s="532"/>
      <c r="I720" s="532"/>
      <c r="L720" s="532"/>
      <c r="N720" s="558"/>
      <c r="O720" s="536"/>
      <c r="P720" s="536"/>
      <c r="Q720" s="536"/>
      <c r="R720" s="536"/>
      <c r="S720" s="536"/>
      <c r="T720" s="537"/>
      <c r="U720" s="537"/>
      <c r="V720" s="537"/>
      <c r="W720" s="537"/>
      <c r="X720" s="537"/>
      <c r="Y720" s="537"/>
      <c r="Z720" s="537"/>
      <c r="AA720" s="537"/>
      <c r="AB720" s="537"/>
      <c r="AC720" s="537"/>
      <c r="AD720" s="558"/>
      <c r="AE720" s="558"/>
      <c r="AF720" s="558"/>
      <c r="AG720" s="558"/>
      <c r="AH720" s="558"/>
      <c r="AI720" s="558"/>
      <c r="AJ720" s="558"/>
      <c r="AK720" s="558"/>
      <c r="AL720" s="558"/>
      <c r="AM720" s="558"/>
      <c r="AN720" s="558"/>
      <c r="AO720" s="558"/>
      <c r="AP720" s="558"/>
      <c r="AQ720" s="558"/>
      <c r="AR720" s="558"/>
      <c r="AS720" s="558"/>
      <c r="AT720" s="558"/>
      <c r="AU720" s="558"/>
      <c r="AV720" s="558"/>
      <c r="AW720" s="558"/>
      <c r="AX720" s="558"/>
      <c r="AY720" s="558"/>
      <c r="AZ720" s="558"/>
      <c r="BA720" s="558"/>
    </row>
    <row r="721" spans="6:53" s="531" customFormat="1" ht="12">
      <c r="F721" s="532"/>
      <c r="G721" s="532"/>
      <c r="H721" s="532"/>
      <c r="I721" s="532"/>
      <c r="L721" s="532"/>
      <c r="N721" s="558"/>
      <c r="O721" s="536"/>
      <c r="P721" s="536"/>
      <c r="Q721" s="536"/>
      <c r="R721" s="536"/>
      <c r="S721" s="536"/>
      <c r="T721" s="537"/>
      <c r="U721" s="537"/>
      <c r="V721" s="537"/>
      <c r="W721" s="537"/>
      <c r="X721" s="537"/>
      <c r="Y721" s="537"/>
      <c r="Z721" s="537"/>
      <c r="AA721" s="537"/>
      <c r="AB721" s="537"/>
      <c r="AC721" s="537"/>
      <c r="AD721" s="558"/>
      <c r="AE721" s="558"/>
      <c r="AF721" s="558"/>
      <c r="AG721" s="558"/>
      <c r="AH721" s="558"/>
      <c r="AI721" s="558"/>
      <c r="AJ721" s="558"/>
      <c r="AK721" s="558"/>
      <c r="AL721" s="558"/>
      <c r="AM721" s="558"/>
      <c r="AN721" s="558"/>
      <c r="AO721" s="558"/>
      <c r="AP721" s="558"/>
      <c r="AQ721" s="558"/>
      <c r="AR721" s="558"/>
      <c r="AS721" s="558"/>
      <c r="AT721" s="558"/>
      <c r="AU721" s="558"/>
      <c r="AV721" s="558"/>
      <c r="AW721" s="558"/>
      <c r="AX721" s="558"/>
      <c r="AY721" s="558"/>
      <c r="AZ721" s="558"/>
      <c r="BA721" s="558"/>
    </row>
    <row r="722" spans="6:53" s="531" customFormat="1" ht="12">
      <c r="F722" s="532"/>
      <c r="G722" s="532"/>
      <c r="H722" s="532"/>
      <c r="I722" s="532"/>
      <c r="L722" s="532"/>
      <c r="N722" s="558"/>
      <c r="O722" s="536"/>
      <c r="P722" s="536"/>
      <c r="Q722" s="536"/>
      <c r="R722" s="536"/>
      <c r="S722" s="536"/>
      <c r="T722" s="537"/>
      <c r="U722" s="537"/>
      <c r="V722" s="537"/>
      <c r="W722" s="537"/>
      <c r="X722" s="537"/>
      <c r="Y722" s="537"/>
      <c r="Z722" s="537"/>
      <c r="AA722" s="537"/>
      <c r="AB722" s="537"/>
      <c r="AC722" s="537"/>
      <c r="AD722" s="558"/>
      <c r="AE722" s="558"/>
      <c r="AF722" s="558"/>
      <c r="AG722" s="558"/>
      <c r="AH722" s="558"/>
      <c r="AI722" s="558"/>
      <c r="AJ722" s="558"/>
      <c r="AK722" s="558"/>
      <c r="AL722" s="558"/>
      <c r="AM722" s="558"/>
      <c r="AN722" s="558"/>
      <c r="AO722" s="558"/>
      <c r="AP722" s="558"/>
      <c r="AQ722" s="558"/>
      <c r="AR722" s="558"/>
      <c r="AS722" s="558"/>
      <c r="AT722" s="558"/>
      <c r="AU722" s="558"/>
      <c r="AV722" s="558"/>
      <c r="AW722" s="558"/>
      <c r="AX722" s="558"/>
      <c r="AY722" s="558"/>
      <c r="AZ722" s="558"/>
      <c r="BA722" s="558"/>
    </row>
    <row r="723" spans="6:53" s="531" customFormat="1" ht="12">
      <c r="F723" s="532"/>
      <c r="G723" s="532"/>
      <c r="H723" s="532"/>
      <c r="I723" s="532"/>
      <c r="L723" s="532"/>
      <c r="N723" s="558"/>
      <c r="O723" s="536"/>
      <c r="P723" s="536"/>
      <c r="Q723" s="536"/>
      <c r="R723" s="536"/>
      <c r="S723" s="536"/>
      <c r="T723" s="537"/>
      <c r="U723" s="537"/>
      <c r="V723" s="537"/>
      <c r="W723" s="537"/>
      <c r="X723" s="537"/>
      <c r="Y723" s="537"/>
      <c r="Z723" s="537"/>
      <c r="AA723" s="537"/>
      <c r="AB723" s="537"/>
      <c r="AC723" s="537"/>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row>
    <row r="724" spans="6:53" s="531" customFormat="1" ht="12">
      <c r="F724" s="532"/>
      <c r="G724" s="532"/>
      <c r="H724" s="532"/>
      <c r="I724" s="532"/>
      <c r="L724" s="532"/>
      <c r="N724" s="558"/>
      <c r="O724" s="536"/>
      <c r="P724" s="536"/>
      <c r="Q724" s="536"/>
      <c r="R724" s="536"/>
      <c r="S724" s="536"/>
      <c r="T724" s="537"/>
      <c r="U724" s="537"/>
      <c r="V724" s="537"/>
      <c r="W724" s="537"/>
      <c r="X724" s="537"/>
      <c r="Y724" s="537"/>
      <c r="Z724" s="537"/>
      <c r="AA724" s="537"/>
      <c r="AB724" s="537"/>
      <c r="AC724" s="537"/>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row>
    <row r="725" spans="6:53" s="531" customFormat="1" ht="12">
      <c r="F725" s="532"/>
      <c r="G725" s="532"/>
      <c r="H725" s="532"/>
      <c r="I725" s="532"/>
      <c r="L725" s="532"/>
      <c r="N725" s="558"/>
      <c r="O725" s="536"/>
      <c r="P725" s="536"/>
      <c r="Q725" s="536"/>
      <c r="R725" s="536"/>
      <c r="S725" s="536"/>
      <c r="T725" s="537"/>
      <c r="U725" s="537"/>
      <c r="V725" s="537"/>
      <c r="W725" s="537"/>
      <c r="X725" s="537"/>
      <c r="Y725" s="537"/>
      <c r="Z725" s="537"/>
      <c r="AA725" s="537"/>
      <c r="AB725" s="537"/>
      <c r="AC725" s="537"/>
      <c r="AD725" s="558"/>
      <c r="AE725" s="558"/>
      <c r="AF725" s="558"/>
      <c r="AG725" s="558"/>
      <c r="AH725" s="558"/>
      <c r="AI725" s="558"/>
      <c r="AJ725" s="558"/>
      <c r="AK725" s="558"/>
      <c r="AL725" s="558"/>
      <c r="AM725" s="558"/>
      <c r="AN725" s="558"/>
      <c r="AO725" s="558"/>
      <c r="AP725" s="558"/>
      <c r="AQ725" s="558"/>
      <c r="AR725" s="558"/>
      <c r="AS725" s="558"/>
      <c r="AT725" s="558"/>
      <c r="AU725" s="558"/>
      <c r="AV725" s="558"/>
      <c r="AW725" s="558"/>
      <c r="AX725" s="558"/>
      <c r="AY725" s="558"/>
      <c r="AZ725" s="558"/>
      <c r="BA725" s="558"/>
    </row>
    <row r="726" spans="6:53" s="531" customFormat="1" ht="12">
      <c r="F726" s="532"/>
      <c r="G726" s="532"/>
      <c r="H726" s="532"/>
      <c r="I726" s="532"/>
      <c r="L726" s="532"/>
      <c r="N726" s="558"/>
      <c r="O726" s="536"/>
      <c r="P726" s="536"/>
      <c r="Q726" s="536"/>
      <c r="R726" s="536"/>
      <c r="S726" s="536"/>
      <c r="T726" s="537"/>
      <c r="U726" s="537"/>
      <c r="V726" s="537"/>
      <c r="W726" s="537"/>
      <c r="X726" s="537"/>
      <c r="Y726" s="537"/>
      <c r="Z726" s="537"/>
      <c r="AA726" s="537"/>
      <c r="AB726" s="537"/>
      <c r="AC726" s="537"/>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row>
    <row r="727" spans="6:53" s="531" customFormat="1" ht="12">
      <c r="F727" s="532"/>
      <c r="G727" s="532"/>
      <c r="H727" s="532"/>
      <c r="I727" s="532"/>
      <c r="L727" s="532"/>
      <c r="N727" s="558"/>
      <c r="O727" s="536"/>
      <c r="P727" s="536"/>
      <c r="Q727" s="536"/>
      <c r="R727" s="536"/>
      <c r="S727" s="536"/>
      <c r="T727" s="537"/>
      <c r="U727" s="537"/>
      <c r="V727" s="537"/>
      <c r="W727" s="537"/>
      <c r="X727" s="537"/>
      <c r="Y727" s="537"/>
      <c r="Z727" s="537"/>
      <c r="AA727" s="537"/>
      <c r="AB727" s="537"/>
      <c r="AC727" s="537"/>
      <c r="AD727" s="558"/>
      <c r="AE727" s="558"/>
      <c r="AF727" s="558"/>
      <c r="AG727" s="558"/>
      <c r="AH727" s="558"/>
      <c r="AI727" s="558"/>
      <c r="AJ727" s="558"/>
      <c r="AK727" s="558"/>
      <c r="AL727" s="558"/>
      <c r="AM727" s="558"/>
      <c r="AN727" s="558"/>
      <c r="AO727" s="558"/>
      <c r="AP727" s="558"/>
      <c r="AQ727" s="558"/>
      <c r="AR727" s="558"/>
      <c r="AS727" s="558"/>
      <c r="AT727" s="558"/>
      <c r="AU727" s="558"/>
      <c r="AV727" s="558"/>
      <c r="AW727" s="558"/>
      <c r="AX727" s="558"/>
      <c r="AY727" s="558"/>
      <c r="AZ727" s="558"/>
      <c r="BA727" s="558"/>
    </row>
    <row r="728" spans="6:53" s="531" customFormat="1" ht="12">
      <c r="F728" s="532"/>
      <c r="G728" s="532"/>
      <c r="H728" s="532"/>
      <c r="I728" s="532"/>
      <c r="L728" s="532"/>
      <c r="N728" s="558"/>
      <c r="O728" s="536"/>
      <c r="P728" s="536"/>
      <c r="Q728" s="536"/>
      <c r="R728" s="536"/>
      <c r="S728" s="536"/>
      <c r="T728" s="537"/>
      <c r="U728" s="537"/>
      <c r="V728" s="537"/>
      <c r="W728" s="537"/>
      <c r="X728" s="537"/>
      <c r="Y728" s="537"/>
      <c r="Z728" s="537"/>
      <c r="AA728" s="537"/>
      <c r="AB728" s="537"/>
      <c r="AC728" s="537"/>
      <c r="AD728" s="558"/>
      <c r="AE728" s="558"/>
      <c r="AF728" s="558"/>
      <c r="AG728" s="558"/>
      <c r="AH728" s="558"/>
      <c r="AI728" s="558"/>
      <c r="AJ728" s="558"/>
      <c r="AK728" s="558"/>
      <c r="AL728" s="558"/>
      <c r="AM728" s="558"/>
      <c r="AN728" s="558"/>
      <c r="AO728" s="558"/>
      <c r="AP728" s="558"/>
      <c r="AQ728" s="558"/>
      <c r="AR728" s="558"/>
      <c r="AS728" s="558"/>
      <c r="AT728" s="558"/>
      <c r="AU728" s="558"/>
      <c r="AV728" s="558"/>
      <c r="AW728" s="558"/>
      <c r="AX728" s="558"/>
      <c r="AY728" s="558"/>
      <c r="AZ728" s="558"/>
      <c r="BA728" s="558"/>
    </row>
    <row r="729" spans="6:53" s="531" customFormat="1" ht="12">
      <c r="F729" s="532"/>
      <c r="G729" s="532"/>
      <c r="H729" s="532"/>
      <c r="I729" s="532"/>
      <c r="L729" s="532"/>
      <c r="N729" s="558"/>
      <c r="O729" s="536"/>
      <c r="P729" s="536"/>
      <c r="Q729" s="536"/>
      <c r="R729" s="536"/>
      <c r="S729" s="536"/>
      <c r="T729" s="537"/>
      <c r="U729" s="537"/>
      <c r="V729" s="537"/>
      <c r="W729" s="537"/>
      <c r="X729" s="537"/>
      <c r="Y729" s="537"/>
      <c r="Z729" s="537"/>
      <c r="AA729" s="537"/>
      <c r="AB729" s="537"/>
      <c r="AC729" s="537"/>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row>
    <row r="730" spans="6:53" s="531" customFormat="1" ht="12">
      <c r="F730" s="532"/>
      <c r="G730" s="532"/>
      <c r="H730" s="532"/>
      <c r="I730" s="532"/>
      <c r="L730" s="532"/>
      <c r="N730" s="558"/>
      <c r="O730" s="536"/>
      <c r="P730" s="536"/>
      <c r="Q730" s="536"/>
      <c r="R730" s="536"/>
      <c r="S730" s="536"/>
      <c r="T730" s="537"/>
      <c r="U730" s="537"/>
      <c r="V730" s="537"/>
      <c r="W730" s="537"/>
      <c r="X730" s="537"/>
      <c r="Y730" s="537"/>
      <c r="Z730" s="537"/>
      <c r="AA730" s="537"/>
      <c r="AB730" s="537"/>
      <c r="AC730" s="537"/>
      <c r="AD730" s="558"/>
      <c r="AE730" s="558"/>
      <c r="AF730" s="558"/>
      <c r="AG730" s="558"/>
      <c r="AH730" s="558"/>
      <c r="AI730" s="558"/>
      <c r="AJ730" s="558"/>
      <c r="AK730" s="558"/>
      <c r="AL730" s="558"/>
      <c r="AM730" s="558"/>
      <c r="AN730" s="558"/>
      <c r="AO730" s="558"/>
      <c r="AP730" s="558"/>
      <c r="AQ730" s="558"/>
      <c r="AR730" s="558"/>
      <c r="AS730" s="558"/>
      <c r="AT730" s="558"/>
      <c r="AU730" s="558"/>
      <c r="AV730" s="558"/>
      <c r="AW730" s="558"/>
      <c r="AX730" s="558"/>
      <c r="AY730" s="558"/>
      <c r="AZ730" s="558"/>
      <c r="BA730" s="558"/>
    </row>
    <row r="731" spans="6:53" s="531" customFormat="1" ht="12">
      <c r="F731" s="532"/>
      <c r="G731" s="532"/>
      <c r="H731" s="532"/>
      <c r="I731" s="532"/>
      <c r="L731" s="532"/>
      <c r="N731" s="558"/>
      <c r="O731" s="536"/>
      <c r="P731" s="536"/>
      <c r="Q731" s="536"/>
      <c r="R731" s="536"/>
      <c r="S731" s="536"/>
      <c r="T731" s="537"/>
      <c r="U731" s="537"/>
      <c r="V731" s="537"/>
      <c r="W731" s="537"/>
      <c r="X731" s="537"/>
      <c r="Y731" s="537"/>
      <c r="Z731" s="537"/>
      <c r="AA731" s="537"/>
      <c r="AB731" s="537"/>
      <c r="AC731" s="537"/>
      <c r="AD731" s="558"/>
      <c r="AE731" s="558"/>
      <c r="AF731" s="558"/>
      <c r="AG731" s="558"/>
      <c r="AH731" s="558"/>
      <c r="AI731" s="558"/>
      <c r="AJ731" s="558"/>
      <c r="AK731" s="558"/>
      <c r="AL731" s="558"/>
      <c r="AM731" s="558"/>
      <c r="AN731" s="558"/>
      <c r="AO731" s="558"/>
      <c r="AP731" s="558"/>
      <c r="AQ731" s="558"/>
      <c r="AR731" s="558"/>
      <c r="AS731" s="558"/>
      <c r="AT731" s="558"/>
      <c r="AU731" s="558"/>
      <c r="AV731" s="558"/>
      <c r="AW731" s="558"/>
      <c r="AX731" s="558"/>
      <c r="AY731" s="558"/>
      <c r="AZ731" s="558"/>
      <c r="BA731" s="558"/>
    </row>
    <row r="732" spans="6:53" s="531" customFormat="1" ht="12">
      <c r="F732" s="532"/>
      <c r="G732" s="532"/>
      <c r="H732" s="532"/>
      <c r="I732" s="532"/>
      <c r="L732" s="532"/>
      <c r="N732" s="558"/>
      <c r="O732" s="536"/>
      <c r="P732" s="536"/>
      <c r="Q732" s="536"/>
      <c r="R732" s="536"/>
      <c r="S732" s="536"/>
      <c r="T732" s="537"/>
      <c r="U732" s="537"/>
      <c r="V732" s="537"/>
      <c r="W732" s="537"/>
      <c r="X732" s="537"/>
      <c r="Y732" s="537"/>
      <c r="Z732" s="537"/>
      <c r="AA732" s="537"/>
      <c r="AB732" s="537"/>
      <c r="AC732" s="537"/>
      <c r="AD732" s="558"/>
      <c r="AE732" s="558"/>
      <c r="AF732" s="558"/>
      <c r="AG732" s="558"/>
      <c r="AH732" s="558"/>
      <c r="AI732" s="558"/>
      <c r="AJ732" s="558"/>
      <c r="AK732" s="558"/>
      <c r="AL732" s="558"/>
      <c r="AM732" s="558"/>
      <c r="AN732" s="558"/>
      <c r="AO732" s="558"/>
      <c r="AP732" s="558"/>
      <c r="AQ732" s="558"/>
      <c r="AR732" s="558"/>
      <c r="AS732" s="558"/>
      <c r="AT732" s="558"/>
      <c r="AU732" s="558"/>
      <c r="AV732" s="558"/>
      <c r="AW732" s="558"/>
      <c r="AX732" s="558"/>
      <c r="AY732" s="558"/>
      <c r="AZ732" s="558"/>
      <c r="BA732" s="558"/>
    </row>
    <row r="733" spans="6:53" s="531" customFormat="1" ht="12">
      <c r="F733" s="532"/>
      <c r="G733" s="532"/>
      <c r="H733" s="532"/>
      <c r="I733" s="532"/>
      <c r="L733" s="532"/>
      <c r="N733" s="558"/>
      <c r="O733" s="536"/>
      <c r="P733" s="536"/>
      <c r="Q733" s="536"/>
      <c r="R733" s="536"/>
      <c r="S733" s="536"/>
      <c r="T733" s="537"/>
      <c r="U733" s="537"/>
      <c r="V733" s="537"/>
      <c r="W733" s="537"/>
      <c r="X733" s="537"/>
      <c r="Y733" s="537"/>
      <c r="Z733" s="537"/>
      <c r="AA733" s="537"/>
      <c r="AB733" s="537"/>
      <c r="AC733" s="537"/>
      <c r="AD733" s="558"/>
      <c r="AE733" s="558"/>
      <c r="AF733" s="558"/>
      <c r="AG733" s="558"/>
      <c r="AH733" s="558"/>
      <c r="AI733" s="558"/>
      <c r="AJ733" s="558"/>
      <c r="AK733" s="558"/>
      <c r="AL733" s="558"/>
      <c r="AM733" s="558"/>
      <c r="AN733" s="558"/>
      <c r="AO733" s="558"/>
      <c r="AP733" s="558"/>
      <c r="AQ733" s="558"/>
      <c r="AR733" s="558"/>
      <c r="AS733" s="558"/>
      <c r="AT733" s="558"/>
      <c r="AU733" s="558"/>
      <c r="AV733" s="558"/>
      <c r="AW733" s="558"/>
      <c r="AX733" s="558"/>
      <c r="AY733" s="558"/>
      <c r="AZ733" s="558"/>
      <c r="BA733" s="558"/>
    </row>
    <row r="734" spans="6:53" s="531" customFormat="1" ht="12">
      <c r="F734" s="532"/>
      <c r="G734" s="532"/>
      <c r="H734" s="532"/>
      <c r="I734" s="532"/>
      <c r="L734" s="532"/>
      <c r="N734" s="558"/>
      <c r="O734" s="536"/>
      <c r="P734" s="536"/>
      <c r="Q734" s="536"/>
      <c r="R734" s="536"/>
      <c r="S734" s="536"/>
      <c r="T734" s="537"/>
      <c r="U734" s="537"/>
      <c r="V734" s="537"/>
      <c r="W734" s="537"/>
      <c r="X734" s="537"/>
      <c r="Y734" s="537"/>
      <c r="Z734" s="537"/>
      <c r="AA734" s="537"/>
      <c r="AB734" s="537"/>
      <c r="AC734" s="537"/>
      <c r="AD734" s="558"/>
      <c r="AE734" s="558"/>
      <c r="AF734" s="558"/>
      <c r="AG734" s="558"/>
      <c r="AH734" s="558"/>
      <c r="AI734" s="558"/>
      <c r="AJ734" s="558"/>
      <c r="AK734" s="558"/>
      <c r="AL734" s="558"/>
      <c r="AM734" s="558"/>
      <c r="AN734" s="558"/>
      <c r="AO734" s="558"/>
      <c r="AP734" s="558"/>
      <c r="AQ734" s="558"/>
      <c r="AR734" s="558"/>
      <c r="AS734" s="558"/>
      <c r="AT734" s="558"/>
      <c r="AU734" s="558"/>
      <c r="AV734" s="558"/>
      <c r="AW734" s="558"/>
      <c r="AX734" s="558"/>
      <c r="AY734" s="558"/>
      <c r="AZ734" s="558"/>
      <c r="BA734" s="558"/>
    </row>
    <row r="735" spans="6:53" s="531" customFormat="1" ht="12">
      <c r="F735" s="532"/>
      <c r="G735" s="532"/>
      <c r="H735" s="532"/>
      <c r="I735" s="532"/>
      <c r="L735" s="532"/>
      <c r="N735" s="558"/>
      <c r="O735" s="536"/>
      <c r="P735" s="536"/>
      <c r="Q735" s="536"/>
      <c r="R735" s="536"/>
      <c r="S735" s="536"/>
      <c r="T735" s="537"/>
      <c r="U735" s="537"/>
      <c r="V735" s="537"/>
      <c r="W735" s="537"/>
      <c r="X735" s="537"/>
      <c r="Y735" s="537"/>
      <c r="Z735" s="537"/>
      <c r="AA735" s="537"/>
      <c r="AB735" s="537"/>
      <c r="AC735" s="537"/>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row>
    <row r="736" spans="6:53" s="531" customFormat="1" ht="12">
      <c r="F736" s="532"/>
      <c r="G736" s="532"/>
      <c r="H736" s="532"/>
      <c r="I736" s="532"/>
      <c r="L736" s="532"/>
      <c r="N736" s="558"/>
      <c r="O736" s="536"/>
      <c r="P736" s="536"/>
      <c r="Q736" s="536"/>
      <c r="R736" s="536"/>
      <c r="S736" s="536"/>
      <c r="T736" s="537"/>
      <c r="U736" s="537"/>
      <c r="V736" s="537"/>
      <c r="W736" s="537"/>
      <c r="X736" s="537"/>
      <c r="Y736" s="537"/>
      <c r="Z736" s="537"/>
      <c r="AA736" s="537"/>
      <c r="AB736" s="537"/>
      <c r="AC736" s="537"/>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row>
    <row r="737" spans="6:53" s="531" customFormat="1" ht="12">
      <c r="F737" s="532"/>
      <c r="G737" s="532"/>
      <c r="H737" s="532"/>
      <c r="I737" s="532"/>
      <c r="L737" s="532"/>
      <c r="N737" s="558"/>
      <c r="O737" s="536"/>
      <c r="P737" s="536"/>
      <c r="Q737" s="536"/>
      <c r="R737" s="536"/>
      <c r="S737" s="536"/>
      <c r="T737" s="537"/>
      <c r="U737" s="537"/>
      <c r="V737" s="537"/>
      <c r="W737" s="537"/>
      <c r="X737" s="537"/>
      <c r="Y737" s="537"/>
      <c r="Z737" s="537"/>
      <c r="AA737" s="537"/>
      <c r="AB737" s="537"/>
      <c r="AC737" s="537"/>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row>
    <row r="738" spans="6:53" s="531" customFormat="1" ht="12">
      <c r="F738" s="532"/>
      <c r="G738" s="532"/>
      <c r="H738" s="532"/>
      <c r="I738" s="532"/>
      <c r="L738" s="532"/>
      <c r="N738" s="558"/>
      <c r="O738" s="536"/>
      <c r="P738" s="536"/>
      <c r="Q738" s="536"/>
      <c r="R738" s="536"/>
      <c r="S738" s="536"/>
      <c r="T738" s="537"/>
      <c r="U738" s="537"/>
      <c r="V738" s="537"/>
      <c r="W738" s="537"/>
      <c r="X738" s="537"/>
      <c r="Y738" s="537"/>
      <c r="Z738" s="537"/>
      <c r="AA738" s="537"/>
      <c r="AB738" s="537"/>
      <c r="AC738" s="537"/>
      <c r="AD738" s="558"/>
      <c r="AE738" s="558"/>
      <c r="AF738" s="558"/>
      <c r="AG738" s="558"/>
      <c r="AH738" s="558"/>
      <c r="AI738" s="558"/>
      <c r="AJ738" s="558"/>
      <c r="AK738" s="558"/>
      <c r="AL738" s="558"/>
      <c r="AM738" s="558"/>
      <c r="AN738" s="558"/>
      <c r="AO738" s="558"/>
      <c r="AP738" s="558"/>
      <c r="AQ738" s="558"/>
      <c r="AR738" s="558"/>
      <c r="AS738" s="558"/>
      <c r="AT738" s="558"/>
      <c r="AU738" s="558"/>
      <c r="AV738" s="558"/>
      <c r="AW738" s="558"/>
      <c r="AX738" s="558"/>
      <c r="AY738" s="558"/>
      <c r="AZ738" s="558"/>
      <c r="BA738" s="558"/>
    </row>
    <row r="739" spans="6:53" s="531" customFormat="1" ht="12">
      <c r="F739" s="532"/>
      <c r="G739" s="532"/>
      <c r="H739" s="532"/>
      <c r="I739" s="532"/>
      <c r="L739" s="532"/>
      <c r="N739" s="558"/>
      <c r="O739" s="536"/>
      <c r="P739" s="536"/>
      <c r="Q739" s="536"/>
      <c r="R739" s="536"/>
      <c r="S739" s="536"/>
      <c r="T739" s="537"/>
      <c r="U739" s="537"/>
      <c r="V739" s="537"/>
      <c r="W739" s="537"/>
      <c r="X739" s="537"/>
      <c r="Y739" s="537"/>
      <c r="Z739" s="537"/>
      <c r="AA739" s="537"/>
      <c r="AB739" s="537"/>
      <c r="AC739" s="537"/>
      <c r="AD739" s="558"/>
      <c r="AE739" s="558"/>
      <c r="AF739" s="558"/>
      <c r="AG739" s="558"/>
      <c r="AH739" s="558"/>
      <c r="AI739" s="558"/>
      <c r="AJ739" s="558"/>
      <c r="AK739" s="558"/>
      <c r="AL739" s="558"/>
      <c r="AM739" s="558"/>
      <c r="AN739" s="558"/>
      <c r="AO739" s="558"/>
      <c r="AP739" s="558"/>
      <c r="AQ739" s="558"/>
      <c r="AR739" s="558"/>
      <c r="AS739" s="558"/>
      <c r="AT739" s="558"/>
      <c r="AU739" s="558"/>
      <c r="AV739" s="558"/>
      <c r="AW739" s="558"/>
      <c r="AX739" s="558"/>
      <c r="AY739" s="558"/>
      <c r="AZ739" s="558"/>
      <c r="BA739" s="558"/>
    </row>
    <row r="740" spans="6:53" s="531" customFormat="1" ht="12">
      <c r="F740" s="532"/>
      <c r="G740" s="532"/>
      <c r="H740" s="532"/>
      <c r="I740" s="532"/>
      <c r="L740" s="532"/>
      <c r="N740" s="558"/>
      <c r="O740" s="536"/>
      <c r="P740" s="536"/>
      <c r="Q740" s="536"/>
      <c r="R740" s="536"/>
      <c r="S740" s="536"/>
      <c r="T740" s="537"/>
      <c r="U740" s="537"/>
      <c r="V740" s="537"/>
      <c r="W740" s="537"/>
      <c r="X740" s="537"/>
      <c r="Y740" s="537"/>
      <c r="Z740" s="537"/>
      <c r="AA740" s="537"/>
      <c r="AB740" s="537"/>
      <c r="AC740" s="537"/>
      <c r="AD740" s="558"/>
      <c r="AE740" s="558"/>
      <c r="AF740" s="558"/>
      <c r="AG740" s="558"/>
      <c r="AH740" s="558"/>
      <c r="AI740" s="558"/>
      <c r="AJ740" s="558"/>
      <c r="AK740" s="558"/>
      <c r="AL740" s="558"/>
      <c r="AM740" s="558"/>
      <c r="AN740" s="558"/>
      <c r="AO740" s="558"/>
      <c r="AP740" s="558"/>
      <c r="AQ740" s="558"/>
      <c r="AR740" s="558"/>
      <c r="AS740" s="558"/>
      <c r="AT740" s="558"/>
      <c r="AU740" s="558"/>
      <c r="AV740" s="558"/>
      <c r="AW740" s="558"/>
      <c r="AX740" s="558"/>
      <c r="AY740" s="558"/>
      <c r="AZ740" s="558"/>
      <c r="BA740" s="558"/>
    </row>
    <row r="741" spans="6:53" s="531" customFormat="1" ht="12">
      <c r="F741" s="532"/>
      <c r="G741" s="532"/>
      <c r="H741" s="532"/>
      <c r="I741" s="532"/>
      <c r="L741" s="532"/>
      <c r="N741" s="558"/>
      <c r="O741" s="536"/>
      <c r="P741" s="536"/>
      <c r="Q741" s="536"/>
      <c r="R741" s="536"/>
      <c r="S741" s="536"/>
      <c r="T741" s="537"/>
      <c r="U741" s="537"/>
      <c r="V741" s="537"/>
      <c r="W741" s="537"/>
      <c r="X741" s="537"/>
      <c r="Y741" s="537"/>
      <c r="Z741" s="537"/>
      <c r="AA741" s="537"/>
      <c r="AB741" s="537"/>
      <c r="AC741" s="537"/>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row>
    <row r="742" spans="6:53" s="531" customFormat="1" ht="12">
      <c r="F742" s="532"/>
      <c r="G742" s="532"/>
      <c r="H742" s="532"/>
      <c r="I742" s="532"/>
      <c r="L742" s="532"/>
      <c r="N742" s="558"/>
      <c r="O742" s="536"/>
      <c r="P742" s="536"/>
      <c r="Q742" s="536"/>
      <c r="R742" s="536"/>
      <c r="S742" s="536"/>
      <c r="T742" s="537"/>
      <c r="U742" s="537"/>
      <c r="V742" s="537"/>
      <c r="W742" s="537"/>
      <c r="X742" s="537"/>
      <c r="Y742" s="537"/>
      <c r="Z742" s="537"/>
      <c r="AA742" s="537"/>
      <c r="AB742" s="537"/>
      <c r="AC742" s="537"/>
      <c r="AD742" s="558"/>
      <c r="AE742" s="558"/>
      <c r="AF742" s="558"/>
      <c r="AG742" s="558"/>
      <c r="AH742" s="558"/>
      <c r="AI742" s="558"/>
      <c r="AJ742" s="558"/>
      <c r="AK742" s="558"/>
      <c r="AL742" s="558"/>
      <c r="AM742" s="558"/>
      <c r="AN742" s="558"/>
      <c r="AO742" s="558"/>
      <c r="AP742" s="558"/>
      <c r="AQ742" s="558"/>
      <c r="AR742" s="558"/>
      <c r="AS742" s="558"/>
      <c r="AT742" s="558"/>
      <c r="AU742" s="558"/>
      <c r="AV742" s="558"/>
      <c r="AW742" s="558"/>
      <c r="AX742" s="558"/>
      <c r="AY742" s="558"/>
      <c r="AZ742" s="558"/>
      <c r="BA742" s="558"/>
    </row>
    <row r="743" spans="6:53" s="531" customFormat="1" ht="12">
      <c r="F743" s="532"/>
      <c r="G743" s="532"/>
      <c r="H743" s="532"/>
      <c r="I743" s="532"/>
      <c r="L743" s="532"/>
      <c r="N743" s="558"/>
      <c r="O743" s="536"/>
      <c r="P743" s="536"/>
      <c r="Q743" s="536"/>
      <c r="R743" s="536"/>
      <c r="S743" s="536"/>
      <c r="T743" s="537"/>
      <c r="U743" s="537"/>
      <c r="V743" s="537"/>
      <c r="W743" s="537"/>
      <c r="X743" s="537"/>
      <c r="Y743" s="537"/>
      <c r="Z743" s="537"/>
      <c r="AA743" s="537"/>
      <c r="AB743" s="537"/>
      <c r="AC743" s="537"/>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row>
    <row r="744" spans="6:53" s="531" customFormat="1" ht="12">
      <c r="F744" s="532"/>
      <c r="G744" s="532"/>
      <c r="H744" s="532"/>
      <c r="I744" s="532"/>
      <c r="L744" s="532"/>
      <c r="N744" s="558"/>
      <c r="O744" s="536"/>
      <c r="P744" s="536"/>
      <c r="Q744" s="536"/>
      <c r="R744" s="536"/>
      <c r="S744" s="536"/>
      <c r="T744" s="537"/>
      <c r="U744" s="537"/>
      <c r="V744" s="537"/>
      <c r="W744" s="537"/>
      <c r="X744" s="537"/>
      <c r="Y744" s="537"/>
      <c r="Z744" s="537"/>
      <c r="AA744" s="537"/>
      <c r="AB744" s="537"/>
      <c r="AC744" s="537"/>
      <c r="AD744" s="558"/>
      <c r="AE744" s="558"/>
      <c r="AF744" s="558"/>
      <c r="AG744" s="558"/>
      <c r="AH744" s="558"/>
      <c r="AI744" s="558"/>
      <c r="AJ744" s="558"/>
      <c r="AK744" s="558"/>
      <c r="AL744" s="558"/>
      <c r="AM744" s="558"/>
      <c r="AN744" s="558"/>
      <c r="AO744" s="558"/>
      <c r="AP744" s="558"/>
      <c r="AQ744" s="558"/>
      <c r="AR744" s="558"/>
      <c r="AS744" s="558"/>
      <c r="AT744" s="558"/>
      <c r="AU744" s="558"/>
      <c r="AV744" s="558"/>
      <c r="AW744" s="558"/>
      <c r="AX744" s="558"/>
      <c r="AY744" s="558"/>
      <c r="AZ744" s="558"/>
      <c r="BA744" s="558"/>
    </row>
    <row r="745" spans="6:53" s="531" customFormat="1" ht="12">
      <c r="F745" s="532"/>
      <c r="G745" s="532"/>
      <c r="H745" s="532"/>
      <c r="I745" s="532"/>
      <c r="L745" s="532"/>
      <c r="N745" s="558"/>
      <c r="O745" s="536"/>
      <c r="P745" s="536"/>
      <c r="Q745" s="536"/>
      <c r="R745" s="536"/>
      <c r="S745" s="536"/>
      <c r="T745" s="537"/>
      <c r="U745" s="537"/>
      <c r="V745" s="537"/>
      <c r="W745" s="537"/>
      <c r="X745" s="537"/>
      <c r="Y745" s="537"/>
      <c r="Z745" s="537"/>
      <c r="AA745" s="537"/>
      <c r="AB745" s="537"/>
      <c r="AC745" s="537"/>
      <c r="AD745" s="558"/>
      <c r="AE745" s="558"/>
      <c r="AF745" s="558"/>
      <c r="AG745" s="558"/>
      <c r="AH745" s="558"/>
      <c r="AI745" s="558"/>
      <c r="AJ745" s="558"/>
      <c r="AK745" s="558"/>
      <c r="AL745" s="558"/>
      <c r="AM745" s="558"/>
      <c r="AN745" s="558"/>
      <c r="AO745" s="558"/>
      <c r="AP745" s="558"/>
      <c r="AQ745" s="558"/>
      <c r="AR745" s="558"/>
      <c r="AS745" s="558"/>
      <c r="AT745" s="558"/>
      <c r="AU745" s="558"/>
      <c r="AV745" s="558"/>
      <c r="AW745" s="558"/>
      <c r="AX745" s="558"/>
      <c r="AY745" s="558"/>
      <c r="AZ745" s="558"/>
      <c r="BA745" s="558"/>
    </row>
    <row r="746" spans="6:53" s="531" customFormat="1" ht="12">
      <c r="F746" s="532"/>
      <c r="G746" s="532"/>
      <c r="H746" s="532"/>
      <c r="I746" s="532"/>
      <c r="L746" s="532"/>
      <c r="N746" s="558"/>
      <c r="O746" s="536"/>
      <c r="P746" s="536"/>
      <c r="Q746" s="536"/>
      <c r="R746" s="536"/>
      <c r="S746" s="536"/>
      <c r="T746" s="537"/>
      <c r="U746" s="537"/>
      <c r="V746" s="537"/>
      <c r="W746" s="537"/>
      <c r="X746" s="537"/>
      <c r="Y746" s="537"/>
      <c r="Z746" s="537"/>
      <c r="AA746" s="537"/>
      <c r="AB746" s="537"/>
      <c r="AC746" s="537"/>
      <c r="AD746" s="558"/>
      <c r="AE746" s="558"/>
      <c r="AF746" s="558"/>
      <c r="AG746" s="558"/>
      <c r="AH746" s="558"/>
      <c r="AI746" s="558"/>
      <c r="AJ746" s="558"/>
      <c r="AK746" s="558"/>
      <c r="AL746" s="558"/>
      <c r="AM746" s="558"/>
      <c r="AN746" s="558"/>
      <c r="AO746" s="558"/>
      <c r="AP746" s="558"/>
      <c r="AQ746" s="558"/>
      <c r="AR746" s="558"/>
      <c r="AS746" s="558"/>
      <c r="AT746" s="558"/>
      <c r="AU746" s="558"/>
      <c r="AV746" s="558"/>
      <c r="AW746" s="558"/>
      <c r="AX746" s="558"/>
      <c r="AY746" s="558"/>
      <c r="AZ746" s="558"/>
      <c r="BA746" s="558"/>
    </row>
    <row r="747" spans="6:53" s="531" customFormat="1" ht="12">
      <c r="F747" s="532"/>
      <c r="G747" s="532"/>
      <c r="H747" s="532"/>
      <c r="I747" s="532"/>
      <c r="L747" s="532"/>
      <c r="N747" s="558"/>
      <c r="O747" s="536"/>
      <c r="P747" s="536"/>
      <c r="Q747" s="536"/>
      <c r="R747" s="536"/>
      <c r="S747" s="536"/>
      <c r="T747" s="537"/>
      <c r="U747" s="537"/>
      <c r="V747" s="537"/>
      <c r="W747" s="537"/>
      <c r="X747" s="537"/>
      <c r="Y747" s="537"/>
      <c r="Z747" s="537"/>
      <c r="AA747" s="537"/>
      <c r="AB747" s="537"/>
      <c r="AC747" s="537"/>
      <c r="AD747" s="558"/>
      <c r="AE747" s="558"/>
      <c r="AF747" s="558"/>
      <c r="AG747" s="558"/>
      <c r="AH747" s="558"/>
      <c r="AI747" s="558"/>
      <c r="AJ747" s="558"/>
      <c r="AK747" s="558"/>
      <c r="AL747" s="558"/>
      <c r="AM747" s="558"/>
      <c r="AN747" s="558"/>
      <c r="AO747" s="558"/>
      <c r="AP747" s="558"/>
      <c r="AQ747" s="558"/>
      <c r="AR747" s="558"/>
      <c r="AS747" s="558"/>
      <c r="AT747" s="558"/>
      <c r="AU747" s="558"/>
      <c r="AV747" s="558"/>
      <c r="AW747" s="558"/>
      <c r="AX747" s="558"/>
      <c r="AY747" s="558"/>
      <c r="AZ747" s="558"/>
      <c r="BA747" s="558"/>
    </row>
    <row r="748" spans="6:53" s="531" customFormat="1" ht="12">
      <c r="F748" s="532"/>
      <c r="G748" s="532"/>
      <c r="H748" s="532"/>
      <c r="I748" s="532"/>
      <c r="L748" s="532"/>
      <c r="N748" s="558"/>
      <c r="O748" s="536"/>
      <c r="P748" s="536"/>
      <c r="Q748" s="536"/>
      <c r="R748" s="536"/>
      <c r="S748" s="536"/>
      <c r="T748" s="537"/>
      <c r="U748" s="537"/>
      <c r="V748" s="537"/>
      <c r="W748" s="537"/>
      <c r="X748" s="537"/>
      <c r="Y748" s="537"/>
      <c r="Z748" s="537"/>
      <c r="AA748" s="537"/>
      <c r="AB748" s="537"/>
      <c r="AC748" s="537"/>
      <c r="AD748" s="558"/>
      <c r="AE748" s="558"/>
      <c r="AF748" s="558"/>
      <c r="AG748" s="558"/>
      <c r="AH748" s="558"/>
      <c r="AI748" s="558"/>
      <c r="AJ748" s="558"/>
      <c r="AK748" s="558"/>
      <c r="AL748" s="558"/>
      <c r="AM748" s="558"/>
      <c r="AN748" s="558"/>
      <c r="AO748" s="558"/>
      <c r="AP748" s="558"/>
      <c r="AQ748" s="558"/>
      <c r="AR748" s="558"/>
      <c r="AS748" s="558"/>
      <c r="AT748" s="558"/>
      <c r="AU748" s="558"/>
      <c r="AV748" s="558"/>
      <c r="AW748" s="558"/>
      <c r="AX748" s="558"/>
      <c r="AY748" s="558"/>
      <c r="AZ748" s="558"/>
      <c r="BA748" s="558"/>
    </row>
    <row r="749" spans="6:53" s="531" customFormat="1" ht="12">
      <c r="F749" s="532"/>
      <c r="G749" s="532"/>
      <c r="H749" s="532"/>
      <c r="I749" s="532"/>
      <c r="L749" s="532"/>
      <c r="N749" s="558"/>
      <c r="O749" s="536"/>
      <c r="P749" s="536"/>
      <c r="Q749" s="536"/>
      <c r="R749" s="536"/>
      <c r="S749" s="536"/>
      <c r="T749" s="537"/>
      <c r="U749" s="537"/>
      <c r="V749" s="537"/>
      <c r="W749" s="537"/>
      <c r="X749" s="537"/>
      <c r="Y749" s="537"/>
      <c r="Z749" s="537"/>
      <c r="AA749" s="537"/>
      <c r="AB749" s="537"/>
      <c r="AC749" s="537"/>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row>
    <row r="750" spans="6:53" s="531" customFormat="1" ht="12">
      <c r="F750" s="532"/>
      <c r="G750" s="532"/>
      <c r="H750" s="532"/>
      <c r="I750" s="532"/>
      <c r="L750" s="532"/>
      <c r="N750" s="558"/>
      <c r="O750" s="536"/>
      <c r="P750" s="536"/>
      <c r="Q750" s="536"/>
      <c r="R750" s="536"/>
      <c r="S750" s="536"/>
      <c r="T750" s="537"/>
      <c r="U750" s="537"/>
      <c r="V750" s="537"/>
      <c r="W750" s="537"/>
      <c r="X750" s="537"/>
      <c r="Y750" s="537"/>
      <c r="Z750" s="537"/>
      <c r="AA750" s="537"/>
      <c r="AB750" s="537"/>
      <c r="AC750" s="537"/>
      <c r="AD750" s="558"/>
      <c r="AE750" s="558"/>
      <c r="AF750" s="558"/>
      <c r="AG750" s="558"/>
      <c r="AH750" s="558"/>
      <c r="AI750" s="558"/>
      <c r="AJ750" s="558"/>
      <c r="AK750" s="558"/>
      <c r="AL750" s="558"/>
      <c r="AM750" s="558"/>
      <c r="AN750" s="558"/>
      <c r="AO750" s="558"/>
      <c r="AP750" s="558"/>
      <c r="AQ750" s="558"/>
      <c r="AR750" s="558"/>
      <c r="AS750" s="558"/>
      <c r="AT750" s="558"/>
      <c r="AU750" s="558"/>
      <c r="AV750" s="558"/>
      <c r="AW750" s="558"/>
      <c r="AX750" s="558"/>
      <c r="AY750" s="558"/>
      <c r="AZ750" s="558"/>
      <c r="BA750" s="558"/>
    </row>
    <row r="751" spans="6:53" s="531" customFormat="1" ht="12">
      <c r="F751" s="532"/>
      <c r="G751" s="532"/>
      <c r="H751" s="532"/>
      <c r="I751" s="532"/>
      <c r="L751" s="532"/>
      <c r="N751" s="558"/>
      <c r="O751" s="536"/>
      <c r="P751" s="536"/>
      <c r="Q751" s="536"/>
      <c r="R751" s="536"/>
      <c r="S751" s="536"/>
      <c r="T751" s="537"/>
      <c r="U751" s="537"/>
      <c r="V751" s="537"/>
      <c r="W751" s="537"/>
      <c r="X751" s="537"/>
      <c r="Y751" s="537"/>
      <c r="Z751" s="537"/>
      <c r="AA751" s="537"/>
      <c r="AB751" s="537"/>
      <c r="AC751" s="537"/>
      <c r="AD751" s="558"/>
      <c r="AE751" s="558"/>
      <c r="AF751" s="558"/>
      <c r="AG751" s="558"/>
      <c r="AH751" s="558"/>
      <c r="AI751" s="558"/>
      <c r="AJ751" s="558"/>
      <c r="AK751" s="558"/>
      <c r="AL751" s="558"/>
      <c r="AM751" s="558"/>
      <c r="AN751" s="558"/>
      <c r="AO751" s="558"/>
      <c r="AP751" s="558"/>
      <c r="AQ751" s="558"/>
      <c r="AR751" s="558"/>
      <c r="AS751" s="558"/>
      <c r="AT751" s="558"/>
      <c r="AU751" s="558"/>
      <c r="AV751" s="558"/>
      <c r="AW751" s="558"/>
      <c r="AX751" s="558"/>
      <c r="AY751" s="558"/>
      <c r="AZ751" s="558"/>
      <c r="BA751" s="558"/>
    </row>
    <row r="752" spans="6:53" s="531" customFormat="1" ht="12">
      <c r="F752" s="532"/>
      <c r="G752" s="532"/>
      <c r="H752" s="532"/>
      <c r="I752" s="532"/>
      <c r="L752" s="532"/>
      <c r="N752" s="558"/>
      <c r="O752" s="536"/>
      <c r="P752" s="536"/>
      <c r="Q752" s="536"/>
      <c r="R752" s="536"/>
      <c r="S752" s="536"/>
      <c r="T752" s="537"/>
      <c r="U752" s="537"/>
      <c r="V752" s="537"/>
      <c r="W752" s="537"/>
      <c r="X752" s="537"/>
      <c r="Y752" s="537"/>
      <c r="Z752" s="537"/>
      <c r="AA752" s="537"/>
      <c r="AB752" s="537"/>
      <c r="AC752" s="537"/>
      <c r="AD752" s="558"/>
      <c r="AE752" s="558"/>
      <c r="AF752" s="558"/>
      <c r="AG752" s="558"/>
      <c r="AH752" s="558"/>
      <c r="AI752" s="558"/>
      <c r="AJ752" s="558"/>
      <c r="AK752" s="558"/>
      <c r="AL752" s="558"/>
      <c r="AM752" s="558"/>
      <c r="AN752" s="558"/>
      <c r="AO752" s="558"/>
      <c r="AP752" s="558"/>
      <c r="AQ752" s="558"/>
      <c r="AR752" s="558"/>
      <c r="AS752" s="558"/>
      <c r="AT752" s="558"/>
      <c r="AU752" s="558"/>
      <c r="AV752" s="558"/>
      <c r="AW752" s="558"/>
      <c r="AX752" s="558"/>
      <c r="AY752" s="558"/>
      <c r="AZ752" s="558"/>
      <c r="BA752" s="558"/>
    </row>
    <row r="753" spans="6:53" s="531" customFormat="1" ht="12">
      <c r="F753" s="532"/>
      <c r="G753" s="532"/>
      <c r="H753" s="532"/>
      <c r="I753" s="532"/>
      <c r="L753" s="532"/>
      <c r="N753" s="558"/>
      <c r="O753" s="536"/>
      <c r="P753" s="536"/>
      <c r="Q753" s="536"/>
      <c r="R753" s="536"/>
      <c r="S753" s="536"/>
      <c r="T753" s="537"/>
      <c r="U753" s="537"/>
      <c r="V753" s="537"/>
      <c r="W753" s="537"/>
      <c r="X753" s="537"/>
      <c r="Y753" s="537"/>
      <c r="Z753" s="537"/>
      <c r="AA753" s="537"/>
      <c r="AB753" s="537"/>
      <c r="AC753" s="537"/>
      <c r="AD753" s="558"/>
      <c r="AE753" s="558"/>
      <c r="AF753" s="558"/>
      <c r="AG753" s="558"/>
      <c r="AH753" s="558"/>
      <c r="AI753" s="558"/>
      <c r="AJ753" s="558"/>
      <c r="AK753" s="558"/>
      <c r="AL753" s="558"/>
      <c r="AM753" s="558"/>
      <c r="AN753" s="558"/>
      <c r="AO753" s="558"/>
      <c r="AP753" s="558"/>
      <c r="AQ753" s="558"/>
      <c r="AR753" s="558"/>
      <c r="AS753" s="558"/>
      <c r="AT753" s="558"/>
      <c r="AU753" s="558"/>
      <c r="AV753" s="558"/>
      <c r="AW753" s="558"/>
      <c r="AX753" s="558"/>
      <c r="AY753" s="558"/>
      <c r="AZ753" s="558"/>
      <c r="BA753" s="558"/>
    </row>
    <row r="754" spans="6:53" s="531" customFormat="1" ht="12">
      <c r="F754" s="532"/>
      <c r="G754" s="532"/>
      <c r="H754" s="532"/>
      <c r="I754" s="532"/>
      <c r="L754" s="532"/>
      <c r="N754" s="558"/>
      <c r="O754" s="536"/>
      <c r="P754" s="536"/>
      <c r="Q754" s="536"/>
      <c r="R754" s="536"/>
      <c r="S754" s="536"/>
      <c r="T754" s="537"/>
      <c r="U754" s="537"/>
      <c r="V754" s="537"/>
      <c r="W754" s="537"/>
      <c r="X754" s="537"/>
      <c r="Y754" s="537"/>
      <c r="Z754" s="537"/>
      <c r="AA754" s="537"/>
      <c r="AB754" s="537"/>
      <c r="AC754" s="537"/>
      <c r="AD754" s="558"/>
      <c r="AE754" s="558"/>
      <c r="AF754" s="558"/>
      <c r="AG754" s="558"/>
      <c r="AH754" s="558"/>
      <c r="AI754" s="558"/>
      <c r="AJ754" s="558"/>
      <c r="AK754" s="558"/>
      <c r="AL754" s="558"/>
      <c r="AM754" s="558"/>
      <c r="AN754" s="558"/>
      <c r="AO754" s="558"/>
      <c r="AP754" s="558"/>
      <c r="AQ754" s="558"/>
      <c r="AR754" s="558"/>
      <c r="AS754" s="558"/>
      <c r="AT754" s="558"/>
      <c r="AU754" s="558"/>
      <c r="AV754" s="558"/>
      <c r="AW754" s="558"/>
      <c r="AX754" s="558"/>
      <c r="AY754" s="558"/>
      <c r="AZ754" s="558"/>
      <c r="BA754" s="558"/>
    </row>
    <row r="755" spans="6:53" s="531" customFormat="1" ht="12">
      <c r="F755" s="532"/>
      <c r="G755" s="532"/>
      <c r="H755" s="532"/>
      <c r="I755" s="532"/>
      <c r="L755" s="532"/>
      <c r="N755" s="558"/>
      <c r="O755" s="536"/>
      <c r="P755" s="536"/>
      <c r="Q755" s="536"/>
      <c r="R755" s="536"/>
      <c r="S755" s="536"/>
      <c r="T755" s="537"/>
      <c r="U755" s="537"/>
      <c r="V755" s="537"/>
      <c r="W755" s="537"/>
      <c r="X755" s="537"/>
      <c r="Y755" s="537"/>
      <c r="Z755" s="537"/>
      <c r="AA755" s="537"/>
      <c r="AB755" s="537"/>
      <c r="AC755" s="537"/>
      <c r="AD755" s="558"/>
      <c r="AE755" s="558"/>
      <c r="AF755" s="558"/>
      <c r="AG755" s="558"/>
      <c r="AH755" s="558"/>
      <c r="AI755" s="558"/>
      <c r="AJ755" s="558"/>
      <c r="AK755" s="558"/>
      <c r="AL755" s="558"/>
      <c r="AM755" s="558"/>
      <c r="AN755" s="558"/>
      <c r="AO755" s="558"/>
      <c r="AP755" s="558"/>
      <c r="AQ755" s="558"/>
      <c r="AR755" s="558"/>
      <c r="AS755" s="558"/>
      <c r="AT755" s="558"/>
      <c r="AU755" s="558"/>
      <c r="AV755" s="558"/>
      <c r="AW755" s="558"/>
      <c r="AX755" s="558"/>
      <c r="AY755" s="558"/>
      <c r="AZ755" s="558"/>
      <c r="BA755" s="558"/>
    </row>
    <row r="756" spans="6:53" s="531" customFormat="1" ht="12">
      <c r="F756" s="532"/>
      <c r="G756" s="532"/>
      <c r="H756" s="532"/>
      <c r="I756" s="532"/>
      <c r="L756" s="532"/>
      <c r="N756" s="558"/>
      <c r="O756" s="536"/>
      <c r="P756" s="536"/>
      <c r="Q756" s="536"/>
      <c r="R756" s="536"/>
      <c r="S756" s="536"/>
      <c r="T756" s="537"/>
      <c r="U756" s="537"/>
      <c r="V756" s="537"/>
      <c r="W756" s="537"/>
      <c r="X756" s="537"/>
      <c r="Y756" s="537"/>
      <c r="Z756" s="537"/>
      <c r="AA756" s="537"/>
      <c r="AB756" s="537"/>
      <c r="AC756" s="537"/>
      <c r="AD756" s="558"/>
      <c r="AE756" s="558"/>
      <c r="AF756" s="558"/>
      <c r="AG756" s="558"/>
      <c r="AH756" s="558"/>
      <c r="AI756" s="558"/>
      <c r="AJ756" s="558"/>
      <c r="AK756" s="558"/>
      <c r="AL756" s="558"/>
      <c r="AM756" s="558"/>
      <c r="AN756" s="558"/>
      <c r="AO756" s="558"/>
      <c r="AP756" s="558"/>
      <c r="AQ756" s="558"/>
      <c r="AR756" s="558"/>
      <c r="AS756" s="558"/>
      <c r="AT756" s="558"/>
      <c r="AU756" s="558"/>
      <c r="AV756" s="558"/>
      <c r="AW756" s="558"/>
      <c r="AX756" s="558"/>
      <c r="AY756" s="558"/>
      <c r="AZ756" s="558"/>
      <c r="BA756" s="558"/>
    </row>
    <row r="757" spans="6:53" s="531" customFormat="1" ht="12">
      <c r="F757" s="532"/>
      <c r="G757" s="532"/>
      <c r="H757" s="532"/>
      <c r="I757" s="532"/>
      <c r="L757" s="532"/>
      <c r="N757" s="558"/>
      <c r="O757" s="536"/>
      <c r="P757" s="536"/>
      <c r="Q757" s="536"/>
      <c r="R757" s="536"/>
      <c r="S757" s="536"/>
      <c r="T757" s="537"/>
      <c r="U757" s="537"/>
      <c r="V757" s="537"/>
      <c r="W757" s="537"/>
      <c r="X757" s="537"/>
      <c r="Y757" s="537"/>
      <c r="Z757" s="537"/>
      <c r="AA757" s="537"/>
      <c r="AB757" s="537"/>
      <c r="AC757" s="537"/>
      <c r="AD757" s="558"/>
      <c r="AE757" s="558"/>
      <c r="AF757" s="558"/>
      <c r="AG757" s="558"/>
      <c r="AH757" s="558"/>
      <c r="AI757" s="558"/>
      <c r="AJ757" s="558"/>
      <c r="AK757" s="558"/>
      <c r="AL757" s="558"/>
      <c r="AM757" s="558"/>
      <c r="AN757" s="558"/>
      <c r="AO757" s="558"/>
      <c r="AP757" s="558"/>
      <c r="AQ757" s="558"/>
      <c r="AR757" s="558"/>
      <c r="AS757" s="558"/>
      <c r="AT757" s="558"/>
      <c r="AU757" s="558"/>
      <c r="AV757" s="558"/>
      <c r="AW757" s="558"/>
      <c r="AX757" s="558"/>
      <c r="AY757" s="558"/>
      <c r="AZ757" s="558"/>
      <c r="BA757" s="558"/>
    </row>
    <row r="758" spans="6:53" s="531" customFormat="1" ht="12">
      <c r="F758" s="532"/>
      <c r="G758" s="532"/>
      <c r="H758" s="532"/>
      <c r="I758" s="532"/>
      <c r="L758" s="532"/>
      <c r="N758" s="558"/>
      <c r="O758" s="536"/>
      <c r="P758" s="536"/>
      <c r="Q758" s="536"/>
      <c r="R758" s="536"/>
      <c r="S758" s="536"/>
      <c r="T758" s="537"/>
      <c r="U758" s="537"/>
      <c r="V758" s="537"/>
      <c r="W758" s="537"/>
      <c r="X758" s="537"/>
      <c r="Y758" s="537"/>
      <c r="Z758" s="537"/>
      <c r="AA758" s="537"/>
      <c r="AB758" s="537"/>
      <c r="AC758" s="537"/>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row>
    <row r="759" spans="6:53" s="531" customFormat="1" ht="12">
      <c r="F759" s="532"/>
      <c r="G759" s="532"/>
      <c r="H759" s="532"/>
      <c r="I759" s="532"/>
      <c r="L759" s="532"/>
      <c r="N759" s="558"/>
      <c r="O759" s="536"/>
      <c r="P759" s="536"/>
      <c r="Q759" s="536"/>
      <c r="R759" s="536"/>
      <c r="S759" s="536"/>
      <c r="T759" s="537"/>
      <c r="U759" s="537"/>
      <c r="V759" s="537"/>
      <c r="W759" s="537"/>
      <c r="X759" s="537"/>
      <c r="Y759" s="537"/>
      <c r="Z759" s="537"/>
      <c r="AA759" s="537"/>
      <c r="AB759" s="537"/>
      <c r="AC759" s="537"/>
      <c r="AD759" s="558"/>
      <c r="AE759" s="558"/>
      <c r="AF759" s="558"/>
      <c r="AG759" s="558"/>
      <c r="AH759" s="558"/>
      <c r="AI759" s="558"/>
      <c r="AJ759" s="558"/>
      <c r="AK759" s="558"/>
      <c r="AL759" s="558"/>
      <c r="AM759" s="558"/>
      <c r="AN759" s="558"/>
      <c r="AO759" s="558"/>
      <c r="AP759" s="558"/>
      <c r="AQ759" s="558"/>
      <c r="AR759" s="558"/>
      <c r="AS759" s="558"/>
      <c r="AT759" s="558"/>
      <c r="AU759" s="558"/>
      <c r="AV759" s="558"/>
      <c r="AW759" s="558"/>
      <c r="AX759" s="558"/>
      <c r="AY759" s="558"/>
      <c r="AZ759" s="558"/>
      <c r="BA759" s="558"/>
    </row>
    <row r="760" spans="6:53" s="531" customFormat="1" ht="12">
      <c r="F760" s="532"/>
      <c r="G760" s="532"/>
      <c r="H760" s="532"/>
      <c r="I760" s="532"/>
      <c r="L760" s="532"/>
      <c r="N760" s="558"/>
      <c r="O760" s="536"/>
      <c r="P760" s="536"/>
      <c r="Q760" s="536"/>
      <c r="R760" s="536"/>
      <c r="S760" s="536"/>
      <c r="T760" s="537"/>
      <c r="U760" s="537"/>
      <c r="V760" s="537"/>
      <c r="W760" s="537"/>
      <c r="X760" s="537"/>
      <c r="Y760" s="537"/>
      <c r="Z760" s="537"/>
      <c r="AA760" s="537"/>
      <c r="AB760" s="537"/>
      <c r="AC760" s="537"/>
      <c r="AD760" s="558"/>
      <c r="AE760" s="558"/>
      <c r="AF760" s="558"/>
      <c r="AG760" s="558"/>
      <c r="AH760" s="558"/>
      <c r="AI760" s="558"/>
      <c r="AJ760" s="558"/>
      <c r="AK760" s="558"/>
      <c r="AL760" s="558"/>
      <c r="AM760" s="558"/>
      <c r="AN760" s="558"/>
      <c r="AO760" s="558"/>
      <c r="AP760" s="558"/>
      <c r="AQ760" s="558"/>
      <c r="AR760" s="558"/>
      <c r="AS760" s="558"/>
      <c r="AT760" s="558"/>
      <c r="AU760" s="558"/>
      <c r="AV760" s="558"/>
      <c r="AW760" s="558"/>
      <c r="AX760" s="558"/>
      <c r="AY760" s="558"/>
      <c r="AZ760" s="558"/>
      <c r="BA760" s="558"/>
    </row>
    <row r="761" spans="6:53" s="531" customFormat="1" ht="12">
      <c r="F761" s="532"/>
      <c r="G761" s="532"/>
      <c r="H761" s="532"/>
      <c r="I761" s="532"/>
      <c r="L761" s="532"/>
      <c r="N761" s="558"/>
      <c r="O761" s="536"/>
      <c r="P761" s="536"/>
      <c r="Q761" s="536"/>
      <c r="R761" s="536"/>
      <c r="S761" s="536"/>
      <c r="T761" s="537"/>
      <c r="U761" s="537"/>
      <c r="V761" s="537"/>
      <c r="W761" s="537"/>
      <c r="X761" s="537"/>
      <c r="Y761" s="537"/>
      <c r="Z761" s="537"/>
      <c r="AA761" s="537"/>
      <c r="AB761" s="537"/>
      <c r="AC761" s="537"/>
      <c r="AD761" s="558"/>
      <c r="AE761" s="558"/>
      <c r="AF761" s="558"/>
      <c r="AG761" s="558"/>
      <c r="AH761" s="558"/>
      <c r="AI761" s="558"/>
      <c r="AJ761" s="558"/>
      <c r="AK761" s="558"/>
      <c r="AL761" s="558"/>
      <c r="AM761" s="558"/>
      <c r="AN761" s="558"/>
      <c r="AO761" s="558"/>
      <c r="AP761" s="558"/>
      <c r="AQ761" s="558"/>
      <c r="AR761" s="558"/>
      <c r="AS761" s="558"/>
      <c r="AT761" s="558"/>
      <c r="AU761" s="558"/>
      <c r="AV761" s="558"/>
      <c r="AW761" s="558"/>
      <c r="AX761" s="558"/>
      <c r="AY761" s="558"/>
      <c r="AZ761" s="558"/>
      <c r="BA761" s="558"/>
    </row>
    <row r="762" spans="6:53" s="531" customFormat="1" ht="12">
      <c r="F762" s="532"/>
      <c r="G762" s="532"/>
      <c r="H762" s="532"/>
      <c r="I762" s="532"/>
      <c r="L762" s="532"/>
      <c r="N762" s="558"/>
      <c r="O762" s="536"/>
      <c r="P762" s="536"/>
      <c r="Q762" s="536"/>
      <c r="R762" s="536"/>
      <c r="S762" s="536"/>
      <c r="T762" s="537"/>
      <c r="U762" s="537"/>
      <c r="V762" s="537"/>
      <c r="W762" s="537"/>
      <c r="X762" s="537"/>
      <c r="Y762" s="537"/>
      <c r="Z762" s="537"/>
      <c r="AA762" s="537"/>
      <c r="AB762" s="537"/>
      <c r="AC762" s="537"/>
      <c r="AD762" s="558"/>
      <c r="AE762" s="558"/>
      <c r="AF762" s="558"/>
      <c r="AG762" s="558"/>
      <c r="AH762" s="558"/>
      <c r="AI762" s="558"/>
      <c r="AJ762" s="558"/>
      <c r="AK762" s="558"/>
      <c r="AL762" s="558"/>
      <c r="AM762" s="558"/>
      <c r="AN762" s="558"/>
      <c r="AO762" s="558"/>
      <c r="AP762" s="558"/>
      <c r="AQ762" s="558"/>
      <c r="AR762" s="558"/>
      <c r="AS762" s="558"/>
      <c r="AT762" s="558"/>
      <c r="AU762" s="558"/>
      <c r="AV762" s="558"/>
      <c r="AW762" s="558"/>
      <c r="AX762" s="558"/>
      <c r="AY762" s="558"/>
      <c r="AZ762" s="558"/>
      <c r="BA762" s="558"/>
    </row>
    <row r="763" spans="6:53" s="531" customFormat="1" ht="12">
      <c r="F763" s="532"/>
      <c r="G763" s="532"/>
      <c r="H763" s="532"/>
      <c r="I763" s="532"/>
      <c r="L763" s="532"/>
      <c r="N763" s="558"/>
      <c r="O763" s="536"/>
      <c r="P763" s="536"/>
      <c r="Q763" s="536"/>
      <c r="R763" s="536"/>
      <c r="S763" s="536"/>
      <c r="T763" s="537"/>
      <c r="U763" s="537"/>
      <c r="V763" s="537"/>
      <c r="W763" s="537"/>
      <c r="X763" s="537"/>
      <c r="Y763" s="537"/>
      <c r="Z763" s="537"/>
      <c r="AA763" s="537"/>
      <c r="AB763" s="537"/>
      <c r="AC763" s="537"/>
      <c r="AD763" s="558"/>
      <c r="AE763" s="558"/>
      <c r="AF763" s="558"/>
      <c r="AG763" s="558"/>
      <c r="AH763" s="558"/>
      <c r="AI763" s="558"/>
      <c r="AJ763" s="558"/>
      <c r="AK763" s="558"/>
      <c r="AL763" s="558"/>
      <c r="AM763" s="558"/>
      <c r="AN763" s="558"/>
      <c r="AO763" s="558"/>
      <c r="AP763" s="558"/>
      <c r="AQ763" s="558"/>
      <c r="AR763" s="558"/>
      <c r="AS763" s="558"/>
      <c r="AT763" s="558"/>
      <c r="AU763" s="558"/>
      <c r="AV763" s="558"/>
      <c r="AW763" s="558"/>
      <c r="AX763" s="558"/>
      <c r="AY763" s="558"/>
      <c r="AZ763" s="558"/>
      <c r="BA763" s="558"/>
    </row>
    <row r="764" spans="6:53" s="531" customFormat="1" ht="12">
      <c r="F764" s="532"/>
      <c r="G764" s="532"/>
      <c r="H764" s="532"/>
      <c r="I764" s="532"/>
      <c r="L764" s="532"/>
      <c r="N764" s="558"/>
      <c r="O764" s="536"/>
      <c r="P764" s="536"/>
      <c r="Q764" s="536"/>
      <c r="R764" s="536"/>
      <c r="S764" s="536"/>
      <c r="T764" s="537"/>
      <c r="U764" s="537"/>
      <c r="V764" s="537"/>
      <c r="W764" s="537"/>
      <c r="X764" s="537"/>
      <c r="Y764" s="537"/>
      <c r="Z764" s="537"/>
      <c r="AA764" s="537"/>
      <c r="AB764" s="537"/>
      <c r="AC764" s="537"/>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row>
    <row r="765" spans="6:53" s="531" customFormat="1" ht="12">
      <c r="F765" s="532"/>
      <c r="G765" s="532"/>
      <c r="H765" s="532"/>
      <c r="I765" s="532"/>
      <c r="L765" s="532"/>
      <c r="N765" s="558"/>
      <c r="O765" s="536"/>
      <c r="P765" s="536"/>
      <c r="Q765" s="536"/>
      <c r="R765" s="536"/>
      <c r="S765" s="536"/>
      <c r="T765" s="537"/>
      <c r="U765" s="537"/>
      <c r="V765" s="537"/>
      <c r="W765" s="537"/>
      <c r="X765" s="537"/>
      <c r="Y765" s="537"/>
      <c r="Z765" s="537"/>
      <c r="AA765" s="537"/>
      <c r="AB765" s="537"/>
      <c r="AC765" s="537"/>
      <c r="AD765" s="558"/>
      <c r="AE765" s="558"/>
      <c r="AF765" s="558"/>
      <c r="AG765" s="558"/>
      <c r="AH765" s="558"/>
      <c r="AI765" s="558"/>
      <c r="AJ765" s="558"/>
      <c r="AK765" s="558"/>
      <c r="AL765" s="558"/>
      <c r="AM765" s="558"/>
      <c r="AN765" s="558"/>
      <c r="AO765" s="558"/>
      <c r="AP765" s="558"/>
      <c r="AQ765" s="558"/>
      <c r="AR765" s="558"/>
      <c r="AS765" s="558"/>
      <c r="AT765" s="558"/>
      <c r="AU765" s="558"/>
      <c r="AV765" s="558"/>
      <c r="AW765" s="558"/>
      <c r="AX765" s="558"/>
      <c r="AY765" s="558"/>
      <c r="AZ765" s="558"/>
      <c r="BA765" s="558"/>
    </row>
    <row r="766" spans="6:53" s="531" customFormat="1" ht="12">
      <c r="F766" s="532"/>
      <c r="G766" s="532"/>
      <c r="H766" s="532"/>
      <c r="I766" s="532"/>
      <c r="L766" s="532"/>
      <c r="N766" s="558"/>
      <c r="O766" s="536"/>
      <c r="P766" s="536"/>
      <c r="Q766" s="536"/>
      <c r="R766" s="536"/>
      <c r="S766" s="536"/>
      <c r="T766" s="537"/>
      <c r="U766" s="537"/>
      <c r="V766" s="537"/>
      <c r="W766" s="537"/>
      <c r="X766" s="537"/>
      <c r="Y766" s="537"/>
      <c r="Z766" s="537"/>
      <c r="AA766" s="537"/>
      <c r="AB766" s="537"/>
      <c r="AC766" s="537"/>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row>
    <row r="767" spans="6:53" s="531" customFormat="1" ht="12">
      <c r="F767" s="532"/>
      <c r="G767" s="532"/>
      <c r="H767" s="532"/>
      <c r="I767" s="532"/>
      <c r="L767" s="532"/>
      <c r="N767" s="558"/>
      <c r="O767" s="536"/>
      <c r="P767" s="536"/>
      <c r="Q767" s="536"/>
      <c r="R767" s="536"/>
      <c r="S767" s="536"/>
      <c r="T767" s="537"/>
      <c r="U767" s="537"/>
      <c r="V767" s="537"/>
      <c r="W767" s="537"/>
      <c r="X767" s="537"/>
      <c r="Y767" s="537"/>
      <c r="Z767" s="537"/>
      <c r="AA767" s="537"/>
      <c r="AB767" s="537"/>
      <c r="AC767" s="537"/>
      <c r="AD767" s="558"/>
      <c r="AE767" s="558"/>
      <c r="AF767" s="558"/>
      <c r="AG767" s="558"/>
      <c r="AH767" s="558"/>
      <c r="AI767" s="558"/>
      <c r="AJ767" s="558"/>
      <c r="AK767" s="558"/>
      <c r="AL767" s="558"/>
      <c r="AM767" s="558"/>
      <c r="AN767" s="558"/>
      <c r="AO767" s="558"/>
      <c r="AP767" s="558"/>
      <c r="AQ767" s="558"/>
      <c r="AR767" s="558"/>
      <c r="AS767" s="558"/>
      <c r="AT767" s="558"/>
      <c r="AU767" s="558"/>
      <c r="AV767" s="558"/>
      <c r="AW767" s="558"/>
      <c r="AX767" s="558"/>
      <c r="AY767" s="558"/>
      <c r="AZ767" s="558"/>
      <c r="BA767" s="558"/>
    </row>
    <row r="768" spans="6:53" s="531" customFormat="1" ht="12">
      <c r="F768" s="532"/>
      <c r="G768" s="532"/>
      <c r="H768" s="532"/>
      <c r="I768" s="532"/>
      <c r="L768" s="532"/>
      <c r="N768" s="558"/>
      <c r="O768" s="536"/>
      <c r="P768" s="536"/>
      <c r="Q768" s="536"/>
      <c r="R768" s="536"/>
      <c r="S768" s="536"/>
      <c r="T768" s="537"/>
      <c r="U768" s="537"/>
      <c r="V768" s="537"/>
      <c r="W768" s="537"/>
      <c r="X768" s="537"/>
      <c r="Y768" s="537"/>
      <c r="Z768" s="537"/>
      <c r="AA768" s="537"/>
      <c r="AB768" s="537"/>
      <c r="AC768" s="537"/>
      <c r="AD768" s="558"/>
      <c r="AE768" s="558"/>
      <c r="AF768" s="558"/>
      <c r="AG768" s="558"/>
      <c r="AH768" s="558"/>
      <c r="AI768" s="558"/>
      <c r="AJ768" s="558"/>
      <c r="AK768" s="558"/>
      <c r="AL768" s="558"/>
      <c r="AM768" s="558"/>
      <c r="AN768" s="558"/>
      <c r="AO768" s="558"/>
      <c r="AP768" s="558"/>
      <c r="AQ768" s="558"/>
      <c r="AR768" s="558"/>
      <c r="AS768" s="558"/>
      <c r="AT768" s="558"/>
      <c r="AU768" s="558"/>
      <c r="AV768" s="558"/>
      <c r="AW768" s="558"/>
      <c r="AX768" s="558"/>
      <c r="AY768" s="558"/>
      <c r="AZ768" s="558"/>
      <c r="BA768" s="558"/>
    </row>
    <row r="769" spans="6:53" s="531" customFormat="1" ht="12">
      <c r="F769" s="532"/>
      <c r="G769" s="532"/>
      <c r="H769" s="532"/>
      <c r="I769" s="532"/>
      <c r="L769" s="532"/>
      <c r="N769" s="558"/>
      <c r="O769" s="536"/>
      <c r="P769" s="536"/>
      <c r="Q769" s="536"/>
      <c r="R769" s="536"/>
      <c r="S769" s="536"/>
      <c r="T769" s="537"/>
      <c r="U769" s="537"/>
      <c r="V769" s="537"/>
      <c r="W769" s="537"/>
      <c r="X769" s="537"/>
      <c r="Y769" s="537"/>
      <c r="Z769" s="537"/>
      <c r="AA769" s="537"/>
      <c r="AB769" s="537"/>
      <c r="AC769" s="537"/>
      <c r="AD769" s="558"/>
      <c r="AE769" s="558"/>
      <c r="AF769" s="558"/>
      <c r="AG769" s="558"/>
      <c r="AH769" s="558"/>
      <c r="AI769" s="558"/>
      <c r="AJ769" s="558"/>
      <c r="AK769" s="558"/>
      <c r="AL769" s="558"/>
      <c r="AM769" s="558"/>
      <c r="AN769" s="558"/>
      <c r="AO769" s="558"/>
      <c r="AP769" s="558"/>
      <c r="AQ769" s="558"/>
      <c r="AR769" s="558"/>
      <c r="AS769" s="558"/>
      <c r="AT769" s="558"/>
      <c r="AU769" s="558"/>
      <c r="AV769" s="558"/>
      <c r="AW769" s="558"/>
      <c r="AX769" s="558"/>
      <c r="AY769" s="558"/>
      <c r="AZ769" s="558"/>
      <c r="BA769" s="558"/>
    </row>
    <row r="770" spans="6:53" s="531" customFormat="1" ht="12">
      <c r="F770" s="532"/>
      <c r="G770" s="532"/>
      <c r="H770" s="532"/>
      <c r="I770" s="532"/>
      <c r="L770" s="532"/>
      <c r="N770" s="558"/>
      <c r="O770" s="536"/>
      <c r="P770" s="536"/>
      <c r="Q770" s="536"/>
      <c r="R770" s="536"/>
      <c r="S770" s="536"/>
      <c r="T770" s="537"/>
      <c r="U770" s="537"/>
      <c r="V770" s="537"/>
      <c r="W770" s="537"/>
      <c r="X770" s="537"/>
      <c r="Y770" s="537"/>
      <c r="Z770" s="537"/>
      <c r="AA770" s="537"/>
      <c r="AB770" s="537"/>
      <c r="AC770" s="537"/>
      <c r="AD770" s="558"/>
      <c r="AE770" s="558"/>
      <c r="AF770" s="558"/>
      <c r="AG770" s="558"/>
      <c r="AH770" s="558"/>
      <c r="AI770" s="558"/>
      <c r="AJ770" s="558"/>
      <c r="AK770" s="558"/>
      <c r="AL770" s="558"/>
      <c r="AM770" s="558"/>
      <c r="AN770" s="558"/>
      <c r="AO770" s="558"/>
      <c r="AP770" s="558"/>
      <c r="AQ770" s="558"/>
      <c r="AR770" s="558"/>
      <c r="AS770" s="558"/>
      <c r="AT770" s="558"/>
      <c r="AU770" s="558"/>
      <c r="AV770" s="558"/>
      <c r="AW770" s="558"/>
      <c r="AX770" s="558"/>
      <c r="AY770" s="558"/>
      <c r="AZ770" s="558"/>
      <c r="BA770" s="558"/>
    </row>
    <row r="771" spans="6:53" s="531" customFormat="1" ht="12">
      <c r="F771" s="532"/>
      <c r="G771" s="532"/>
      <c r="H771" s="532"/>
      <c r="I771" s="532"/>
      <c r="L771" s="532"/>
      <c r="N771" s="558"/>
      <c r="O771" s="536"/>
      <c r="P771" s="536"/>
      <c r="Q771" s="536"/>
      <c r="R771" s="536"/>
      <c r="S771" s="536"/>
      <c r="T771" s="537"/>
      <c r="U771" s="537"/>
      <c r="V771" s="537"/>
      <c r="W771" s="537"/>
      <c r="X771" s="537"/>
      <c r="Y771" s="537"/>
      <c r="Z771" s="537"/>
      <c r="AA771" s="537"/>
      <c r="AB771" s="537"/>
      <c r="AC771" s="537"/>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row>
    <row r="772" spans="6:53" s="531" customFormat="1" ht="12">
      <c r="F772" s="532"/>
      <c r="G772" s="532"/>
      <c r="H772" s="532"/>
      <c r="I772" s="532"/>
      <c r="L772" s="532"/>
      <c r="N772" s="558"/>
      <c r="O772" s="536"/>
      <c r="P772" s="536"/>
      <c r="Q772" s="536"/>
      <c r="R772" s="536"/>
      <c r="S772" s="536"/>
      <c r="T772" s="537"/>
      <c r="U772" s="537"/>
      <c r="V772" s="537"/>
      <c r="W772" s="537"/>
      <c r="X772" s="537"/>
      <c r="Y772" s="537"/>
      <c r="Z772" s="537"/>
      <c r="AA772" s="537"/>
      <c r="AB772" s="537"/>
      <c r="AC772" s="537"/>
      <c r="AD772" s="558"/>
      <c r="AE772" s="558"/>
      <c r="AF772" s="558"/>
      <c r="AG772" s="558"/>
      <c r="AH772" s="558"/>
      <c r="AI772" s="558"/>
      <c r="AJ772" s="558"/>
      <c r="AK772" s="558"/>
      <c r="AL772" s="558"/>
      <c r="AM772" s="558"/>
      <c r="AN772" s="558"/>
      <c r="AO772" s="558"/>
      <c r="AP772" s="558"/>
      <c r="AQ772" s="558"/>
      <c r="AR772" s="558"/>
      <c r="AS772" s="558"/>
      <c r="AT772" s="558"/>
      <c r="AU772" s="558"/>
      <c r="AV772" s="558"/>
      <c r="AW772" s="558"/>
      <c r="AX772" s="558"/>
      <c r="AY772" s="558"/>
      <c r="AZ772" s="558"/>
      <c r="BA772" s="558"/>
    </row>
    <row r="773" spans="6:53" s="531" customFormat="1" ht="12">
      <c r="F773" s="532"/>
      <c r="G773" s="532"/>
      <c r="H773" s="532"/>
      <c r="I773" s="532"/>
      <c r="L773" s="532"/>
      <c r="N773" s="558"/>
      <c r="O773" s="536"/>
      <c r="P773" s="536"/>
      <c r="Q773" s="536"/>
      <c r="R773" s="536"/>
      <c r="S773" s="536"/>
      <c r="T773" s="537"/>
      <c r="U773" s="537"/>
      <c r="V773" s="537"/>
      <c r="W773" s="537"/>
      <c r="X773" s="537"/>
      <c r="Y773" s="537"/>
      <c r="Z773" s="537"/>
      <c r="AA773" s="537"/>
      <c r="AB773" s="537"/>
      <c r="AC773" s="537"/>
      <c r="AD773" s="558"/>
      <c r="AE773" s="558"/>
      <c r="AF773" s="558"/>
      <c r="AG773" s="558"/>
      <c r="AH773" s="558"/>
      <c r="AI773" s="558"/>
      <c r="AJ773" s="558"/>
      <c r="AK773" s="558"/>
      <c r="AL773" s="558"/>
      <c r="AM773" s="558"/>
      <c r="AN773" s="558"/>
      <c r="AO773" s="558"/>
      <c r="AP773" s="558"/>
      <c r="AQ773" s="558"/>
      <c r="AR773" s="558"/>
      <c r="AS773" s="558"/>
      <c r="AT773" s="558"/>
      <c r="AU773" s="558"/>
      <c r="AV773" s="558"/>
      <c r="AW773" s="558"/>
      <c r="AX773" s="558"/>
      <c r="AY773" s="558"/>
      <c r="AZ773" s="558"/>
      <c r="BA773" s="558"/>
    </row>
    <row r="774" spans="6:53" s="531" customFormat="1" ht="12">
      <c r="F774" s="532"/>
      <c r="G774" s="532"/>
      <c r="H774" s="532"/>
      <c r="I774" s="532"/>
      <c r="L774" s="532"/>
      <c r="N774" s="558"/>
      <c r="O774" s="536"/>
      <c r="P774" s="536"/>
      <c r="Q774" s="536"/>
      <c r="R774" s="536"/>
      <c r="S774" s="536"/>
      <c r="T774" s="537"/>
      <c r="U774" s="537"/>
      <c r="V774" s="537"/>
      <c r="W774" s="537"/>
      <c r="X774" s="537"/>
      <c r="Y774" s="537"/>
      <c r="Z774" s="537"/>
      <c r="AA774" s="537"/>
      <c r="AB774" s="537"/>
      <c r="AC774" s="537"/>
      <c r="AD774" s="558"/>
      <c r="AE774" s="558"/>
      <c r="AF774" s="558"/>
      <c r="AG774" s="558"/>
      <c r="AH774" s="558"/>
      <c r="AI774" s="558"/>
      <c r="AJ774" s="558"/>
      <c r="AK774" s="558"/>
      <c r="AL774" s="558"/>
      <c r="AM774" s="558"/>
      <c r="AN774" s="558"/>
      <c r="AO774" s="558"/>
      <c r="AP774" s="558"/>
      <c r="AQ774" s="558"/>
      <c r="AR774" s="558"/>
      <c r="AS774" s="558"/>
      <c r="AT774" s="558"/>
      <c r="AU774" s="558"/>
      <c r="AV774" s="558"/>
      <c r="AW774" s="558"/>
      <c r="AX774" s="558"/>
      <c r="AY774" s="558"/>
      <c r="AZ774" s="558"/>
      <c r="BA774" s="558"/>
    </row>
    <row r="775" spans="6:53" s="531" customFormat="1" ht="12">
      <c r="F775" s="532"/>
      <c r="G775" s="532"/>
      <c r="H775" s="532"/>
      <c r="I775" s="532"/>
      <c r="L775" s="532"/>
      <c r="N775" s="558"/>
      <c r="O775" s="536"/>
      <c r="P775" s="536"/>
      <c r="Q775" s="536"/>
      <c r="R775" s="536"/>
      <c r="S775" s="536"/>
      <c r="T775" s="537"/>
      <c r="U775" s="537"/>
      <c r="V775" s="537"/>
      <c r="W775" s="537"/>
      <c r="X775" s="537"/>
      <c r="Y775" s="537"/>
      <c r="Z775" s="537"/>
      <c r="AA775" s="537"/>
      <c r="AB775" s="537"/>
      <c r="AC775" s="537"/>
      <c r="AD775" s="558"/>
      <c r="AE775" s="558"/>
      <c r="AF775" s="558"/>
      <c r="AG775" s="558"/>
      <c r="AH775" s="558"/>
      <c r="AI775" s="558"/>
      <c r="AJ775" s="558"/>
      <c r="AK775" s="558"/>
      <c r="AL775" s="558"/>
      <c r="AM775" s="558"/>
      <c r="AN775" s="558"/>
      <c r="AO775" s="558"/>
      <c r="AP775" s="558"/>
      <c r="AQ775" s="558"/>
      <c r="AR775" s="558"/>
      <c r="AS775" s="558"/>
      <c r="AT775" s="558"/>
      <c r="AU775" s="558"/>
      <c r="AV775" s="558"/>
      <c r="AW775" s="558"/>
      <c r="AX775" s="558"/>
      <c r="AY775" s="558"/>
      <c r="AZ775" s="558"/>
      <c r="BA775" s="558"/>
    </row>
    <row r="776" spans="6:53" s="531" customFormat="1" ht="12">
      <c r="F776" s="532"/>
      <c r="G776" s="532"/>
      <c r="H776" s="532"/>
      <c r="I776" s="532"/>
      <c r="L776" s="532"/>
      <c r="N776" s="558"/>
      <c r="O776" s="536"/>
      <c r="P776" s="536"/>
      <c r="Q776" s="536"/>
      <c r="R776" s="536"/>
      <c r="S776" s="536"/>
      <c r="T776" s="537"/>
      <c r="U776" s="537"/>
      <c r="V776" s="537"/>
      <c r="W776" s="537"/>
      <c r="X776" s="537"/>
      <c r="Y776" s="537"/>
      <c r="Z776" s="537"/>
      <c r="AA776" s="537"/>
      <c r="AB776" s="537"/>
      <c r="AC776" s="537"/>
      <c r="AD776" s="558"/>
      <c r="AE776" s="558"/>
      <c r="AF776" s="558"/>
      <c r="AG776" s="558"/>
      <c r="AH776" s="558"/>
      <c r="AI776" s="558"/>
      <c r="AJ776" s="558"/>
      <c r="AK776" s="558"/>
      <c r="AL776" s="558"/>
      <c r="AM776" s="558"/>
      <c r="AN776" s="558"/>
      <c r="AO776" s="558"/>
      <c r="AP776" s="558"/>
      <c r="AQ776" s="558"/>
      <c r="AR776" s="558"/>
      <c r="AS776" s="558"/>
      <c r="AT776" s="558"/>
      <c r="AU776" s="558"/>
      <c r="AV776" s="558"/>
      <c r="AW776" s="558"/>
      <c r="AX776" s="558"/>
      <c r="AY776" s="558"/>
      <c r="AZ776" s="558"/>
      <c r="BA776" s="558"/>
    </row>
    <row r="777" spans="6:53" s="531" customFormat="1" ht="12">
      <c r="F777" s="532"/>
      <c r="G777" s="532"/>
      <c r="H777" s="532"/>
      <c r="I777" s="532"/>
      <c r="L777" s="532"/>
      <c r="N777" s="558"/>
      <c r="O777" s="536"/>
      <c r="P777" s="536"/>
      <c r="Q777" s="536"/>
      <c r="R777" s="536"/>
      <c r="S777" s="536"/>
      <c r="T777" s="537"/>
      <c r="U777" s="537"/>
      <c r="V777" s="537"/>
      <c r="W777" s="537"/>
      <c r="X777" s="537"/>
      <c r="Y777" s="537"/>
      <c r="Z777" s="537"/>
      <c r="AA777" s="537"/>
      <c r="AB777" s="537"/>
      <c r="AC777" s="537"/>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row>
    <row r="778" spans="6:53" s="531" customFormat="1" ht="12">
      <c r="F778" s="532"/>
      <c r="G778" s="532"/>
      <c r="H778" s="532"/>
      <c r="I778" s="532"/>
      <c r="L778" s="532"/>
      <c r="N778" s="558"/>
      <c r="O778" s="536"/>
      <c r="P778" s="536"/>
      <c r="Q778" s="536"/>
      <c r="R778" s="536"/>
      <c r="S778" s="536"/>
      <c r="T778" s="537"/>
      <c r="U778" s="537"/>
      <c r="V778" s="537"/>
      <c r="W778" s="537"/>
      <c r="X778" s="537"/>
      <c r="Y778" s="537"/>
      <c r="Z778" s="537"/>
      <c r="AA778" s="537"/>
      <c r="AB778" s="537"/>
      <c r="AC778" s="537"/>
      <c r="AD778" s="558"/>
      <c r="AE778" s="558"/>
      <c r="AF778" s="558"/>
      <c r="AG778" s="558"/>
      <c r="AH778" s="558"/>
      <c r="AI778" s="558"/>
      <c r="AJ778" s="558"/>
      <c r="AK778" s="558"/>
      <c r="AL778" s="558"/>
      <c r="AM778" s="558"/>
      <c r="AN778" s="558"/>
      <c r="AO778" s="558"/>
      <c r="AP778" s="558"/>
      <c r="AQ778" s="558"/>
      <c r="AR778" s="558"/>
      <c r="AS778" s="558"/>
      <c r="AT778" s="558"/>
      <c r="AU778" s="558"/>
      <c r="AV778" s="558"/>
      <c r="AW778" s="558"/>
      <c r="AX778" s="558"/>
      <c r="AY778" s="558"/>
      <c r="AZ778" s="558"/>
      <c r="BA778" s="558"/>
    </row>
    <row r="779" spans="6:53" s="531" customFormat="1" ht="12">
      <c r="F779" s="532"/>
      <c r="G779" s="532"/>
      <c r="H779" s="532"/>
      <c r="I779" s="532"/>
      <c r="L779" s="532"/>
      <c r="N779" s="558"/>
      <c r="O779" s="536"/>
      <c r="P779" s="536"/>
      <c r="Q779" s="536"/>
      <c r="R779" s="536"/>
      <c r="S779" s="536"/>
      <c r="T779" s="537"/>
      <c r="U779" s="537"/>
      <c r="V779" s="537"/>
      <c r="W779" s="537"/>
      <c r="X779" s="537"/>
      <c r="Y779" s="537"/>
      <c r="Z779" s="537"/>
      <c r="AA779" s="537"/>
      <c r="AB779" s="537"/>
      <c r="AC779" s="537"/>
      <c r="AD779" s="558"/>
      <c r="AE779" s="558"/>
      <c r="AF779" s="558"/>
      <c r="AG779" s="558"/>
      <c r="AH779" s="558"/>
      <c r="AI779" s="558"/>
      <c r="AJ779" s="558"/>
      <c r="AK779" s="558"/>
      <c r="AL779" s="558"/>
      <c r="AM779" s="558"/>
      <c r="AN779" s="558"/>
      <c r="AO779" s="558"/>
      <c r="AP779" s="558"/>
      <c r="AQ779" s="558"/>
      <c r="AR779" s="558"/>
      <c r="AS779" s="558"/>
      <c r="AT779" s="558"/>
      <c r="AU779" s="558"/>
      <c r="AV779" s="558"/>
      <c r="AW779" s="558"/>
      <c r="AX779" s="558"/>
      <c r="AY779" s="558"/>
      <c r="AZ779" s="558"/>
      <c r="BA779" s="558"/>
    </row>
    <row r="780" spans="6:53" s="531" customFormat="1" ht="12">
      <c r="F780" s="532"/>
      <c r="G780" s="532"/>
      <c r="H780" s="532"/>
      <c r="I780" s="532"/>
      <c r="L780" s="532"/>
      <c r="N780" s="558"/>
      <c r="O780" s="536"/>
      <c r="P780" s="536"/>
      <c r="Q780" s="536"/>
      <c r="R780" s="536"/>
      <c r="S780" s="536"/>
      <c r="T780" s="537"/>
      <c r="U780" s="537"/>
      <c r="V780" s="537"/>
      <c r="W780" s="537"/>
      <c r="X780" s="537"/>
      <c r="Y780" s="537"/>
      <c r="Z780" s="537"/>
      <c r="AA780" s="537"/>
      <c r="AB780" s="537"/>
      <c r="AC780" s="537"/>
      <c r="AD780" s="558"/>
      <c r="AE780" s="558"/>
      <c r="AF780" s="558"/>
      <c r="AG780" s="558"/>
      <c r="AH780" s="558"/>
      <c r="AI780" s="558"/>
      <c r="AJ780" s="558"/>
      <c r="AK780" s="558"/>
      <c r="AL780" s="558"/>
      <c r="AM780" s="558"/>
      <c r="AN780" s="558"/>
      <c r="AO780" s="558"/>
      <c r="AP780" s="558"/>
      <c r="AQ780" s="558"/>
      <c r="AR780" s="558"/>
      <c r="AS780" s="558"/>
      <c r="AT780" s="558"/>
      <c r="AU780" s="558"/>
      <c r="AV780" s="558"/>
      <c r="AW780" s="558"/>
      <c r="AX780" s="558"/>
      <c r="AY780" s="558"/>
      <c r="AZ780" s="558"/>
      <c r="BA780" s="558"/>
    </row>
    <row r="781" spans="6:53" s="531" customFormat="1" ht="12">
      <c r="F781" s="532"/>
      <c r="G781" s="532"/>
      <c r="H781" s="532"/>
      <c r="I781" s="532"/>
      <c r="L781" s="532"/>
      <c r="N781" s="558"/>
      <c r="O781" s="536"/>
      <c r="P781" s="536"/>
      <c r="Q781" s="536"/>
      <c r="R781" s="536"/>
      <c r="S781" s="536"/>
      <c r="T781" s="537"/>
      <c r="U781" s="537"/>
      <c r="V781" s="537"/>
      <c r="W781" s="537"/>
      <c r="X781" s="537"/>
      <c r="Y781" s="537"/>
      <c r="Z781" s="537"/>
      <c r="AA781" s="537"/>
      <c r="AB781" s="537"/>
      <c r="AC781" s="537"/>
      <c r="AD781" s="558"/>
      <c r="AE781" s="558"/>
      <c r="AF781" s="558"/>
      <c r="AG781" s="558"/>
      <c r="AH781" s="558"/>
      <c r="AI781" s="558"/>
      <c r="AJ781" s="558"/>
      <c r="AK781" s="558"/>
      <c r="AL781" s="558"/>
      <c r="AM781" s="558"/>
      <c r="AN781" s="558"/>
      <c r="AO781" s="558"/>
      <c r="AP781" s="558"/>
      <c r="AQ781" s="558"/>
      <c r="AR781" s="558"/>
      <c r="AS781" s="558"/>
      <c r="AT781" s="558"/>
      <c r="AU781" s="558"/>
      <c r="AV781" s="558"/>
      <c r="AW781" s="558"/>
      <c r="AX781" s="558"/>
      <c r="AY781" s="558"/>
      <c r="AZ781" s="558"/>
      <c r="BA781" s="558"/>
    </row>
    <row r="782" spans="6:53" s="531" customFormat="1" ht="12">
      <c r="F782" s="532"/>
      <c r="G782" s="532"/>
      <c r="H782" s="532"/>
      <c r="I782" s="532"/>
      <c r="L782" s="532"/>
      <c r="N782" s="558"/>
      <c r="O782" s="536"/>
      <c r="P782" s="536"/>
      <c r="Q782" s="536"/>
      <c r="R782" s="536"/>
      <c r="S782" s="536"/>
      <c r="T782" s="537"/>
      <c r="U782" s="537"/>
      <c r="V782" s="537"/>
      <c r="W782" s="537"/>
      <c r="X782" s="537"/>
      <c r="Y782" s="537"/>
      <c r="Z782" s="537"/>
      <c r="AA782" s="537"/>
      <c r="AB782" s="537"/>
      <c r="AC782" s="537"/>
      <c r="AD782" s="558"/>
      <c r="AE782" s="558"/>
      <c r="AF782" s="558"/>
      <c r="AG782" s="558"/>
      <c r="AH782" s="558"/>
      <c r="AI782" s="558"/>
      <c r="AJ782" s="558"/>
      <c r="AK782" s="558"/>
      <c r="AL782" s="558"/>
      <c r="AM782" s="558"/>
      <c r="AN782" s="558"/>
      <c r="AO782" s="558"/>
      <c r="AP782" s="558"/>
      <c r="AQ782" s="558"/>
      <c r="AR782" s="558"/>
      <c r="AS782" s="558"/>
      <c r="AT782" s="558"/>
      <c r="AU782" s="558"/>
      <c r="AV782" s="558"/>
      <c r="AW782" s="558"/>
      <c r="AX782" s="558"/>
      <c r="AY782" s="558"/>
      <c r="AZ782" s="558"/>
      <c r="BA782" s="558"/>
    </row>
    <row r="783" spans="6:53" s="531" customFormat="1" ht="12">
      <c r="F783" s="532"/>
      <c r="G783" s="532"/>
      <c r="H783" s="532"/>
      <c r="I783" s="532"/>
      <c r="L783" s="532"/>
      <c r="N783" s="558"/>
      <c r="O783" s="536"/>
      <c r="P783" s="536"/>
      <c r="Q783" s="536"/>
      <c r="R783" s="536"/>
      <c r="S783" s="536"/>
      <c r="T783" s="537"/>
      <c r="U783" s="537"/>
      <c r="V783" s="537"/>
      <c r="W783" s="537"/>
      <c r="X783" s="537"/>
      <c r="Y783" s="537"/>
      <c r="Z783" s="537"/>
      <c r="AA783" s="537"/>
      <c r="AB783" s="537"/>
      <c r="AC783" s="537"/>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row>
    <row r="784" spans="6:53" s="531" customFormat="1" ht="12">
      <c r="F784" s="532"/>
      <c r="G784" s="532"/>
      <c r="H784" s="532"/>
      <c r="I784" s="532"/>
      <c r="L784" s="532"/>
      <c r="N784" s="558"/>
      <c r="O784" s="536"/>
      <c r="P784" s="536"/>
      <c r="Q784" s="536"/>
      <c r="R784" s="536"/>
      <c r="S784" s="536"/>
      <c r="T784" s="537"/>
      <c r="U784" s="537"/>
      <c r="V784" s="537"/>
      <c r="W784" s="537"/>
      <c r="X784" s="537"/>
      <c r="Y784" s="537"/>
      <c r="Z784" s="537"/>
      <c r="AA784" s="537"/>
      <c r="AB784" s="537"/>
      <c r="AC784" s="537"/>
      <c r="AD784" s="558"/>
      <c r="AE784" s="558"/>
      <c r="AF784" s="558"/>
      <c r="AG784" s="558"/>
      <c r="AH784" s="558"/>
      <c r="AI784" s="558"/>
      <c r="AJ784" s="558"/>
      <c r="AK784" s="558"/>
      <c r="AL784" s="558"/>
      <c r="AM784" s="558"/>
      <c r="AN784" s="558"/>
      <c r="AO784" s="558"/>
      <c r="AP784" s="558"/>
      <c r="AQ784" s="558"/>
      <c r="AR784" s="558"/>
      <c r="AS784" s="558"/>
      <c r="AT784" s="558"/>
      <c r="AU784" s="558"/>
      <c r="AV784" s="558"/>
      <c r="AW784" s="558"/>
      <c r="AX784" s="558"/>
      <c r="AY784" s="558"/>
      <c r="AZ784" s="558"/>
      <c r="BA784" s="558"/>
    </row>
    <row r="785" spans="6:53" s="531" customFormat="1" ht="12">
      <c r="F785" s="532"/>
      <c r="G785" s="532"/>
      <c r="H785" s="532"/>
      <c r="I785" s="532"/>
      <c r="L785" s="532"/>
      <c r="N785" s="558"/>
      <c r="O785" s="536"/>
      <c r="P785" s="536"/>
      <c r="Q785" s="536"/>
      <c r="R785" s="536"/>
      <c r="S785" s="536"/>
      <c r="T785" s="537"/>
      <c r="U785" s="537"/>
      <c r="V785" s="537"/>
      <c r="W785" s="537"/>
      <c r="X785" s="537"/>
      <c r="Y785" s="537"/>
      <c r="Z785" s="537"/>
      <c r="AA785" s="537"/>
      <c r="AB785" s="537"/>
      <c r="AC785" s="537"/>
      <c r="AD785" s="558"/>
      <c r="AE785" s="558"/>
      <c r="AF785" s="558"/>
      <c r="AG785" s="558"/>
      <c r="AH785" s="558"/>
      <c r="AI785" s="558"/>
      <c r="AJ785" s="558"/>
      <c r="AK785" s="558"/>
      <c r="AL785" s="558"/>
      <c r="AM785" s="558"/>
      <c r="AN785" s="558"/>
      <c r="AO785" s="558"/>
      <c r="AP785" s="558"/>
      <c r="AQ785" s="558"/>
      <c r="AR785" s="558"/>
      <c r="AS785" s="558"/>
      <c r="AT785" s="558"/>
      <c r="AU785" s="558"/>
      <c r="AV785" s="558"/>
      <c r="AW785" s="558"/>
      <c r="AX785" s="558"/>
      <c r="AY785" s="558"/>
      <c r="AZ785" s="558"/>
      <c r="BA785" s="558"/>
    </row>
    <row r="786" spans="6:53" s="531" customFormat="1" ht="12">
      <c r="F786" s="532"/>
      <c r="G786" s="532"/>
      <c r="H786" s="532"/>
      <c r="I786" s="532"/>
      <c r="L786" s="532"/>
      <c r="N786" s="558"/>
      <c r="O786" s="536"/>
      <c r="P786" s="536"/>
      <c r="Q786" s="536"/>
      <c r="R786" s="536"/>
      <c r="S786" s="536"/>
      <c r="T786" s="537"/>
      <c r="U786" s="537"/>
      <c r="V786" s="537"/>
      <c r="W786" s="537"/>
      <c r="X786" s="537"/>
      <c r="Y786" s="537"/>
      <c r="Z786" s="537"/>
      <c r="AA786" s="537"/>
      <c r="AB786" s="537"/>
      <c r="AC786" s="537"/>
      <c r="AD786" s="558"/>
      <c r="AE786" s="558"/>
      <c r="AF786" s="558"/>
      <c r="AG786" s="558"/>
      <c r="AH786" s="558"/>
      <c r="AI786" s="558"/>
      <c r="AJ786" s="558"/>
      <c r="AK786" s="558"/>
      <c r="AL786" s="558"/>
      <c r="AM786" s="558"/>
      <c r="AN786" s="558"/>
      <c r="AO786" s="558"/>
      <c r="AP786" s="558"/>
      <c r="AQ786" s="558"/>
      <c r="AR786" s="558"/>
      <c r="AS786" s="558"/>
      <c r="AT786" s="558"/>
      <c r="AU786" s="558"/>
      <c r="AV786" s="558"/>
      <c r="AW786" s="558"/>
      <c r="AX786" s="558"/>
      <c r="AY786" s="558"/>
      <c r="AZ786" s="558"/>
      <c r="BA786" s="558"/>
    </row>
    <row r="787" spans="6:53" s="531" customFormat="1" ht="12">
      <c r="F787" s="532"/>
      <c r="G787" s="532"/>
      <c r="H787" s="532"/>
      <c r="I787" s="532"/>
      <c r="L787" s="532"/>
      <c r="N787" s="558"/>
      <c r="O787" s="536"/>
      <c r="P787" s="536"/>
      <c r="Q787" s="536"/>
      <c r="R787" s="536"/>
      <c r="S787" s="536"/>
      <c r="T787" s="537"/>
      <c r="U787" s="537"/>
      <c r="V787" s="537"/>
      <c r="W787" s="537"/>
      <c r="X787" s="537"/>
      <c r="Y787" s="537"/>
      <c r="Z787" s="537"/>
      <c r="AA787" s="537"/>
      <c r="AB787" s="537"/>
      <c r="AC787" s="537"/>
      <c r="AD787" s="558"/>
      <c r="AE787" s="558"/>
      <c r="AF787" s="558"/>
      <c r="AG787" s="558"/>
      <c r="AH787" s="558"/>
      <c r="AI787" s="558"/>
      <c r="AJ787" s="558"/>
      <c r="AK787" s="558"/>
      <c r="AL787" s="558"/>
      <c r="AM787" s="558"/>
      <c r="AN787" s="558"/>
      <c r="AO787" s="558"/>
      <c r="AP787" s="558"/>
      <c r="AQ787" s="558"/>
      <c r="AR787" s="558"/>
      <c r="AS787" s="558"/>
      <c r="AT787" s="558"/>
      <c r="AU787" s="558"/>
      <c r="AV787" s="558"/>
      <c r="AW787" s="558"/>
      <c r="AX787" s="558"/>
      <c r="AY787" s="558"/>
      <c r="AZ787" s="558"/>
      <c r="BA787" s="558"/>
    </row>
    <row r="788" spans="6:53" s="531" customFormat="1" ht="12">
      <c r="F788" s="532"/>
      <c r="G788" s="532"/>
      <c r="H788" s="532"/>
      <c r="I788" s="532"/>
      <c r="L788" s="532"/>
      <c r="N788" s="558"/>
      <c r="O788" s="536"/>
      <c r="P788" s="536"/>
      <c r="Q788" s="536"/>
      <c r="R788" s="536"/>
      <c r="S788" s="536"/>
      <c r="T788" s="537"/>
      <c r="U788" s="537"/>
      <c r="V788" s="537"/>
      <c r="W788" s="537"/>
      <c r="X788" s="537"/>
      <c r="Y788" s="537"/>
      <c r="Z788" s="537"/>
      <c r="AA788" s="537"/>
      <c r="AB788" s="537"/>
      <c r="AC788" s="537"/>
      <c r="AD788" s="558"/>
      <c r="AE788" s="558"/>
      <c r="AF788" s="558"/>
      <c r="AG788" s="558"/>
      <c r="AH788" s="558"/>
      <c r="AI788" s="558"/>
      <c r="AJ788" s="558"/>
      <c r="AK788" s="558"/>
      <c r="AL788" s="558"/>
      <c r="AM788" s="558"/>
      <c r="AN788" s="558"/>
      <c r="AO788" s="558"/>
      <c r="AP788" s="558"/>
      <c r="AQ788" s="558"/>
      <c r="AR788" s="558"/>
      <c r="AS788" s="558"/>
      <c r="AT788" s="558"/>
      <c r="AU788" s="558"/>
      <c r="AV788" s="558"/>
      <c r="AW788" s="558"/>
      <c r="AX788" s="558"/>
      <c r="AY788" s="558"/>
      <c r="AZ788" s="558"/>
      <c r="BA788" s="558"/>
    </row>
    <row r="789" spans="6:53" s="531" customFormat="1" ht="12">
      <c r="F789" s="532"/>
      <c r="G789" s="532"/>
      <c r="H789" s="532"/>
      <c r="I789" s="532"/>
      <c r="L789" s="532"/>
      <c r="N789" s="558"/>
      <c r="O789" s="536"/>
      <c r="P789" s="536"/>
      <c r="Q789" s="536"/>
      <c r="R789" s="536"/>
      <c r="S789" s="536"/>
      <c r="T789" s="537"/>
      <c r="U789" s="537"/>
      <c r="V789" s="537"/>
      <c r="W789" s="537"/>
      <c r="X789" s="537"/>
      <c r="Y789" s="537"/>
      <c r="Z789" s="537"/>
      <c r="AA789" s="537"/>
      <c r="AB789" s="537"/>
      <c r="AC789" s="537"/>
      <c r="AD789" s="558"/>
      <c r="AE789" s="558"/>
      <c r="AF789" s="558"/>
      <c r="AG789" s="558"/>
      <c r="AH789" s="558"/>
      <c r="AI789" s="558"/>
      <c r="AJ789" s="558"/>
      <c r="AK789" s="558"/>
      <c r="AL789" s="558"/>
      <c r="AM789" s="558"/>
      <c r="AN789" s="558"/>
      <c r="AO789" s="558"/>
      <c r="AP789" s="558"/>
      <c r="AQ789" s="558"/>
      <c r="AR789" s="558"/>
      <c r="AS789" s="558"/>
      <c r="AT789" s="558"/>
      <c r="AU789" s="558"/>
      <c r="AV789" s="558"/>
      <c r="AW789" s="558"/>
      <c r="AX789" s="558"/>
      <c r="AY789" s="558"/>
      <c r="AZ789" s="558"/>
      <c r="BA789" s="558"/>
    </row>
    <row r="790" spans="6:53" s="531" customFormat="1" ht="12">
      <c r="F790" s="532"/>
      <c r="G790" s="532"/>
      <c r="H790" s="532"/>
      <c r="I790" s="532"/>
      <c r="L790" s="532"/>
      <c r="N790" s="558"/>
      <c r="O790" s="536"/>
      <c r="P790" s="536"/>
      <c r="Q790" s="536"/>
      <c r="R790" s="536"/>
      <c r="S790" s="536"/>
      <c r="T790" s="537"/>
      <c r="U790" s="537"/>
      <c r="V790" s="537"/>
      <c r="W790" s="537"/>
      <c r="X790" s="537"/>
      <c r="Y790" s="537"/>
      <c r="Z790" s="537"/>
      <c r="AA790" s="537"/>
      <c r="AB790" s="537"/>
      <c r="AC790" s="537"/>
      <c r="AD790" s="558"/>
      <c r="AE790" s="558"/>
      <c r="AF790" s="558"/>
      <c r="AG790" s="558"/>
      <c r="AH790" s="558"/>
      <c r="AI790" s="558"/>
      <c r="AJ790" s="558"/>
      <c r="AK790" s="558"/>
      <c r="AL790" s="558"/>
      <c r="AM790" s="558"/>
      <c r="AN790" s="558"/>
      <c r="AO790" s="558"/>
      <c r="AP790" s="558"/>
      <c r="AQ790" s="558"/>
      <c r="AR790" s="558"/>
      <c r="AS790" s="558"/>
      <c r="AT790" s="558"/>
      <c r="AU790" s="558"/>
      <c r="AV790" s="558"/>
      <c r="AW790" s="558"/>
      <c r="AX790" s="558"/>
      <c r="AY790" s="558"/>
      <c r="AZ790" s="558"/>
      <c r="BA790" s="558"/>
    </row>
    <row r="791" spans="6:53" s="531" customFormat="1" ht="12">
      <c r="F791" s="532"/>
      <c r="G791" s="532"/>
      <c r="H791" s="532"/>
      <c r="I791" s="532"/>
      <c r="L791" s="532"/>
      <c r="N791" s="558"/>
      <c r="O791" s="536"/>
      <c r="P791" s="536"/>
      <c r="Q791" s="536"/>
      <c r="R791" s="536"/>
      <c r="S791" s="536"/>
      <c r="T791" s="537"/>
      <c r="U791" s="537"/>
      <c r="V791" s="537"/>
      <c r="W791" s="537"/>
      <c r="X791" s="537"/>
      <c r="Y791" s="537"/>
      <c r="Z791" s="537"/>
      <c r="AA791" s="537"/>
      <c r="AB791" s="537"/>
      <c r="AC791" s="537"/>
      <c r="AD791" s="558"/>
      <c r="AE791" s="558"/>
      <c r="AF791" s="558"/>
      <c r="AG791" s="558"/>
      <c r="AH791" s="558"/>
      <c r="AI791" s="558"/>
      <c r="AJ791" s="558"/>
      <c r="AK791" s="558"/>
      <c r="AL791" s="558"/>
      <c r="AM791" s="558"/>
      <c r="AN791" s="558"/>
      <c r="AO791" s="558"/>
      <c r="AP791" s="558"/>
      <c r="AQ791" s="558"/>
      <c r="AR791" s="558"/>
      <c r="AS791" s="558"/>
      <c r="AT791" s="558"/>
      <c r="AU791" s="558"/>
      <c r="AV791" s="558"/>
      <c r="AW791" s="558"/>
      <c r="AX791" s="558"/>
      <c r="AY791" s="558"/>
      <c r="AZ791" s="558"/>
      <c r="BA791" s="558"/>
    </row>
    <row r="792" spans="6:53" s="531" customFormat="1" ht="12">
      <c r="F792" s="532"/>
      <c r="G792" s="532"/>
      <c r="H792" s="532"/>
      <c r="I792" s="532"/>
      <c r="L792" s="532"/>
      <c r="N792" s="558"/>
      <c r="O792" s="536"/>
      <c r="P792" s="536"/>
      <c r="Q792" s="536"/>
      <c r="R792" s="536"/>
      <c r="S792" s="536"/>
      <c r="T792" s="537"/>
      <c r="U792" s="537"/>
      <c r="V792" s="537"/>
      <c r="W792" s="537"/>
      <c r="X792" s="537"/>
      <c r="Y792" s="537"/>
      <c r="Z792" s="537"/>
      <c r="AA792" s="537"/>
      <c r="AB792" s="537"/>
      <c r="AC792" s="537"/>
      <c r="AD792" s="558"/>
      <c r="AE792" s="558"/>
      <c r="AF792" s="558"/>
      <c r="AG792" s="558"/>
      <c r="AH792" s="558"/>
      <c r="AI792" s="558"/>
      <c r="AJ792" s="558"/>
      <c r="AK792" s="558"/>
      <c r="AL792" s="558"/>
      <c r="AM792" s="558"/>
      <c r="AN792" s="558"/>
      <c r="AO792" s="558"/>
      <c r="AP792" s="558"/>
      <c r="AQ792" s="558"/>
      <c r="AR792" s="558"/>
      <c r="AS792" s="558"/>
      <c r="AT792" s="558"/>
      <c r="AU792" s="558"/>
      <c r="AV792" s="558"/>
      <c r="AW792" s="558"/>
      <c r="AX792" s="558"/>
      <c r="AY792" s="558"/>
      <c r="AZ792" s="558"/>
      <c r="BA792" s="558"/>
    </row>
    <row r="793" spans="6:53" s="531" customFormat="1" ht="12">
      <c r="F793" s="532"/>
      <c r="G793" s="532"/>
      <c r="H793" s="532"/>
      <c r="I793" s="532"/>
      <c r="L793" s="532"/>
      <c r="N793" s="558"/>
      <c r="O793" s="536"/>
      <c r="P793" s="536"/>
      <c r="Q793" s="536"/>
      <c r="R793" s="536"/>
      <c r="S793" s="536"/>
      <c r="T793" s="537"/>
      <c r="U793" s="537"/>
      <c r="V793" s="537"/>
      <c r="W793" s="537"/>
      <c r="X793" s="537"/>
      <c r="Y793" s="537"/>
      <c r="Z793" s="537"/>
      <c r="AA793" s="537"/>
      <c r="AB793" s="537"/>
      <c r="AC793" s="537"/>
      <c r="AD793" s="558"/>
      <c r="AE793" s="558"/>
      <c r="AF793" s="558"/>
      <c r="AG793" s="558"/>
      <c r="AH793" s="558"/>
      <c r="AI793" s="558"/>
      <c r="AJ793" s="558"/>
      <c r="AK793" s="558"/>
      <c r="AL793" s="558"/>
      <c r="AM793" s="558"/>
      <c r="AN793" s="558"/>
      <c r="AO793" s="558"/>
      <c r="AP793" s="558"/>
      <c r="AQ793" s="558"/>
      <c r="AR793" s="558"/>
      <c r="AS793" s="558"/>
      <c r="AT793" s="558"/>
      <c r="AU793" s="558"/>
      <c r="AV793" s="558"/>
      <c r="AW793" s="558"/>
      <c r="AX793" s="558"/>
      <c r="AY793" s="558"/>
      <c r="AZ793" s="558"/>
      <c r="BA793" s="558"/>
    </row>
    <row r="794" spans="6:53" s="531" customFormat="1" ht="12">
      <c r="F794" s="532"/>
      <c r="G794" s="532"/>
      <c r="H794" s="532"/>
      <c r="I794" s="532"/>
      <c r="L794" s="532"/>
      <c r="N794" s="558"/>
      <c r="O794" s="536"/>
      <c r="P794" s="536"/>
      <c r="Q794" s="536"/>
      <c r="R794" s="536"/>
      <c r="S794" s="536"/>
      <c r="T794" s="537"/>
      <c r="U794" s="537"/>
      <c r="V794" s="537"/>
      <c r="W794" s="537"/>
      <c r="X794" s="537"/>
      <c r="Y794" s="537"/>
      <c r="Z794" s="537"/>
      <c r="AA794" s="537"/>
      <c r="AB794" s="537"/>
      <c r="AC794" s="537"/>
      <c r="AD794" s="558"/>
      <c r="AE794" s="558"/>
      <c r="AF794" s="558"/>
      <c r="AG794" s="558"/>
      <c r="AH794" s="558"/>
      <c r="AI794" s="558"/>
      <c r="AJ794" s="558"/>
      <c r="AK794" s="558"/>
      <c r="AL794" s="558"/>
      <c r="AM794" s="558"/>
      <c r="AN794" s="558"/>
      <c r="AO794" s="558"/>
      <c r="AP794" s="558"/>
      <c r="AQ794" s="558"/>
      <c r="AR794" s="558"/>
      <c r="AS794" s="558"/>
      <c r="AT794" s="558"/>
      <c r="AU794" s="558"/>
      <c r="AV794" s="558"/>
      <c r="AW794" s="558"/>
      <c r="AX794" s="558"/>
      <c r="AY794" s="558"/>
      <c r="AZ794" s="558"/>
      <c r="BA794" s="558"/>
    </row>
    <row r="795" spans="6:53" s="531" customFormat="1" ht="12">
      <c r="F795" s="532"/>
      <c r="G795" s="532"/>
      <c r="H795" s="532"/>
      <c r="I795" s="532"/>
      <c r="L795" s="532"/>
      <c r="N795" s="558"/>
      <c r="O795" s="536"/>
      <c r="P795" s="536"/>
      <c r="Q795" s="536"/>
      <c r="R795" s="536"/>
      <c r="S795" s="536"/>
      <c r="T795" s="537"/>
      <c r="U795" s="537"/>
      <c r="V795" s="537"/>
      <c r="W795" s="537"/>
      <c r="X795" s="537"/>
      <c r="Y795" s="537"/>
      <c r="Z795" s="537"/>
      <c r="AA795" s="537"/>
      <c r="AB795" s="537"/>
      <c r="AC795" s="537"/>
      <c r="AD795" s="558"/>
      <c r="AE795" s="558"/>
      <c r="AF795" s="558"/>
      <c r="AG795" s="558"/>
      <c r="AH795" s="558"/>
      <c r="AI795" s="558"/>
      <c r="AJ795" s="558"/>
      <c r="AK795" s="558"/>
      <c r="AL795" s="558"/>
      <c r="AM795" s="558"/>
      <c r="AN795" s="558"/>
      <c r="AO795" s="558"/>
      <c r="AP795" s="558"/>
      <c r="AQ795" s="558"/>
      <c r="AR795" s="558"/>
      <c r="AS795" s="558"/>
      <c r="AT795" s="558"/>
      <c r="AU795" s="558"/>
      <c r="AV795" s="558"/>
      <c r="AW795" s="558"/>
      <c r="AX795" s="558"/>
      <c r="AY795" s="558"/>
      <c r="AZ795" s="558"/>
      <c r="BA795" s="558"/>
    </row>
    <row r="796" spans="6:53" s="531" customFormat="1" ht="12">
      <c r="F796" s="532"/>
      <c r="G796" s="532"/>
      <c r="H796" s="532"/>
      <c r="I796" s="532"/>
      <c r="L796" s="532"/>
      <c r="N796" s="558"/>
      <c r="O796" s="536"/>
      <c r="P796" s="536"/>
      <c r="Q796" s="536"/>
      <c r="R796" s="536"/>
      <c r="S796" s="536"/>
      <c r="T796" s="537"/>
      <c r="U796" s="537"/>
      <c r="V796" s="537"/>
      <c r="W796" s="537"/>
      <c r="X796" s="537"/>
      <c r="Y796" s="537"/>
      <c r="Z796" s="537"/>
      <c r="AA796" s="537"/>
      <c r="AB796" s="537"/>
      <c r="AC796" s="537"/>
      <c r="AD796" s="558"/>
      <c r="AE796" s="558"/>
      <c r="AF796" s="558"/>
      <c r="AG796" s="558"/>
      <c r="AH796" s="558"/>
      <c r="AI796" s="558"/>
      <c r="AJ796" s="558"/>
      <c r="AK796" s="558"/>
      <c r="AL796" s="558"/>
      <c r="AM796" s="558"/>
      <c r="AN796" s="558"/>
      <c r="AO796" s="558"/>
      <c r="AP796" s="558"/>
      <c r="AQ796" s="558"/>
      <c r="AR796" s="558"/>
      <c r="AS796" s="558"/>
      <c r="AT796" s="558"/>
      <c r="AU796" s="558"/>
      <c r="AV796" s="558"/>
      <c r="AW796" s="558"/>
      <c r="AX796" s="558"/>
      <c r="AY796" s="558"/>
      <c r="AZ796" s="558"/>
      <c r="BA796" s="558"/>
    </row>
    <row r="797" spans="6:53" s="531" customFormat="1" ht="12">
      <c r="F797" s="532"/>
      <c r="G797" s="532"/>
      <c r="H797" s="532"/>
      <c r="I797" s="532"/>
      <c r="L797" s="532"/>
      <c r="N797" s="558"/>
      <c r="O797" s="536"/>
      <c r="P797" s="536"/>
      <c r="Q797" s="536"/>
      <c r="R797" s="536"/>
      <c r="S797" s="536"/>
      <c r="T797" s="537"/>
      <c r="U797" s="537"/>
      <c r="V797" s="537"/>
      <c r="W797" s="537"/>
      <c r="X797" s="537"/>
      <c r="Y797" s="537"/>
      <c r="Z797" s="537"/>
      <c r="AA797" s="537"/>
      <c r="AB797" s="537"/>
      <c r="AC797" s="537"/>
      <c r="AD797" s="558"/>
      <c r="AE797" s="558"/>
      <c r="AF797" s="558"/>
      <c r="AG797" s="558"/>
      <c r="AH797" s="558"/>
      <c r="AI797" s="558"/>
      <c r="AJ797" s="558"/>
      <c r="AK797" s="558"/>
      <c r="AL797" s="558"/>
      <c r="AM797" s="558"/>
      <c r="AN797" s="558"/>
      <c r="AO797" s="558"/>
      <c r="AP797" s="558"/>
      <c r="AQ797" s="558"/>
      <c r="AR797" s="558"/>
      <c r="AS797" s="558"/>
      <c r="AT797" s="558"/>
      <c r="AU797" s="558"/>
      <c r="AV797" s="558"/>
      <c r="AW797" s="558"/>
      <c r="AX797" s="558"/>
      <c r="AY797" s="558"/>
      <c r="AZ797" s="558"/>
      <c r="BA797" s="558"/>
    </row>
    <row r="798" spans="6:53" s="531" customFormat="1" ht="12">
      <c r="F798" s="532"/>
      <c r="G798" s="532"/>
      <c r="H798" s="532"/>
      <c r="I798" s="532"/>
      <c r="L798" s="532"/>
      <c r="N798" s="558"/>
      <c r="O798" s="536"/>
      <c r="P798" s="536"/>
      <c r="Q798" s="536"/>
      <c r="R798" s="536"/>
      <c r="S798" s="536"/>
      <c r="T798" s="537"/>
      <c r="U798" s="537"/>
      <c r="V798" s="537"/>
      <c r="W798" s="537"/>
      <c r="X798" s="537"/>
      <c r="Y798" s="537"/>
      <c r="Z798" s="537"/>
      <c r="AA798" s="537"/>
      <c r="AB798" s="537"/>
      <c r="AC798" s="537"/>
      <c r="AD798" s="558"/>
      <c r="AE798" s="558"/>
      <c r="AF798" s="558"/>
      <c r="AG798" s="558"/>
      <c r="AH798" s="558"/>
      <c r="AI798" s="558"/>
      <c r="AJ798" s="558"/>
      <c r="AK798" s="558"/>
      <c r="AL798" s="558"/>
      <c r="AM798" s="558"/>
      <c r="AN798" s="558"/>
      <c r="AO798" s="558"/>
      <c r="AP798" s="558"/>
      <c r="AQ798" s="558"/>
      <c r="AR798" s="558"/>
      <c r="AS798" s="558"/>
      <c r="AT798" s="558"/>
      <c r="AU798" s="558"/>
      <c r="AV798" s="558"/>
      <c r="AW798" s="558"/>
      <c r="AX798" s="558"/>
      <c r="AY798" s="558"/>
      <c r="AZ798" s="558"/>
      <c r="BA798" s="558"/>
    </row>
    <row r="799" spans="6:53" s="531" customFormat="1" ht="12">
      <c r="F799" s="532"/>
      <c r="G799" s="532"/>
      <c r="H799" s="532"/>
      <c r="I799" s="532"/>
      <c r="L799" s="532"/>
      <c r="N799" s="558"/>
      <c r="O799" s="536"/>
      <c r="P799" s="536"/>
      <c r="Q799" s="536"/>
      <c r="R799" s="536"/>
      <c r="S799" s="536"/>
      <c r="T799" s="537"/>
      <c r="U799" s="537"/>
      <c r="V799" s="537"/>
      <c r="W799" s="537"/>
      <c r="X799" s="537"/>
      <c r="Y799" s="537"/>
      <c r="Z799" s="537"/>
      <c r="AA799" s="537"/>
      <c r="AB799" s="537"/>
      <c r="AC799" s="537"/>
      <c r="AD799" s="558"/>
      <c r="AE799" s="558"/>
      <c r="AF799" s="558"/>
      <c r="AG799" s="558"/>
      <c r="AH799" s="558"/>
      <c r="AI799" s="558"/>
      <c r="AJ799" s="558"/>
      <c r="AK799" s="558"/>
      <c r="AL799" s="558"/>
      <c r="AM799" s="558"/>
      <c r="AN799" s="558"/>
      <c r="AO799" s="558"/>
      <c r="AP799" s="558"/>
      <c r="AQ799" s="558"/>
      <c r="AR799" s="558"/>
      <c r="AS799" s="558"/>
      <c r="AT799" s="558"/>
      <c r="AU799" s="558"/>
      <c r="AV799" s="558"/>
      <c r="AW799" s="558"/>
      <c r="AX799" s="558"/>
      <c r="AY799" s="558"/>
      <c r="AZ799" s="558"/>
      <c r="BA799" s="558"/>
    </row>
    <row r="800" spans="6:53" s="531" customFormat="1" ht="12">
      <c r="F800" s="532"/>
      <c r="G800" s="532"/>
      <c r="H800" s="532"/>
      <c r="I800" s="532"/>
      <c r="L800" s="532"/>
      <c r="N800" s="558"/>
      <c r="O800" s="536"/>
      <c r="P800" s="536"/>
      <c r="Q800" s="536"/>
      <c r="R800" s="536"/>
      <c r="S800" s="536"/>
      <c r="T800" s="537"/>
      <c r="U800" s="537"/>
      <c r="V800" s="537"/>
      <c r="W800" s="537"/>
      <c r="X800" s="537"/>
      <c r="Y800" s="537"/>
      <c r="Z800" s="537"/>
      <c r="AA800" s="537"/>
      <c r="AB800" s="537"/>
      <c r="AC800" s="537"/>
      <c r="AD800" s="558"/>
      <c r="AE800" s="558"/>
      <c r="AF800" s="558"/>
      <c r="AG800" s="558"/>
      <c r="AH800" s="558"/>
      <c r="AI800" s="558"/>
      <c r="AJ800" s="558"/>
      <c r="AK800" s="558"/>
      <c r="AL800" s="558"/>
      <c r="AM800" s="558"/>
      <c r="AN800" s="558"/>
      <c r="AO800" s="558"/>
      <c r="AP800" s="558"/>
      <c r="AQ800" s="558"/>
      <c r="AR800" s="558"/>
      <c r="AS800" s="558"/>
      <c r="AT800" s="558"/>
      <c r="AU800" s="558"/>
      <c r="AV800" s="558"/>
      <c r="AW800" s="558"/>
      <c r="AX800" s="558"/>
      <c r="AY800" s="558"/>
      <c r="AZ800" s="558"/>
      <c r="BA800" s="558"/>
    </row>
    <row r="801" spans="6:53" s="531" customFormat="1" ht="12">
      <c r="F801" s="532"/>
      <c r="G801" s="532"/>
      <c r="H801" s="532"/>
      <c r="I801" s="532"/>
      <c r="L801" s="532"/>
      <c r="N801" s="558"/>
      <c r="O801" s="536"/>
      <c r="P801" s="536"/>
      <c r="Q801" s="536"/>
      <c r="R801" s="536"/>
      <c r="S801" s="536"/>
      <c r="T801" s="537"/>
      <c r="U801" s="537"/>
      <c r="V801" s="537"/>
      <c r="W801" s="537"/>
      <c r="X801" s="537"/>
      <c r="Y801" s="537"/>
      <c r="Z801" s="537"/>
      <c r="AA801" s="537"/>
      <c r="AB801" s="537"/>
      <c r="AC801" s="537"/>
      <c r="AD801" s="558"/>
      <c r="AE801" s="558"/>
      <c r="AF801" s="558"/>
      <c r="AG801" s="558"/>
      <c r="AH801" s="558"/>
      <c r="AI801" s="558"/>
      <c r="AJ801" s="558"/>
      <c r="AK801" s="558"/>
      <c r="AL801" s="558"/>
      <c r="AM801" s="558"/>
      <c r="AN801" s="558"/>
      <c r="AO801" s="558"/>
      <c r="AP801" s="558"/>
      <c r="AQ801" s="558"/>
      <c r="AR801" s="558"/>
      <c r="AS801" s="558"/>
      <c r="AT801" s="558"/>
      <c r="AU801" s="558"/>
      <c r="AV801" s="558"/>
      <c r="AW801" s="558"/>
      <c r="AX801" s="558"/>
      <c r="AY801" s="558"/>
      <c r="AZ801" s="558"/>
      <c r="BA801" s="558"/>
    </row>
    <row r="802" spans="6:53" s="531" customFormat="1" ht="12">
      <c r="F802" s="532"/>
      <c r="G802" s="532"/>
      <c r="H802" s="532"/>
      <c r="I802" s="532"/>
      <c r="L802" s="532"/>
      <c r="N802" s="558"/>
      <c r="O802" s="536"/>
      <c r="P802" s="536"/>
      <c r="Q802" s="536"/>
      <c r="R802" s="536"/>
      <c r="S802" s="536"/>
      <c r="T802" s="537"/>
      <c r="U802" s="537"/>
      <c r="V802" s="537"/>
      <c r="W802" s="537"/>
      <c r="X802" s="537"/>
      <c r="Y802" s="537"/>
      <c r="Z802" s="537"/>
      <c r="AA802" s="537"/>
      <c r="AB802" s="537"/>
      <c r="AC802" s="537"/>
      <c r="AD802" s="558"/>
      <c r="AE802" s="558"/>
      <c r="AF802" s="558"/>
      <c r="AG802" s="558"/>
      <c r="AH802" s="558"/>
      <c r="AI802" s="558"/>
      <c r="AJ802" s="558"/>
      <c r="AK802" s="558"/>
      <c r="AL802" s="558"/>
      <c r="AM802" s="558"/>
      <c r="AN802" s="558"/>
      <c r="AO802" s="558"/>
      <c r="AP802" s="558"/>
      <c r="AQ802" s="558"/>
      <c r="AR802" s="558"/>
      <c r="AS802" s="558"/>
      <c r="AT802" s="558"/>
      <c r="AU802" s="558"/>
      <c r="AV802" s="558"/>
      <c r="AW802" s="558"/>
      <c r="AX802" s="558"/>
      <c r="AY802" s="558"/>
      <c r="AZ802" s="558"/>
      <c r="BA802" s="558"/>
    </row>
    <row r="803" spans="6:53" s="531" customFormat="1" ht="12">
      <c r="F803" s="532"/>
      <c r="G803" s="532"/>
      <c r="H803" s="532"/>
      <c r="I803" s="532"/>
      <c r="L803" s="532"/>
      <c r="N803" s="558"/>
      <c r="O803" s="536"/>
      <c r="P803" s="536"/>
      <c r="Q803" s="536"/>
      <c r="R803" s="536"/>
      <c r="S803" s="536"/>
      <c r="T803" s="537"/>
      <c r="U803" s="537"/>
      <c r="V803" s="537"/>
      <c r="W803" s="537"/>
      <c r="X803" s="537"/>
      <c r="Y803" s="537"/>
      <c r="Z803" s="537"/>
      <c r="AA803" s="537"/>
      <c r="AB803" s="537"/>
      <c r="AC803" s="537"/>
      <c r="AD803" s="558"/>
      <c r="AE803" s="558"/>
      <c r="AF803" s="558"/>
      <c r="AG803" s="558"/>
      <c r="AH803" s="558"/>
      <c r="AI803" s="558"/>
      <c r="AJ803" s="558"/>
      <c r="AK803" s="558"/>
      <c r="AL803" s="558"/>
      <c r="AM803" s="558"/>
      <c r="AN803" s="558"/>
      <c r="AO803" s="558"/>
      <c r="AP803" s="558"/>
      <c r="AQ803" s="558"/>
      <c r="AR803" s="558"/>
      <c r="AS803" s="558"/>
      <c r="AT803" s="558"/>
      <c r="AU803" s="558"/>
      <c r="AV803" s="558"/>
      <c r="AW803" s="558"/>
      <c r="AX803" s="558"/>
      <c r="AY803" s="558"/>
      <c r="AZ803" s="558"/>
      <c r="BA803" s="558"/>
    </row>
    <row r="804" spans="6:53" s="531" customFormat="1" ht="12">
      <c r="F804" s="532"/>
      <c r="G804" s="532"/>
      <c r="H804" s="532"/>
      <c r="I804" s="532"/>
      <c r="L804" s="532"/>
      <c r="N804" s="558"/>
      <c r="O804" s="536"/>
      <c r="P804" s="536"/>
      <c r="Q804" s="536"/>
      <c r="R804" s="536"/>
      <c r="S804" s="536"/>
      <c r="T804" s="537"/>
      <c r="U804" s="537"/>
      <c r="V804" s="537"/>
      <c r="W804" s="537"/>
      <c r="X804" s="537"/>
      <c r="Y804" s="537"/>
      <c r="Z804" s="537"/>
      <c r="AA804" s="537"/>
      <c r="AB804" s="537"/>
      <c r="AC804" s="537"/>
      <c r="AD804" s="558"/>
      <c r="AE804" s="558"/>
      <c r="AF804" s="558"/>
      <c r="AG804" s="558"/>
      <c r="AH804" s="558"/>
      <c r="AI804" s="558"/>
      <c r="AJ804" s="558"/>
      <c r="AK804" s="558"/>
      <c r="AL804" s="558"/>
      <c r="AM804" s="558"/>
      <c r="AN804" s="558"/>
      <c r="AO804" s="558"/>
      <c r="AP804" s="558"/>
      <c r="AQ804" s="558"/>
      <c r="AR804" s="558"/>
      <c r="AS804" s="558"/>
      <c r="AT804" s="558"/>
      <c r="AU804" s="558"/>
      <c r="AV804" s="558"/>
      <c r="AW804" s="558"/>
      <c r="AX804" s="558"/>
      <c r="AY804" s="558"/>
      <c r="AZ804" s="558"/>
      <c r="BA804" s="558"/>
    </row>
    <row r="805" spans="6:53" s="531" customFormat="1" ht="12">
      <c r="F805" s="532"/>
      <c r="G805" s="532"/>
      <c r="H805" s="532"/>
      <c r="I805" s="532"/>
      <c r="L805" s="532"/>
      <c r="N805" s="558"/>
      <c r="O805" s="536"/>
      <c r="P805" s="536"/>
      <c r="Q805" s="536"/>
      <c r="R805" s="536"/>
      <c r="S805" s="536"/>
      <c r="T805" s="537"/>
      <c r="U805" s="537"/>
      <c r="V805" s="537"/>
      <c r="W805" s="537"/>
      <c r="X805" s="537"/>
      <c r="Y805" s="537"/>
      <c r="Z805" s="537"/>
      <c r="AA805" s="537"/>
      <c r="AB805" s="537"/>
      <c r="AC805" s="537"/>
      <c r="AD805" s="558"/>
      <c r="AE805" s="558"/>
      <c r="AF805" s="558"/>
      <c r="AG805" s="558"/>
      <c r="AH805" s="558"/>
      <c r="AI805" s="558"/>
      <c r="AJ805" s="558"/>
      <c r="AK805" s="558"/>
      <c r="AL805" s="558"/>
      <c r="AM805" s="558"/>
      <c r="AN805" s="558"/>
      <c r="AO805" s="558"/>
      <c r="AP805" s="558"/>
      <c r="AQ805" s="558"/>
      <c r="AR805" s="558"/>
      <c r="AS805" s="558"/>
      <c r="AT805" s="558"/>
      <c r="AU805" s="558"/>
      <c r="AV805" s="558"/>
      <c r="AW805" s="558"/>
      <c r="AX805" s="558"/>
      <c r="AY805" s="558"/>
      <c r="AZ805" s="558"/>
      <c r="BA805" s="558"/>
    </row>
    <row r="806" spans="6:53" s="531" customFormat="1" ht="12">
      <c r="F806" s="532"/>
      <c r="G806" s="532"/>
      <c r="H806" s="532"/>
      <c r="I806" s="532"/>
      <c r="L806" s="532"/>
      <c r="N806" s="558"/>
      <c r="O806" s="536"/>
      <c r="P806" s="536"/>
      <c r="Q806" s="536"/>
      <c r="R806" s="536"/>
      <c r="S806" s="536"/>
      <c r="T806" s="537"/>
      <c r="U806" s="537"/>
      <c r="V806" s="537"/>
      <c r="W806" s="537"/>
      <c r="X806" s="537"/>
      <c r="Y806" s="537"/>
      <c r="Z806" s="537"/>
      <c r="AA806" s="537"/>
      <c r="AB806" s="537"/>
      <c r="AC806" s="537"/>
      <c r="AD806" s="558"/>
      <c r="AE806" s="558"/>
      <c r="AF806" s="558"/>
      <c r="AG806" s="558"/>
      <c r="AH806" s="558"/>
      <c r="AI806" s="558"/>
      <c r="AJ806" s="558"/>
      <c r="AK806" s="558"/>
      <c r="AL806" s="558"/>
      <c r="AM806" s="558"/>
      <c r="AN806" s="558"/>
      <c r="AO806" s="558"/>
      <c r="AP806" s="558"/>
      <c r="AQ806" s="558"/>
      <c r="AR806" s="558"/>
      <c r="AS806" s="558"/>
      <c r="AT806" s="558"/>
      <c r="AU806" s="558"/>
      <c r="AV806" s="558"/>
      <c r="AW806" s="558"/>
      <c r="AX806" s="558"/>
      <c r="AY806" s="558"/>
      <c r="AZ806" s="558"/>
      <c r="BA806" s="558"/>
    </row>
    <row r="807" spans="6:53" s="531" customFormat="1" ht="12">
      <c r="F807" s="532"/>
      <c r="G807" s="532"/>
      <c r="H807" s="532"/>
      <c r="I807" s="532"/>
      <c r="L807" s="532"/>
      <c r="N807" s="558"/>
      <c r="O807" s="536"/>
      <c r="P807" s="536"/>
      <c r="Q807" s="536"/>
      <c r="R807" s="536"/>
      <c r="S807" s="536"/>
      <c r="T807" s="537"/>
      <c r="U807" s="537"/>
      <c r="V807" s="537"/>
      <c r="W807" s="537"/>
      <c r="X807" s="537"/>
      <c r="Y807" s="537"/>
      <c r="Z807" s="537"/>
      <c r="AA807" s="537"/>
      <c r="AB807" s="537"/>
      <c r="AC807" s="537"/>
      <c r="AD807" s="558"/>
      <c r="AE807" s="558"/>
      <c r="AF807" s="558"/>
      <c r="AG807" s="558"/>
      <c r="AH807" s="558"/>
      <c r="AI807" s="558"/>
      <c r="AJ807" s="558"/>
      <c r="AK807" s="558"/>
      <c r="AL807" s="558"/>
      <c r="AM807" s="558"/>
      <c r="AN807" s="558"/>
      <c r="AO807" s="558"/>
      <c r="AP807" s="558"/>
      <c r="AQ807" s="558"/>
      <c r="AR807" s="558"/>
      <c r="AS807" s="558"/>
      <c r="AT807" s="558"/>
      <c r="AU807" s="558"/>
      <c r="AV807" s="558"/>
      <c r="AW807" s="558"/>
      <c r="AX807" s="558"/>
      <c r="AY807" s="558"/>
      <c r="AZ807" s="558"/>
      <c r="BA807" s="558"/>
    </row>
    <row r="808" spans="6:53" s="531" customFormat="1" ht="12">
      <c r="F808" s="532"/>
      <c r="G808" s="532"/>
      <c r="H808" s="532"/>
      <c r="I808" s="532"/>
      <c r="L808" s="532"/>
      <c r="N808" s="558"/>
      <c r="O808" s="536"/>
      <c r="P808" s="536"/>
      <c r="Q808" s="536"/>
      <c r="R808" s="536"/>
      <c r="S808" s="536"/>
      <c r="T808" s="537"/>
      <c r="U808" s="537"/>
      <c r="V808" s="537"/>
      <c r="W808" s="537"/>
      <c r="X808" s="537"/>
      <c r="Y808" s="537"/>
      <c r="Z808" s="537"/>
      <c r="AA808" s="537"/>
      <c r="AB808" s="537"/>
      <c r="AC808" s="537"/>
      <c r="AD808" s="558"/>
      <c r="AE808" s="558"/>
      <c r="AF808" s="558"/>
      <c r="AG808" s="558"/>
      <c r="AH808" s="558"/>
      <c r="AI808" s="558"/>
      <c r="AJ808" s="558"/>
      <c r="AK808" s="558"/>
      <c r="AL808" s="558"/>
      <c r="AM808" s="558"/>
      <c r="AN808" s="558"/>
      <c r="AO808" s="558"/>
      <c r="AP808" s="558"/>
      <c r="AQ808" s="558"/>
      <c r="AR808" s="558"/>
      <c r="AS808" s="558"/>
      <c r="AT808" s="558"/>
      <c r="AU808" s="558"/>
      <c r="AV808" s="558"/>
      <c r="AW808" s="558"/>
      <c r="AX808" s="558"/>
      <c r="AY808" s="558"/>
      <c r="AZ808" s="558"/>
      <c r="BA808" s="558"/>
    </row>
    <row r="809" spans="6:53" s="531" customFormat="1" ht="12">
      <c r="F809" s="532"/>
      <c r="G809" s="532"/>
      <c r="H809" s="532"/>
      <c r="I809" s="532"/>
      <c r="L809" s="532"/>
      <c r="N809" s="558"/>
      <c r="O809" s="536"/>
      <c r="P809" s="536"/>
      <c r="Q809" s="536"/>
      <c r="R809" s="536"/>
      <c r="S809" s="536"/>
      <c r="T809" s="537"/>
      <c r="U809" s="537"/>
      <c r="V809" s="537"/>
      <c r="W809" s="537"/>
      <c r="X809" s="537"/>
      <c r="Y809" s="537"/>
      <c r="Z809" s="537"/>
      <c r="AA809" s="537"/>
      <c r="AB809" s="537"/>
      <c r="AC809" s="537"/>
      <c r="AD809" s="558"/>
      <c r="AE809" s="558"/>
      <c r="AF809" s="558"/>
      <c r="AG809" s="558"/>
      <c r="AH809" s="558"/>
      <c r="AI809" s="558"/>
      <c r="AJ809" s="558"/>
      <c r="AK809" s="558"/>
      <c r="AL809" s="558"/>
      <c r="AM809" s="558"/>
      <c r="AN809" s="558"/>
      <c r="AO809" s="558"/>
      <c r="AP809" s="558"/>
      <c r="AQ809" s="558"/>
      <c r="AR809" s="558"/>
      <c r="AS809" s="558"/>
      <c r="AT809" s="558"/>
      <c r="AU809" s="558"/>
      <c r="AV809" s="558"/>
      <c r="AW809" s="558"/>
      <c r="AX809" s="558"/>
      <c r="AY809" s="558"/>
      <c r="AZ809" s="558"/>
      <c r="BA809" s="558"/>
    </row>
    <row r="810" spans="6:53" s="531" customFormat="1" ht="12">
      <c r="F810" s="532"/>
      <c r="G810" s="532"/>
      <c r="H810" s="532"/>
      <c r="I810" s="532"/>
      <c r="L810" s="532"/>
      <c r="N810" s="558"/>
      <c r="O810" s="536"/>
      <c r="P810" s="536"/>
      <c r="Q810" s="536"/>
      <c r="R810" s="536"/>
      <c r="S810" s="536"/>
      <c r="T810" s="537"/>
      <c r="U810" s="537"/>
      <c r="V810" s="537"/>
      <c r="W810" s="537"/>
      <c r="X810" s="537"/>
      <c r="Y810" s="537"/>
      <c r="Z810" s="537"/>
      <c r="AA810" s="537"/>
      <c r="AB810" s="537"/>
      <c r="AC810" s="537"/>
      <c r="AD810" s="558"/>
      <c r="AE810" s="558"/>
      <c r="AF810" s="558"/>
      <c r="AG810" s="558"/>
      <c r="AH810" s="558"/>
      <c r="AI810" s="558"/>
      <c r="AJ810" s="558"/>
      <c r="AK810" s="558"/>
      <c r="AL810" s="558"/>
      <c r="AM810" s="558"/>
      <c r="AN810" s="558"/>
      <c r="AO810" s="558"/>
      <c r="AP810" s="558"/>
      <c r="AQ810" s="558"/>
      <c r="AR810" s="558"/>
      <c r="AS810" s="558"/>
      <c r="AT810" s="558"/>
      <c r="AU810" s="558"/>
      <c r="AV810" s="558"/>
      <c r="AW810" s="558"/>
      <c r="AX810" s="558"/>
      <c r="AY810" s="558"/>
      <c r="AZ810" s="558"/>
      <c r="BA810" s="558"/>
    </row>
    <row r="811" spans="6:53" s="531" customFormat="1" ht="12">
      <c r="F811" s="532"/>
      <c r="G811" s="532"/>
      <c r="H811" s="532"/>
      <c r="I811" s="532"/>
      <c r="L811" s="532"/>
      <c r="N811" s="558"/>
      <c r="O811" s="536"/>
      <c r="P811" s="536"/>
      <c r="Q811" s="536"/>
      <c r="R811" s="536"/>
      <c r="S811" s="536"/>
      <c r="T811" s="537"/>
      <c r="U811" s="537"/>
      <c r="V811" s="537"/>
      <c r="W811" s="537"/>
      <c r="X811" s="537"/>
      <c r="Y811" s="537"/>
      <c r="Z811" s="537"/>
      <c r="AA811" s="537"/>
      <c r="AB811" s="537"/>
      <c r="AC811" s="537"/>
      <c r="AD811" s="558"/>
      <c r="AE811" s="558"/>
      <c r="AF811" s="558"/>
      <c r="AG811" s="558"/>
      <c r="AH811" s="558"/>
      <c r="AI811" s="558"/>
      <c r="AJ811" s="558"/>
      <c r="AK811" s="558"/>
      <c r="AL811" s="558"/>
      <c r="AM811" s="558"/>
      <c r="AN811" s="558"/>
      <c r="AO811" s="558"/>
      <c r="AP811" s="558"/>
      <c r="AQ811" s="558"/>
      <c r="AR811" s="558"/>
      <c r="AS811" s="558"/>
      <c r="AT811" s="558"/>
      <c r="AU811" s="558"/>
      <c r="AV811" s="558"/>
      <c r="AW811" s="558"/>
      <c r="AX811" s="558"/>
      <c r="AY811" s="558"/>
      <c r="AZ811" s="558"/>
      <c r="BA811" s="558"/>
    </row>
    <row r="812" spans="6:53" s="531" customFormat="1" ht="12">
      <c r="F812" s="532"/>
      <c r="G812" s="532"/>
      <c r="H812" s="532"/>
      <c r="I812" s="532"/>
      <c r="L812" s="532"/>
      <c r="N812" s="558"/>
      <c r="O812" s="536"/>
      <c r="P812" s="536"/>
      <c r="Q812" s="536"/>
      <c r="R812" s="536"/>
      <c r="S812" s="536"/>
      <c r="T812" s="537"/>
      <c r="U812" s="537"/>
      <c r="V812" s="537"/>
      <c r="W812" s="537"/>
      <c r="X812" s="537"/>
      <c r="Y812" s="537"/>
      <c r="Z812" s="537"/>
      <c r="AA812" s="537"/>
      <c r="AB812" s="537"/>
      <c r="AC812" s="537"/>
      <c r="AD812" s="558"/>
      <c r="AE812" s="558"/>
      <c r="AF812" s="558"/>
      <c r="AG812" s="558"/>
      <c r="AH812" s="558"/>
      <c r="AI812" s="558"/>
      <c r="AJ812" s="558"/>
      <c r="AK812" s="558"/>
      <c r="AL812" s="558"/>
      <c r="AM812" s="558"/>
      <c r="AN812" s="558"/>
      <c r="AO812" s="558"/>
      <c r="AP812" s="558"/>
      <c r="AQ812" s="558"/>
      <c r="AR812" s="558"/>
      <c r="AS812" s="558"/>
      <c r="AT812" s="558"/>
      <c r="AU812" s="558"/>
      <c r="AV812" s="558"/>
      <c r="AW812" s="558"/>
      <c r="AX812" s="558"/>
      <c r="AY812" s="558"/>
      <c r="AZ812" s="558"/>
      <c r="BA812" s="558"/>
    </row>
    <row r="813" spans="6:53" s="531" customFormat="1" ht="12">
      <c r="F813" s="532"/>
      <c r="G813" s="532"/>
      <c r="H813" s="532"/>
      <c r="I813" s="532"/>
      <c r="L813" s="532"/>
      <c r="N813" s="558"/>
      <c r="O813" s="536"/>
      <c r="P813" s="536"/>
      <c r="Q813" s="536"/>
      <c r="R813" s="536"/>
      <c r="S813" s="536"/>
      <c r="T813" s="537"/>
      <c r="U813" s="537"/>
      <c r="V813" s="537"/>
      <c r="W813" s="537"/>
      <c r="X813" s="537"/>
      <c r="Y813" s="537"/>
      <c r="Z813" s="537"/>
      <c r="AA813" s="537"/>
      <c r="AB813" s="537"/>
      <c r="AC813" s="537"/>
      <c r="AD813" s="558"/>
      <c r="AE813" s="558"/>
      <c r="AF813" s="558"/>
      <c r="AG813" s="558"/>
      <c r="AH813" s="558"/>
      <c r="AI813" s="558"/>
      <c r="AJ813" s="558"/>
      <c r="AK813" s="558"/>
      <c r="AL813" s="558"/>
      <c r="AM813" s="558"/>
      <c r="AN813" s="558"/>
      <c r="AO813" s="558"/>
      <c r="AP813" s="558"/>
      <c r="AQ813" s="558"/>
      <c r="AR813" s="558"/>
      <c r="AS813" s="558"/>
      <c r="AT813" s="558"/>
      <c r="AU813" s="558"/>
      <c r="AV813" s="558"/>
      <c r="AW813" s="558"/>
      <c r="AX813" s="558"/>
      <c r="AY813" s="558"/>
      <c r="AZ813" s="558"/>
      <c r="BA813" s="558"/>
    </row>
    <row r="814" spans="6:53" s="531" customFormat="1" ht="12">
      <c r="F814" s="532"/>
      <c r="G814" s="532"/>
      <c r="H814" s="532"/>
      <c r="I814" s="532"/>
      <c r="L814" s="532"/>
      <c r="N814" s="558"/>
      <c r="O814" s="536"/>
      <c r="P814" s="536"/>
      <c r="Q814" s="536"/>
      <c r="R814" s="536"/>
      <c r="S814" s="536"/>
      <c r="T814" s="537"/>
      <c r="U814" s="537"/>
      <c r="V814" s="537"/>
      <c r="W814" s="537"/>
      <c r="X814" s="537"/>
      <c r="Y814" s="537"/>
      <c r="Z814" s="537"/>
      <c r="AA814" s="537"/>
      <c r="AB814" s="537"/>
      <c r="AC814" s="537"/>
      <c r="AD814" s="558"/>
      <c r="AE814" s="558"/>
      <c r="AF814" s="558"/>
      <c r="AG814" s="558"/>
      <c r="AH814" s="558"/>
      <c r="AI814" s="558"/>
      <c r="AJ814" s="558"/>
      <c r="AK814" s="558"/>
      <c r="AL814" s="558"/>
      <c r="AM814" s="558"/>
      <c r="AN814" s="558"/>
      <c r="AO814" s="558"/>
      <c r="AP814" s="558"/>
      <c r="AQ814" s="558"/>
      <c r="AR814" s="558"/>
      <c r="AS814" s="558"/>
      <c r="AT814" s="558"/>
      <c r="AU814" s="558"/>
      <c r="AV814" s="558"/>
      <c r="AW814" s="558"/>
      <c r="AX814" s="558"/>
      <c r="AY814" s="558"/>
      <c r="AZ814" s="558"/>
      <c r="BA814" s="558"/>
    </row>
    <row r="815" spans="6:53" s="531" customFormat="1" ht="12">
      <c r="F815" s="532"/>
      <c r="G815" s="532"/>
      <c r="H815" s="532"/>
      <c r="I815" s="532"/>
      <c r="L815" s="532"/>
      <c r="N815" s="558"/>
      <c r="O815" s="536"/>
      <c r="P815" s="536"/>
      <c r="Q815" s="536"/>
      <c r="R815" s="536"/>
      <c r="S815" s="536"/>
      <c r="T815" s="537"/>
      <c r="U815" s="537"/>
      <c r="V815" s="537"/>
      <c r="W815" s="537"/>
      <c r="X815" s="537"/>
      <c r="Y815" s="537"/>
      <c r="Z815" s="537"/>
      <c r="AA815" s="537"/>
      <c r="AB815" s="537"/>
      <c r="AC815" s="537"/>
      <c r="AD815" s="558"/>
      <c r="AE815" s="558"/>
      <c r="AF815" s="558"/>
      <c r="AG815" s="558"/>
      <c r="AH815" s="558"/>
      <c r="AI815" s="558"/>
      <c r="AJ815" s="558"/>
      <c r="AK815" s="558"/>
      <c r="AL815" s="558"/>
      <c r="AM815" s="558"/>
      <c r="AN815" s="558"/>
      <c r="AO815" s="558"/>
      <c r="AP815" s="558"/>
      <c r="AQ815" s="558"/>
      <c r="AR815" s="558"/>
      <c r="AS815" s="558"/>
      <c r="AT815" s="558"/>
      <c r="AU815" s="558"/>
      <c r="AV815" s="558"/>
      <c r="AW815" s="558"/>
      <c r="AX815" s="558"/>
      <c r="AY815" s="558"/>
      <c r="AZ815" s="558"/>
      <c r="BA815" s="558"/>
    </row>
    <row r="816" spans="6:53" s="531" customFormat="1" ht="12">
      <c r="F816" s="532"/>
      <c r="G816" s="532"/>
      <c r="H816" s="532"/>
      <c r="I816" s="532"/>
      <c r="L816" s="532"/>
      <c r="N816" s="558"/>
      <c r="O816" s="536"/>
      <c r="P816" s="536"/>
      <c r="Q816" s="536"/>
      <c r="R816" s="536"/>
      <c r="S816" s="536"/>
      <c r="T816" s="537"/>
      <c r="U816" s="537"/>
      <c r="V816" s="537"/>
      <c r="W816" s="537"/>
      <c r="X816" s="537"/>
      <c r="Y816" s="537"/>
      <c r="Z816" s="537"/>
      <c r="AA816" s="537"/>
      <c r="AB816" s="537"/>
      <c r="AC816" s="537"/>
      <c r="AD816" s="558"/>
      <c r="AE816" s="558"/>
      <c r="AF816" s="558"/>
      <c r="AG816" s="558"/>
      <c r="AH816" s="558"/>
      <c r="AI816" s="558"/>
      <c r="AJ816" s="558"/>
      <c r="AK816" s="558"/>
      <c r="AL816" s="558"/>
      <c r="AM816" s="558"/>
      <c r="AN816" s="558"/>
      <c r="AO816" s="558"/>
      <c r="AP816" s="558"/>
      <c r="AQ816" s="558"/>
      <c r="AR816" s="558"/>
      <c r="AS816" s="558"/>
      <c r="AT816" s="558"/>
      <c r="AU816" s="558"/>
      <c r="AV816" s="558"/>
      <c r="AW816" s="558"/>
      <c r="AX816" s="558"/>
      <c r="AY816" s="558"/>
      <c r="AZ816" s="558"/>
      <c r="BA816" s="558"/>
    </row>
    <row r="817" spans="6:53" s="531" customFormat="1" ht="12">
      <c r="F817" s="532"/>
      <c r="G817" s="532"/>
      <c r="H817" s="532"/>
      <c r="I817" s="532"/>
      <c r="L817" s="532"/>
      <c r="N817" s="558"/>
      <c r="O817" s="536"/>
      <c r="P817" s="536"/>
      <c r="Q817" s="536"/>
      <c r="R817" s="536"/>
      <c r="S817" s="536"/>
      <c r="T817" s="537"/>
      <c r="U817" s="537"/>
      <c r="V817" s="537"/>
      <c r="W817" s="537"/>
      <c r="X817" s="537"/>
      <c r="Y817" s="537"/>
      <c r="Z817" s="537"/>
      <c r="AA817" s="537"/>
      <c r="AB817" s="537"/>
      <c r="AC817" s="537"/>
      <c r="AD817" s="558"/>
      <c r="AE817" s="558"/>
      <c r="AF817" s="558"/>
      <c r="AG817" s="558"/>
      <c r="AH817" s="558"/>
      <c r="AI817" s="558"/>
      <c r="AJ817" s="558"/>
      <c r="AK817" s="558"/>
      <c r="AL817" s="558"/>
      <c r="AM817" s="558"/>
      <c r="AN817" s="558"/>
      <c r="AO817" s="558"/>
      <c r="AP817" s="558"/>
      <c r="AQ817" s="558"/>
      <c r="AR817" s="558"/>
      <c r="AS817" s="558"/>
      <c r="AT817" s="558"/>
      <c r="AU817" s="558"/>
      <c r="AV817" s="558"/>
      <c r="AW817" s="558"/>
      <c r="AX817" s="558"/>
      <c r="AY817" s="558"/>
      <c r="AZ817" s="558"/>
      <c r="BA817" s="558"/>
    </row>
    <row r="818" spans="6:53" s="531" customFormat="1" ht="12">
      <c r="F818" s="532"/>
      <c r="G818" s="532"/>
      <c r="H818" s="532"/>
      <c r="I818" s="532"/>
      <c r="L818" s="532"/>
      <c r="N818" s="558"/>
      <c r="O818" s="536"/>
      <c r="P818" s="536"/>
      <c r="Q818" s="536"/>
      <c r="R818" s="536"/>
      <c r="S818" s="536"/>
      <c r="T818" s="537"/>
      <c r="U818" s="537"/>
      <c r="V818" s="537"/>
      <c r="W818" s="537"/>
      <c r="X818" s="537"/>
      <c r="Y818" s="537"/>
      <c r="Z818" s="537"/>
      <c r="AA818" s="537"/>
      <c r="AB818" s="537"/>
      <c r="AC818" s="537"/>
      <c r="AD818" s="558"/>
      <c r="AE818" s="558"/>
      <c r="AF818" s="558"/>
      <c r="AG818" s="558"/>
      <c r="AH818" s="558"/>
      <c r="AI818" s="558"/>
      <c r="AJ818" s="558"/>
      <c r="AK818" s="558"/>
      <c r="AL818" s="558"/>
      <c r="AM818" s="558"/>
      <c r="AN818" s="558"/>
      <c r="AO818" s="558"/>
      <c r="AP818" s="558"/>
      <c r="AQ818" s="558"/>
      <c r="AR818" s="558"/>
      <c r="AS818" s="558"/>
      <c r="AT818" s="558"/>
      <c r="AU818" s="558"/>
      <c r="AV818" s="558"/>
      <c r="AW818" s="558"/>
      <c r="AX818" s="558"/>
      <c r="AY818" s="558"/>
      <c r="AZ818" s="558"/>
      <c r="BA818" s="558"/>
    </row>
    <row r="819" spans="6:53" s="531" customFormat="1" ht="12">
      <c r="F819" s="532"/>
      <c r="G819" s="532"/>
      <c r="H819" s="532"/>
      <c r="I819" s="532"/>
      <c r="L819" s="532"/>
      <c r="N819" s="558"/>
      <c r="O819" s="536"/>
      <c r="P819" s="536"/>
      <c r="Q819" s="536"/>
      <c r="R819" s="536"/>
      <c r="S819" s="536"/>
      <c r="T819" s="537"/>
      <c r="U819" s="537"/>
      <c r="V819" s="537"/>
      <c r="W819" s="537"/>
      <c r="X819" s="537"/>
      <c r="Y819" s="537"/>
      <c r="Z819" s="537"/>
      <c r="AA819" s="537"/>
      <c r="AB819" s="537"/>
      <c r="AC819" s="537"/>
      <c r="AD819" s="558"/>
      <c r="AE819" s="558"/>
      <c r="AF819" s="558"/>
      <c r="AG819" s="558"/>
      <c r="AH819" s="558"/>
      <c r="AI819" s="558"/>
      <c r="AJ819" s="558"/>
      <c r="AK819" s="558"/>
      <c r="AL819" s="558"/>
      <c r="AM819" s="558"/>
      <c r="AN819" s="558"/>
      <c r="AO819" s="558"/>
      <c r="AP819" s="558"/>
      <c r="AQ819" s="558"/>
      <c r="AR819" s="558"/>
      <c r="AS819" s="558"/>
      <c r="AT819" s="558"/>
      <c r="AU819" s="558"/>
      <c r="AV819" s="558"/>
      <c r="AW819" s="558"/>
      <c r="AX819" s="558"/>
      <c r="AY819" s="558"/>
      <c r="AZ819" s="558"/>
      <c r="BA819" s="558"/>
    </row>
    <row r="820" spans="6:53" s="531" customFormat="1" ht="12">
      <c r="F820" s="532"/>
      <c r="G820" s="532"/>
      <c r="H820" s="532"/>
      <c r="I820" s="532"/>
      <c r="L820" s="532"/>
      <c r="N820" s="558"/>
      <c r="O820" s="536"/>
      <c r="P820" s="536"/>
      <c r="Q820" s="536"/>
      <c r="R820" s="536"/>
      <c r="S820" s="536"/>
      <c r="T820" s="537"/>
      <c r="U820" s="537"/>
      <c r="V820" s="537"/>
      <c r="W820" s="537"/>
      <c r="X820" s="537"/>
      <c r="Y820" s="537"/>
      <c r="Z820" s="537"/>
      <c r="AA820" s="537"/>
      <c r="AB820" s="537"/>
      <c r="AC820" s="537"/>
      <c r="AD820" s="558"/>
      <c r="AE820" s="558"/>
      <c r="AF820" s="558"/>
      <c r="AG820" s="558"/>
      <c r="AH820" s="558"/>
      <c r="AI820" s="558"/>
      <c r="AJ820" s="558"/>
      <c r="AK820" s="558"/>
      <c r="AL820" s="558"/>
      <c r="AM820" s="558"/>
      <c r="AN820" s="558"/>
      <c r="AO820" s="558"/>
      <c r="AP820" s="558"/>
      <c r="AQ820" s="558"/>
      <c r="AR820" s="558"/>
      <c r="AS820" s="558"/>
      <c r="AT820" s="558"/>
      <c r="AU820" s="558"/>
      <c r="AV820" s="558"/>
      <c r="AW820" s="558"/>
      <c r="AX820" s="558"/>
      <c r="AY820" s="558"/>
      <c r="AZ820" s="558"/>
      <c r="BA820" s="558"/>
    </row>
    <row r="821" spans="6:53" s="531" customFormat="1" ht="12">
      <c r="F821" s="532"/>
      <c r="G821" s="532"/>
      <c r="H821" s="532"/>
      <c r="I821" s="532"/>
      <c r="L821" s="532"/>
      <c r="N821" s="558"/>
      <c r="O821" s="536"/>
      <c r="P821" s="536"/>
      <c r="Q821" s="536"/>
      <c r="R821" s="536"/>
      <c r="S821" s="536"/>
      <c r="T821" s="537"/>
      <c r="U821" s="537"/>
      <c r="V821" s="537"/>
      <c r="W821" s="537"/>
      <c r="X821" s="537"/>
      <c r="Y821" s="537"/>
      <c r="Z821" s="537"/>
      <c r="AA821" s="537"/>
      <c r="AB821" s="537"/>
      <c r="AC821" s="537"/>
      <c r="AD821" s="558"/>
      <c r="AE821" s="558"/>
      <c r="AF821" s="558"/>
      <c r="AG821" s="558"/>
      <c r="AH821" s="558"/>
      <c r="AI821" s="558"/>
      <c r="AJ821" s="558"/>
      <c r="AK821" s="558"/>
      <c r="AL821" s="558"/>
      <c r="AM821" s="558"/>
      <c r="AN821" s="558"/>
      <c r="AO821" s="558"/>
      <c r="AP821" s="558"/>
      <c r="AQ821" s="558"/>
      <c r="AR821" s="558"/>
      <c r="AS821" s="558"/>
      <c r="AT821" s="558"/>
      <c r="AU821" s="558"/>
      <c r="AV821" s="558"/>
      <c r="AW821" s="558"/>
      <c r="AX821" s="558"/>
      <c r="AY821" s="558"/>
      <c r="AZ821" s="558"/>
      <c r="BA821" s="558"/>
    </row>
    <row r="822" spans="6:53" s="531" customFormat="1" ht="12">
      <c r="F822" s="532"/>
      <c r="G822" s="532"/>
      <c r="H822" s="532"/>
      <c r="I822" s="532"/>
      <c r="L822" s="532"/>
      <c r="N822" s="558"/>
      <c r="O822" s="536"/>
      <c r="P822" s="536"/>
      <c r="Q822" s="536"/>
      <c r="R822" s="536"/>
      <c r="S822" s="536"/>
      <c r="T822" s="537"/>
      <c r="U822" s="537"/>
      <c r="V822" s="537"/>
      <c r="W822" s="537"/>
      <c r="X822" s="537"/>
      <c r="Y822" s="537"/>
      <c r="Z822" s="537"/>
      <c r="AA822" s="537"/>
      <c r="AB822" s="537"/>
      <c r="AC822" s="537"/>
      <c r="AD822" s="558"/>
      <c r="AE822" s="558"/>
      <c r="AF822" s="558"/>
      <c r="AG822" s="558"/>
      <c r="AH822" s="558"/>
      <c r="AI822" s="558"/>
      <c r="AJ822" s="558"/>
      <c r="AK822" s="558"/>
      <c r="AL822" s="558"/>
      <c r="AM822" s="558"/>
      <c r="AN822" s="558"/>
      <c r="AO822" s="558"/>
      <c r="AP822" s="558"/>
      <c r="AQ822" s="558"/>
      <c r="AR822" s="558"/>
      <c r="AS822" s="558"/>
      <c r="AT822" s="558"/>
      <c r="AU822" s="558"/>
      <c r="AV822" s="558"/>
      <c r="AW822" s="558"/>
      <c r="AX822" s="558"/>
      <c r="AY822" s="558"/>
      <c r="AZ822" s="558"/>
      <c r="BA822" s="558"/>
    </row>
    <row r="823" spans="6:53" s="531" customFormat="1" ht="12">
      <c r="F823" s="532"/>
      <c r="G823" s="532"/>
      <c r="H823" s="532"/>
      <c r="I823" s="532"/>
      <c r="L823" s="532"/>
      <c r="N823" s="558"/>
      <c r="O823" s="536"/>
      <c r="P823" s="536"/>
      <c r="Q823" s="536"/>
      <c r="R823" s="536"/>
      <c r="S823" s="536"/>
      <c r="T823" s="537"/>
      <c r="U823" s="537"/>
      <c r="V823" s="537"/>
      <c r="W823" s="537"/>
      <c r="X823" s="537"/>
      <c r="Y823" s="537"/>
      <c r="Z823" s="537"/>
      <c r="AA823" s="537"/>
      <c r="AB823" s="537"/>
      <c r="AC823" s="537"/>
      <c r="AD823" s="558"/>
      <c r="AE823" s="558"/>
      <c r="AF823" s="558"/>
      <c r="AG823" s="558"/>
      <c r="AH823" s="558"/>
      <c r="AI823" s="558"/>
      <c r="AJ823" s="558"/>
      <c r="AK823" s="558"/>
      <c r="AL823" s="558"/>
      <c r="AM823" s="558"/>
      <c r="AN823" s="558"/>
      <c r="AO823" s="558"/>
      <c r="AP823" s="558"/>
      <c r="AQ823" s="558"/>
      <c r="AR823" s="558"/>
      <c r="AS823" s="558"/>
      <c r="AT823" s="558"/>
      <c r="AU823" s="558"/>
      <c r="AV823" s="558"/>
      <c r="AW823" s="558"/>
      <c r="AX823" s="558"/>
      <c r="AY823" s="558"/>
      <c r="AZ823" s="558"/>
      <c r="BA823" s="558"/>
    </row>
    <row r="824" spans="6:53" s="531" customFormat="1" ht="12">
      <c r="F824" s="532"/>
      <c r="G824" s="532"/>
      <c r="H824" s="532"/>
      <c r="I824" s="532"/>
      <c r="L824" s="532"/>
      <c r="N824" s="558"/>
      <c r="O824" s="536"/>
      <c r="P824" s="536"/>
      <c r="Q824" s="536"/>
      <c r="R824" s="536"/>
      <c r="S824" s="536"/>
      <c r="T824" s="537"/>
      <c r="U824" s="537"/>
      <c r="V824" s="537"/>
      <c r="W824" s="537"/>
      <c r="X824" s="537"/>
      <c r="Y824" s="537"/>
      <c r="Z824" s="537"/>
      <c r="AA824" s="537"/>
      <c r="AB824" s="537"/>
      <c r="AC824" s="537"/>
      <c r="AD824" s="558"/>
      <c r="AE824" s="558"/>
      <c r="AF824" s="558"/>
      <c r="AG824" s="558"/>
      <c r="AH824" s="558"/>
      <c r="AI824" s="558"/>
      <c r="AJ824" s="558"/>
      <c r="AK824" s="558"/>
      <c r="AL824" s="558"/>
      <c r="AM824" s="558"/>
      <c r="AN824" s="558"/>
      <c r="AO824" s="558"/>
      <c r="AP824" s="558"/>
      <c r="AQ824" s="558"/>
      <c r="AR824" s="558"/>
      <c r="AS824" s="558"/>
      <c r="AT824" s="558"/>
      <c r="AU824" s="558"/>
      <c r="AV824" s="558"/>
      <c r="AW824" s="558"/>
      <c r="AX824" s="558"/>
      <c r="AY824" s="558"/>
      <c r="AZ824" s="558"/>
      <c r="BA824" s="558"/>
    </row>
    <row r="825" spans="6:53" s="531" customFormat="1" ht="12">
      <c r="F825" s="532"/>
      <c r="G825" s="532"/>
      <c r="H825" s="532"/>
      <c r="I825" s="532"/>
      <c r="L825" s="532"/>
      <c r="N825" s="558"/>
      <c r="O825" s="536"/>
      <c r="P825" s="536"/>
      <c r="Q825" s="536"/>
      <c r="R825" s="536"/>
      <c r="S825" s="536"/>
      <c r="T825" s="537"/>
      <c r="U825" s="537"/>
      <c r="V825" s="537"/>
      <c r="W825" s="537"/>
      <c r="X825" s="537"/>
      <c r="Y825" s="537"/>
      <c r="Z825" s="537"/>
      <c r="AA825" s="537"/>
      <c r="AB825" s="537"/>
      <c r="AC825" s="537"/>
      <c r="AD825" s="558"/>
      <c r="AE825" s="558"/>
      <c r="AF825" s="558"/>
      <c r="AG825" s="558"/>
      <c r="AH825" s="558"/>
      <c r="AI825" s="558"/>
      <c r="AJ825" s="558"/>
      <c r="AK825" s="558"/>
      <c r="AL825" s="558"/>
      <c r="AM825" s="558"/>
      <c r="AN825" s="558"/>
      <c r="AO825" s="558"/>
      <c r="AP825" s="558"/>
      <c r="AQ825" s="558"/>
      <c r="AR825" s="558"/>
      <c r="AS825" s="558"/>
      <c r="AT825" s="558"/>
      <c r="AU825" s="558"/>
      <c r="AV825" s="558"/>
      <c r="AW825" s="558"/>
      <c r="AX825" s="558"/>
      <c r="AY825" s="558"/>
      <c r="AZ825" s="558"/>
      <c r="BA825" s="558"/>
    </row>
    <row r="826" spans="6:53" s="531" customFormat="1" ht="12">
      <c r="F826" s="532"/>
      <c r="G826" s="532"/>
      <c r="H826" s="532"/>
      <c r="I826" s="532"/>
      <c r="L826" s="532"/>
      <c r="N826" s="558"/>
      <c r="O826" s="536"/>
      <c r="P826" s="536"/>
      <c r="Q826" s="536"/>
      <c r="R826" s="536"/>
      <c r="S826" s="536"/>
      <c r="T826" s="537"/>
      <c r="U826" s="537"/>
      <c r="V826" s="537"/>
      <c r="W826" s="537"/>
      <c r="X826" s="537"/>
      <c r="Y826" s="537"/>
      <c r="Z826" s="537"/>
      <c r="AA826" s="537"/>
      <c r="AB826" s="537"/>
      <c r="AC826" s="537"/>
      <c r="AD826" s="558"/>
      <c r="AE826" s="558"/>
      <c r="AF826" s="558"/>
      <c r="AG826" s="558"/>
      <c r="AH826" s="558"/>
      <c r="AI826" s="558"/>
      <c r="AJ826" s="558"/>
      <c r="AK826" s="558"/>
      <c r="AL826" s="558"/>
      <c r="AM826" s="558"/>
      <c r="AN826" s="558"/>
      <c r="AO826" s="558"/>
      <c r="AP826" s="558"/>
      <c r="AQ826" s="558"/>
      <c r="AR826" s="558"/>
      <c r="AS826" s="558"/>
      <c r="AT826" s="558"/>
      <c r="AU826" s="558"/>
      <c r="AV826" s="558"/>
      <c r="AW826" s="558"/>
      <c r="AX826" s="558"/>
      <c r="AY826" s="558"/>
      <c r="AZ826" s="558"/>
      <c r="BA826" s="558"/>
    </row>
    <row r="827" spans="6:53" s="531" customFormat="1" ht="12">
      <c r="F827" s="532"/>
      <c r="G827" s="532"/>
      <c r="H827" s="532"/>
      <c r="I827" s="532"/>
      <c r="L827" s="532"/>
      <c r="N827" s="558"/>
      <c r="O827" s="536"/>
      <c r="P827" s="536"/>
      <c r="Q827" s="536"/>
      <c r="R827" s="536"/>
      <c r="S827" s="536"/>
      <c r="T827" s="537"/>
      <c r="U827" s="537"/>
      <c r="V827" s="537"/>
      <c r="W827" s="537"/>
      <c r="X827" s="537"/>
      <c r="Y827" s="537"/>
      <c r="Z827" s="537"/>
      <c r="AA827" s="537"/>
      <c r="AB827" s="537"/>
      <c r="AC827" s="537"/>
      <c r="AD827" s="558"/>
      <c r="AE827" s="558"/>
      <c r="AF827" s="558"/>
      <c r="AG827" s="558"/>
      <c r="AH827" s="558"/>
      <c r="AI827" s="558"/>
      <c r="AJ827" s="558"/>
      <c r="AK827" s="558"/>
      <c r="AL827" s="558"/>
      <c r="AM827" s="558"/>
      <c r="AN827" s="558"/>
      <c r="AO827" s="558"/>
      <c r="AP827" s="558"/>
      <c r="AQ827" s="558"/>
      <c r="AR827" s="558"/>
      <c r="AS827" s="558"/>
      <c r="AT827" s="558"/>
      <c r="AU827" s="558"/>
      <c r="AV827" s="558"/>
      <c r="AW827" s="558"/>
      <c r="AX827" s="558"/>
      <c r="AY827" s="558"/>
      <c r="AZ827" s="558"/>
      <c r="BA827" s="558"/>
    </row>
    <row r="828" spans="6:53" s="531" customFormat="1" ht="12">
      <c r="F828" s="532"/>
      <c r="G828" s="532"/>
      <c r="H828" s="532"/>
      <c r="I828" s="532"/>
      <c r="L828" s="532"/>
      <c r="N828" s="558"/>
      <c r="O828" s="536"/>
      <c r="P828" s="536"/>
      <c r="Q828" s="536"/>
      <c r="R828" s="536"/>
      <c r="S828" s="536"/>
      <c r="T828" s="537"/>
      <c r="U828" s="537"/>
      <c r="V828" s="537"/>
      <c r="W828" s="537"/>
      <c r="X828" s="537"/>
      <c r="Y828" s="537"/>
      <c r="Z828" s="537"/>
      <c r="AA828" s="537"/>
      <c r="AB828" s="537"/>
      <c r="AC828" s="537"/>
      <c r="AD828" s="558"/>
      <c r="AE828" s="558"/>
      <c r="AF828" s="558"/>
      <c r="AG828" s="558"/>
      <c r="AH828" s="558"/>
      <c r="AI828" s="558"/>
      <c r="AJ828" s="558"/>
      <c r="AK828" s="558"/>
      <c r="AL828" s="558"/>
      <c r="AM828" s="558"/>
      <c r="AN828" s="558"/>
      <c r="AO828" s="558"/>
      <c r="AP828" s="558"/>
      <c r="AQ828" s="558"/>
      <c r="AR828" s="558"/>
      <c r="AS828" s="558"/>
      <c r="AT828" s="558"/>
      <c r="AU828" s="558"/>
      <c r="AV828" s="558"/>
      <c r="AW828" s="558"/>
      <c r="AX828" s="558"/>
      <c r="AY828" s="558"/>
      <c r="AZ828" s="558"/>
      <c r="BA828" s="558"/>
    </row>
    <row r="829" spans="6:53" s="531" customFormat="1" ht="12">
      <c r="F829" s="532"/>
      <c r="G829" s="532"/>
      <c r="H829" s="532"/>
      <c r="I829" s="532"/>
      <c r="L829" s="532"/>
      <c r="N829" s="558"/>
      <c r="O829" s="536"/>
      <c r="P829" s="536"/>
      <c r="Q829" s="536"/>
      <c r="R829" s="536"/>
      <c r="S829" s="536"/>
      <c r="T829" s="537"/>
      <c r="U829" s="537"/>
      <c r="V829" s="537"/>
      <c r="W829" s="537"/>
      <c r="X829" s="537"/>
      <c r="Y829" s="537"/>
      <c r="Z829" s="537"/>
      <c r="AA829" s="537"/>
      <c r="AB829" s="537"/>
      <c r="AC829" s="537"/>
      <c r="AD829" s="558"/>
      <c r="AE829" s="558"/>
      <c r="AF829" s="558"/>
      <c r="AG829" s="558"/>
      <c r="AH829" s="558"/>
      <c r="AI829" s="558"/>
      <c r="AJ829" s="558"/>
      <c r="AK829" s="558"/>
      <c r="AL829" s="558"/>
      <c r="AM829" s="558"/>
      <c r="AN829" s="558"/>
      <c r="AO829" s="558"/>
      <c r="AP829" s="558"/>
      <c r="AQ829" s="558"/>
      <c r="AR829" s="558"/>
      <c r="AS829" s="558"/>
      <c r="AT829" s="558"/>
      <c r="AU829" s="558"/>
      <c r="AV829" s="558"/>
      <c r="AW829" s="558"/>
      <c r="AX829" s="558"/>
      <c r="AY829" s="558"/>
      <c r="AZ829" s="558"/>
      <c r="BA829" s="558"/>
    </row>
    <row r="830" spans="6:53" s="531" customFormat="1" ht="12">
      <c r="F830" s="532"/>
      <c r="G830" s="532"/>
      <c r="H830" s="532"/>
      <c r="I830" s="532"/>
      <c r="L830" s="532"/>
      <c r="N830" s="558"/>
      <c r="O830" s="536"/>
      <c r="P830" s="536"/>
      <c r="Q830" s="536"/>
      <c r="R830" s="536"/>
      <c r="S830" s="536"/>
      <c r="T830" s="537"/>
      <c r="U830" s="537"/>
      <c r="V830" s="537"/>
      <c r="W830" s="537"/>
      <c r="X830" s="537"/>
      <c r="Y830" s="537"/>
      <c r="Z830" s="537"/>
      <c r="AA830" s="537"/>
      <c r="AB830" s="537"/>
      <c r="AC830" s="537"/>
      <c r="AD830" s="558"/>
      <c r="AE830" s="558"/>
      <c r="AF830" s="558"/>
      <c r="AG830" s="558"/>
      <c r="AH830" s="558"/>
      <c r="AI830" s="558"/>
      <c r="AJ830" s="558"/>
      <c r="AK830" s="558"/>
      <c r="AL830" s="558"/>
      <c r="AM830" s="558"/>
      <c r="AN830" s="558"/>
      <c r="AO830" s="558"/>
      <c r="AP830" s="558"/>
      <c r="AQ830" s="558"/>
      <c r="AR830" s="558"/>
      <c r="AS830" s="558"/>
      <c r="AT830" s="558"/>
      <c r="AU830" s="558"/>
      <c r="AV830" s="558"/>
      <c r="AW830" s="558"/>
      <c r="AX830" s="558"/>
      <c r="AY830" s="558"/>
      <c r="AZ830" s="558"/>
      <c r="BA830" s="558"/>
    </row>
    <row r="831" spans="6:53" s="531" customFormat="1" ht="12">
      <c r="F831" s="532"/>
      <c r="G831" s="532"/>
      <c r="H831" s="532"/>
      <c r="I831" s="532"/>
      <c r="L831" s="532"/>
      <c r="N831" s="558"/>
      <c r="O831" s="536"/>
      <c r="P831" s="536"/>
      <c r="Q831" s="536"/>
      <c r="R831" s="536"/>
      <c r="S831" s="536"/>
      <c r="T831" s="537"/>
      <c r="U831" s="537"/>
      <c r="V831" s="537"/>
      <c r="W831" s="537"/>
      <c r="X831" s="537"/>
      <c r="Y831" s="537"/>
      <c r="Z831" s="537"/>
      <c r="AA831" s="537"/>
      <c r="AB831" s="537"/>
      <c r="AC831" s="537"/>
      <c r="AD831" s="558"/>
      <c r="AE831" s="558"/>
      <c r="AF831" s="558"/>
      <c r="AG831" s="558"/>
      <c r="AH831" s="558"/>
      <c r="AI831" s="558"/>
      <c r="AJ831" s="558"/>
      <c r="AK831" s="558"/>
      <c r="AL831" s="558"/>
      <c r="AM831" s="558"/>
      <c r="AN831" s="558"/>
      <c r="AO831" s="558"/>
      <c r="AP831" s="558"/>
      <c r="AQ831" s="558"/>
      <c r="AR831" s="558"/>
      <c r="AS831" s="558"/>
      <c r="AT831" s="558"/>
      <c r="AU831" s="558"/>
      <c r="AV831" s="558"/>
      <c r="AW831" s="558"/>
      <c r="AX831" s="558"/>
      <c r="AY831" s="558"/>
      <c r="AZ831" s="558"/>
      <c r="BA831" s="558"/>
    </row>
    <row r="832" spans="6:53" s="531" customFormat="1" ht="12">
      <c r="F832" s="532"/>
      <c r="G832" s="532"/>
      <c r="H832" s="532"/>
      <c r="I832" s="532"/>
      <c r="L832" s="532"/>
      <c r="N832" s="558"/>
      <c r="O832" s="536"/>
      <c r="P832" s="536"/>
      <c r="Q832" s="536"/>
      <c r="R832" s="536"/>
      <c r="S832" s="536"/>
      <c r="T832" s="537"/>
      <c r="U832" s="537"/>
      <c r="V832" s="537"/>
      <c r="W832" s="537"/>
      <c r="X832" s="537"/>
      <c r="Y832" s="537"/>
      <c r="Z832" s="537"/>
      <c r="AA832" s="537"/>
      <c r="AB832" s="537"/>
      <c r="AC832" s="537"/>
      <c r="AD832" s="558"/>
      <c r="AE832" s="558"/>
      <c r="AF832" s="558"/>
      <c r="AG832" s="558"/>
      <c r="AH832" s="558"/>
      <c r="AI832" s="558"/>
      <c r="AJ832" s="558"/>
      <c r="AK832" s="558"/>
      <c r="AL832" s="558"/>
      <c r="AM832" s="558"/>
      <c r="AN832" s="558"/>
      <c r="AO832" s="558"/>
      <c r="AP832" s="558"/>
      <c r="AQ832" s="558"/>
      <c r="AR832" s="558"/>
      <c r="AS832" s="558"/>
      <c r="AT832" s="558"/>
      <c r="AU832" s="558"/>
      <c r="AV832" s="558"/>
      <c r="AW832" s="558"/>
      <c r="AX832" s="558"/>
      <c r="AY832" s="558"/>
      <c r="AZ832" s="558"/>
      <c r="BA832" s="558"/>
    </row>
    <row r="833" spans="6:53" s="531" customFormat="1" ht="12">
      <c r="F833" s="532"/>
      <c r="G833" s="532"/>
      <c r="H833" s="532"/>
      <c r="I833" s="532"/>
      <c r="L833" s="532"/>
      <c r="N833" s="558"/>
      <c r="O833" s="536"/>
      <c r="P833" s="536"/>
      <c r="Q833" s="536"/>
      <c r="R833" s="536"/>
      <c r="S833" s="536"/>
      <c r="T833" s="537"/>
      <c r="U833" s="537"/>
      <c r="V833" s="537"/>
      <c r="W833" s="537"/>
      <c r="X833" s="537"/>
      <c r="Y833" s="537"/>
      <c r="Z833" s="537"/>
      <c r="AA833" s="537"/>
      <c r="AB833" s="537"/>
      <c r="AC833" s="537"/>
      <c r="AD833" s="558"/>
      <c r="AE833" s="558"/>
      <c r="AF833" s="558"/>
      <c r="AG833" s="558"/>
      <c r="AH833" s="558"/>
      <c r="AI833" s="558"/>
      <c r="AJ833" s="558"/>
      <c r="AK833" s="558"/>
      <c r="AL833" s="558"/>
      <c r="AM833" s="558"/>
      <c r="AN833" s="558"/>
      <c r="AO833" s="558"/>
      <c r="AP833" s="558"/>
      <c r="AQ833" s="558"/>
      <c r="AR833" s="558"/>
      <c r="AS833" s="558"/>
      <c r="AT833" s="558"/>
      <c r="AU833" s="558"/>
      <c r="AV833" s="558"/>
      <c r="AW833" s="558"/>
      <c r="AX833" s="558"/>
      <c r="AY833" s="558"/>
      <c r="AZ833" s="558"/>
      <c r="BA833" s="558"/>
    </row>
    <row r="834" spans="6:53" s="531" customFormat="1" ht="12">
      <c r="F834" s="532"/>
      <c r="G834" s="532"/>
      <c r="H834" s="532"/>
      <c r="I834" s="532"/>
      <c r="L834" s="532"/>
      <c r="N834" s="558"/>
      <c r="O834" s="536"/>
      <c r="P834" s="536"/>
      <c r="Q834" s="536"/>
      <c r="R834" s="536"/>
      <c r="S834" s="536"/>
      <c r="T834" s="537"/>
      <c r="U834" s="537"/>
      <c r="V834" s="537"/>
      <c r="W834" s="537"/>
      <c r="X834" s="537"/>
      <c r="Y834" s="537"/>
      <c r="Z834" s="537"/>
      <c r="AA834" s="537"/>
      <c r="AB834" s="537"/>
      <c r="AC834" s="537"/>
      <c r="AD834" s="558"/>
      <c r="AE834" s="558"/>
      <c r="AF834" s="558"/>
      <c r="AG834" s="558"/>
      <c r="AH834" s="558"/>
      <c r="AI834" s="558"/>
      <c r="AJ834" s="558"/>
      <c r="AK834" s="558"/>
      <c r="AL834" s="558"/>
      <c r="AM834" s="558"/>
      <c r="AN834" s="558"/>
      <c r="AO834" s="558"/>
      <c r="AP834" s="558"/>
      <c r="AQ834" s="558"/>
      <c r="AR834" s="558"/>
      <c r="AS834" s="558"/>
      <c r="AT834" s="558"/>
      <c r="AU834" s="558"/>
      <c r="AV834" s="558"/>
      <c r="AW834" s="558"/>
      <c r="AX834" s="558"/>
      <c r="AY834" s="558"/>
      <c r="AZ834" s="558"/>
      <c r="BA834" s="558"/>
    </row>
    <row r="835" spans="6:53" s="531" customFormat="1" ht="12">
      <c r="F835" s="532"/>
      <c r="G835" s="532"/>
      <c r="H835" s="532"/>
      <c r="I835" s="532"/>
      <c r="L835" s="532"/>
      <c r="N835" s="558"/>
      <c r="O835" s="536"/>
      <c r="P835" s="536"/>
      <c r="Q835" s="536"/>
      <c r="R835" s="536"/>
      <c r="S835" s="536"/>
      <c r="T835" s="537"/>
      <c r="U835" s="537"/>
      <c r="V835" s="537"/>
      <c r="W835" s="537"/>
      <c r="X835" s="537"/>
      <c r="Y835" s="537"/>
      <c r="Z835" s="537"/>
      <c r="AA835" s="537"/>
      <c r="AB835" s="537"/>
      <c r="AC835" s="537"/>
      <c r="AD835" s="558"/>
      <c r="AE835" s="558"/>
      <c r="AF835" s="558"/>
      <c r="AG835" s="558"/>
      <c r="AH835" s="558"/>
      <c r="AI835" s="558"/>
      <c r="AJ835" s="558"/>
      <c r="AK835" s="558"/>
      <c r="AL835" s="558"/>
      <c r="AM835" s="558"/>
      <c r="AN835" s="558"/>
      <c r="AO835" s="558"/>
      <c r="AP835" s="558"/>
      <c r="AQ835" s="558"/>
      <c r="AR835" s="558"/>
      <c r="AS835" s="558"/>
      <c r="AT835" s="558"/>
      <c r="AU835" s="558"/>
      <c r="AV835" s="558"/>
      <c r="AW835" s="558"/>
      <c r="AX835" s="558"/>
      <c r="AY835" s="558"/>
      <c r="AZ835" s="558"/>
      <c r="BA835" s="558"/>
    </row>
    <row r="836" spans="6:53" s="531" customFormat="1" ht="12">
      <c r="F836" s="532"/>
      <c r="G836" s="532"/>
      <c r="H836" s="532"/>
      <c r="I836" s="532"/>
      <c r="L836" s="532"/>
      <c r="N836" s="558"/>
      <c r="O836" s="536"/>
      <c r="P836" s="536"/>
      <c r="Q836" s="536"/>
      <c r="R836" s="536"/>
      <c r="S836" s="536"/>
      <c r="T836" s="537"/>
      <c r="U836" s="537"/>
      <c r="V836" s="537"/>
      <c r="W836" s="537"/>
      <c r="X836" s="537"/>
      <c r="Y836" s="537"/>
      <c r="Z836" s="537"/>
      <c r="AA836" s="537"/>
      <c r="AB836" s="537"/>
      <c r="AC836" s="537"/>
      <c r="AD836" s="558"/>
      <c r="AE836" s="558"/>
      <c r="AF836" s="558"/>
      <c r="AG836" s="558"/>
      <c r="AH836" s="558"/>
      <c r="AI836" s="558"/>
      <c r="AJ836" s="558"/>
      <c r="AK836" s="558"/>
      <c r="AL836" s="558"/>
      <c r="AM836" s="558"/>
      <c r="AN836" s="558"/>
      <c r="AO836" s="558"/>
      <c r="AP836" s="558"/>
      <c r="AQ836" s="558"/>
      <c r="AR836" s="558"/>
      <c r="AS836" s="558"/>
      <c r="AT836" s="558"/>
      <c r="AU836" s="558"/>
      <c r="AV836" s="558"/>
      <c r="AW836" s="558"/>
      <c r="AX836" s="558"/>
      <c r="AY836" s="558"/>
      <c r="AZ836" s="558"/>
      <c r="BA836" s="558"/>
    </row>
    <row r="837" spans="6:53" s="531" customFormat="1" ht="12">
      <c r="F837" s="532"/>
      <c r="G837" s="532"/>
      <c r="H837" s="532"/>
      <c r="I837" s="532"/>
      <c r="L837" s="532"/>
      <c r="N837" s="558"/>
      <c r="O837" s="536"/>
      <c r="P837" s="536"/>
      <c r="Q837" s="536"/>
      <c r="R837" s="536"/>
      <c r="S837" s="536"/>
      <c r="T837" s="537"/>
      <c r="U837" s="537"/>
      <c r="V837" s="537"/>
      <c r="W837" s="537"/>
      <c r="X837" s="537"/>
      <c r="Y837" s="537"/>
      <c r="Z837" s="537"/>
      <c r="AA837" s="537"/>
      <c r="AB837" s="537"/>
      <c r="AC837" s="537"/>
      <c r="AD837" s="558"/>
      <c r="AE837" s="558"/>
      <c r="AF837" s="558"/>
      <c r="AG837" s="558"/>
      <c r="AH837" s="558"/>
      <c r="AI837" s="558"/>
      <c r="AJ837" s="558"/>
      <c r="AK837" s="558"/>
      <c r="AL837" s="558"/>
      <c r="AM837" s="558"/>
      <c r="AN837" s="558"/>
      <c r="AO837" s="558"/>
      <c r="AP837" s="558"/>
      <c r="AQ837" s="558"/>
      <c r="AR837" s="558"/>
      <c r="AS837" s="558"/>
      <c r="AT837" s="558"/>
      <c r="AU837" s="558"/>
      <c r="AV837" s="558"/>
      <c r="AW837" s="558"/>
      <c r="AX837" s="558"/>
      <c r="AY837" s="558"/>
      <c r="AZ837" s="558"/>
      <c r="BA837" s="558"/>
    </row>
    <row r="838" spans="6:53" s="531" customFormat="1" ht="12">
      <c r="F838" s="532"/>
      <c r="G838" s="532"/>
      <c r="H838" s="532"/>
      <c r="I838" s="532"/>
      <c r="L838" s="532"/>
      <c r="N838" s="558"/>
      <c r="O838" s="536"/>
      <c r="P838" s="536"/>
      <c r="Q838" s="536"/>
      <c r="R838" s="536"/>
      <c r="S838" s="536"/>
      <c r="T838" s="537"/>
      <c r="U838" s="537"/>
      <c r="V838" s="537"/>
      <c r="W838" s="537"/>
      <c r="X838" s="537"/>
      <c r="Y838" s="537"/>
      <c r="Z838" s="537"/>
      <c r="AA838" s="537"/>
      <c r="AB838" s="537"/>
      <c r="AC838" s="537"/>
      <c r="AD838" s="558"/>
      <c r="AE838" s="558"/>
      <c r="AF838" s="558"/>
      <c r="AG838" s="558"/>
      <c r="AH838" s="558"/>
      <c r="AI838" s="558"/>
      <c r="AJ838" s="558"/>
      <c r="AK838" s="558"/>
      <c r="AL838" s="558"/>
      <c r="AM838" s="558"/>
      <c r="AN838" s="558"/>
      <c r="AO838" s="558"/>
      <c r="AP838" s="558"/>
      <c r="AQ838" s="558"/>
      <c r="AR838" s="558"/>
      <c r="AS838" s="558"/>
      <c r="AT838" s="558"/>
      <c r="AU838" s="558"/>
      <c r="AV838" s="558"/>
      <c r="AW838" s="558"/>
      <c r="AX838" s="558"/>
      <c r="AY838" s="558"/>
      <c r="AZ838" s="558"/>
      <c r="BA838" s="558"/>
    </row>
    <row r="839" spans="6:53" s="531" customFormat="1" ht="12">
      <c r="F839" s="532"/>
      <c r="G839" s="532"/>
      <c r="H839" s="532"/>
      <c r="I839" s="532"/>
      <c r="L839" s="532"/>
      <c r="N839" s="558"/>
      <c r="O839" s="536"/>
      <c r="P839" s="536"/>
      <c r="Q839" s="536"/>
      <c r="R839" s="536"/>
      <c r="S839" s="536"/>
      <c r="T839" s="537"/>
      <c r="U839" s="537"/>
      <c r="V839" s="537"/>
      <c r="W839" s="537"/>
      <c r="X839" s="537"/>
      <c r="Y839" s="537"/>
      <c r="Z839" s="537"/>
      <c r="AA839" s="537"/>
      <c r="AB839" s="537"/>
      <c r="AC839" s="537"/>
      <c r="AD839" s="558"/>
      <c r="AE839" s="558"/>
      <c r="AF839" s="558"/>
      <c r="AG839" s="558"/>
      <c r="AH839" s="558"/>
      <c r="AI839" s="558"/>
      <c r="AJ839" s="558"/>
      <c r="AK839" s="558"/>
      <c r="AL839" s="558"/>
      <c r="AM839" s="558"/>
      <c r="AN839" s="558"/>
      <c r="AO839" s="558"/>
      <c r="AP839" s="558"/>
      <c r="AQ839" s="558"/>
      <c r="AR839" s="558"/>
      <c r="AS839" s="558"/>
      <c r="AT839" s="558"/>
      <c r="AU839" s="558"/>
      <c r="AV839" s="558"/>
      <c r="AW839" s="558"/>
      <c r="AX839" s="558"/>
      <c r="AY839" s="558"/>
      <c r="AZ839" s="558"/>
      <c r="BA839" s="558"/>
    </row>
    <row r="840" spans="6:53" s="531" customFormat="1" ht="12">
      <c r="F840" s="532"/>
      <c r="G840" s="532"/>
      <c r="H840" s="532"/>
      <c r="I840" s="532"/>
      <c r="L840" s="532"/>
      <c r="N840" s="558"/>
      <c r="O840" s="536"/>
      <c r="P840" s="536"/>
      <c r="Q840" s="536"/>
      <c r="R840" s="536"/>
      <c r="S840" s="536"/>
      <c r="T840" s="537"/>
      <c r="U840" s="537"/>
      <c r="V840" s="537"/>
      <c r="W840" s="537"/>
      <c r="X840" s="537"/>
      <c r="Y840" s="537"/>
      <c r="Z840" s="537"/>
      <c r="AA840" s="537"/>
      <c r="AB840" s="537"/>
      <c r="AC840" s="537"/>
      <c r="AD840" s="558"/>
      <c r="AE840" s="558"/>
      <c r="AF840" s="558"/>
      <c r="AG840" s="558"/>
      <c r="AH840" s="558"/>
      <c r="AI840" s="558"/>
      <c r="AJ840" s="558"/>
      <c r="AK840" s="558"/>
      <c r="AL840" s="558"/>
      <c r="AM840" s="558"/>
      <c r="AN840" s="558"/>
      <c r="AO840" s="558"/>
      <c r="AP840" s="558"/>
      <c r="AQ840" s="558"/>
      <c r="AR840" s="558"/>
      <c r="AS840" s="558"/>
      <c r="AT840" s="558"/>
      <c r="AU840" s="558"/>
      <c r="AV840" s="558"/>
      <c r="AW840" s="558"/>
      <c r="AX840" s="558"/>
      <c r="AY840" s="558"/>
      <c r="AZ840" s="558"/>
      <c r="BA840" s="558"/>
    </row>
    <row r="841" spans="6:53" s="531" customFormat="1" ht="12">
      <c r="F841" s="532"/>
      <c r="G841" s="532"/>
      <c r="H841" s="532"/>
      <c r="I841" s="532"/>
      <c r="L841" s="532"/>
      <c r="N841" s="558"/>
      <c r="O841" s="536"/>
      <c r="P841" s="536"/>
      <c r="Q841" s="536"/>
      <c r="R841" s="536"/>
      <c r="S841" s="536"/>
      <c r="T841" s="537"/>
      <c r="U841" s="537"/>
      <c r="V841" s="537"/>
      <c r="W841" s="537"/>
      <c r="X841" s="537"/>
      <c r="Y841" s="537"/>
      <c r="Z841" s="537"/>
      <c r="AA841" s="537"/>
      <c r="AB841" s="537"/>
      <c r="AC841" s="537"/>
      <c r="AD841" s="558"/>
      <c r="AE841" s="558"/>
      <c r="AF841" s="558"/>
      <c r="AG841" s="558"/>
      <c r="AH841" s="558"/>
      <c r="AI841" s="558"/>
      <c r="AJ841" s="558"/>
      <c r="AK841" s="558"/>
      <c r="AL841" s="558"/>
      <c r="AM841" s="558"/>
      <c r="AN841" s="558"/>
      <c r="AO841" s="558"/>
      <c r="AP841" s="558"/>
      <c r="AQ841" s="558"/>
      <c r="AR841" s="558"/>
      <c r="AS841" s="558"/>
      <c r="AT841" s="558"/>
      <c r="AU841" s="558"/>
      <c r="AV841" s="558"/>
      <c r="AW841" s="558"/>
      <c r="AX841" s="558"/>
      <c r="AY841" s="558"/>
      <c r="AZ841" s="558"/>
      <c r="BA841" s="558"/>
    </row>
    <row r="842" spans="6:53" s="531" customFormat="1" ht="12">
      <c r="F842" s="532"/>
      <c r="G842" s="532"/>
      <c r="H842" s="532"/>
      <c r="I842" s="532"/>
      <c r="L842" s="532"/>
      <c r="N842" s="558"/>
      <c r="O842" s="536"/>
      <c r="P842" s="536"/>
      <c r="Q842" s="536"/>
      <c r="R842" s="536"/>
      <c r="S842" s="536"/>
      <c r="T842" s="537"/>
      <c r="U842" s="537"/>
      <c r="V842" s="537"/>
      <c r="W842" s="537"/>
      <c r="X842" s="537"/>
      <c r="Y842" s="537"/>
      <c r="Z842" s="537"/>
      <c r="AA842" s="537"/>
      <c r="AB842" s="537"/>
      <c r="AC842" s="537"/>
      <c r="AD842" s="558"/>
      <c r="AE842" s="558"/>
      <c r="AF842" s="558"/>
      <c r="AG842" s="558"/>
      <c r="AH842" s="558"/>
      <c r="AI842" s="558"/>
      <c r="AJ842" s="558"/>
      <c r="AK842" s="558"/>
      <c r="AL842" s="558"/>
      <c r="AM842" s="558"/>
      <c r="AN842" s="558"/>
      <c r="AO842" s="558"/>
      <c r="AP842" s="558"/>
      <c r="AQ842" s="558"/>
      <c r="AR842" s="558"/>
      <c r="AS842" s="558"/>
      <c r="AT842" s="558"/>
      <c r="AU842" s="558"/>
      <c r="AV842" s="558"/>
      <c r="AW842" s="558"/>
      <c r="AX842" s="558"/>
      <c r="AY842" s="558"/>
      <c r="AZ842" s="558"/>
      <c r="BA842" s="558"/>
    </row>
    <row r="843" spans="6:53" s="531" customFormat="1" ht="12">
      <c r="F843" s="532"/>
      <c r="G843" s="532"/>
      <c r="H843" s="532"/>
      <c r="I843" s="532"/>
      <c r="L843" s="532"/>
      <c r="N843" s="558"/>
      <c r="O843" s="536"/>
      <c r="P843" s="536"/>
      <c r="Q843" s="536"/>
      <c r="R843" s="536"/>
      <c r="S843" s="536"/>
      <c r="T843" s="537"/>
      <c r="U843" s="537"/>
      <c r="V843" s="537"/>
      <c r="W843" s="537"/>
      <c r="X843" s="537"/>
      <c r="Y843" s="537"/>
      <c r="Z843" s="537"/>
      <c r="AA843" s="537"/>
      <c r="AB843" s="537"/>
      <c r="AC843" s="537"/>
      <c r="AD843" s="558"/>
      <c r="AE843" s="558"/>
      <c r="AF843" s="558"/>
      <c r="AG843" s="558"/>
      <c r="AH843" s="558"/>
      <c r="AI843" s="558"/>
      <c r="AJ843" s="558"/>
      <c r="AK843" s="558"/>
      <c r="AL843" s="558"/>
      <c r="AM843" s="558"/>
      <c r="AN843" s="558"/>
      <c r="AO843" s="558"/>
      <c r="AP843" s="558"/>
      <c r="AQ843" s="558"/>
      <c r="AR843" s="558"/>
      <c r="AS843" s="558"/>
      <c r="AT843" s="558"/>
      <c r="AU843" s="558"/>
      <c r="AV843" s="558"/>
      <c r="AW843" s="558"/>
      <c r="AX843" s="558"/>
      <c r="AY843" s="558"/>
      <c r="AZ843" s="558"/>
      <c r="BA843" s="558"/>
    </row>
    <row r="844" spans="6:53" s="531" customFormat="1" ht="12">
      <c r="F844" s="532"/>
      <c r="G844" s="532"/>
      <c r="H844" s="532"/>
      <c r="I844" s="532"/>
      <c r="L844" s="532"/>
      <c r="N844" s="558"/>
      <c r="O844" s="536"/>
      <c r="P844" s="536"/>
      <c r="Q844" s="536"/>
      <c r="R844" s="536"/>
      <c r="S844" s="536"/>
      <c r="T844" s="537"/>
      <c r="U844" s="537"/>
      <c r="V844" s="537"/>
      <c r="W844" s="537"/>
      <c r="X844" s="537"/>
      <c r="Y844" s="537"/>
      <c r="Z844" s="537"/>
      <c r="AA844" s="537"/>
      <c r="AB844" s="537"/>
      <c r="AC844" s="537"/>
      <c r="AD844" s="558"/>
      <c r="AE844" s="558"/>
      <c r="AF844" s="558"/>
      <c r="AG844" s="558"/>
      <c r="AH844" s="558"/>
      <c r="AI844" s="558"/>
      <c r="AJ844" s="558"/>
      <c r="AK844" s="558"/>
      <c r="AL844" s="558"/>
      <c r="AM844" s="558"/>
      <c r="AN844" s="558"/>
      <c r="AO844" s="558"/>
      <c r="AP844" s="558"/>
      <c r="AQ844" s="558"/>
      <c r="AR844" s="558"/>
      <c r="AS844" s="558"/>
      <c r="AT844" s="558"/>
      <c r="AU844" s="558"/>
      <c r="AV844" s="558"/>
      <c r="AW844" s="558"/>
      <c r="AX844" s="558"/>
      <c r="AY844" s="558"/>
      <c r="AZ844" s="558"/>
      <c r="BA844" s="558"/>
    </row>
    <row r="845" spans="6:53" s="531" customFormat="1" ht="12">
      <c r="F845" s="532"/>
      <c r="G845" s="532"/>
      <c r="H845" s="532"/>
      <c r="I845" s="532"/>
      <c r="L845" s="532"/>
      <c r="N845" s="558"/>
      <c r="O845" s="536"/>
      <c r="P845" s="536"/>
      <c r="Q845" s="536"/>
      <c r="R845" s="536"/>
      <c r="S845" s="536"/>
      <c r="T845" s="537"/>
      <c r="U845" s="537"/>
      <c r="V845" s="537"/>
      <c r="W845" s="537"/>
      <c r="X845" s="537"/>
      <c r="Y845" s="537"/>
      <c r="Z845" s="537"/>
      <c r="AA845" s="537"/>
      <c r="AB845" s="537"/>
      <c r="AC845" s="537"/>
      <c r="AD845" s="558"/>
      <c r="AE845" s="558"/>
      <c r="AF845" s="558"/>
      <c r="AG845" s="558"/>
      <c r="AH845" s="558"/>
      <c r="AI845" s="558"/>
      <c r="AJ845" s="558"/>
      <c r="AK845" s="558"/>
      <c r="AL845" s="558"/>
      <c r="AM845" s="558"/>
      <c r="AN845" s="558"/>
      <c r="AO845" s="558"/>
      <c r="AP845" s="558"/>
      <c r="AQ845" s="558"/>
      <c r="AR845" s="558"/>
      <c r="AS845" s="558"/>
      <c r="AT845" s="558"/>
      <c r="AU845" s="558"/>
      <c r="AV845" s="558"/>
      <c r="AW845" s="558"/>
      <c r="AX845" s="558"/>
      <c r="AY845" s="558"/>
      <c r="AZ845" s="558"/>
      <c r="BA845" s="558"/>
    </row>
    <row r="846" spans="6:53" s="531" customFormat="1" ht="12">
      <c r="F846" s="532"/>
      <c r="G846" s="532"/>
      <c r="H846" s="532"/>
      <c r="I846" s="532"/>
      <c r="L846" s="532"/>
      <c r="N846" s="558"/>
      <c r="O846" s="536"/>
      <c r="P846" s="536"/>
      <c r="Q846" s="536"/>
      <c r="R846" s="536"/>
      <c r="S846" s="536"/>
      <c r="T846" s="537"/>
      <c r="U846" s="537"/>
      <c r="V846" s="537"/>
      <c r="W846" s="537"/>
      <c r="X846" s="537"/>
      <c r="Y846" s="537"/>
      <c r="Z846" s="537"/>
      <c r="AA846" s="537"/>
      <c r="AB846" s="537"/>
      <c r="AC846" s="537"/>
      <c r="AD846" s="558"/>
      <c r="AE846" s="558"/>
      <c r="AF846" s="558"/>
      <c r="AG846" s="558"/>
      <c r="AH846" s="558"/>
      <c r="AI846" s="558"/>
      <c r="AJ846" s="558"/>
      <c r="AK846" s="558"/>
      <c r="AL846" s="558"/>
      <c r="AM846" s="558"/>
      <c r="AN846" s="558"/>
      <c r="AO846" s="558"/>
      <c r="AP846" s="558"/>
      <c r="AQ846" s="558"/>
      <c r="AR846" s="558"/>
      <c r="AS846" s="558"/>
      <c r="AT846" s="558"/>
      <c r="AU846" s="558"/>
      <c r="AV846" s="558"/>
      <c r="AW846" s="558"/>
      <c r="AX846" s="558"/>
      <c r="AY846" s="558"/>
      <c r="AZ846" s="558"/>
      <c r="BA846" s="558"/>
    </row>
    <row r="847" spans="6:53" s="531" customFormat="1" ht="12">
      <c r="F847" s="532"/>
      <c r="G847" s="532"/>
      <c r="H847" s="532"/>
      <c r="I847" s="532"/>
      <c r="L847" s="532"/>
      <c r="N847" s="558"/>
      <c r="O847" s="536"/>
      <c r="P847" s="536"/>
      <c r="Q847" s="536"/>
      <c r="R847" s="536"/>
      <c r="S847" s="536"/>
      <c r="T847" s="537"/>
      <c r="U847" s="537"/>
      <c r="V847" s="537"/>
      <c r="W847" s="537"/>
      <c r="X847" s="537"/>
      <c r="Y847" s="537"/>
      <c r="Z847" s="537"/>
      <c r="AA847" s="537"/>
      <c r="AB847" s="537"/>
      <c r="AC847" s="537"/>
      <c r="AD847" s="558"/>
      <c r="AE847" s="558"/>
      <c r="AF847" s="558"/>
      <c r="AG847" s="558"/>
      <c r="AH847" s="558"/>
      <c r="AI847" s="558"/>
      <c r="AJ847" s="558"/>
      <c r="AK847" s="558"/>
      <c r="AL847" s="558"/>
      <c r="AM847" s="558"/>
      <c r="AN847" s="558"/>
      <c r="AO847" s="558"/>
      <c r="AP847" s="558"/>
      <c r="AQ847" s="558"/>
      <c r="AR847" s="558"/>
      <c r="AS847" s="558"/>
      <c r="AT847" s="558"/>
      <c r="AU847" s="558"/>
      <c r="AV847" s="558"/>
      <c r="AW847" s="558"/>
      <c r="AX847" s="558"/>
      <c r="AY847" s="558"/>
      <c r="AZ847" s="558"/>
      <c r="BA847" s="558"/>
    </row>
    <row r="848" spans="6:53" s="531" customFormat="1" ht="12">
      <c r="F848" s="532"/>
      <c r="G848" s="532"/>
      <c r="H848" s="532"/>
      <c r="I848" s="532"/>
      <c r="L848" s="532"/>
      <c r="N848" s="558"/>
      <c r="O848" s="536"/>
      <c r="P848" s="536"/>
      <c r="Q848" s="536"/>
      <c r="R848" s="536"/>
      <c r="S848" s="536"/>
      <c r="T848" s="537"/>
      <c r="U848" s="537"/>
      <c r="V848" s="537"/>
      <c r="W848" s="537"/>
      <c r="X848" s="537"/>
      <c r="Y848" s="537"/>
      <c r="Z848" s="537"/>
      <c r="AA848" s="537"/>
      <c r="AB848" s="537"/>
      <c r="AC848" s="537"/>
      <c r="AD848" s="558"/>
      <c r="AE848" s="558"/>
      <c r="AF848" s="558"/>
      <c r="AG848" s="558"/>
      <c r="AH848" s="558"/>
      <c r="AI848" s="558"/>
      <c r="AJ848" s="558"/>
      <c r="AK848" s="558"/>
      <c r="AL848" s="558"/>
      <c r="AM848" s="558"/>
      <c r="AN848" s="558"/>
      <c r="AO848" s="558"/>
      <c r="AP848" s="558"/>
      <c r="AQ848" s="558"/>
      <c r="AR848" s="558"/>
      <c r="AS848" s="558"/>
      <c r="AT848" s="558"/>
      <c r="AU848" s="558"/>
      <c r="AV848" s="558"/>
      <c r="AW848" s="558"/>
      <c r="AX848" s="558"/>
      <c r="AY848" s="558"/>
      <c r="AZ848" s="558"/>
      <c r="BA848" s="558"/>
    </row>
    <row r="849" spans="6:53" s="531" customFormat="1" ht="12">
      <c r="F849" s="532"/>
      <c r="G849" s="532"/>
      <c r="H849" s="532"/>
      <c r="I849" s="532"/>
      <c r="L849" s="532"/>
      <c r="N849" s="558"/>
      <c r="O849" s="536"/>
      <c r="P849" s="536"/>
      <c r="Q849" s="536"/>
      <c r="R849" s="536"/>
      <c r="S849" s="536"/>
      <c r="T849" s="537"/>
      <c r="U849" s="537"/>
      <c r="V849" s="537"/>
      <c r="W849" s="537"/>
      <c r="X849" s="537"/>
      <c r="Y849" s="537"/>
      <c r="Z849" s="537"/>
      <c r="AA849" s="537"/>
      <c r="AB849" s="537"/>
      <c r="AC849" s="537"/>
      <c r="AD849" s="558"/>
      <c r="AE849" s="558"/>
      <c r="AF849" s="558"/>
      <c r="AG849" s="558"/>
      <c r="AH849" s="558"/>
      <c r="AI849" s="558"/>
      <c r="AJ849" s="558"/>
      <c r="AK849" s="558"/>
      <c r="AL849" s="558"/>
      <c r="AM849" s="558"/>
      <c r="AN849" s="558"/>
      <c r="AO849" s="558"/>
      <c r="AP849" s="558"/>
      <c r="AQ849" s="558"/>
      <c r="AR849" s="558"/>
      <c r="AS849" s="558"/>
      <c r="AT849" s="558"/>
      <c r="AU849" s="558"/>
      <c r="AV849" s="558"/>
      <c r="AW849" s="558"/>
      <c r="AX849" s="558"/>
      <c r="AY849" s="558"/>
      <c r="AZ849" s="558"/>
      <c r="BA849" s="558"/>
    </row>
    <row r="850" spans="6:53" s="531" customFormat="1" ht="12">
      <c r="F850" s="532"/>
      <c r="G850" s="532"/>
      <c r="H850" s="532"/>
      <c r="I850" s="532"/>
      <c r="L850" s="532"/>
      <c r="N850" s="558"/>
      <c r="O850" s="536"/>
      <c r="P850" s="536"/>
      <c r="Q850" s="536"/>
      <c r="R850" s="536"/>
      <c r="S850" s="536"/>
      <c r="T850" s="537"/>
      <c r="U850" s="537"/>
      <c r="V850" s="537"/>
      <c r="W850" s="537"/>
      <c r="X850" s="537"/>
      <c r="Y850" s="537"/>
      <c r="Z850" s="537"/>
      <c r="AA850" s="537"/>
      <c r="AB850" s="537"/>
      <c r="AC850" s="537"/>
      <c r="AD850" s="558"/>
      <c r="AE850" s="558"/>
      <c r="AF850" s="558"/>
      <c r="AG850" s="558"/>
      <c r="AH850" s="558"/>
      <c r="AI850" s="558"/>
      <c r="AJ850" s="558"/>
      <c r="AK850" s="558"/>
      <c r="AL850" s="558"/>
      <c r="AM850" s="558"/>
      <c r="AN850" s="558"/>
      <c r="AO850" s="558"/>
      <c r="AP850" s="558"/>
      <c r="AQ850" s="558"/>
      <c r="AR850" s="558"/>
      <c r="AS850" s="558"/>
      <c r="AT850" s="558"/>
      <c r="AU850" s="558"/>
      <c r="AV850" s="558"/>
      <c r="AW850" s="558"/>
      <c r="AX850" s="558"/>
      <c r="AY850" s="558"/>
      <c r="AZ850" s="558"/>
      <c r="BA850" s="558"/>
    </row>
    <row r="851" spans="6:53" s="531" customFormat="1" ht="12">
      <c r="F851" s="532"/>
      <c r="G851" s="532"/>
      <c r="H851" s="532"/>
      <c r="I851" s="532"/>
      <c r="L851" s="532"/>
      <c r="N851" s="558"/>
      <c r="O851" s="536"/>
      <c r="P851" s="536"/>
      <c r="Q851" s="536"/>
      <c r="R851" s="536"/>
      <c r="S851" s="536"/>
      <c r="T851" s="537"/>
      <c r="U851" s="537"/>
      <c r="V851" s="537"/>
      <c r="W851" s="537"/>
      <c r="X851" s="537"/>
      <c r="Y851" s="537"/>
      <c r="Z851" s="537"/>
      <c r="AA851" s="537"/>
      <c r="AB851" s="537"/>
      <c r="AC851" s="537"/>
      <c r="AD851" s="558"/>
      <c r="AE851" s="558"/>
      <c r="AF851" s="558"/>
      <c r="AG851" s="558"/>
      <c r="AH851" s="558"/>
      <c r="AI851" s="558"/>
      <c r="AJ851" s="558"/>
      <c r="AK851" s="558"/>
      <c r="AL851" s="558"/>
      <c r="AM851" s="558"/>
      <c r="AN851" s="558"/>
      <c r="AO851" s="558"/>
      <c r="AP851" s="558"/>
      <c r="AQ851" s="558"/>
      <c r="AR851" s="558"/>
      <c r="AS851" s="558"/>
      <c r="AT851" s="558"/>
      <c r="AU851" s="558"/>
      <c r="AV851" s="558"/>
      <c r="AW851" s="558"/>
      <c r="AX851" s="558"/>
      <c r="AY851" s="558"/>
      <c r="AZ851" s="558"/>
      <c r="BA851" s="558"/>
    </row>
    <row r="852" spans="6:53" s="531" customFormat="1" ht="12">
      <c r="F852" s="532"/>
      <c r="G852" s="532"/>
      <c r="H852" s="532"/>
      <c r="I852" s="532"/>
      <c r="L852" s="532"/>
      <c r="N852" s="558"/>
      <c r="O852" s="536"/>
      <c r="P852" s="536"/>
      <c r="Q852" s="536"/>
      <c r="R852" s="536"/>
      <c r="S852" s="536"/>
      <c r="T852" s="537"/>
      <c r="U852" s="537"/>
      <c r="V852" s="537"/>
      <c r="W852" s="537"/>
      <c r="X852" s="537"/>
      <c r="Y852" s="537"/>
      <c r="Z852" s="537"/>
      <c r="AA852" s="537"/>
      <c r="AB852" s="537"/>
      <c r="AC852" s="537"/>
      <c r="AD852" s="558"/>
      <c r="AE852" s="558"/>
      <c r="AF852" s="558"/>
      <c r="AG852" s="558"/>
      <c r="AH852" s="558"/>
      <c r="AI852" s="558"/>
      <c r="AJ852" s="558"/>
      <c r="AK852" s="558"/>
      <c r="AL852" s="558"/>
      <c r="AM852" s="558"/>
      <c r="AN852" s="558"/>
      <c r="AO852" s="558"/>
      <c r="AP852" s="558"/>
      <c r="AQ852" s="558"/>
      <c r="AR852" s="558"/>
      <c r="AS852" s="558"/>
      <c r="AT852" s="558"/>
      <c r="AU852" s="558"/>
      <c r="AV852" s="558"/>
      <c r="AW852" s="558"/>
      <c r="AX852" s="558"/>
      <c r="AY852" s="558"/>
      <c r="AZ852" s="558"/>
      <c r="BA852" s="558"/>
    </row>
    <row r="853" spans="6:53" s="531" customFormat="1" ht="12">
      <c r="F853" s="532"/>
      <c r="G853" s="532"/>
      <c r="H853" s="532"/>
      <c r="I853" s="532"/>
      <c r="L853" s="532"/>
      <c r="N853" s="558"/>
      <c r="O853" s="536"/>
      <c r="P853" s="536"/>
      <c r="Q853" s="536"/>
      <c r="R853" s="536"/>
      <c r="S853" s="536"/>
      <c r="T853" s="537"/>
      <c r="U853" s="537"/>
      <c r="V853" s="537"/>
      <c r="W853" s="537"/>
      <c r="X853" s="537"/>
      <c r="Y853" s="537"/>
      <c r="Z853" s="537"/>
      <c r="AA853" s="537"/>
      <c r="AB853" s="537"/>
      <c r="AC853" s="537"/>
      <c r="AD853" s="558"/>
      <c r="AE853" s="558"/>
      <c r="AF853" s="558"/>
      <c r="AG853" s="558"/>
      <c r="AH853" s="558"/>
      <c r="AI853" s="558"/>
      <c r="AJ853" s="558"/>
      <c r="AK853" s="558"/>
      <c r="AL853" s="558"/>
      <c r="AM853" s="558"/>
      <c r="AN853" s="558"/>
      <c r="AO853" s="558"/>
      <c r="AP853" s="558"/>
      <c r="AQ853" s="558"/>
      <c r="AR853" s="558"/>
      <c r="AS853" s="558"/>
      <c r="AT853" s="558"/>
      <c r="AU853" s="558"/>
      <c r="AV853" s="558"/>
      <c r="AW853" s="558"/>
      <c r="AX853" s="558"/>
      <c r="AY853" s="558"/>
      <c r="AZ853" s="558"/>
      <c r="BA853" s="558"/>
    </row>
    <row r="854" spans="6:53" s="531" customFormat="1" ht="12">
      <c r="F854" s="532"/>
      <c r="G854" s="532"/>
      <c r="H854" s="532"/>
      <c r="I854" s="532"/>
      <c r="L854" s="532"/>
      <c r="N854" s="558"/>
      <c r="O854" s="536"/>
      <c r="P854" s="536"/>
      <c r="Q854" s="536"/>
      <c r="R854" s="536"/>
      <c r="S854" s="536"/>
      <c r="T854" s="537"/>
      <c r="U854" s="537"/>
      <c r="V854" s="537"/>
      <c r="W854" s="537"/>
      <c r="X854" s="537"/>
      <c r="Y854" s="537"/>
      <c r="Z854" s="537"/>
      <c r="AA854" s="537"/>
      <c r="AB854" s="537"/>
      <c r="AC854" s="537"/>
      <c r="AD854" s="558"/>
      <c r="AE854" s="558"/>
      <c r="AF854" s="558"/>
      <c r="AG854" s="558"/>
      <c r="AH854" s="558"/>
      <c r="AI854" s="558"/>
      <c r="AJ854" s="558"/>
      <c r="AK854" s="558"/>
      <c r="AL854" s="558"/>
      <c r="AM854" s="558"/>
      <c r="AN854" s="558"/>
      <c r="AO854" s="558"/>
      <c r="AP854" s="558"/>
      <c r="AQ854" s="558"/>
      <c r="AR854" s="558"/>
      <c r="AS854" s="558"/>
      <c r="AT854" s="558"/>
      <c r="AU854" s="558"/>
      <c r="AV854" s="558"/>
      <c r="AW854" s="558"/>
      <c r="AX854" s="558"/>
      <c r="AY854" s="558"/>
      <c r="AZ854" s="558"/>
      <c r="BA854" s="558"/>
    </row>
    <row r="855" spans="6:53" s="531" customFormat="1" ht="12">
      <c r="F855" s="532"/>
      <c r="G855" s="532"/>
      <c r="H855" s="532"/>
      <c r="I855" s="532"/>
      <c r="L855" s="532"/>
      <c r="N855" s="558"/>
      <c r="O855" s="536"/>
      <c r="P855" s="536"/>
      <c r="Q855" s="536"/>
      <c r="R855" s="536"/>
      <c r="S855" s="536"/>
      <c r="T855" s="537"/>
      <c r="U855" s="537"/>
      <c r="V855" s="537"/>
      <c r="W855" s="537"/>
      <c r="X855" s="537"/>
      <c r="Y855" s="537"/>
      <c r="Z855" s="537"/>
      <c r="AA855" s="537"/>
      <c r="AB855" s="537"/>
      <c r="AC855" s="537"/>
      <c r="AD855" s="558"/>
      <c r="AE855" s="558"/>
      <c r="AF855" s="558"/>
      <c r="AG855" s="558"/>
      <c r="AH855" s="558"/>
      <c r="AI855" s="558"/>
      <c r="AJ855" s="558"/>
      <c r="AK855" s="558"/>
      <c r="AL855" s="558"/>
      <c r="AM855" s="558"/>
      <c r="AN855" s="558"/>
      <c r="AO855" s="558"/>
      <c r="AP855" s="558"/>
      <c r="AQ855" s="558"/>
      <c r="AR855" s="558"/>
      <c r="AS855" s="558"/>
      <c r="AT855" s="558"/>
      <c r="AU855" s="558"/>
      <c r="AV855" s="558"/>
      <c r="AW855" s="558"/>
      <c r="AX855" s="558"/>
      <c r="AY855" s="558"/>
      <c r="AZ855" s="558"/>
      <c r="BA855" s="558"/>
    </row>
    <row r="856" spans="6:53" s="531" customFormat="1" ht="12">
      <c r="F856" s="532"/>
      <c r="G856" s="532"/>
      <c r="H856" s="532"/>
      <c r="I856" s="532"/>
      <c r="L856" s="532"/>
      <c r="N856" s="558"/>
      <c r="O856" s="536"/>
      <c r="P856" s="536"/>
      <c r="Q856" s="536"/>
      <c r="R856" s="536"/>
      <c r="S856" s="536"/>
      <c r="T856" s="537"/>
      <c r="U856" s="537"/>
      <c r="V856" s="537"/>
      <c r="W856" s="537"/>
      <c r="X856" s="537"/>
      <c r="Y856" s="537"/>
      <c r="Z856" s="537"/>
      <c r="AA856" s="537"/>
      <c r="AB856" s="537"/>
      <c r="AC856" s="537"/>
      <c r="AD856" s="558"/>
      <c r="AE856" s="558"/>
      <c r="AF856" s="558"/>
      <c r="AG856" s="558"/>
      <c r="AH856" s="558"/>
      <c r="AI856" s="558"/>
      <c r="AJ856" s="558"/>
      <c r="AK856" s="558"/>
      <c r="AL856" s="558"/>
      <c r="AM856" s="558"/>
      <c r="AN856" s="558"/>
      <c r="AO856" s="558"/>
      <c r="AP856" s="558"/>
      <c r="AQ856" s="558"/>
      <c r="AR856" s="558"/>
      <c r="AS856" s="558"/>
      <c r="AT856" s="558"/>
      <c r="AU856" s="558"/>
      <c r="AV856" s="558"/>
      <c r="AW856" s="558"/>
      <c r="AX856" s="558"/>
      <c r="AY856" s="558"/>
      <c r="AZ856" s="558"/>
      <c r="BA856" s="558"/>
    </row>
    <row r="857" spans="6:53" s="531" customFormat="1" ht="12">
      <c r="F857" s="532"/>
      <c r="G857" s="532"/>
      <c r="H857" s="532"/>
      <c r="I857" s="532"/>
      <c r="L857" s="532"/>
      <c r="N857" s="558"/>
      <c r="O857" s="536"/>
      <c r="P857" s="536"/>
      <c r="Q857" s="536"/>
      <c r="R857" s="536"/>
      <c r="S857" s="536"/>
      <c r="T857" s="537"/>
      <c r="U857" s="537"/>
      <c r="V857" s="537"/>
      <c r="W857" s="537"/>
      <c r="X857" s="537"/>
      <c r="Y857" s="537"/>
      <c r="Z857" s="537"/>
      <c r="AA857" s="537"/>
      <c r="AB857" s="537"/>
      <c r="AC857" s="537"/>
      <c r="AD857" s="558"/>
      <c r="AE857" s="558"/>
      <c r="AF857" s="558"/>
      <c r="AG857" s="558"/>
      <c r="AH857" s="558"/>
      <c r="AI857" s="558"/>
      <c r="AJ857" s="558"/>
      <c r="AK857" s="558"/>
      <c r="AL857" s="558"/>
      <c r="AM857" s="558"/>
      <c r="AN857" s="558"/>
      <c r="AO857" s="558"/>
      <c r="AP857" s="558"/>
      <c r="AQ857" s="558"/>
      <c r="AR857" s="558"/>
      <c r="AS857" s="558"/>
      <c r="AT857" s="558"/>
      <c r="AU857" s="558"/>
      <c r="AV857" s="558"/>
      <c r="AW857" s="558"/>
      <c r="AX857" s="558"/>
      <c r="AY857" s="558"/>
      <c r="AZ857" s="558"/>
      <c r="BA857" s="558"/>
    </row>
    <row r="858" spans="6:53" s="531" customFormat="1" ht="12">
      <c r="F858" s="532"/>
      <c r="G858" s="532"/>
      <c r="H858" s="532"/>
      <c r="I858" s="532"/>
      <c r="L858" s="532"/>
      <c r="N858" s="558"/>
      <c r="O858" s="536"/>
      <c r="P858" s="536"/>
      <c r="Q858" s="536"/>
      <c r="R858" s="536"/>
      <c r="S858" s="536"/>
      <c r="T858" s="537"/>
      <c r="U858" s="537"/>
      <c r="V858" s="537"/>
      <c r="W858" s="537"/>
      <c r="X858" s="537"/>
      <c r="Y858" s="537"/>
      <c r="Z858" s="537"/>
      <c r="AA858" s="537"/>
      <c r="AB858" s="537"/>
      <c r="AC858" s="537"/>
      <c r="AD858" s="558"/>
      <c r="AE858" s="558"/>
      <c r="AF858" s="558"/>
      <c r="AG858" s="558"/>
      <c r="AH858" s="558"/>
      <c r="AI858" s="558"/>
      <c r="AJ858" s="558"/>
      <c r="AK858" s="558"/>
      <c r="AL858" s="558"/>
      <c r="AM858" s="558"/>
      <c r="AN858" s="558"/>
      <c r="AO858" s="558"/>
      <c r="AP858" s="558"/>
      <c r="AQ858" s="558"/>
      <c r="AR858" s="558"/>
      <c r="AS858" s="558"/>
      <c r="AT858" s="558"/>
      <c r="AU858" s="558"/>
      <c r="AV858" s="558"/>
      <c r="AW858" s="558"/>
      <c r="AX858" s="558"/>
      <c r="AY858" s="558"/>
      <c r="AZ858" s="558"/>
      <c r="BA858" s="558"/>
    </row>
    <row r="859" spans="6:53" s="531" customFormat="1" ht="12">
      <c r="F859" s="532"/>
      <c r="G859" s="532"/>
      <c r="H859" s="532"/>
      <c r="I859" s="532"/>
      <c r="L859" s="532"/>
      <c r="N859" s="558"/>
      <c r="O859" s="536"/>
      <c r="P859" s="536"/>
      <c r="Q859" s="536"/>
      <c r="R859" s="536"/>
      <c r="S859" s="536"/>
      <c r="T859" s="537"/>
      <c r="U859" s="537"/>
      <c r="V859" s="537"/>
      <c r="W859" s="537"/>
      <c r="X859" s="537"/>
      <c r="Y859" s="537"/>
      <c r="Z859" s="537"/>
      <c r="AA859" s="537"/>
      <c r="AB859" s="537"/>
      <c r="AC859" s="537"/>
      <c r="AD859" s="558"/>
      <c r="AE859" s="558"/>
      <c r="AF859" s="558"/>
      <c r="AG859" s="558"/>
      <c r="AH859" s="558"/>
      <c r="AI859" s="558"/>
      <c r="AJ859" s="558"/>
      <c r="AK859" s="558"/>
      <c r="AL859" s="558"/>
      <c r="AM859" s="558"/>
      <c r="AN859" s="558"/>
      <c r="AO859" s="558"/>
      <c r="AP859" s="558"/>
      <c r="AQ859" s="558"/>
      <c r="AR859" s="558"/>
      <c r="AS859" s="558"/>
      <c r="AT859" s="558"/>
      <c r="AU859" s="558"/>
      <c r="AV859" s="558"/>
      <c r="AW859" s="558"/>
      <c r="AX859" s="558"/>
      <c r="AY859" s="558"/>
      <c r="AZ859" s="558"/>
      <c r="BA859" s="558"/>
    </row>
    <row r="860" spans="6:53" s="531" customFormat="1" ht="12">
      <c r="F860" s="532"/>
      <c r="G860" s="532"/>
      <c r="H860" s="532"/>
      <c r="I860" s="532"/>
      <c r="L860" s="532"/>
      <c r="N860" s="558"/>
      <c r="O860" s="536"/>
      <c r="P860" s="536"/>
      <c r="Q860" s="536"/>
      <c r="R860" s="536"/>
      <c r="S860" s="536"/>
      <c r="T860" s="537"/>
      <c r="U860" s="537"/>
      <c r="V860" s="537"/>
      <c r="W860" s="537"/>
      <c r="X860" s="537"/>
      <c r="Y860" s="537"/>
      <c r="Z860" s="537"/>
      <c r="AA860" s="537"/>
      <c r="AB860" s="537"/>
      <c r="AC860" s="537"/>
      <c r="AD860" s="558"/>
      <c r="AE860" s="558"/>
      <c r="AF860" s="558"/>
      <c r="AG860" s="558"/>
      <c r="AH860" s="558"/>
      <c r="AI860" s="558"/>
      <c r="AJ860" s="558"/>
      <c r="AK860" s="558"/>
      <c r="AL860" s="558"/>
      <c r="AM860" s="558"/>
      <c r="AN860" s="558"/>
      <c r="AO860" s="558"/>
      <c r="AP860" s="558"/>
      <c r="AQ860" s="558"/>
      <c r="AR860" s="558"/>
      <c r="AS860" s="558"/>
      <c r="AT860" s="558"/>
      <c r="AU860" s="558"/>
      <c r="AV860" s="558"/>
      <c r="AW860" s="558"/>
      <c r="AX860" s="558"/>
      <c r="AY860" s="558"/>
      <c r="AZ860" s="558"/>
      <c r="BA860" s="558"/>
    </row>
    <row r="861" spans="6:53" s="531" customFormat="1" ht="12">
      <c r="F861" s="532"/>
      <c r="G861" s="532"/>
      <c r="H861" s="532"/>
      <c r="I861" s="532"/>
      <c r="L861" s="532"/>
      <c r="N861" s="558"/>
      <c r="O861" s="536"/>
      <c r="P861" s="536"/>
      <c r="Q861" s="536"/>
      <c r="R861" s="536"/>
      <c r="S861" s="536"/>
      <c r="T861" s="537"/>
      <c r="U861" s="537"/>
      <c r="V861" s="537"/>
      <c r="W861" s="537"/>
      <c r="X861" s="537"/>
      <c r="Y861" s="537"/>
      <c r="Z861" s="537"/>
      <c r="AA861" s="537"/>
      <c r="AB861" s="537"/>
      <c r="AC861" s="537"/>
      <c r="AD861" s="558"/>
      <c r="AE861" s="558"/>
      <c r="AF861" s="558"/>
      <c r="AG861" s="558"/>
      <c r="AH861" s="558"/>
      <c r="AI861" s="558"/>
      <c r="AJ861" s="558"/>
      <c r="AK861" s="558"/>
      <c r="AL861" s="558"/>
      <c r="AM861" s="558"/>
      <c r="AN861" s="558"/>
      <c r="AO861" s="558"/>
      <c r="AP861" s="558"/>
      <c r="AQ861" s="558"/>
      <c r="AR861" s="558"/>
      <c r="AS861" s="558"/>
      <c r="AT861" s="558"/>
      <c r="AU861" s="558"/>
      <c r="AV861" s="558"/>
      <c r="AW861" s="558"/>
      <c r="AX861" s="558"/>
      <c r="AY861" s="558"/>
      <c r="AZ861" s="558"/>
      <c r="BA861" s="558"/>
    </row>
    <row r="862" spans="6:53" s="531" customFormat="1" ht="12">
      <c r="F862" s="532"/>
      <c r="G862" s="532"/>
      <c r="H862" s="532"/>
      <c r="I862" s="532"/>
      <c r="L862" s="532"/>
      <c r="N862" s="558"/>
      <c r="O862" s="536"/>
      <c r="P862" s="536"/>
      <c r="Q862" s="536"/>
      <c r="R862" s="536"/>
      <c r="S862" s="536"/>
      <c r="T862" s="537"/>
      <c r="U862" s="537"/>
      <c r="V862" s="537"/>
      <c r="W862" s="537"/>
      <c r="X862" s="537"/>
      <c r="Y862" s="537"/>
      <c r="Z862" s="537"/>
      <c r="AA862" s="537"/>
      <c r="AB862" s="537"/>
      <c r="AC862" s="537"/>
      <c r="AD862" s="558"/>
      <c r="AE862" s="558"/>
      <c r="AF862" s="558"/>
      <c r="AG862" s="558"/>
      <c r="AH862" s="558"/>
      <c r="AI862" s="558"/>
      <c r="AJ862" s="558"/>
      <c r="AK862" s="558"/>
      <c r="AL862" s="558"/>
      <c r="AM862" s="558"/>
      <c r="AN862" s="558"/>
      <c r="AO862" s="558"/>
      <c r="AP862" s="558"/>
      <c r="AQ862" s="558"/>
      <c r="AR862" s="558"/>
      <c r="AS862" s="558"/>
      <c r="AT862" s="558"/>
      <c r="AU862" s="558"/>
      <c r="AV862" s="558"/>
      <c r="AW862" s="558"/>
      <c r="AX862" s="558"/>
      <c r="AY862" s="558"/>
      <c r="AZ862" s="558"/>
      <c r="BA862" s="558"/>
    </row>
    <row r="863" spans="6:53" s="531" customFormat="1" ht="12">
      <c r="F863" s="532"/>
      <c r="G863" s="532"/>
      <c r="H863" s="532"/>
      <c r="I863" s="532"/>
      <c r="L863" s="532"/>
      <c r="N863" s="558"/>
      <c r="O863" s="536"/>
      <c r="P863" s="536"/>
      <c r="Q863" s="536"/>
      <c r="R863" s="536"/>
      <c r="S863" s="536"/>
      <c r="T863" s="537"/>
      <c r="U863" s="537"/>
      <c r="V863" s="537"/>
      <c r="W863" s="537"/>
      <c r="X863" s="537"/>
      <c r="Y863" s="537"/>
      <c r="Z863" s="537"/>
      <c r="AA863" s="537"/>
      <c r="AB863" s="537"/>
      <c r="AC863" s="537"/>
      <c r="AD863" s="558"/>
      <c r="AE863" s="558"/>
      <c r="AF863" s="558"/>
      <c r="AG863" s="558"/>
      <c r="AH863" s="558"/>
      <c r="AI863" s="558"/>
      <c r="AJ863" s="558"/>
      <c r="AK863" s="558"/>
      <c r="AL863" s="558"/>
      <c r="AM863" s="558"/>
      <c r="AN863" s="558"/>
      <c r="AO863" s="558"/>
      <c r="AP863" s="558"/>
      <c r="AQ863" s="558"/>
      <c r="AR863" s="558"/>
      <c r="AS863" s="558"/>
      <c r="AT863" s="558"/>
      <c r="AU863" s="558"/>
      <c r="AV863" s="558"/>
      <c r="AW863" s="558"/>
      <c r="AX863" s="558"/>
      <c r="AY863" s="558"/>
      <c r="AZ863" s="558"/>
      <c r="BA863" s="558"/>
    </row>
    <row r="864" spans="6:53" s="531" customFormat="1" ht="12">
      <c r="F864" s="532"/>
      <c r="G864" s="532"/>
      <c r="H864" s="532"/>
      <c r="I864" s="532"/>
      <c r="L864" s="532"/>
      <c r="N864" s="558"/>
      <c r="O864" s="536"/>
      <c r="P864" s="536"/>
      <c r="Q864" s="536"/>
      <c r="R864" s="536"/>
      <c r="S864" s="536"/>
      <c r="T864" s="537"/>
      <c r="U864" s="537"/>
      <c r="V864" s="537"/>
      <c r="W864" s="537"/>
      <c r="X864" s="537"/>
      <c r="Y864" s="537"/>
      <c r="Z864" s="537"/>
      <c r="AA864" s="537"/>
      <c r="AB864" s="537"/>
      <c r="AC864" s="537"/>
      <c r="AD864" s="558"/>
      <c r="AE864" s="558"/>
      <c r="AF864" s="558"/>
      <c r="AG864" s="558"/>
      <c r="AH864" s="558"/>
      <c r="AI864" s="558"/>
      <c r="AJ864" s="558"/>
      <c r="AK864" s="558"/>
      <c r="AL864" s="558"/>
      <c r="AM864" s="558"/>
      <c r="AN864" s="558"/>
      <c r="AO864" s="558"/>
      <c r="AP864" s="558"/>
      <c r="AQ864" s="558"/>
      <c r="AR864" s="558"/>
      <c r="AS864" s="558"/>
      <c r="AT864" s="558"/>
      <c r="AU864" s="558"/>
      <c r="AV864" s="558"/>
      <c r="AW864" s="558"/>
      <c r="AX864" s="558"/>
      <c r="AY864" s="558"/>
      <c r="AZ864" s="558"/>
      <c r="BA864" s="558"/>
    </row>
    <row r="865" spans="6:53" s="531" customFormat="1" ht="12">
      <c r="F865" s="532"/>
      <c r="G865" s="532"/>
      <c r="H865" s="532"/>
      <c r="I865" s="532"/>
      <c r="L865" s="532"/>
      <c r="N865" s="558"/>
      <c r="O865" s="536"/>
      <c r="P865" s="536"/>
      <c r="Q865" s="536"/>
      <c r="R865" s="536"/>
      <c r="S865" s="536"/>
      <c r="T865" s="537"/>
      <c r="U865" s="537"/>
      <c r="V865" s="537"/>
      <c r="W865" s="537"/>
      <c r="X865" s="537"/>
      <c r="Y865" s="537"/>
      <c r="Z865" s="537"/>
      <c r="AA865" s="537"/>
      <c r="AB865" s="537"/>
      <c r="AC865" s="537"/>
      <c r="AD865" s="558"/>
      <c r="AE865" s="558"/>
      <c r="AF865" s="558"/>
      <c r="AG865" s="558"/>
      <c r="AH865" s="558"/>
      <c r="AI865" s="558"/>
      <c r="AJ865" s="558"/>
      <c r="AK865" s="558"/>
      <c r="AL865" s="558"/>
      <c r="AM865" s="558"/>
      <c r="AN865" s="558"/>
      <c r="AO865" s="558"/>
      <c r="AP865" s="558"/>
      <c r="AQ865" s="558"/>
      <c r="AR865" s="558"/>
      <c r="AS865" s="558"/>
      <c r="AT865" s="558"/>
      <c r="AU865" s="558"/>
      <c r="AV865" s="558"/>
      <c r="AW865" s="558"/>
      <c r="AX865" s="558"/>
      <c r="AY865" s="558"/>
      <c r="AZ865" s="558"/>
      <c r="BA865" s="558"/>
    </row>
    <row r="866" spans="6:53" s="531" customFormat="1" ht="12">
      <c r="F866" s="532"/>
      <c r="G866" s="532"/>
      <c r="H866" s="532"/>
      <c r="I866" s="532"/>
      <c r="L866" s="532"/>
      <c r="N866" s="558"/>
      <c r="O866" s="536"/>
      <c r="P866" s="536"/>
      <c r="Q866" s="536"/>
      <c r="R866" s="536"/>
      <c r="S866" s="536"/>
      <c r="T866" s="537"/>
      <c r="U866" s="537"/>
      <c r="V866" s="537"/>
      <c r="W866" s="537"/>
      <c r="X866" s="537"/>
      <c r="Y866" s="537"/>
      <c r="Z866" s="537"/>
      <c r="AA866" s="537"/>
      <c r="AB866" s="537"/>
      <c r="AC866" s="537"/>
      <c r="AD866" s="558"/>
      <c r="AE866" s="558"/>
      <c r="AF866" s="558"/>
      <c r="AG866" s="558"/>
      <c r="AH866" s="558"/>
      <c r="AI866" s="558"/>
      <c r="AJ866" s="558"/>
      <c r="AK866" s="558"/>
      <c r="AL866" s="558"/>
      <c r="AM866" s="558"/>
      <c r="AN866" s="558"/>
      <c r="AO866" s="558"/>
      <c r="AP866" s="558"/>
      <c r="AQ866" s="558"/>
      <c r="AR866" s="558"/>
      <c r="AS866" s="558"/>
      <c r="AT866" s="558"/>
      <c r="AU866" s="558"/>
      <c r="AV866" s="558"/>
      <c r="AW866" s="558"/>
      <c r="AX866" s="558"/>
      <c r="AY866" s="558"/>
      <c r="AZ866" s="558"/>
      <c r="BA866" s="558"/>
    </row>
    <row r="867" spans="6:53" s="531" customFormat="1" ht="12">
      <c r="F867" s="532"/>
      <c r="G867" s="532"/>
      <c r="H867" s="532"/>
      <c r="I867" s="532"/>
      <c r="L867" s="532"/>
      <c r="N867" s="558"/>
      <c r="O867" s="536"/>
      <c r="P867" s="536"/>
      <c r="Q867" s="536"/>
      <c r="R867" s="536"/>
      <c r="S867" s="536"/>
      <c r="T867" s="537"/>
      <c r="U867" s="537"/>
      <c r="V867" s="537"/>
      <c r="W867" s="537"/>
      <c r="X867" s="537"/>
      <c r="Y867" s="537"/>
      <c r="Z867" s="537"/>
      <c r="AA867" s="537"/>
      <c r="AB867" s="537"/>
      <c r="AC867" s="537"/>
      <c r="AD867" s="558"/>
      <c r="AE867" s="558"/>
      <c r="AF867" s="558"/>
      <c r="AG867" s="558"/>
      <c r="AH867" s="558"/>
      <c r="AI867" s="558"/>
      <c r="AJ867" s="558"/>
      <c r="AK867" s="558"/>
      <c r="AL867" s="558"/>
      <c r="AM867" s="558"/>
      <c r="AN867" s="558"/>
      <c r="AO867" s="558"/>
      <c r="AP867" s="558"/>
      <c r="AQ867" s="558"/>
      <c r="AR867" s="558"/>
      <c r="AS867" s="558"/>
      <c r="AT867" s="558"/>
      <c r="AU867" s="558"/>
      <c r="AV867" s="558"/>
      <c r="AW867" s="558"/>
      <c r="AX867" s="558"/>
      <c r="AY867" s="558"/>
      <c r="AZ867" s="558"/>
      <c r="BA867" s="558"/>
    </row>
    <row r="868" spans="6:53" s="531" customFormat="1" ht="12">
      <c r="F868" s="532"/>
      <c r="G868" s="532"/>
      <c r="H868" s="532"/>
      <c r="I868" s="532"/>
      <c r="L868" s="532"/>
      <c r="N868" s="558"/>
      <c r="O868" s="536"/>
      <c r="P868" s="536"/>
      <c r="Q868" s="536"/>
      <c r="R868" s="536"/>
      <c r="S868" s="536"/>
      <c r="T868" s="537"/>
      <c r="U868" s="537"/>
      <c r="V868" s="537"/>
      <c r="W868" s="537"/>
      <c r="X868" s="537"/>
      <c r="Y868" s="537"/>
      <c r="Z868" s="537"/>
      <c r="AA868" s="537"/>
      <c r="AB868" s="537"/>
      <c r="AC868" s="537"/>
      <c r="AD868" s="558"/>
      <c r="AE868" s="558"/>
      <c r="AF868" s="558"/>
      <c r="AG868" s="558"/>
      <c r="AH868" s="558"/>
      <c r="AI868" s="558"/>
      <c r="AJ868" s="558"/>
      <c r="AK868" s="558"/>
      <c r="AL868" s="558"/>
      <c r="AM868" s="558"/>
      <c r="AN868" s="558"/>
      <c r="AO868" s="558"/>
      <c r="AP868" s="558"/>
      <c r="AQ868" s="558"/>
      <c r="AR868" s="558"/>
      <c r="AS868" s="558"/>
      <c r="AT868" s="558"/>
      <c r="AU868" s="558"/>
      <c r="AV868" s="558"/>
      <c r="AW868" s="558"/>
      <c r="AX868" s="558"/>
      <c r="AY868" s="558"/>
      <c r="AZ868" s="558"/>
      <c r="BA868" s="558"/>
    </row>
    <row r="869" spans="6:53" s="531" customFormat="1" ht="12">
      <c r="F869" s="532"/>
      <c r="G869" s="532"/>
      <c r="H869" s="532"/>
      <c r="I869" s="532"/>
      <c r="L869" s="532"/>
      <c r="N869" s="558"/>
      <c r="O869" s="536"/>
      <c r="P869" s="536"/>
      <c r="Q869" s="536"/>
      <c r="R869" s="536"/>
      <c r="S869" s="536"/>
      <c r="T869" s="537"/>
      <c r="U869" s="537"/>
      <c r="V869" s="537"/>
      <c r="W869" s="537"/>
      <c r="X869" s="537"/>
      <c r="Y869" s="537"/>
      <c r="Z869" s="537"/>
      <c r="AA869" s="537"/>
      <c r="AB869" s="537"/>
      <c r="AC869" s="537"/>
      <c r="AD869" s="558"/>
      <c r="AE869" s="558"/>
      <c r="AF869" s="558"/>
      <c r="AG869" s="558"/>
      <c r="AH869" s="558"/>
      <c r="AI869" s="558"/>
      <c r="AJ869" s="558"/>
      <c r="AK869" s="558"/>
      <c r="AL869" s="558"/>
      <c r="AM869" s="558"/>
      <c r="AN869" s="558"/>
      <c r="AO869" s="558"/>
      <c r="AP869" s="558"/>
      <c r="AQ869" s="558"/>
      <c r="AR869" s="558"/>
      <c r="AS869" s="558"/>
      <c r="AT869" s="558"/>
      <c r="AU869" s="558"/>
      <c r="AV869" s="558"/>
      <c r="AW869" s="558"/>
      <c r="AX869" s="558"/>
      <c r="AY869" s="558"/>
      <c r="AZ869" s="558"/>
      <c r="BA869" s="558"/>
    </row>
    <row r="870" spans="6:53" s="531" customFormat="1" ht="12">
      <c r="F870" s="532"/>
      <c r="G870" s="532"/>
      <c r="H870" s="532"/>
      <c r="I870" s="532"/>
      <c r="L870" s="532"/>
      <c r="N870" s="558"/>
      <c r="O870" s="536"/>
      <c r="P870" s="536"/>
      <c r="Q870" s="536"/>
      <c r="R870" s="536"/>
      <c r="S870" s="536"/>
      <c r="T870" s="537"/>
      <c r="U870" s="537"/>
      <c r="V870" s="537"/>
      <c r="W870" s="537"/>
      <c r="X870" s="537"/>
      <c r="Y870" s="537"/>
      <c r="Z870" s="537"/>
      <c r="AA870" s="537"/>
      <c r="AB870" s="537"/>
      <c r="AC870" s="537"/>
      <c r="AD870" s="558"/>
      <c r="AE870" s="558"/>
      <c r="AF870" s="558"/>
      <c r="AG870" s="558"/>
      <c r="AH870" s="558"/>
      <c r="AI870" s="558"/>
      <c r="AJ870" s="558"/>
      <c r="AK870" s="558"/>
      <c r="AL870" s="558"/>
      <c r="AM870" s="558"/>
      <c r="AN870" s="558"/>
      <c r="AO870" s="558"/>
      <c r="AP870" s="558"/>
      <c r="AQ870" s="558"/>
      <c r="AR870" s="558"/>
      <c r="AS870" s="558"/>
      <c r="AT870" s="558"/>
      <c r="AU870" s="558"/>
      <c r="AV870" s="558"/>
      <c r="AW870" s="558"/>
      <c r="AX870" s="558"/>
      <c r="AY870" s="558"/>
      <c r="AZ870" s="558"/>
      <c r="BA870" s="558"/>
    </row>
    <row r="871" spans="6:53" s="531" customFormat="1" ht="12">
      <c r="F871" s="532"/>
      <c r="G871" s="532"/>
      <c r="H871" s="532"/>
      <c r="I871" s="532"/>
      <c r="L871" s="532"/>
      <c r="N871" s="558"/>
      <c r="O871" s="536"/>
      <c r="P871" s="536"/>
      <c r="Q871" s="536"/>
      <c r="R871" s="536"/>
      <c r="S871" s="536"/>
      <c r="T871" s="537"/>
      <c r="U871" s="537"/>
      <c r="V871" s="537"/>
      <c r="W871" s="537"/>
      <c r="X871" s="537"/>
      <c r="Y871" s="537"/>
      <c r="Z871" s="537"/>
      <c r="AA871" s="537"/>
      <c r="AB871" s="537"/>
      <c r="AC871" s="537"/>
      <c r="AD871" s="558"/>
      <c r="AE871" s="558"/>
      <c r="AF871" s="558"/>
      <c r="AG871" s="558"/>
      <c r="AH871" s="558"/>
      <c r="AI871" s="558"/>
      <c r="AJ871" s="558"/>
      <c r="AK871" s="558"/>
      <c r="AL871" s="558"/>
      <c r="AM871" s="558"/>
      <c r="AN871" s="558"/>
      <c r="AO871" s="558"/>
      <c r="AP871" s="558"/>
      <c r="AQ871" s="558"/>
      <c r="AR871" s="558"/>
      <c r="AS871" s="558"/>
      <c r="AT871" s="558"/>
      <c r="AU871" s="558"/>
      <c r="AV871" s="558"/>
      <c r="AW871" s="558"/>
      <c r="AX871" s="558"/>
      <c r="AY871" s="558"/>
      <c r="AZ871" s="558"/>
      <c r="BA871" s="558"/>
    </row>
    <row r="872" spans="6:53" s="531" customFormat="1" ht="12">
      <c r="F872" s="532"/>
      <c r="G872" s="532"/>
      <c r="H872" s="532"/>
      <c r="I872" s="532"/>
      <c r="L872" s="532"/>
      <c r="N872" s="558"/>
      <c r="O872" s="536"/>
      <c r="P872" s="536"/>
      <c r="Q872" s="536"/>
      <c r="R872" s="536"/>
      <c r="S872" s="536"/>
      <c r="T872" s="537"/>
      <c r="U872" s="537"/>
      <c r="V872" s="537"/>
      <c r="W872" s="537"/>
      <c r="X872" s="537"/>
      <c r="Y872" s="537"/>
      <c r="Z872" s="537"/>
      <c r="AA872" s="537"/>
      <c r="AB872" s="537"/>
      <c r="AC872" s="537"/>
      <c r="AD872" s="558"/>
      <c r="AE872" s="558"/>
      <c r="AF872" s="558"/>
      <c r="AG872" s="558"/>
      <c r="AH872" s="558"/>
      <c r="AI872" s="558"/>
      <c r="AJ872" s="558"/>
      <c r="AK872" s="558"/>
      <c r="AL872" s="558"/>
      <c r="AM872" s="558"/>
      <c r="AN872" s="558"/>
      <c r="AO872" s="558"/>
      <c r="AP872" s="558"/>
      <c r="AQ872" s="558"/>
      <c r="AR872" s="558"/>
      <c r="AS872" s="558"/>
      <c r="AT872" s="558"/>
      <c r="AU872" s="558"/>
      <c r="AV872" s="558"/>
      <c r="AW872" s="558"/>
      <c r="AX872" s="558"/>
      <c r="AY872" s="558"/>
      <c r="AZ872" s="558"/>
      <c r="BA872" s="558"/>
    </row>
    <row r="873" spans="6:53" s="531" customFormat="1" ht="12">
      <c r="F873" s="532"/>
      <c r="G873" s="532"/>
      <c r="H873" s="532"/>
      <c r="I873" s="532"/>
      <c r="L873" s="532"/>
      <c r="N873" s="558"/>
      <c r="O873" s="536"/>
      <c r="P873" s="536"/>
      <c r="Q873" s="536"/>
      <c r="R873" s="536"/>
      <c r="S873" s="536"/>
      <c r="T873" s="537"/>
      <c r="U873" s="537"/>
      <c r="V873" s="537"/>
      <c r="W873" s="537"/>
      <c r="X873" s="537"/>
      <c r="Y873" s="537"/>
      <c r="Z873" s="537"/>
      <c r="AA873" s="537"/>
      <c r="AB873" s="537"/>
      <c r="AC873" s="537"/>
      <c r="AD873" s="558"/>
      <c r="AE873" s="558"/>
      <c r="AF873" s="558"/>
      <c r="AG873" s="558"/>
      <c r="AH873" s="558"/>
      <c r="AI873" s="558"/>
      <c r="AJ873" s="558"/>
      <c r="AK873" s="558"/>
      <c r="AL873" s="558"/>
      <c r="AM873" s="558"/>
      <c r="AN873" s="558"/>
      <c r="AO873" s="558"/>
      <c r="AP873" s="558"/>
      <c r="AQ873" s="558"/>
      <c r="AR873" s="558"/>
      <c r="AS873" s="558"/>
      <c r="AT873" s="558"/>
      <c r="AU873" s="558"/>
      <c r="AV873" s="558"/>
      <c r="AW873" s="558"/>
      <c r="AX873" s="558"/>
      <c r="AY873" s="558"/>
      <c r="AZ873" s="558"/>
      <c r="BA873" s="558"/>
    </row>
    <row r="874" spans="6:53" s="531" customFormat="1" ht="12">
      <c r="F874" s="532"/>
      <c r="G874" s="532"/>
      <c r="H874" s="532"/>
      <c r="I874" s="532"/>
      <c r="L874" s="532"/>
      <c r="N874" s="558"/>
      <c r="O874" s="536"/>
      <c r="P874" s="536"/>
      <c r="Q874" s="536"/>
      <c r="R874" s="536"/>
      <c r="S874" s="536"/>
      <c r="T874" s="537"/>
      <c r="U874" s="537"/>
      <c r="V874" s="537"/>
      <c r="W874" s="537"/>
      <c r="X874" s="537"/>
      <c r="Y874" s="537"/>
      <c r="Z874" s="537"/>
      <c r="AA874" s="537"/>
      <c r="AB874" s="537"/>
      <c r="AC874" s="537"/>
      <c r="AD874" s="558"/>
      <c r="AE874" s="558"/>
      <c r="AF874" s="558"/>
      <c r="AG874" s="558"/>
      <c r="AH874" s="558"/>
      <c r="AI874" s="558"/>
      <c r="AJ874" s="558"/>
      <c r="AK874" s="558"/>
      <c r="AL874" s="558"/>
      <c r="AM874" s="558"/>
      <c r="AN874" s="558"/>
      <c r="AO874" s="558"/>
      <c r="AP874" s="558"/>
      <c r="AQ874" s="558"/>
      <c r="AR874" s="558"/>
      <c r="AS874" s="558"/>
      <c r="AT874" s="558"/>
      <c r="AU874" s="558"/>
      <c r="AV874" s="558"/>
      <c r="AW874" s="558"/>
      <c r="AX874" s="558"/>
      <c r="AY874" s="558"/>
      <c r="AZ874" s="558"/>
      <c r="BA874" s="558"/>
    </row>
    <row r="875" spans="6:53" s="531" customFormat="1" ht="12">
      <c r="F875" s="532"/>
      <c r="G875" s="532"/>
      <c r="H875" s="532"/>
      <c r="I875" s="532"/>
      <c r="L875" s="532"/>
      <c r="N875" s="558"/>
      <c r="O875" s="536"/>
      <c r="P875" s="536"/>
      <c r="Q875" s="536"/>
      <c r="R875" s="536"/>
      <c r="S875" s="536"/>
      <c r="T875" s="537"/>
      <c r="U875" s="537"/>
      <c r="V875" s="537"/>
      <c r="W875" s="537"/>
      <c r="X875" s="537"/>
      <c r="Y875" s="537"/>
      <c r="Z875" s="537"/>
      <c r="AA875" s="537"/>
      <c r="AB875" s="537"/>
      <c r="AC875" s="537"/>
      <c r="AD875" s="558"/>
      <c r="AE875" s="558"/>
      <c r="AF875" s="558"/>
      <c r="AG875" s="558"/>
      <c r="AH875" s="558"/>
      <c r="AI875" s="558"/>
      <c r="AJ875" s="558"/>
      <c r="AK875" s="558"/>
      <c r="AL875" s="558"/>
      <c r="AM875" s="558"/>
      <c r="AN875" s="558"/>
      <c r="AO875" s="558"/>
      <c r="AP875" s="558"/>
      <c r="AQ875" s="558"/>
      <c r="AR875" s="558"/>
      <c r="AS875" s="558"/>
      <c r="AT875" s="558"/>
      <c r="AU875" s="558"/>
      <c r="AV875" s="558"/>
      <c r="AW875" s="558"/>
      <c r="AX875" s="558"/>
      <c r="AY875" s="558"/>
      <c r="AZ875" s="558"/>
      <c r="BA875" s="558"/>
    </row>
    <row r="876" spans="6:53" s="531" customFormat="1" ht="12">
      <c r="F876" s="532"/>
      <c r="G876" s="532"/>
      <c r="H876" s="532"/>
      <c r="I876" s="532"/>
      <c r="L876" s="532"/>
      <c r="N876" s="558"/>
      <c r="O876" s="536"/>
      <c r="P876" s="536"/>
      <c r="Q876" s="536"/>
      <c r="R876" s="536"/>
      <c r="S876" s="536"/>
      <c r="T876" s="537"/>
      <c r="U876" s="537"/>
      <c r="V876" s="537"/>
      <c r="W876" s="537"/>
      <c r="X876" s="537"/>
      <c r="Y876" s="537"/>
      <c r="Z876" s="537"/>
      <c r="AA876" s="537"/>
      <c r="AB876" s="537"/>
      <c r="AC876" s="537"/>
      <c r="AD876" s="558"/>
      <c r="AE876" s="558"/>
      <c r="AF876" s="558"/>
      <c r="AG876" s="558"/>
      <c r="AH876" s="558"/>
      <c r="AI876" s="558"/>
      <c r="AJ876" s="558"/>
      <c r="AK876" s="558"/>
      <c r="AL876" s="558"/>
      <c r="AM876" s="558"/>
      <c r="AN876" s="558"/>
      <c r="AO876" s="558"/>
      <c r="AP876" s="558"/>
      <c r="AQ876" s="558"/>
      <c r="AR876" s="558"/>
      <c r="AS876" s="558"/>
      <c r="AT876" s="558"/>
      <c r="AU876" s="558"/>
      <c r="AV876" s="558"/>
      <c r="AW876" s="558"/>
      <c r="AX876" s="558"/>
      <c r="AY876" s="558"/>
      <c r="AZ876" s="558"/>
      <c r="BA876" s="558"/>
    </row>
    <row r="877" spans="6:53" s="531" customFormat="1" ht="12">
      <c r="F877" s="532"/>
      <c r="G877" s="532"/>
      <c r="H877" s="532"/>
      <c r="I877" s="532"/>
      <c r="L877" s="532"/>
      <c r="N877" s="558"/>
      <c r="O877" s="536"/>
      <c r="P877" s="536"/>
      <c r="Q877" s="536"/>
      <c r="R877" s="536"/>
      <c r="S877" s="536"/>
      <c r="T877" s="537"/>
      <c r="U877" s="537"/>
      <c r="V877" s="537"/>
      <c r="W877" s="537"/>
      <c r="X877" s="537"/>
      <c r="Y877" s="537"/>
      <c r="Z877" s="537"/>
      <c r="AA877" s="537"/>
      <c r="AB877" s="537"/>
      <c r="AC877" s="537"/>
      <c r="AD877" s="558"/>
      <c r="AE877" s="558"/>
      <c r="AF877" s="558"/>
      <c r="AG877" s="558"/>
      <c r="AH877" s="558"/>
      <c r="AI877" s="558"/>
      <c r="AJ877" s="558"/>
      <c r="AK877" s="558"/>
      <c r="AL877" s="558"/>
      <c r="AM877" s="558"/>
      <c r="AN877" s="558"/>
      <c r="AO877" s="558"/>
      <c r="AP877" s="558"/>
      <c r="AQ877" s="558"/>
      <c r="AR877" s="558"/>
      <c r="AS877" s="558"/>
      <c r="AT877" s="558"/>
      <c r="AU877" s="558"/>
      <c r="AV877" s="558"/>
      <c r="AW877" s="558"/>
      <c r="AX877" s="558"/>
      <c r="AY877" s="558"/>
      <c r="AZ877" s="558"/>
      <c r="BA877" s="558"/>
    </row>
    <row r="878" spans="6:53" s="531" customFormat="1" ht="12">
      <c r="F878" s="532"/>
      <c r="G878" s="532"/>
      <c r="H878" s="532"/>
      <c r="I878" s="532"/>
      <c r="L878" s="532"/>
      <c r="N878" s="558"/>
      <c r="O878" s="536"/>
      <c r="P878" s="536"/>
      <c r="Q878" s="536"/>
      <c r="R878" s="536"/>
      <c r="S878" s="536"/>
      <c r="T878" s="537"/>
      <c r="U878" s="537"/>
      <c r="V878" s="537"/>
      <c r="W878" s="537"/>
      <c r="X878" s="537"/>
      <c r="Y878" s="537"/>
      <c r="Z878" s="537"/>
      <c r="AA878" s="537"/>
      <c r="AB878" s="537"/>
      <c r="AC878" s="537"/>
      <c r="AD878" s="558"/>
      <c r="AE878" s="558"/>
      <c r="AF878" s="558"/>
      <c r="AG878" s="558"/>
      <c r="AH878" s="558"/>
      <c r="AI878" s="558"/>
      <c r="AJ878" s="558"/>
      <c r="AK878" s="558"/>
      <c r="AL878" s="558"/>
      <c r="AM878" s="558"/>
      <c r="AN878" s="558"/>
      <c r="AO878" s="558"/>
      <c r="AP878" s="558"/>
      <c r="AQ878" s="558"/>
      <c r="AR878" s="558"/>
      <c r="AS878" s="558"/>
      <c r="AT878" s="558"/>
      <c r="AU878" s="558"/>
      <c r="AV878" s="558"/>
      <c r="AW878" s="558"/>
      <c r="AX878" s="558"/>
      <c r="AY878" s="558"/>
      <c r="AZ878" s="558"/>
      <c r="BA878" s="558"/>
    </row>
    <row r="879" spans="6:53" s="531" customFormat="1" ht="12">
      <c r="F879" s="532"/>
      <c r="G879" s="532"/>
      <c r="H879" s="532"/>
      <c r="I879" s="532"/>
      <c r="L879" s="532"/>
      <c r="N879" s="558"/>
      <c r="O879" s="536"/>
      <c r="P879" s="536"/>
      <c r="Q879" s="536"/>
      <c r="R879" s="536"/>
      <c r="S879" s="536"/>
      <c r="T879" s="537"/>
      <c r="U879" s="537"/>
      <c r="V879" s="537"/>
      <c r="W879" s="537"/>
      <c r="X879" s="537"/>
      <c r="Y879" s="537"/>
      <c r="Z879" s="537"/>
      <c r="AA879" s="537"/>
      <c r="AB879" s="537"/>
      <c r="AC879" s="537"/>
      <c r="AD879" s="558"/>
      <c r="AE879" s="558"/>
      <c r="AF879" s="558"/>
      <c r="AG879" s="558"/>
      <c r="AH879" s="558"/>
      <c r="AI879" s="558"/>
      <c r="AJ879" s="558"/>
      <c r="AK879" s="558"/>
      <c r="AL879" s="558"/>
      <c r="AM879" s="558"/>
      <c r="AN879" s="558"/>
      <c r="AO879" s="558"/>
      <c r="AP879" s="558"/>
      <c r="AQ879" s="558"/>
      <c r="AR879" s="558"/>
      <c r="AS879" s="558"/>
      <c r="AT879" s="558"/>
      <c r="AU879" s="558"/>
      <c r="AV879" s="558"/>
      <c r="AW879" s="558"/>
      <c r="AX879" s="558"/>
      <c r="AY879" s="558"/>
      <c r="AZ879" s="558"/>
      <c r="BA879" s="558"/>
    </row>
    <row r="880" spans="6:53" s="531" customFormat="1" ht="12">
      <c r="F880" s="532"/>
      <c r="G880" s="532"/>
      <c r="H880" s="532"/>
      <c r="I880" s="532"/>
      <c r="L880" s="532"/>
      <c r="N880" s="558"/>
      <c r="O880" s="536"/>
      <c r="P880" s="536"/>
      <c r="Q880" s="536"/>
      <c r="R880" s="536"/>
      <c r="S880" s="536"/>
      <c r="T880" s="537"/>
      <c r="U880" s="537"/>
      <c r="V880" s="537"/>
      <c r="W880" s="537"/>
      <c r="X880" s="537"/>
      <c r="Y880" s="537"/>
      <c r="Z880" s="537"/>
      <c r="AA880" s="537"/>
      <c r="AB880" s="537"/>
      <c r="AC880" s="537"/>
      <c r="AD880" s="558"/>
      <c r="AE880" s="558"/>
      <c r="AF880" s="558"/>
      <c r="AG880" s="558"/>
      <c r="AH880" s="558"/>
      <c r="AI880" s="558"/>
      <c r="AJ880" s="558"/>
      <c r="AK880" s="558"/>
      <c r="AL880" s="558"/>
      <c r="AM880" s="558"/>
      <c r="AN880" s="558"/>
      <c r="AO880" s="558"/>
      <c r="AP880" s="558"/>
      <c r="AQ880" s="558"/>
      <c r="AR880" s="558"/>
      <c r="AS880" s="558"/>
      <c r="AT880" s="558"/>
      <c r="AU880" s="558"/>
      <c r="AV880" s="558"/>
      <c r="AW880" s="558"/>
      <c r="AX880" s="558"/>
      <c r="AY880" s="558"/>
      <c r="AZ880" s="558"/>
      <c r="BA880" s="558"/>
    </row>
    <row r="881" spans="6:53" s="531" customFormat="1" ht="12">
      <c r="F881" s="532"/>
      <c r="G881" s="532"/>
      <c r="H881" s="532"/>
      <c r="I881" s="532"/>
      <c r="L881" s="532"/>
      <c r="N881" s="558"/>
      <c r="O881" s="536"/>
      <c r="P881" s="536"/>
      <c r="Q881" s="536"/>
      <c r="R881" s="536"/>
      <c r="S881" s="536"/>
      <c r="T881" s="537"/>
      <c r="U881" s="537"/>
      <c r="V881" s="537"/>
      <c r="W881" s="537"/>
      <c r="X881" s="537"/>
      <c r="Y881" s="537"/>
      <c r="Z881" s="537"/>
      <c r="AA881" s="537"/>
      <c r="AB881" s="537"/>
      <c r="AC881" s="537"/>
      <c r="AD881" s="558"/>
      <c r="AE881" s="558"/>
      <c r="AF881" s="558"/>
      <c r="AG881" s="558"/>
      <c r="AH881" s="558"/>
      <c r="AI881" s="558"/>
      <c r="AJ881" s="558"/>
      <c r="AK881" s="558"/>
      <c r="AL881" s="558"/>
      <c r="AM881" s="558"/>
      <c r="AN881" s="558"/>
      <c r="AO881" s="558"/>
      <c r="AP881" s="558"/>
      <c r="AQ881" s="558"/>
      <c r="AR881" s="558"/>
      <c r="AS881" s="558"/>
      <c r="AT881" s="558"/>
      <c r="AU881" s="558"/>
      <c r="AV881" s="558"/>
      <c r="AW881" s="558"/>
      <c r="AX881" s="558"/>
      <c r="AY881" s="558"/>
      <c r="AZ881" s="558"/>
      <c r="BA881" s="558"/>
    </row>
    <row r="882" spans="6:53" s="531" customFormat="1" ht="12">
      <c r="F882" s="532"/>
      <c r="G882" s="532"/>
      <c r="H882" s="532"/>
      <c r="I882" s="532"/>
      <c r="L882" s="532"/>
      <c r="N882" s="558"/>
      <c r="O882" s="536"/>
      <c r="P882" s="536"/>
      <c r="Q882" s="536"/>
      <c r="R882" s="536"/>
      <c r="S882" s="536"/>
      <c r="T882" s="537"/>
      <c r="U882" s="537"/>
      <c r="V882" s="537"/>
      <c r="W882" s="537"/>
      <c r="X882" s="537"/>
      <c r="Y882" s="537"/>
      <c r="Z882" s="537"/>
      <c r="AA882" s="537"/>
      <c r="AB882" s="537"/>
      <c r="AC882" s="537"/>
      <c r="AD882" s="558"/>
      <c r="AE882" s="558"/>
      <c r="AF882" s="558"/>
      <c r="AG882" s="558"/>
      <c r="AH882" s="558"/>
      <c r="AI882" s="558"/>
      <c r="AJ882" s="558"/>
      <c r="AK882" s="558"/>
      <c r="AL882" s="558"/>
      <c r="AM882" s="558"/>
      <c r="AN882" s="558"/>
      <c r="AO882" s="558"/>
      <c r="AP882" s="558"/>
      <c r="AQ882" s="558"/>
      <c r="AR882" s="558"/>
      <c r="AS882" s="558"/>
      <c r="AT882" s="558"/>
      <c r="AU882" s="558"/>
      <c r="AV882" s="558"/>
      <c r="AW882" s="558"/>
      <c r="AX882" s="558"/>
      <c r="AY882" s="558"/>
      <c r="AZ882" s="558"/>
      <c r="BA882" s="558"/>
    </row>
    <row r="883" spans="6:53" s="531" customFormat="1" ht="12">
      <c r="F883" s="532"/>
      <c r="G883" s="532"/>
      <c r="H883" s="532"/>
      <c r="I883" s="532"/>
      <c r="L883" s="532"/>
      <c r="N883" s="558"/>
      <c r="O883" s="536"/>
      <c r="P883" s="536"/>
      <c r="Q883" s="536"/>
      <c r="R883" s="536"/>
      <c r="S883" s="536"/>
      <c r="T883" s="537"/>
      <c r="U883" s="537"/>
      <c r="V883" s="537"/>
      <c r="W883" s="537"/>
      <c r="X883" s="537"/>
      <c r="Y883" s="537"/>
      <c r="Z883" s="537"/>
      <c r="AA883" s="537"/>
      <c r="AB883" s="537"/>
      <c r="AC883" s="537"/>
      <c r="AD883" s="558"/>
      <c r="AE883" s="558"/>
      <c r="AF883" s="558"/>
      <c r="AG883" s="558"/>
      <c r="AH883" s="558"/>
      <c r="AI883" s="558"/>
      <c r="AJ883" s="558"/>
      <c r="AK883" s="558"/>
      <c r="AL883" s="558"/>
      <c r="AM883" s="558"/>
      <c r="AN883" s="558"/>
      <c r="AO883" s="558"/>
      <c r="AP883" s="558"/>
      <c r="AQ883" s="558"/>
      <c r="AR883" s="558"/>
      <c r="AS883" s="558"/>
      <c r="AT883" s="558"/>
      <c r="AU883" s="558"/>
      <c r="AV883" s="558"/>
      <c r="AW883" s="558"/>
      <c r="AX883" s="558"/>
      <c r="AY883" s="558"/>
      <c r="AZ883" s="558"/>
      <c r="BA883" s="558"/>
    </row>
    <row r="884" spans="6:53" s="531" customFormat="1" ht="12">
      <c r="F884" s="532"/>
      <c r="G884" s="532"/>
      <c r="H884" s="532"/>
      <c r="I884" s="532"/>
      <c r="L884" s="532"/>
      <c r="N884" s="558"/>
      <c r="O884" s="536"/>
      <c r="P884" s="536"/>
      <c r="Q884" s="536"/>
      <c r="R884" s="536"/>
      <c r="S884" s="536"/>
      <c r="T884" s="537"/>
      <c r="U884" s="537"/>
      <c r="V884" s="537"/>
      <c r="W884" s="537"/>
      <c r="X884" s="537"/>
      <c r="Y884" s="537"/>
      <c r="Z884" s="537"/>
      <c r="AA884" s="537"/>
      <c r="AB884" s="537"/>
      <c r="AC884" s="537"/>
      <c r="AD884" s="558"/>
      <c r="AE884" s="558"/>
      <c r="AF884" s="558"/>
      <c r="AG884" s="558"/>
      <c r="AH884" s="558"/>
      <c r="AI884" s="558"/>
      <c r="AJ884" s="558"/>
      <c r="AK884" s="558"/>
      <c r="AL884" s="558"/>
      <c r="AM884" s="558"/>
      <c r="AN884" s="558"/>
      <c r="AO884" s="558"/>
      <c r="AP884" s="558"/>
      <c r="AQ884" s="558"/>
      <c r="AR884" s="558"/>
      <c r="AS884" s="558"/>
      <c r="AT884" s="558"/>
      <c r="AU884" s="558"/>
      <c r="AV884" s="558"/>
      <c r="AW884" s="558"/>
      <c r="AX884" s="558"/>
      <c r="AY884" s="558"/>
      <c r="AZ884" s="558"/>
      <c r="BA884" s="558"/>
    </row>
    <row r="885" spans="6:53" s="531" customFormat="1" ht="12">
      <c r="F885" s="532"/>
      <c r="G885" s="532"/>
      <c r="H885" s="532"/>
      <c r="I885" s="532"/>
      <c r="L885" s="532"/>
      <c r="N885" s="558"/>
      <c r="O885" s="536"/>
      <c r="P885" s="536"/>
      <c r="Q885" s="536"/>
      <c r="R885" s="536"/>
      <c r="S885" s="536"/>
      <c r="T885" s="537"/>
      <c r="U885" s="537"/>
      <c r="V885" s="537"/>
      <c r="W885" s="537"/>
      <c r="X885" s="537"/>
      <c r="Y885" s="537"/>
      <c r="Z885" s="537"/>
      <c r="AA885" s="537"/>
      <c r="AB885" s="537"/>
      <c r="AC885" s="537"/>
      <c r="AD885" s="558"/>
      <c r="AE885" s="558"/>
      <c r="AF885" s="558"/>
      <c r="AG885" s="558"/>
      <c r="AH885" s="558"/>
      <c r="AI885" s="558"/>
      <c r="AJ885" s="558"/>
      <c r="AK885" s="558"/>
      <c r="AL885" s="558"/>
      <c r="AM885" s="558"/>
      <c r="AN885" s="558"/>
      <c r="AO885" s="558"/>
      <c r="AP885" s="558"/>
      <c r="AQ885" s="558"/>
      <c r="AR885" s="558"/>
      <c r="AS885" s="558"/>
      <c r="AT885" s="558"/>
      <c r="AU885" s="558"/>
      <c r="AV885" s="558"/>
      <c r="AW885" s="558"/>
      <c r="AX885" s="558"/>
      <c r="AY885" s="558"/>
      <c r="AZ885" s="558"/>
      <c r="BA885" s="558"/>
    </row>
    <row r="886" spans="6:53" s="531" customFormat="1" ht="12">
      <c r="F886" s="532"/>
      <c r="G886" s="532"/>
      <c r="H886" s="532"/>
      <c r="I886" s="532"/>
      <c r="L886" s="532"/>
      <c r="N886" s="558"/>
      <c r="O886" s="536"/>
      <c r="P886" s="536"/>
      <c r="Q886" s="536"/>
      <c r="R886" s="536"/>
      <c r="S886" s="536"/>
      <c r="T886" s="537"/>
      <c r="U886" s="537"/>
      <c r="V886" s="537"/>
      <c r="W886" s="537"/>
      <c r="X886" s="537"/>
      <c r="Y886" s="537"/>
      <c r="Z886" s="537"/>
      <c r="AA886" s="537"/>
      <c r="AB886" s="537"/>
      <c r="AC886" s="537"/>
      <c r="AD886" s="558"/>
      <c r="AE886" s="558"/>
      <c r="AF886" s="558"/>
      <c r="AG886" s="558"/>
      <c r="AH886" s="558"/>
      <c r="AI886" s="558"/>
      <c r="AJ886" s="558"/>
      <c r="AK886" s="558"/>
      <c r="AL886" s="558"/>
      <c r="AM886" s="558"/>
      <c r="AN886" s="558"/>
      <c r="AO886" s="558"/>
      <c r="AP886" s="558"/>
      <c r="AQ886" s="558"/>
      <c r="AR886" s="558"/>
      <c r="AS886" s="558"/>
      <c r="AT886" s="558"/>
      <c r="AU886" s="558"/>
      <c r="AV886" s="558"/>
      <c r="AW886" s="558"/>
      <c r="AX886" s="558"/>
      <c r="AY886" s="558"/>
      <c r="AZ886" s="558"/>
      <c r="BA886" s="558"/>
    </row>
    <row r="887" spans="6:53" s="531" customFormat="1" ht="12">
      <c r="F887" s="532"/>
      <c r="G887" s="532"/>
      <c r="H887" s="532"/>
      <c r="I887" s="532"/>
      <c r="L887" s="532"/>
      <c r="N887" s="558"/>
      <c r="O887" s="536"/>
      <c r="P887" s="536"/>
      <c r="Q887" s="536"/>
      <c r="R887" s="536"/>
      <c r="S887" s="536"/>
      <c r="T887" s="537"/>
      <c r="U887" s="537"/>
      <c r="V887" s="537"/>
      <c r="W887" s="537"/>
      <c r="X887" s="537"/>
      <c r="Y887" s="537"/>
      <c r="Z887" s="537"/>
      <c r="AA887" s="537"/>
      <c r="AB887" s="537"/>
      <c r="AC887" s="537"/>
      <c r="AD887" s="558"/>
      <c r="AE887" s="558"/>
      <c r="AF887" s="558"/>
      <c r="AG887" s="558"/>
      <c r="AH887" s="558"/>
      <c r="AI887" s="558"/>
      <c r="AJ887" s="558"/>
      <c r="AK887" s="558"/>
      <c r="AL887" s="558"/>
      <c r="AM887" s="558"/>
      <c r="AN887" s="558"/>
      <c r="AO887" s="558"/>
      <c r="AP887" s="558"/>
      <c r="AQ887" s="558"/>
      <c r="AR887" s="558"/>
      <c r="AS887" s="558"/>
      <c r="AT887" s="558"/>
      <c r="AU887" s="558"/>
      <c r="AV887" s="558"/>
      <c r="AW887" s="558"/>
      <c r="AX887" s="558"/>
      <c r="AY887" s="558"/>
      <c r="AZ887" s="558"/>
      <c r="BA887" s="558"/>
    </row>
    <row r="888" spans="6:53" s="531" customFormat="1" ht="12">
      <c r="F888" s="532"/>
      <c r="G888" s="532"/>
      <c r="H888" s="532"/>
      <c r="I888" s="532"/>
      <c r="L888" s="532"/>
      <c r="N888" s="558"/>
      <c r="O888" s="536"/>
      <c r="P888" s="536"/>
      <c r="Q888" s="536"/>
      <c r="R888" s="536"/>
      <c r="S888" s="536"/>
      <c r="T888" s="537"/>
      <c r="U888" s="537"/>
      <c r="V888" s="537"/>
      <c r="W888" s="537"/>
      <c r="X888" s="537"/>
      <c r="Y888" s="537"/>
      <c r="Z888" s="537"/>
      <c r="AA888" s="537"/>
      <c r="AB888" s="537"/>
      <c r="AC888" s="537"/>
      <c r="AD888" s="558"/>
      <c r="AE888" s="558"/>
      <c r="AF888" s="558"/>
      <c r="AG888" s="558"/>
      <c r="AH888" s="558"/>
      <c r="AI888" s="558"/>
      <c r="AJ888" s="558"/>
      <c r="AK888" s="558"/>
      <c r="AL888" s="558"/>
      <c r="AM888" s="558"/>
      <c r="AN888" s="558"/>
      <c r="AO888" s="558"/>
      <c r="AP888" s="558"/>
      <c r="AQ888" s="558"/>
      <c r="AR888" s="558"/>
      <c r="AS888" s="558"/>
      <c r="AT888" s="558"/>
      <c r="AU888" s="558"/>
      <c r="AV888" s="558"/>
      <c r="AW888" s="558"/>
      <c r="AX888" s="558"/>
      <c r="AY888" s="558"/>
      <c r="AZ888" s="558"/>
      <c r="BA888" s="558"/>
    </row>
    <row r="889" spans="6:53" s="531" customFormat="1" ht="12">
      <c r="F889" s="532"/>
      <c r="G889" s="532"/>
      <c r="H889" s="532"/>
      <c r="I889" s="532"/>
      <c r="L889" s="532"/>
      <c r="N889" s="558"/>
      <c r="O889" s="536"/>
      <c r="P889" s="536"/>
      <c r="Q889" s="536"/>
      <c r="R889" s="536"/>
      <c r="S889" s="536"/>
      <c r="T889" s="537"/>
      <c r="U889" s="537"/>
      <c r="V889" s="537"/>
      <c r="W889" s="537"/>
      <c r="X889" s="537"/>
      <c r="Y889" s="537"/>
      <c r="Z889" s="537"/>
      <c r="AA889" s="537"/>
      <c r="AB889" s="537"/>
      <c r="AC889" s="537"/>
      <c r="AD889" s="558"/>
      <c r="AE889" s="558"/>
      <c r="AF889" s="558"/>
      <c r="AG889" s="558"/>
      <c r="AH889" s="558"/>
      <c r="AI889" s="558"/>
      <c r="AJ889" s="558"/>
      <c r="AK889" s="558"/>
      <c r="AL889" s="558"/>
      <c r="AM889" s="558"/>
      <c r="AN889" s="558"/>
      <c r="AO889" s="558"/>
      <c r="AP889" s="558"/>
      <c r="AQ889" s="558"/>
      <c r="AR889" s="558"/>
      <c r="AS889" s="558"/>
      <c r="AT889" s="558"/>
      <c r="AU889" s="558"/>
      <c r="AV889" s="558"/>
      <c r="AW889" s="558"/>
      <c r="AX889" s="558"/>
      <c r="AY889" s="558"/>
      <c r="AZ889" s="558"/>
      <c r="BA889" s="558"/>
    </row>
    <row r="890" spans="6:53" s="531" customFormat="1" ht="12">
      <c r="F890" s="532"/>
      <c r="G890" s="532"/>
      <c r="H890" s="532"/>
      <c r="I890" s="532"/>
      <c r="L890" s="532"/>
      <c r="N890" s="558"/>
      <c r="O890" s="536"/>
      <c r="P890" s="536"/>
      <c r="Q890" s="536"/>
      <c r="R890" s="536"/>
      <c r="S890" s="536"/>
      <c r="T890" s="537"/>
      <c r="U890" s="537"/>
      <c r="V890" s="537"/>
      <c r="W890" s="537"/>
      <c r="X890" s="537"/>
      <c r="Y890" s="537"/>
      <c r="Z890" s="537"/>
      <c r="AA890" s="537"/>
      <c r="AB890" s="537"/>
      <c r="AC890" s="537"/>
      <c r="AD890" s="558"/>
      <c r="AE890" s="558"/>
      <c r="AF890" s="558"/>
      <c r="AG890" s="558"/>
      <c r="AH890" s="558"/>
      <c r="AI890" s="558"/>
      <c r="AJ890" s="558"/>
      <c r="AK890" s="558"/>
      <c r="AL890" s="558"/>
      <c r="AM890" s="558"/>
      <c r="AN890" s="558"/>
      <c r="AO890" s="558"/>
      <c r="AP890" s="558"/>
      <c r="AQ890" s="558"/>
      <c r="AR890" s="558"/>
      <c r="AS890" s="558"/>
      <c r="AT890" s="558"/>
      <c r="AU890" s="558"/>
      <c r="AV890" s="558"/>
      <c r="AW890" s="558"/>
      <c r="AX890" s="558"/>
      <c r="AY890" s="558"/>
      <c r="AZ890" s="558"/>
      <c r="BA890" s="558"/>
    </row>
    <row r="891" spans="6:53" s="531" customFormat="1" ht="12">
      <c r="F891" s="532"/>
      <c r="G891" s="532"/>
      <c r="H891" s="532"/>
      <c r="I891" s="532"/>
      <c r="L891" s="532"/>
      <c r="N891" s="558"/>
      <c r="O891" s="536"/>
      <c r="P891" s="536"/>
      <c r="Q891" s="536"/>
      <c r="R891" s="536"/>
      <c r="S891" s="536"/>
      <c r="T891" s="537"/>
      <c r="U891" s="537"/>
      <c r="V891" s="537"/>
      <c r="W891" s="537"/>
      <c r="X891" s="537"/>
      <c r="Y891" s="537"/>
      <c r="Z891" s="537"/>
      <c r="AA891" s="537"/>
      <c r="AB891" s="537"/>
      <c r="AC891" s="537"/>
      <c r="AD891" s="558"/>
      <c r="AE891" s="558"/>
      <c r="AF891" s="558"/>
      <c r="AG891" s="558"/>
      <c r="AH891" s="558"/>
      <c r="AI891" s="558"/>
      <c r="AJ891" s="558"/>
      <c r="AK891" s="558"/>
      <c r="AL891" s="558"/>
      <c r="AM891" s="558"/>
      <c r="AN891" s="558"/>
      <c r="AO891" s="558"/>
      <c r="AP891" s="558"/>
      <c r="AQ891" s="558"/>
      <c r="AR891" s="558"/>
      <c r="AS891" s="558"/>
      <c r="AT891" s="558"/>
      <c r="AU891" s="558"/>
      <c r="AV891" s="558"/>
      <c r="AW891" s="558"/>
      <c r="AX891" s="558"/>
      <c r="AY891" s="558"/>
      <c r="AZ891" s="558"/>
      <c r="BA891" s="558"/>
    </row>
    <row r="892" spans="6:53" s="531" customFormat="1" ht="12">
      <c r="F892" s="532"/>
      <c r="G892" s="532"/>
      <c r="H892" s="532"/>
      <c r="I892" s="532"/>
      <c r="L892" s="532"/>
      <c r="N892" s="558"/>
      <c r="O892" s="536"/>
      <c r="P892" s="536"/>
      <c r="Q892" s="536"/>
      <c r="R892" s="536"/>
      <c r="S892" s="536"/>
      <c r="T892" s="537"/>
      <c r="U892" s="537"/>
      <c r="V892" s="537"/>
      <c r="W892" s="537"/>
      <c r="X892" s="537"/>
      <c r="Y892" s="537"/>
      <c r="Z892" s="537"/>
      <c r="AA892" s="537"/>
      <c r="AB892" s="537"/>
      <c r="AC892" s="537"/>
      <c r="AD892" s="558"/>
      <c r="AE892" s="558"/>
      <c r="AF892" s="558"/>
      <c r="AG892" s="558"/>
      <c r="AH892" s="558"/>
      <c r="AI892" s="558"/>
      <c r="AJ892" s="558"/>
      <c r="AK892" s="558"/>
      <c r="AL892" s="558"/>
      <c r="AM892" s="558"/>
      <c r="AN892" s="558"/>
      <c r="AO892" s="558"/>
      <c r="AP892" s="558"/>
      <c r="AQ892" s="558"/>
      <c r="AR892" s="558"/>
      <c r="AS892" s="558"/>
      <c r="AT892" s="558"/>
      <c r="AU892" s="558"/>
      <c r="AV892" s="558"/>
      <c r="AW892" s="558"/>
      <c r="AX892" s="558"/>
      <c r="AY892" s="558"/>
      <c r="AZ892" s="558"/>
      <c r="BA892" s="558"/>
    </row>
    <row r="893" spans="6:53" s="531" customFormat="1" ht="12">
      <c r="F893" s="532"/>
      <c r="G893" s="532"/>
      <c r="H893" s="532"/>
      <c r="I893" s="532"/>
      <c r="L893" s="532"/>
      <c r="N893" s="558"/>
      <c r="O893" s="536"/>
      <c r="P893" s="536"/>
      <c r="Q893" s="536"/>
      <c r="R893" s="536"/>
      <c r="S893" s="536"/>
      <c r="T893" s="537"/>
      <c r="U893" s="537"/>
      <c r="V893" s="537"/>
      <c r="W893" s="537"/>
      <c r="X893" s="537"/>
      <c r="Y893" s="537"/>
      <c r="Z893" s="537"/>
      <c r="AA893" s="537"/>
      <c r="AB893" s="537"/>
      <c r="AC893" s="537"/>
      <c r="AD893" s="558"/>
      <c r="AE893" s="558"/>
      <c r="AF893" s="558"/>
      <c r="AG893" s="558"/>
      <c r="AH893" s="558"/>
      <c r="AI893" s="558"/>
      <c r="AJ893" s="558"/>
      <c r="AK893" s="558"/>
      <c r="AL893" s="558"/>
      <c r="AM893" s="558"/>
      <c r="AN893" s="558"/>
      <c r="AO893" s="558"/>
      <c r="AP893" s="558"/>
      <c r="AQ893" s="558"/>
      <c r="AR893" s="558"/>
      <c r="AS893" s="558"/>
      <c r="AT893" s="558"/>
      <c r="AU893" s="558"/>
      <c r="AV893" s="558"/>
      <c r="AW893" s="558"/>
      <c r="AX893" s="558"/>
      <c r="AY893" s="558"/>
      <c r="AZ893" s="558"/>
      <c r="BA893" s="558"/>
    </row>
    <row r="894" spans="6:53" s="531" customFormat="1" ht="12">
      <c r="F894" s="532"/>
      <c r="G894" s="532"/>
      <c r="H894" s="532"/>
      <c r="I894" s="532"/>
      <c r="L894" s="532"/>
      <c r="N894" s="558"/>
      <c r="O894" s="536"/>
      <c r="P894" s="536"/>
      <c r="Q894" s="536"/>
      <c r="R894" s="536"/>
      <c r="S894" s="536"/>
      <c r="T894" s="537"/>
      <c r="U894" s="537"/>
      <c r="V894" s="537"/>
      <c r="W894" s="537"/>
      <c r="X894" s="537"/>
      <c r="Y894" s="537"/>
      <c r="Z894" s="537"/>
      <c r="AA894" s="537"/>
      <c r="AB894" s="537"/>
      <c r="AC894" s="537"/>
      <c r="AD894" s="558"/>
      <c r="AE894" s="558"/>
      <c r="AF894" s="558"/>
      <c r="AG894" s="558"/>
      <c r="AH894" s="558"/>
      <c r="AI894" s="558"/>
      <c r="AJ894" s="558"/>
      <c r="AK894" s="558"/>
      <c r="AL894" s="558"/>
      <c r="AM894" s="558"/>
      <c r="AN894" s="558"/>
      <c r="AO894" s="558"/>
      <c r="AP894" s="558"/>
      <c r="AQ894" s="558"/>
      <c r="AR894" s="558"/>
      <c r="AS894" s="558"/>
      <c r="AT894" s="558"/>
      <c r="AU894" s="558"/>
      <c r="AV894" s="558"/>
      <c r="AW894" s="558"/>
      <c r="AX894" s="558"/>
      <c r="AY894" s="558"/>
      <c r="AZ894" s="558"/>
      <c r="BA894" s="558"/>
    </row>
    <row r="895" spans="6:53" s="531" customFormat="1" ht="12">
      <c r="F895" s="532"/>
      <c r="G895" s="532"/>
      <c r="H895" s="532"/>
      <c r="I895" s="532"/>
      <c r="L895" s="532"/>
      <c r="N895" s="558"/>
      <c r="O895" s="536"/>
      <c r="P895" s="536"/>
      <c r="Q895" s="536"/>
      <c r="R895" s="536"/>
      <c r="S895" s="536"/>
      <c r="T895" s="537"/>
      <c r="U895" s="537"/>
      <c r="V895" s="537"/>
      <c r="W895" s="537"/>
      <c r="X895" s="537"/>
      <c r="Y895" s="537"/>
      <c r="Z895" s="537"/>
      <c r="AA895" s="537"/>
      <c r="AB895" s="537"/>
      <c r="AC895" s="537"/>
      <c r="AD895" s="558"/>
      <c r="AE895" s="558"/>
      <c r="AF895" s="558"/>
      <c r="AG895" s="558"/>
      <c r="AH895" s="558"/>
      <c r="AI895" s="558"/>
      <c r="AJ895" s="558"/>
      <c r="AK895" s="558"/>
      <c r="AL895" s="558"/>
      <c r="AM895" s="558"/>
      <c r="AN895" s="558"/>
      <c r="AO895" s="558"/>
      <c r="AP895" s="558"/>
      <c r="AQ895" s="558"/>
      <c r="AR895" s="558"/>
      <c r="AS895" s="558"/>
      <c r="AT895" s="558"/>
      <c r="AU895" s="558"/>
      <c r="AV895" s="558"/>
      <c r="AW895" s="558"/>
      <c r="AX895" s="558"/>
      <c r="AY895" s="558"/>
      <c r="AZ895" s="558"/>
      <c r="BA895" s="558"/>
    </row>
    <row r="896" spans="6:53" s="531" customFormat="1" ht="12">
      <c r="F896" s="532"/>
      <c r="G896" s="532"/>
      <c r="H896" s="532"/>
      <c r="I896" s="532"/>
      <c r="L896" s="532"/>
      <c r="N896" s="558"/>
      <c r="O896" s="536"/>
      <c r="P896" s="536"/>
      <c r="Q896" s="536"/>
      <c r="R896" s="536"/>
      <c r="S896" s="536"/>
      <c r="T896" s="537"/>
      <c r="U896" s="537"/>
      <c r="V896" s="537"/>
      <c r="W896" s="537"/>
      <c r="X896" s="537"/>
      <c r="Y896" s="537"/>
      <c r="Z896" s="537"/>
      <c r="AA896" s="537"/>
      <c r="AB896" s="537"/>
      <c r="AC896" s="537"/>
      <c r="AD896" s="558"/>
      <c r="AE896" s="558"/>
      <c r="AF896" s="558"/>
      <c r="AG896" s="558"/>
      <c r="AH896" s="558"/>
      <c r="AI896" s="558"/>
      <c r="AJ896" s="558"/>
      <c r="AK896" s="558"/>
      <c r="AL896" s="558"/>
      <c r="AM896" s="558"/>
      <c r="AN896" s="558"/>
      <c r="AO896" s="558"/>
      <c r="AP896" s="558"/>
      <c r="AQ896" s="558"/>
      <c r="AR896" s="558"/>
      <c r="AS896" s="558"/>
      <c r="AT896" s="558"/>
      <c r="AU896" s="558"/>
      <c r="AV896" s="558"/>
      <c r="AW896" s="558"/>
      <c r="AX896" s="558"/>
      <c r="AY896" s="558"/>
      <c r="AZ896" s="558"/>
      <c r="BA896" s="558"/>
    </row>
    <row r="897" spans="6:53" s="531" customFormat="1" ht="12">
      <c r="F897" s="532"/>
      <c r="G897" s="532"/>
      <c r="H897" s="532"/>
      <c r="I897" s="532"/>
      <c r="L897" s="532"/>
      <c r="N897" s="558"/>
      <c r="O897" s="536"/>
      <c r="P897" s="536"/>
      <c r="Q897" s="536"/>
      <c r="R897" s="536"/>
      <c r="S897" s="536"/>
      <c r="T897" s="537"/>
      <c r="U897" s="537"/>
      <c r="V897" s="537"/>
      <c r="W897" s="537"/>
      <c r="X897" s="537"/>
      <c r="Y897" s="537"/>
      <c r="Z897" s="537"/>
      <c r="AA897" s="537"/>
      <c r="AB897" s="537"/>
      <c r="AC897" s="537"/>
      <c r="AD897" s="558"/>
      <c r="AE897" s="558"/>
      <c r="AF897" s="558"/>
      <c r="AG897" s="558"/>
      <c r="AH897" s="558"/>
      <c r="AI897" s="558"/>
      <c r="AJ897" s="558"/>
      <c r="AK897" s="558"/>
      <c r="AL897" s="558"/>
      <c r="AM897" s="558"/>
      <c r="AN897" s="558"/>
      <c r="AO897" s="558"/>
      <c r="AP897" s="558"/>
      <c r="AQ897" s="558"/>
      <c r="AR897" s="558"/>
      <c r="AS897" s="558"/>
      <c r="AT897" s="558"/>
      <c r="AU897" s="558"/>
      <c r="AV897" s="558"/>
      <c r="AW897" s="558"/>
      <c r="AX897" s="558"/>
      <c r="AY897" s="558"/>
      <c r="AZ897" s="558"/>
      <c r="BA897" s="558"/>
    </row>
    <row r="898" spans="6:53" s="531" customFormat="1" ht="12">
      <c r="F898" s="532"/>
      <c r="G898" s="532"/>
      <c r="H898" s="532"/>
      <c r="I898" s="532"/>
      <c r="L898" s="532"/>
      <c r="N898" s="558"/>
      <c r="O898" s="536"/>
      <c r="P898" s="536"/>
      <c r="Q898" s="536"/>
      <c r="R898" s="536"/>
      <c r="S898" s="536"/>
      <c r="T898" s="537"/>
      <c r="U898" s="537"/>
      <c r="V898" s="537"/>
      <c r="W898" s="537"/>
      <c r="X898" s="537"/>
      <c r="Y898" s="537"/>
      <c r="Z898" s="537"/>
      <c r="AA898" s="537"/>
      <c r="AB898" s="537"/>
      <c r="AC898" s="537"/>
      <c r="AD898" s="558"/>
      <c r="AE898" s="558"/>
      <c r="AF898" s="558"/>
      <c r="AG898" s="558"/>
      <c r="AH898" s="558"/>
      <c r="AI898" s="558"/>
      <c r="AJ898" s="558"/>
      <c r="AK898" s="558"/>
      <c r="AL898" s="558"/>
      <c r="AM898" s="558"/>
      <c r="AN898" s="558"/>
      <c r="AO898" s="558"/>
      <c r="AP898" s="558"/>
      <c r="AQ898" s="558"/>
      <c r="AR898" s="558"/>
      <c r="AS898" s="558"/>
      <c r="AT898" s="558"/>
      <c r="AU898" s="558"/>
      <c r="AV898" s="558"/>
      <c r="AW898" s="558"/>
      <c r="AX898" s="558"/>
      <c r="AY898" s="558"/>
      <c r="AZ898" s="558"/>
      <c r="BA898" s="558"/>
    </row>
    <row r="899" spans="6:53" s="531" customFormat="1" ht="12">
      <c r="F899" s="532"/>
      <c r="G899" s="532"/>
      <c r="H899" s="532"/>
      <c r="I899" s="532"/>
      <c r="L899" s="532"/>
      <c r="N899" s="558"/>
      <c r="O899" s="536"/>
      <c r="P899" s="536"/>
      <c r="Q899" s="536"/>
      <c r="R899" s="536"/>
      <c r="S899" s="536"/>
      <c r="T899" s="537"/>
      <c r="U899" s="537"/>
      <c r="V899" s="537"/>
      <c r="W899" s="537"/>
      <c r="X899" s="537"/>
      <c r="Y899" s="537"/>
      <c r="Z899" s="537"/>
      <c r="AA899" s="537"/>
      <c r="AB899" s="537"/>
      <c r="AC899" s="537"/>
      <c r="AD899" s="558"/>
      <c r="AE899" s="558"/>
      <c r="AF899" s="558"/>
      <c r="AG899" s="558"/>
      <c r="AH899" s="558"/>
      <c r="AI899" s="558"/>
      <c r="AJ899" s="558"/>
      <c r="AK899" s="558"/>
      <c r="AL899" s="558"/>
      <c r="AM899" s="558"/>
      <c r="AN899" s="558"/>
      <c r="AO899" s="558"/>
      <c r="AP899" s="558"/>
      <c r="AQ899" s="558"/>
      <c r="AR899" s="558"/>
      <c r="AS899" s="558"/>
      <c r="AT899" s="558"/>
      <c r="AU899" s="558"/>
      <c r="AV899" s="558"/>
      <c r="AW899" s="558"/>
      <c r="AX899" s="558"/>
      <c r="AY899" s="558"/>
      <c r="AZ899" s="558"/>
      <c r="BA899" s="558"/>
    </row>
    <row r="900" spans="6:53" s="531" customFormat="1" ht="12">
      <c r="F900" s="532"/>
      <c r="G900" s="532"/>
      <c r="H900" s="532"/>
      <c r="I900" s="532"/>
      <c r="L900" s="532"/>
      <c r="N900" s="558"/>
      <c r="O900" s="536"/>
      <c r="P900" s="536"/>
      <c r="Q900" s="536"/>
      <c r="R900" s="536"/>
      <c r="S900" s="536"/>
      <c r="T900" s="537"/>
      <c r="U900" s="537"/>
      <c r="V900" s="537"/>
      <c r="W900" s="537"/>
      <c r="X900" s="537"/>
      <c r="Y900" s="537"/>
      <c r="Z900" s="537"/>
      <c r="AA900" s="537"/>
      <c r="AB900" s="537"/>
      <c r="AC900" s="537"/>
      <c r="AD900" s="558"/>
      <c r="AE900" s="558"/>
      <c r="AF900" s="558"/>
      <c r="AG900" s="558"/>
      <c r="AH900" s="558"/>
      <c r="AI900" s="558"/>
      <c r="AJ900" s="558"/>
      <c r="AK900" s="558"/>
      <c r="AL900" s="558"/>
      <c r="AM900" s="558"/>
      <c r="AN900" s="558"/>
      <c r="AO900" s="558"/>
      <c r="AP900" s="558"/>
      <c r="AQ900" s="558"/>
      <c r="AR900" s="558"/>
      <c r="AS900" s="558"/>
      <c r="AT900" s="558"/>
      <c r="AU900" s="558"/>
      <c r="AV900" s="558"/>
      <c r="AW900" s="558"/>
      <c r="AX900" s="558"/>
      <c r="AY900" s="558"/>
      <c r="AZ900" s="558"/>
      <c r="BA900" s="558"/>
    </row>
    <row r="901" spans="6:53" s="531" customFormat="1" ht="12">
      <c r="F901" s="532"/>
      <c r="G901" s="532"/>
      <c r="H901" s="532"/>
      <c r="I901" s="532"/>
      <c r="L901" s="532"/>
      <c r="N901" s="558"/>
      <c r="O901" s="536"/>
      <c r="P901" s="536"/>
      <c r="Q901" s="536"/>
      <c r="R901" s="536"/>
      <c r="S901" s="536"/>
      <c r="T901" s="537"/>
      <c r="U901" s="537"/>
      <c r="V901" s="537"/>
      <c r="W901" s="537"/>
      <c r="X901" s="537"/>
      <c r="Y901" s="537"/>
      <c r="Z901" s="537"/>
      <c r="AA901" s="537"/>
      <c r="AB901" s="537"/>
      <c r="AC901" s="537"/>
      <c r="AD901" s="558"/>
      <c r="AE901" s="558"/>
      <c r="AF901" s="558"/>
      <c r="AG901" s="558"/>
      <c r="AH901" s="558"/>
      <c r="AI901" s="558"/>
      <c r="AJ901" s="558"/>
      <c r="AK901" s="558"/>
      <c r="AL901" s="558"/>
      <c r="AM901" s="558"/>
      <c r="AN901" s="558"/>
      <c r="AO901" s="558"/>
      <c r="AP901" s="558"/>
      <c r="AQ901" s="558"/>
      <c r="AR901" s="558"/>
      <c r="AS901" s="558"/>
      <c r="AT901" s="558"/>
      <c r="AU901" s="558"/>
      <c r="AV901" s="558"/>
      <c r="AW901" s="558"/>
      <c r="AX901" s="558"/>
      <c r="AY901" s="558"/>
      <c r="AZ901" s="558"/>
      <c r="BA901" s="558"/>
    </row>
    <row r="902" spans="6:53" s="531" customFormat="1" ht="12">
      <c r="F902" s="532"/>
      <c r="G902" s="532"/>
      <c r="H902" s="532"/>
      <c r="I902" s="532"/>
      <c r="L902" s="532"/>
      <c r="N902" s="558"/>
      <c r="O902" s="536"/>
      <c r="P902" s="536"/>
      <c r="Q902" s="536"/>
      <c r="R902" s="536"/>
      <c r="S902" s="536"/>
      <c r="T902" s="537"/>
      <c r="U902" s="537"/>
      <c r="V902" s="537"/>
      <c r="W902" s="537"/>
      <c r="X902" s="537"/>
      <c r="Y902" s="537"/>
      <c r="Z902" s="537"/>
      <c r="AA902" s="537"/>
      <c r="AB902" s="537"/>
      <c r="AC902" s="537"/>
      <c r="AD902" s="558"/>
      <c r="AE902" s="558"/>
      <c r="AF902" s="558"/>
      <c r="AG902" s="558"/>
      <c r="AH902" s="558"/>
      <c r="AI902" s="558"/>
      <c r="AJ902" s="558"/>
      <c r="AK902" s="558"/>
      <c r="AL902" s="558"/>
      <c r="AM902" s="558"/>
      <c r="AN902" s="558"/>
      <c r="AO902" s="558"/>
      <c r="AP902" s="558"/>
      <c r="AQ902" s="558"/>
      <c r="AR902" s="558"/>
      <c r="AS902" s="558"/>
      <c r="AT902" s="558"/>
      <c r="AU902" s="558"/>
      <c r="AV902" s="558"/>
      <c r="AW902" s="558"/>
      <c r="AX902" s="558"/>
      <c r="AY902" s="558"/>
      <c r="AZ902" s="558"/>
      <c r="BA902" s="558"/>
    </row>
    <row r="903" spans="6:53" s="531" customFormat="1" ht="12">
      <c r="F903" s="532"/>
      <c r="G903" s="532"/>
      <c r="H903" s="532"/>
      <c r="I903" s="532"/>
      <c r="L903" s="532"/>
      <c r="N903" s="558"/>
      <c r="O903" s="536"/>
      <c r="P903" s="536"/>
      <c r="Q903" s="536"/>
      <c r="R903" s="536"/>
      <c r="S903" s="536"/>
      <c r="T903" s="537"/>
      <c r="U903" s="537"/>
      <c r="V903" s="537"/>
      <c r="W903" s="537"/>
      <c r="X903" s="537"/>
      <c r="Y903" s="537"/>
      <c r="Z903" s="537"/>
      <c r="AA903" s="537"/>
      <c r="AB903" s="537"/>
      <c r="AC903" s="537"/>
      <c r="AD903" s="558"/>
      <c r="AE903" s="558"/>
      <c r="AF903" s="558"/>
      <c r="AG903" s="558"/>
      <c r="AH903" s="558"/>
      <c r="AI903" s="558"/>
      <c r="AJ903" s="558"/>
      <c r="AK903" s="558"/>
      <c r="AL903" s="558"/>
      <c r="AM903" s="558"/>
      <c r="AN903" s="558"/>
      <c r="AO903" s="558"/>
      <c r="AP903" s="558"/>
      <c r="AQ903" s="558"/>
      <c r="AR903" s="558"/>
      <c r="AS903" s="558"/>
      <c r="AT903" s="558"/>
      <c r="AU903" s="558"/>
      <c r="AV903" s="558"/>
      <c r="AW903" s="558"/>
      <c r="AX903" s="558"/>
      <c r="AY903" s="558"/>
      <c r="AZ903" s="558"/>
      <c r="BA903" s="558"/>
    </row>
    <row r="904" spans="6:53" s="531" customFormat="1" ht="12">
      <c r="F904" s="532"/>
      <c r="G904" s="532"/>
      <c r="H904" s="532"/>
      <c r="I904" s="532"/>
      <c r="L904" s="532"/>
      <c r="N904" s="558"/>
      <c r="O904" s="536"/>
      <c r="P904" s="536"/>
      <c r="Q904" s="536"/>
      <c r="R904" s="536"/>
      <c r="S904" s="536"/>
      <c r="T904" s="537"/>
      <c r="U904" s="537"/>
      <c r="V904" s="537"/>
      <c r="W904" s="537"/>
      <c r="X904" s="537"/>
      <c r="Y904" s="537"/>
      <c r="Z904" s="537"/>
      <c r="AA904" s="537"/>
      <c r="AB904" s="537"/>
      <c r="AC904" s="537"/>
      <c r="AD904" s="558"/>
      <c r="AE904" s="558"/>
      <c r="AF904" s="558"/>
      <c r="AG904" s="558"/>
      <c r="AH904" s="558"/>
      <c r="AI904" s="558"/>
      <c r="AJ904" s="558"/>
      <c r="AK904" s="558"/>
      <c r="AL904" s="558"/>
      <c r="AM904" s="558"/>
      <c r="AN904" s="558"/>
      <c r="AO904" s="558"/>
      <c r="AP904" s="558"/>
      <c r="AQ904" s="558"/>
      <c r="AR904" s="558"/>
      <c r="AS904" s="558"/>
      <c r="AT904" s="558"/>
      <c r="AU904" s="558"/>
      <c r="AV904" s="558"/>
      <c r="AW904" s="558"/>
      <c r="AX904" s="558"/>
      <c r="AY904" s="558"/>
      <c r="AZ904" s="558"/>
      <c r="BA904" s="558"/>
    </row>
    <row r="905" spans="6:53" s="531" customFormat="1" ht="12">
      <c r="F905" s="532"/>
      <c r="G905" s="532"/>
      <c r="H905" s="532"/>
      <c r="I905" s="532"/>
      <c r="L905" s="532"/>
      <c r="N905" s="558"/>
      <c r="O905" s="536"/>
      <c r="P905" s="536"/>
      <c r="Q905" s="536"/>
      <c r="R905" s="536"/>
      <c r="S905" s="536"/>
      <c r="T905" s="537"/>
      <c r="U905" s="537"/>
      <c r="V905" s="537"/>
      <c r="W905" s="537"/>
      <c r="X905" s="537"/>
      <c r="Y905" s="537"/>
      <c r="Z905" s="537"/>
      <c r="AA905" s="537"/>
      <c r="AB905" s="537"/>
      <c r="AC905" s="537"/>
      <c r="AD905" s="558"/>
      <c r="AE905" s="558"/>
      <c r="AF905" s="558"/>
      <c r="AG905" s="558"/>
      <c r="AH905" s="558"/>
      <c r="AI905" s="558"/>
      <c r="AJ905" s="558"/>
      <c r="AK905" s="558"/>
      <c r="AL905" s="558"/>
      <c r="AM905" s="558"/>
      <c r="AN905" s="558"/>
      <c r="AO905" s="558"/>
      <c r="AP905" s="558"/>
      <c r="AQ905" s="558"/>
      <c r="AR905" s="558"/>
      <c r="AS905" s="558"/>
      <c r="AT905" s="558"/>
      <c r="AU905" s="558"/>
      <c r="AV905" s="558"/>
      <c r="AW905" s="558"/>
      <c r="AX905" s="558"/>
      <c r="AY905" s="558"/>
      <c r="AZ905" s="558"/>
      <c r="BA905" s="558"/>
    </row>
    <row r="906" spans="6:53" s="531" customFormat="1" ht="12">
      <c r="F906" s="532"/>
      <c r="G906" s="532"/>
      <c r="H906" s="532"/>
      <c r="I906" s="532"/>
      <c r="L906" s="532"/>
      <c r="N906" s="558"/>
      <c r="O906" s="536"/>
      <c r="P906" s="536"/>
      <c r="Q906" s="536"/>
      <c r="R906" s="536"/>
      <c r="S906" s="536"/>
      <c r="T906" s="537"/>
      <c r="U906" s="537"/>
      <c r="V906" s="537"/>
      <c r="W906" s="537"/>
      <c r="X906" s="537"/>
      <c r="Y906" s="537"/>
      <c r="Z906" s="537"/>
      <c r="AA906" s="537"/>
      <c r="AB906" s="537"/>
      <c r="AC906" s="537"/>
      <c r="AD906" s="558"/>
      <c r="AE906" s="558"/>
      <c r="AF906" s="558"/>
      <c r="AG906" s="558"/>
      <c r="AH906" s="558"/>
      <c r="AI906" s="558"/>
      <c r="AJ906" s="558"/>
      <c r="AK906" s="558"/>
      <c r="AL906" s="558"/>
      <c r="AM906" s="558"/>
      <c r="AN906" s="558"/>
      <c r="AO906" s="558"/>
      <c r="AP906" s="558"/>
      <c r="AQ906" s="558"/>
      <c r="AR906" s="558"/>
      <c r="AS906" s="558"/>
      <c r="AT906" s="558"/>
      <c r="AU906" s="558"/>
      <c r="AV906" s="558"/>
      <c r="AW906" s="558"/>
      <c r="AX906" s="558"/>
      <c r="AY906" s="558"/>
      <c r="AZ906" s="558"/>
      <c r="BA906" s="558"/>
    </row>
    <row r="907" spans="6:53" s="531" customFormat="1" ht="12">
      <c r="F907" s="532"/>
      <c r="G907" s="532"/>
      <c r="H907" s="532"/>
      <c r="I907" s="532"/>
      <c r="L907" s="532"/>
      <c r="N907" s="558"/>
      <c r="O907" s="536"/>
      <c r="P907" s="536"/>
      <c r="Q907" s="536"/>
      <c r="R907" s="536"/>
      <c r="S907" s="536"/>
      <c r="T907" s="537"/>
      <c r="U907" s="537"/>
      <c r="V907" s="537"/>
      <c r="W907" s="537"/>
      <c r="X907" s="537"/>
      <c r="Y907" s="537"/>
      <c r="Z907" s="537"/>
      <c r="AA907" s="537"/>
      <c r="AB907" s="537"/>
      <c r="AC907" s="537"/>
      <c r="AD907" s="558"/>
      <c r="AE907" s="558"/>
      <c r="AF907" s="558"/>
      <c r="AG907" s="558"/>
      <c r="AH907" s="558"/>
      <c r="AI907" s="558"/>
      <c r="AJ907" s="558"/>
      <c r="AK907" s="558"/>
      <c r="AL907" s="558"/>
      <c r="AM907" s="558"/>
      <c r="AN907" s="558"/>
      <c r="AO907" s="558"/>
      <c r="AP907" s="558"/>
      <c r="AQ907" s="558"/>
      <c r="AR907" s="558"/>
      <c r="AS907" s="558"/>
      <c r="AT907" s="558"/>
      <c r="AU907" s="558"/>
      <c r="AV907" s="558"/>
      <c r="AW907" s="558"/>
      <c r="AX907" s="558"/>
      <c r="AY907" s="558"/>
      <c r="AZ907" s="558"/>
      <c r="BA907" s="558"/>
    </row>
    <row r="908" spans="6:53" s="531" customFormat="1" ht="12">
      <c r="F908" s="532"/>
      <c r="G908" s="532"/>
      <c r="H908" s="532"/>
      <c r="I908" s="532"/>
      <c r="L908" s="532"/>
      <c r="N908" s="558"/>
      <c r="O908" s="536"/>
      <c r="P908" s="536"/>
      <c r="Q908" s="536"/>
      <c r="R908" s="536"/>
      <c r="S908" s="536"/>
      <c r="T908" s="537"/>
      <c r="U908" s="537"/>
      <c r="V908" s="537"/>
      <c r="W908" s="537"/>
      <c r="X908" s="537"/>
      <c r="Y908" s="537"/>
      <c r="Z908" s="537"/>
      <c r="AA908" s="537"/>
      <c r="AB908" s="537"/>
      <c r="AC908" s="537"/>
      <c r="AD908" s="558"/>
      <c r="AE908" s="558"/>
      <c r="AF908" s="558"/>
      <c r="AG908" s="558"/>
      <c r="AH908" s="558"/>
      <c r="AI908" s="558"/>
      <c r="AJ908" s="558"/>
      <c r="AK908" s="558"/>
      <c r="AL908" s="558"/>
      <c r="AM908" s="558"/>
      <c r="AN908" s="558"/>
      <c r="AO908" s="558"/>
      <c r="AP908" s="558"/>
      <c r="AQ908" s="558"/>
      <c r="AR908" s="558"/>
      <c r="AS908" s="558"/>
      <c r="AT908" s="558"/>
      <c r="AU908" s="558"/>
      <c r="AV908" s="558"/>
      <c r="AW908" s="558"/>
      <c r="AX908" s="558"/>
      <c r="AY908" s="558"/>
      <c r="AZ908" s="558"/>
      <c r="BA908" s="558"/>
    </row>
    <row r="909" spans="6:53" s="531" customFormat="1" ht="12">
      <c r="F909" s="532"/>
      <c r="G909" s="532"/>
      <c r="H909" s="532"/>
      <c r="I909" s="532"/>
      <c r="L909" s="532"/>
      <c r="N909" s="558"/>
      <c r="O909" s="536"/>
      <c r="P909" s="536"/>
      <c r="Q909" s="536"/>
      <c r="R909" s="536"/>
      <c r="S909" s="536"/>
      <c r="T909" s="537"/>
      <c r="U909" s="537"/>
      <c r="V909" s="537"/>
      <c r="W909" s="537"/>
      <c r="X909" s="537"/>
      <c r="Y909" s="537"/>
      <c r="Z909" s="537"/>
      <c r="AA909" s="537"/>
      <c r="AB909" s="537"/>
      <c r="AC909" s="537"/>
      <c r="AD909" s="558"/>
      <c r="AE909" s="558"/>
      <c r="AF909" s="558"/>
      <c r="AG909" s="558"/>
      <c r="AH909" s="558"/>
      <c r="AI909" s="558"/>
      <c r="AJ909" s="558"/>
      <c r="AK909" s="558"/>
      <c r="AL909" s="558"/>
      <c r="AM909" s="558"/>
      <c r="AN909" s="558"/>
      <c r="AO909" s="558"/>
      <c r="AP909" s="558"/>
      <c r="AQ909" s="558"/>
      <c r="AR909" s="558"/>
      <c r="AS909" s="558"/>
      <c r="AT909" s="558"/>
      <c r="AU909" s="558"/>
      <c r="AV909" s="558"/>
      <c r="AW909" s="558"/>
      <c r="AX909" s="558"/>
      <c r="AY909" s="558"/>
      <c r="AZ909" s="558"/>
      <c r="BA909" s="558"/>
    </row>
    <row r="910" spans="6:53" s="531" customFormat="1" ht="12">
      <c r="F910" s="532"/>
      <c r="G910" s="532"/>
      <c r="H910" s="532"/>
      <c r="I910" s="532"/>
      <c r="L910" s="532"/>
      <c r="N910" s="558"/>
      <c r="O910" s="536"/>
      <c r="P910" s="536"/>
      <c r="Q910" s="536"/>
      <c r="R910" s="536"/>
      <c r="S910" s="536"/>
      <c r="T910" s="537"/>
      <c r="U910" s="537"/>
      <c r="V910" s="537"/>
      <c r="W910" s="537"/>
      <c r="X910" s="537"/>
      <c r="Y910" s="537"/>
      <c r="Z910" s="537"/>
      <c r="AA910" s="537"/>
      <c r="AB910" s="537"/>
      <c r="AC910" s="537"/>
      <c r="AD910" s="558"/>
      <c r="AE910" s="558"/>
      <c r="AF910" s="558"/>
      <c r="AG910" s="558"/>
      <c r="AH910" s="558"/>
      <c r="AI910" s="558"/>
      <c r="AJ910" s="558"/>
      <c r="AK910" s="558"/>
      <c r="AL910" s="558"/>
      <c r="AM910" s="558"/>
      <c r="AN910" s="558"/>
      <c r="AO910" s="558"/>
      <c r="AP910" s="558"/>
      <c r="AQ910" s="558"/>
      <c r="AR910" s="558"/>
      <c r="AS910" s="558"/>
      <c r="AT910" s="558"/>
      <c r="AU910" s="558"/>
      <c r="AV910" s="558"/>
      <c r="AW910" s="558"/>
      <c r="AX910" s="558"/>
      <c r="AY910" s="558"/>
      <c r="AZ910" s="558"/>
      <c r="BA910" s="558"/>
    </row>
    <row r="911" spans="6:53" s="531" customFormat="1" ht="12">
      <c r="F911" s="532"/>
      <c r="G911" s="532"/>
      <c r="H911" s="532"/>
      <c r="I911" s="532"/>
      <c r="L911" s="532"/>
      <c r="N911" s="558"/>
      <c r="O911" s="536"/>
      <c r="P911" s="536"/>
      <c r="Q911" s="536"/>
      <c r="R911" s="536"/>
      <c r="S911" s="536"/>
      <c r="T911" s="537"/>
      <c r="U911" s="537"/>
      <c r="V911" s="537"/>
      <c r="W911" s="537"/>
      <c r="X911" s="537"/>
      <c r="Y911" s="537"/>
      <c r="Z911" s="537"/>
      <c r="AA911" s="537"/>
      <c r="AB911" s="537"/>
      <c r="AC911" s="537"/>
      <c r="AD911" s="558"/>
      <c r="AE911" s="558"/>
      <c r="AF911" s="558"/>
      <c r="AG911" s="558"/>
      <c r="AH911" s="558"/>
      <c r="AI911" s="558"/>
      <c r="AJ911" s="558"/>
      <c r="AK911" s="558"/>
      <c r="AL911" s="558"/>
      <c r="AM911" s="558"/>
      <c r="AN911" s="558"/>
      <c r="AO911" s="558"/>
      <c r="AP911" s="558"/>
      <c r="AQ911" s="558"/>
      <c r="AR911" s="558"/>
      <c r="AS911" s="558"/>
      <c r="AT911" s="558"/>
      <c r="AU911" s="558"/>
      <c r="AV911" s="558"/>
      <c r="AW911" s="558"/>
      <c r="AX911" s="558"/>
      <c r="AY911" s="558"/>
      <c r="AZ911" s="558"/>
      <c r="BA911" s="558"/>
    </row>
    <row r="912" spans="6:53" s="531" customFormat="1" ht="12">
      <c r="F912" s="532"/>
      <c r="G912" s="532"/>
      <c r="H912" s="532"/>
      <c r="I912" s="532"/>
      <c r="L912" s="532"/>
      <c r="N912" s="558"/>
      <c r="O912" s="536"/>
      <c r="P912" s="536"/>
      <c r="Q912" s="536"/>
      <c r="R912" s="536"/>
      <c r="S912" s="536"/>
      <c r="T912" s="537"/>
      <c r="U912" s="537"/>
      <c r="V912" s="537"/>
      <c r="W912" s="537"/>
      <c r="X912" s="537"/>
      <c r="Y912" s="537"/>
      <c r="Z912" s="537"/>
      <c r="AA912" s="537"/>
      <c r="AB912" s="537"/>
      <c r="AC912" s="537"/>
      <c r="AD912" s="558"/>
      <c r="AE912" s="558"/>
      <c r="AF912" s="558"/>
      <c r="AG912" s="558"/>
      <c r="AH912" s="558"/>
      <c r="AI912" s="558"/>
      <c r="AJ912" s="558"/>
      <c r="AK912" s="558"/>
      <c r="AL912" s="558"/>
      <c r="AM912" s="558"/>
      <c r="AN912" s="558"/>
      <c r="AO912" s="558"/>
      <c r="AP912" s="558"/>
      <c r="AQ912" s="558"/>
      <c r="AR912" s="558"/>
      <c r="AS912" s="558"/>
      <c r="AT912" s="558"/>
      <c r="AU912" s="558"/>
      <c r="AV912" s="558"/>
      <c r="AW912" s="558"/>
      <c r="AX912" s="558"/>
      <c r="AY912" s="558"/>
      <c r="AZ912" s="558"/>
      <c r="BA912" s="558"/>
    </row>
    <row r="913" spans="6:53" s="531" customFormat="1" ht="12">
      <c r="F913" s="532"/>
      <c r="G913" s="532"/>
      <c r="H913" s="532"/>
      <c r="I913" s="532"/>
      <c r="L913" s="532"/>
      <c r="N913" s="558"/>
      <c r="O913" s="536"/>
      <c r="P913" s="536"/>
      <c r="Q913" s="536"/>
      <c r="R913" s="536"/>
      <c r="S913" s="536"/>
      <c r="T913" s="537"/>
      <c r="U913" s="537"/>
      <c r="V913" s="537"/>
      <c r="W913" s="537"/>
      <c r="X913" s="537"/>
      <c r="Y913" s="537"/>
      <c r="Z913" s="537"/>
      <c r="AA913" s="537"/>
      <c r="AB913" s="537"/>
      <c r="AC913" s="537"/>
      <c r="AD913" s="558"/>
      <c r="AE913" s="558"/>
      <c r="AF913" s="558"/>
      <c r="AG913" s="558"/>
      <c r="AH913" s="558"/>
      <c r="AI913" s="558"/>
      <c r="AJ913" s="558"/>
      <c r="AK913" s="558"/>
      <c r="AL913" s="558"/>
      <c r="AM913" s="558"/>
      <c r="AN913" s="558"/>
      <c r="AO913" s="558"/>
      <c r="AP913" s="558"/>
      <c r="AQ913" s="558"/>
      <c r="AR913" s="558"/>
      <c r="AS913" s="558"/>
      <c r="AT913" s="558"/>
      <c r="AU913" s="558"/>
      <c r="AV913" s="558"/>
      <c r="AW913" s="558"/>
      <c r="AX913" s="558"/>
      <c r="AY913" s="558"/>
      <c r="AZ913" s="558"/>
      <c r="BA913" s="558"/>
    </row>
    <row r="914" spans="6:53" s="531" customFormat="1" ht="12">
      <c r="F914" s="532"/>
      <c r="G914" s="532"/>
      <c r="H914" s="532"/>
      <c r="I914" s="532"/>
      <c r="L914" s="532"/>
      <c r="N914" s="558"/>
      <c r="O914" s="536"/>
      <c r="P914" s="536"/>
      <c r="Q914" s="536"/>
      <c r="R914" s="536"/>
      <c r="S914" s="536"/>
      <c r="T914" s="537"/>
      <c r="U914" s="537"/>
      <c r="V914" s="537"/>
      <c r="W914" s="537"/>
      <c r="X914" s="537"/>
      <c r="Y914" s="537"/>
      <c r="Z914" s="537"/>
      <c r="AA914" s="537"/>
      <c r="AB914" s="537"/>
      <c r="AC914" s="537"/>
      <c r="AD914" s="558"/>
      <c r="AE914" s="558"/>
      <c r="AF914" s="558"/>
      <c r="AG914" s="558"/>
      <c r="AH914" s="558"/>
      <c r="AI914" s="558"/>
      <c r="AJ914" s="558"/>
      <c r="AK914" s="558"/>
      <c r="AL914" s="558"/>
      <c r="AM914" s="558"/>
      <c r="AN914" s="558"/>
      <c r="AO914" s="558"/>
      <c r="AP914" s="558"/>
      <c r="AQ914" s="558"/>
      <c r="AR914" s="558"/>
      <c r="AS914" s="558"/>
      <c r="AT914" s="558"/>
      <c r="AU914" s="558"/>
      <c r="AV914" s="558"/>
      <c r="AW914" s="558"/>
      <c r="AX914" s="558"/>
      <c r="AY914" s="558"/>
      <c r="AZ914" s="558"/>
      <c r="BA914" s="558"/>
    </row>
    <row r="915" spans="6:53" s="531" customFormat="1" ht="12">
      <c r="F915" s="532"/>
      <c r="G915" s="532"/>
      <c r="H915" s="532"/>
      <c r="I915" s="532"/>
      <c r="L915" s="532"/>
      <c r="N915" s="558"/>
      <c r="O915" s="536"/>
      <c r="P915" s="536"/>
      <c r="Q915" s="536"/>
      <c r="R915" s="536"/>
      <c r="S915" s="536"/>
      <c r="T915" s="537"/>
      <c r="U915" s="537"/>
      <c r="V915" s="537"/>
      <c r="W915" s="537"/>
      <c r="X915" s="537"/>
      <c r="Y915" s="537"/>
      <c r="Z915" s="537"/>
      <c r="AA915" s="537"/>
      <c r="AB915" s="537"/>
      <c r="AC915" s="537"/>
      <c r="AD915" s="558"/>
      <c r="AE915" s="558"/>
      <c r="AF915" s="558"/>
      <c r="AG915" s="558"/>
      <c r="AH915" s="558"/>
      <c r="AI915" s="558"/>
      <c r="AJ915" s="558"/>
      <c r="AK915" s="558"/>
      <c r="AL915" s="558"/>
      <c r="AM915" s="558"/>
      <c r="AN915" s="558"/>
      <c r="AO915" s="558"/>
      <c r="AP915" s="558"/>
      <c r="AQ915" s="558"/>
      <c r="AR915" s="558"/>
      <c r="AS915" s="558"/>
      <c r="AT915" s="558"/>
      <c r="AU915" s="558"/>
      <c r="AV915" s="558"/>
      <c r="AW915" s="558"/>
      <c r="AX915" s="558"/>
      <c r="AY915" s="558"/>
      <c r="AZ915" s="558"/>
      <c r="BA915" s="558"/>
    </row>
    <row r="916" spans="6:53" s="531" customFormat="1" ht="12">
      <c r="F916" s="532"/>
      <c r="G916" s="532"/>
      <c r="H916" s="532"/>
      <c r="I916" s="532"/>
      <c r="L916" s="532"/>
      <c r="N916" s="558"/>
      <c r="O916" s="536"/>
      <c r="P916" s="536"/>
      <c r="Q916" s="536"/>
      <c r="R916" s="536"/>
      <c r="S916" s="536"/>
      <c r="T916" s="537"/>
      <c r="U916" s="537"/>
      <c r="V916" s="537"/>
      <c r="W916" s="537"/>
      <c r="X916" s="537"/>
      <c r="Y916" s="537"/>
      <c r="Z916" s="537"/>
      <c r="AA916" s="537"/>
      <c r="AB916" s="537"/>
      <c r="AC916" s="537"/>
      <c r="AD916" s="558"/>
      <c r="AE916" s="558"/>
      <c r="AF916" s="558"/>
      <c r="AG916" s="558"/>
      <c r="AH916" s="558"/>
      <c r="AI916" s="558"/>
      <c r="AJ916" s="558"/>
      <c r="AK916" s="558"/>
      <c r="AL916" s="558"/>
      <c r="AM916" s="558"/>
      <c r="AN916" s="558"/>
      <c r="AO916" s="558"/>
      <c r="AP916" s="558"/>
      <c r="AQ916" s="558"/>
      <c r="AR916" s="558"/>
      <c r="AS916" s="558"/>
      <c r="AT916" s="558"/>
      <c r="AU916" s="558"/>
      <c r="AV916" s="558"/>
      <c r="AW916" s="558"/>
      <c r="AX916" s="558"/>
      <c r="AY916" s="558"/>
      <c r="AZ916" s="558"/>
      <c r="BA916" s="558"/>
    </row>
    <row r="917" spans="6:53" s="531" customFormat="1" ht="12">
      <c r="F917" s="532"/>
      <c r="G917" s="532"/>
      <c r="H917" s="532"/>
      <c r="I917" s="532"/>
      <c r="L917" s="532"/>
      <c r="N917" s="558"/>
      <c r="O917" s="536"/>
      <c r="P917" s="536"/>
      <c r="Q917" s="536"/>
      <c r="R917" s="536"/>
      <c r="S917" s="536"/>
      <c r="T917" s="537"/>
      <c r="U917" s="537"/>
      <c r="V917" s="537"/>
      <c r="W917" s="537"/>
      <c r="X917" s="537"/>
      <c r="Y917" s="537"/>
      <c r="Z917" s="537"/>
      <c r="AA917" s="537"/>
      <c r="AB917" s="537"/>
      <c r="AC917" s="537"/>
      <c r="AD917" s="558"/>
      <c r="AE917" s="558"/>
      <c r="AF917" s="558"/>
      <c r="AG917" s="558"/>
      <c r="AH917" s="558"/>
      <c r="AI917" s="558"/>
      <c r="AJ917" s="558"/>
      <c r="AK917" s="558"/>
      <c r="AL917" s="558"/>
      <c r="AM917" s="558"/>
      <c r="AN917" s="558"/>
      <c r="AO917" s="558"/>
      <c r="AP917" s="558"/>
      <c r="AQ917" s="558"/>
      <c r="AR917" s="558"/>
      <c r="AS917" s="558"/>
      <c r="AT917" s="558"/>
      <c r="AU917" s="558"/>
      <c r="AV917" s="558"/>
      <c r="AW917" s="558"/>
      <c r="AX917" s="558"/>
      <c r="AY917" s="558"/>
      <c r="AZ917" s="558"/>
      <c r="BA917" s="558"/>
    </row>
    <row r="918" spans="6:53" s="531" customFormat="1" ht="12">
      <c r="F918" s="532"/>
      <c r="G918" s="532"/>
      <c r="H918" s="532"/>
      <c r="I918" s="532"/>
      <c r="L918" s="532"/>
      <c r="N918" s="558"/>
      <c r="O918" s="536"/>
      <c r="P918" s="536"/>
      <c r="Q918" s="536"/>
      <c r="R918" s="536"/>
      <c r="S918" s="536"/>
      <c r="T918" s="537"/>
      <c r="U918" s="537"/>
      <c r="V918" s="537"/>
      <c r="W918" s="537"/>
      <c r="X918" s="537"/>
      <c r="Y918" s="537"/>
      <c r="Z918" s="537"/>
      <c r="AA918" s="537"/>
      <c r="AB918" s="537"/>
      <c r="AC918" s="537"/>
      <c r="AD918" s="558"/>
      <c r="AE918" s="558"/>
      <c r="AF918" s="558"/>
      <c r="AG918" s="558"/>
      <c r="AH918" s="558"/>
      <c r="AI918" s="558"/>
      <c r="AJ918" s="558"/>
      <c r="AK918" s="558"/>
      <c r="AL918" s="558"/>
      <c r="AM918" s="558"/>
      <c r="AN918" s="558"/>
      <c r="AO918" s="558"/>
      <c r="AP918" s="558"/>
      <c r="AQ918" s="558"/>
      <c r="AR918" s="558"/>
      <c r="AS918" s="558"/>
      <c r="AT918" s="558"/>
      <c r="AU918" s="558"/>
      <c r="AV918" s="558"/>
      <c r="AW918" s="558"/>
      <c r="AX918" s="558"/>
      <c r="AY918" s="558"/>
      <c r="AZ918" s="558"/>
      <c r="BA918" s="558"/>
    </row>
    <row r="919" spans="6:53" s="531" customFormat="1" ht="12">
      <c r="F919" s="532"/>
      <c r="G919" s="532"/>
      <c r="H919" s="532"/>
      <c r="I919" s="532"/>
      <c r="L919" s="532"/>
      <c r="N919" s="558"/>
      <c r="O919" s="536"/>
      <c r="P919" s="536"/>
      <c r="Q919" s="536"/>
      <c r="R919" s="536"/>
      <c r="S919" s="536"/>
      <c r="T919" s="537"/>
      <c r="U919" s="537"/>
      <c r="V919" s="537"/>
      <c r="W919" s="537"/>
      <c r="X919" s="537"/>
      <c r="Y919" s="537"/>
      <c r="Z919" s="537"/>
      <c r="AA919" s="537"/>
      <c r="AB919" s="537"/>
      <c r="AC919" s="537"/>
      <c r="AD919" s="558"/>
      <c r="AE919" s="558"/>
      <c r="AF919" s="558"/>
      <c r="AG919" s="558"/>
      <c r="AH919" s="558"/>
      <c r="AI919" s="558"/>
      <c r="AJ919" s="558"/>
      <c r="AK919" s="558"/>
      <c r="AL919" s="558"/>
      <c r="AM919" s="558"/>
      <c r="AN919" s="558"/>
      <c r="AO919" s="558"/>
      <c r="AP919" s="558"/>
      <c r="AQ919" s="558"/>
      <c r="AR919" s="558"/>
      <c r="AS919" s="558"/>
      <c r="AT919" s="558"/>
      <c r="AU919" s="558"/>
      <c r="AV919" s="558"/>
      <c r="AW919" s="558"/>
      <c r="AX919" s="558"/>
      <c r="AY919" s="558"/>
      <c r="AZ919" s="558"/>
      <c r="BA919" s="558"/>
    </row>
    <row r="920" spans="6:53" s="531" customFormat="1" ht="12">
      <c r="F920" s="532"/>
      <c r="G920" s="532"/>
      <c r="H920" s="532"/>
      <c r="I920" s="532"/>
      <c r="L920" s="532"/>
      <c r="N920" s="558"/>
      <c r="O920" s="536"/>
      <c r="P920" s="536"/>
      <c r="Q920" s="536"/>
      <c r="R920" s="536"/>
      <c r="S920" s="536"/>
      <c r="T920" s="537"/>
      <c r="U920" s="537"/>
      <c r="V920" s="537"/>
      <c r="W920" s="537"/>
      <c r="X920" s="537"/>
      <c r="Y920" s="537"/>
      <c r="Z920" s="537"/>
      <c r="AA920" s="537"/>
      <c r="AB920" s="537"/>
      <c r="AC920" s="537"/>
      <c r="AD920" s="558"/>
      <c r="AE920" s="558"/>
      <c r="AF920" s="558"/>
      <c r="AG920" s="558"/>
      <c r="AH920" s="558"/>
      <c r="AI920" s="558"/>
      <c r="AJ920" s="558"/>
      <c r="AK920" s="558"/>
      <c r="AL920" s="558"/>
      <c r="AM920" s="558"/>
      <c r="AN920" s="558"/>
      <c r="AO920" s="558"/>
      <c r="AP920" s="558"/>
      <c r="AQ920" s="558"/>
      <c r="AR920" s="558"/>
      <c r="AS920" s="558"/>
      <c r="AT920" s="558"/>
      <c r="AU920" s="558"/>
      <c r="AV920" s="558"/>
      <c r="AW920" s="558"/>
      <c r="AX920" s="558"/>
      <c r="AY920" s="558"/>
      <c r="AZ920" s="558"/>
      <c r="BA920" s="558"/>
    </row>
    <row r="921" spans="6:53" s="531" customFormat="1" ht="12">
      <c r="F921" s="532"/>
      <c r="G921" s="532"/>
      <c r="H921" s="532"/>
      <c r="I921" s="532"/>
      <c r="L921" s="532"/>
      <c r="N921" s="558"/>
      <c r="O921" s="536"/>
      <c r="P921" s="536"/>
      <c r="Q921" s="536"/>
      <c r="R921" s="536"/>
      <c r="S921" s="536"/>
      <c r="T921" s="537"/>
      <c r="U921" s="537"/>
      <c r="V921" s="537"/>
      <c r="W921" s="537"/>
      <c r="X921" s="537"/>
      <c r="Y921" s="537"/>
      <c r="Z921" s="537"/>
      <c r="AA921" s="537"/>
      <c r="AB921" s="537"/>
      <c r="AC921" s="537"/>
      <c r="AD921" s="558"/>
      <c r="AE921" s="558"/>
      <c r="AF921" s="558"/>
      <c r="AG921" s="558"/>
      <c r="AH921" s="558"/>
      <c r="AI921" s="558"/>
      <c r="AJ921" s="558"/>
      <c r="AK921" s="558"/>
      <c r="AL921" s="558"/>
      <c r="AM921" s="558"/>
      <c r="AN921" s="558"/>
      <c r="AO921" s="558"/>
      <c r="AP921" s="558"/>
      <c r="AQ921" s="558"/>
      <c r="AR921" s="558"/>
      <c r="AS921" s="558"/>
      <c r="AT921" s="558"/>
      <c r="AU921" s="558"/>
      <c r="AV921" s="558"/>
      <c r="AW921" s="558"/>
      <c r="AX921" s="558"/>
      <c r="AY921" s="558"/>
      <c r="AZ921" s="558"/>
      <c r="BA921" s="558"/>
    </row>
    <row r="922" spans="6:53" s="531" customFormat="1" ht="12">
      <c r="F922" s="532"/>
      <c r="G922" s="532"/>
      <c r="H922" s="532"/>
      <c r="I922" s="532"/>
      <c r="L922" s="532"/>
      <c r="N922" s="558"/>
      <c r="O922" s="536"/>
      <c r="P922" s="536"/>
      <c r="Q922" s="536"/>
      <c r="R922" s="536"/>
      <c r="S922" s="536"/>
      <c r="T922" s="537"/>
      <c r="U922" s="537"/>
      <c r="V922" s="537"/>
      <c r="W922" s="537"/>
      <c r="X922" s="537"/>
      <c r="Y922" s="537"/>
      <c r="Z922" s="537"/>
      <c r="AA922" s="537"/>
      <c r="AB922" s="537"/>
      <c r="AC922" s="537"/>
      <c r="AD922" s="558"/>
      <c r="AE922" s="558"/>
      <c r="AF922" s="558"/>
      <c r="AG922" s="558"/>
      <c r="AH922" s="558"/>
      <c r="AI922" s="558"/>
      <c r="AJ922" s="558"/>
      <c r="AK922" s="558"/>
      <c r="AL922" s="558"/>
      <c r="AM922" s="558"/>
      <c r="AN922" s="558"/>
      <c r="AO922" s="558"/>
      <c r="AP922" s="558"/>
      <c r="AQ922" s="558"/>
      <c r="AR922" s="558"/>
      <c r="AS922" s="558"/>
      <c r="AT922" s="558"/>
      <c r="AU922" s="558"/>
      <c r="AV922" s="558"/>
      <c r="AW922" s="558"/>
      <c r="AX922" s="558"/>
      <c r="AY922" s="558"/>
      <c r="AZ922" s="558"/>
      <c r="BA922" s="558"/>
    </row>
    <row r="923" spans="6:53" s="531" customFormat="1" ht="12">
      <c r="F923" s="532"/>
      <c r="G923" s="532"/>
      <c r="H923" s="532"/>
      <c r="I923" s="532"/>
      <c r="L923" s="532"/>
      <c r="N923" s="558"/>
      <c r="O923" s="536"/>
      <c r="P923" s="536"/>
      <c r="Q923" s="536"/>
      <c r="R923" s="536"/>
      <c r="S923" s="536"/>
      <c r="T923" s="537"/>
      <c r="U923" s="537"/>
      <c r="V923" s="537"/>
      <c r="W923" s="537"/>
      <c r="X923" s="537"/>
      <c r="Y923" s="537"/>
      <c r="Z923" s="537"/>
      <c r="AA923" s="537"/>
      <c r="AB923" s="537"/>
      <c r="AC923" s="537"/>
      <c r="AD923" s="558"/>
      <c r="AE923" s="558"/>
      <c r="AF923" s="558"/>
      <c r="AG923" s="558"/>
      <c r="AH923" s="558"/>
      <c r="AI923" s="558"/>
      <c r="AJ923" s="558"/>
      <c r="AK923" s="558"/>
      <c r="AL923" s="558"/>
      <c r="AM923" s="558"/>
      <c r="AN923" s="558"/>
      <c r="AO923" s="558"/>
      <c r="AP923" s="558"/>
      <c r="AQ923" s="558"/>
      <c r="AR923" s="558"/>
      <c r="AS923" s="558"/>
      <c r="AT923" s="558"/>
      <c r="AU923" s="558"/>
      <c r="AV923" s="558"/>
      <c r="AW923" s="558"/>
      <c r="AX923" s="558"/>
      <c r="AY923" s="558"/>
      <c r="AZ923" s="558"/>
      <c r="BA923" s="558"/>
    </row>
    <row r="924" spans="6:53" s="531" customFormat="1" ht="12">
      <c r="F924" s="532"/>
      <c r="G924" s="532"/>
      <c r="H924" s="532"/>
      <c r="I924" s="532"/>
      <c r="L924" s="532"/>
      <c r="N924" s="558"/>
      <c r="O924" s="536"/>
      <c r="P924" s="536"/>
      <c r="Q924" s="536"/>
      <c r="R924" s="536"/>
      <c r="S924" s="536"/>
      <c r="T924" s="537"/>
      <c r="U924" s="537"/>
      <c r="V924" s="537"/>
      <c r="W924" s="537"/>
      <c r="X924" s="537"/>
      <c r="Y924" s="537"/>
      <c r="Z924" s="537"/>
      <c r="AA924" s="537"/>
      <c r="AB924" s="537"/>
      <c r="AC924" s="537"/>
      <c r="AD924" s="558"/>
      <c r="AE924" s="558"/>
      <c r="AF924" s="558"/>
      <c r="AG924" s="558"/>
      <c r="AH924" s="558"/>
      <c r="AI924" s="558"/>
      <c r="AJ924" s="558"/>
      <c r="AK924" s="558"/>
      <c r="AL924" s="558"/>
      <c r="AM924" s="558"/>
      <c r="AN924" s="558"/>
      <c r="AO924" s="558"/>
      <c r="AP924" s="558"/>
      <c r="AQ924" s="558"/>
      <c r="AR924" s="558"/>
      <c r="AS924" s="558"/>
      <c r="AT924" s="558"/>
      <c r="AU924" s="558"/>
      <c r="AV924" s="558"/>
      <c r="AW924" s="558"/>
      <c r="AX924" s="558"/>
      <c r="AY924" s="558"/>
      <c r="AZ924" s="558"/>
      <c r="BA924" s="558"/>
    </row>
    <row r="925" spans="6:53" s="531" customFormat="1" ht="12">
      <c r="F925" s="532"/>
      <c r="G925" s="532"/>
      <c r="H925" s="532"/>
      <c r="I925" s="532"/>
      <c r="L925" s="532"/>
      <c r="N925" s="558"/>
      <c r="O925" s="536"/>
      <c r="P925" s="536"/>
      <c r="Q925" s="536"/>
      <c r="R925" s="536"/>
      <c r="S925" s="536"/>
      <c r="T925" s="537"/>
      <c r="U925" s="537"/>
      <c r="V925" s="537"/>
      <c r="W925" s="537"/>
      <c r="X925" s="537"/>
      <c r="Y925" s="537"/>
      <c r="Z925" s="537"/>
      <c r="AA925" s="537"/>
      <c r="AB925" s="537"/>
      <c r="AC925" s="537"/>
      <c r="AD925" s="558"/>
      <c r="AE925" s="558"/>
      <c r="AF925" s="558"/>
      <c r="AG925" s="558"/>
      <c r="AH925" s="558"/>
      <c r="AI925" s="558"/>
      <c r="AJ925" s="558"/>
      <c r="AK925" s="558"/>
      <c r="AL925" s="558"/>
      <c r="AM925" s="558"/>
      <c r="AN925" s="558"/>
      <c r="AO925" s="558"/>
      <c r="AP925" s="558"/>
      <c r="AQ925" s="558"/>
      <c r="AR925" s="558"/>
      <c r="AS925" s="558"/>
      <c r="AT925" s="558"/>
      <c r="AU925" s="558"/>
      <c r="AV925" s="558"/>
      <c r="AW925" s="558"/>
      <c r="AX925" s="558"/>
      <c r="AY925" s="558"/>
      <c r="AZ925" s="558"/>
      <c r="BA925" s="558"/>
    </row>
    <row r="926" spans="6:53" s="531" customFormat="1" ht="12">
      <c r="F926" s="532"/>
      <c r="G926" s="532"/>
      <c r="H926" s="532"/>
      <c r="I926" s="532"/>
      <c r="L926" s="532"/>
      <c r="N926" s="558"/>
      <c r="O926" s="536"/>
      <c r="P926" s="536"/>
      <c r="Q926" s="536"/>
      <c r="R926" s="536"/>
      <c r="S926" s="536"/>
      <c r="T926" s="537"/>
      <c r="U926" s="537"/>
      <c r="V926" s="537"/>
      <c r="W926" s="537"/>
      <c r="X926" s="537"/>
      <c r="Y926" s="537"/>
      <c r="Z926" s="537"/>
      <c r="AA926" s="537"/>
      <c r="AB926" s="537"/>
      <c r="AC926" s="537"/>
      <c r="AD926" s="558"/>
      <c r="AE926" s="558"/>
      <c r="AF926" s="558"/>
      <c r="AG926" s="558"/>
      <c r="AH926" s="558"/>
      <c r="AI926" s="558"/>
      <c r="AJ926" s="558"/>
      <c r="AK926" s="558"/>
      <c r="AL926" s="558"/>
      <c r="AM926" s="558"/>
      <c r="AN926" s="558"/>
      <c r="AO926" s="558"/>
      <c r="AP926" s="558"/>
      <c r="AQ926" s="558"/>
      <c r="AR926" s="558"/>
      <c r="AS926" s="558"/>
      <c r="AT926" s="558"/>
      <c r="AU926" s="558"/>
      <c r="AV926" s="558"/>
      <c r="AW926" s="558"/>
      <c r="AX926" s="558"/>
      <c r="AY926" s="558"/>
      <c r="AZ926" s="558"/>
      <c r="BA926" s="558"/>
    </row>
    <row r="927" spans="6:53" s="531" customFormat="1" ht="12">
      <c r="F927" s="532"/>
      <c r="G927" s="532"/>
      <c r="H927" s="532"/>
      <c r="I927" s="532"/>
      <c r="L927" s="532"/>
      <c r="N927" s="558"/>
      <c r="O927" s="536"/>
      <c r="P927" s="536"/>
      <c r="Q927" s="536"/>
      <c r="R927" s="536"/>
      <c r="S927" s="536"/>
      <c r="T927" s="537"/>
      <c r="U927" s="537"/>
      <c r="V927" s="537"/>
      <c r="W927" s="537"/>
      <c r="X927" s="537"/>
      <c r="Y927" s="537"/>
      <c r="Z927" s="537"/>
      <c r="AA927" s="537"/>
      <c r="AB927" s="537"/>
      <c r="AC927" s="537"/>
      <c r="AD927" s="558"/>
      <c r="AE927" s="558"/>
      <c r="AF927" s="558"/>
      <c r="AG927" s="558"/>
      <c r="AH927" s="558"/>
      <c r="AI927" s="558"/>
      <c r="AJ927" s="558"/>
      <c r="AK927" s="558"/>
      <c r="AL927" s="558"/>
      <c r="AM927" s="558"/>
      <c r="AN927" s="558"/>
      <c r="AO927" s="558"/>
      <c r="AP927" s="558"/>
      <c r="AQ927" s="558"/>
      <c r="AR927" s="558"/>
      <c r="AS927" s="558"/>
      <c r="AT927" s="558"/>
      <c r="AU927" s="558"/>
      <c r="AV927" s="558"/>
      <c r="AW927" s="558"/>
      <c r="AX927" s="558"/>
      <c r="AY927" s="558"/>
      <c r="AZ927" s="558"/>
      <c r="BA927" s="558"/>
    </row>
    <row r="928" spans="6:53" s="531" customFormat="1" ht="12">
      <c r="F928" s="532"/>
      <c r="G928" s="532"/>
      <c r="H928" s="532"/>
      <c r="I928" s="532"/>
      <c r="L928" s="532"/>
      <c r="N928" s="558"/>
      <c r="O928" s="536"/>
      <c r="P928" s="536"/>
      <c r="Q928" s="536"/>
      <c r="R928" s="536"/>
      <c r="S928" s="536"/>
      <c r="T928" s="537"/>
      <c r="U928" s="537"/>
      <c r="V928" s="537"/>
      <c r="W928" s="537"/>
      <c r="X928" s="537"/>
      <c r="Y928" s="537"/>
      <c r="Z928" s="537"/>
      <c r="AA928" s="537"/>
      <c r="AB928" s="537"/>
      <c r="AC928" s="537"/>
      <c r="AD928" s="558"/>
      <c r="AE928" s="558"/>
      <c r="AF928" s="558"/>
      <c r="AG928" s="558"/>
      <c r="AH928" s="558"/>
      <c r="AI928" s="558"/>
      <c r="AJ928" s="558"/>
      <c r="AK928" s="558"/>
      <c r="AL928" s="558"/>
      <c r="AM928" s="558"/>
      <c r="AN928" s="558"/>
      <c r="AO928" s="558"/>
      <c r="AP928" s="558"/>
      <c r="AQ928" s="558"/>
      <c r="AR928" s="558"/>
      <c r="AS928" s="558"/>
      <c r="AT928" s="558"/>
      <c r="AU928" s="558"/>
      <c r="AV928" s="558"/>
      <c r="AW928" s="558"/>
      <c r="AX928" s="558"/>
      <c r="AY928" s="558"/>
      <c r="AZ928" s="558"/>
      <c r="BA928" s="558"/>
    </row>
    <row r="929" spans="6:53" s="531" customFormat="1" ht="12">
      <c r="F929" s="532"/>
      <c r="G929" s="532"/>
      <c r="H929" s="532"/>
      <c r="I929" s="532"/>
      <c r="L929" s="532"/>
      <c r="N929" s="558"/>
      <c r="O929" s="536"/>
      <c r="P929" s="536"/>
      <c r="Q929" s="536"/>
      <c r="R929" s="536"/>
      <c r="S929" s="536"/>
      <c r="T929" s="537"/>
      <c r="U929" s="537"/>
      <c r="V929" s="537"/>
      <c r="W929" s="537"/>
      <c r="X929" s="537"/>
      <c r="Y929" s="537"/>
      <c r="Z929" s="537"/>
      <c r="AA929" s="537"/>
      <c r="AB929" s="537"/>
      <c r="AC929" s="537"/>
      <c r="AD929" s="558"/>
      <c r="AE929" s="558"/>
      <c r="AF929" s="558"/>
      <c r="AG929" s="558"/>
      <c r="AH929" s="558"/>
      <c r="AI929" s="558"/>
      <c r="AJ929" s="558"/>
      <c r="AK929" s="558"/>
      <c r="AL929" s="558"/>
      <c r="AM929" s="558"/>
      <c r="AN929" s="558"/>
      <c r="AO929" s="558"/>
      <c r="AP929" s="558"/>
      <c r="AQ929" s="558"/>
      <c r="AR929" s="558"/>
      <c r="AS929" s="558"/>
      <c r="AT929" s="558"/>
      <c r="AU929" s="558"/>
      <c r="AV929" s="558"/>
      <c r="AW929" s="558"/>
      <c r="AX929" s="558"/>
      <c r="AY929" s="558"/>
      <c r="AZ929" s="558"/>
      <c r="BA929" s="558"/>
    </row>
    <row r="930" spans="6:53" s="531" customFormat="1" ht="12">
      <c r="F930" s="532"/>
      <c r="G930" s="532"/>
      <c r="H930" s="532"/>
      <c r="I930" s="532"/>
      <c r="L930" s="532"/>
      <c r="N930" s="558"/>
      <c r="O930" s="536"/>
      <c r="P930" s="536"/>
      <c r="Q930" s="536"/>
      <c r="R930" s="536"/>
      <c r="S930" s="536"/>
      <c r="T930" s="537"/>
      <c r="U930" s="537"/>
      <c r="V930" s="537"/>
      <c r="W930" s="537"/>
      <c r="X930" s="537"/>
      <c r="Y930" s="537"/>
      <c r="Z930" s="537"/>
      <c r="AA930" s="537"/>
      <c r="AB930" s="537"/>
      <c r="AC930" s="537"/>
      <c r="AD930" s="558"/>
      <c r="AE930" s="558"/>
      <c r="AF930" s="558"/>
      <c r="AG930" s="558"/>
      <c r="AH930" s="558"/>
      <c r="AI930" s="558"/>
      <c r="AJ930" s="558"/>
      <c r="AK930" s="558"/>
      <c r="AL930" s="558"/>
      <c r="AM930" s="558"/>
      <c r="AN930" s="558"/>
      <c r="AO930" s="558"/>
      <c r="AP930" s="558"/>
      <c r="AQ930" s="558"/>
      <c r="AR930" s="558"/>
      <c r="AS930" s="558"/>
      <c r="AT930" s="558"/>
      <c r="AU930" s="558"/>
      <c r="AV930" s="558"/>
      <c r="AW930" s="558"/>
      <c r="AX930" s="558"/>
      <c r="AY930" s="558"/>
      <c r="AZ930" s="558"/>
      <c r="BA930" s="558"/>
    </row>
    <row r="931" spans="6:53" s="531" customFormat="1" ht="12">
      <c r="F931" s="532"/>
      <c r="G931" s="532"/>
      <c r="H931" s="532"/>
      <c r="I931" s="532"/>
      <c r="L931" s="532"/>
      <c r="N931" s="558"/>
      <c r="O931" s="536"/>
      <c r="P931" s="536"/>
      <c r="Q931" s="536"/>
      <c r="R931" s="536"/>
      <c r="S931" s="536"/>
      <c r="T931" s="537"/>
      <c r="U931" s="537"/>
      <c r="V931" s="537"/>
      <c r="W931" s="537"/>
      <c r="X931" s="537"/>
      <c r="Y931" s="537"/>
      <c r="Z931" s="537"/>
      <c r="AA931" s="537"/>
      <c r="AB931" s="537"/>
      <c r="AC931" s="537"/>
      <c r="AD931" s="558"/>
      <c r="AE931" s="558"/>
      <c r="AF931" s="558"/>
      <c r="AG931" s="558"/>
      <c r="AH931" s="558"/>
      <c r="AI931" s="558"/>
      <c r="AJ931" s="558"/>
      <c r="AK931" s="558"/>
      <c r="AL931" s="558"/>
      <c r="AM931" s="558"/>
      <c r="AN931" s="558"/>
      <c r="AO931" s="558"/>
      <c r="AP931" s="558"/>
      <c r="AQ931" s="558"/>
      <c r="AR931" s="558"/>
      <c r="AS931" s="558"/>
      <c r="AT931" s="558"/>
      <c r="AU931" s="558"/>
      <c r="AV931" s="558"/>
      <c r="AW931" s="558"/>
      <c r="AX931" s="558"/>
      <c r="AY931" s="558"/>
      <c r="AZ931" s="558"/>
      <c r="BA931" s="558"/>
    </row>
    <row r="932" spans="6:53" s="531" customFormat="1" ht="12">
      <c r="F932" s="532"/>
      <c r="G932" s="532"/>
      <c r="H932" s="532"/>
      <c r="I932" s="532"/>
      <c r="L932" s="532"/>
      <c r="N932" s="558"/>
      <c r="O932" s="536"/>
      <c r="P932" s="536"/>
      <c r="Q932" s="536"/>
      <c r="R932" s="536"/>
      <c r="S932" s="536"/>
      <c r="T932" s="537"/>
      <c r="U932" s="537"/>
      <c r="V932" s="537"/>
      <c r="W932" s="537"/>
      <c r="X932" s="537"/>
      <c r="Y932" s="537"/>
      <c r="Z932" s="537"/>
      <c r="AA932" s="537"/>
      <c r="AB932" s="537"/>
      <c r="AC932" s="537"/>
      <c r="AD932" s="558"/>
      <c r="AE932" s="558"/>
      <c r="AF932" s="558"/>
      <c r="AG932" s="558"/>
      <c r="AH932" s="558"/>
      <c r="AI932" s="558"/>
      <c r="AJ932" s="558"/>
      <c r="AK932" s="558"/>
      <c r="AL932" s="558"/>
      <c r="AM932" s="558"/>
      <c r="AN932" s="558"/>
      <c r="AO932" s="558"/>
      <c r="AP932" s="558"/>
      <c r="AQ932" s="558"/>
      <c r="AR932" s="558"/>
      <c r="AS932" s="558"/>
      <c r="AT932" s="558"/>
      <c r="AU932" s="558"/>
      <c r="AV932" s="558"/>
      <c r="AW932" s="558"/>
      <c r="AX932" s="558"/>
      <c r="AY932" s="558"/>
      <c r="AZ932" s="558"/>
      <c r="BA932" s="558"/>
    </row>
    <row r="933" spans="6:53" s="531" customFormat="1" ht="12">
      <c r="F933" s="532"/>
      <c r="G933" s="532"/>
      <c r="H933" s="532"/>
      <c r="I933" s="532"/>
      <c r="L933" s="532"/>
      <c r="N933" s="558"/>
      <c r="O933" s="536"/>
      <c r="P933" s="536"/>
      <c r="Q933" s="536"/>
      <c r="R933" s="536"/>
      <c r="S933" s="536"/>
      <c r="T933" s="537"/>
      <c r="U933" s="537"/>
      <c r="V933" s="537"/>
      <c r="W933" s="537"/>
      <c r="X933" s="537"/>
      <c r="Y933" s="537"/>
      <c r="Z933" s="537"/>
      <c r="AA933" s="537"/>
      <c r="AB933" s="537"/>
      <c r="AC933" s="537"/>
      <c r="AD933" s="558"/>
      <c r="AE933" s="558"/>
      <c r="AF933" s="558"/>
      <c r="AG933" s="558"/>
      <c r="AH933" s="558"/>
      <c r="AI933" s="558"/>
      <c r="AJ933" s="558"/>
      <c r="AK933" s="558"/>
      <c r="AL933" s="558"/>
      <c r="AM933" s="558"/>
      <c r="AN933" s="558"/>
      <c r="AO933" s="558"/>
      <c r="AP933" s="558"/>
      <c r="AQ933" s="558"/>
      <c r="AR933" s="558"/>
      <c r="AS933" s="558"/>
      <c r="AT933" s="558"/>
      <c r="AU933" s="558"/>
      <c r="AV933" s="558"/>
      <c r="AW933" s="558"/>
      <c r="AX933" s="558"/>
      <c r="AY933" s="558"/>
      <c r="AZ933" s="558"/>
      <c r="BA933" s="558"/>
    </row>
    <row r="934" spans="6:53" s="531" customFormat="1" ht="12">
      <c r="F934" s="532"/>
      <c r="G934" s="532"/>
      <c r="H934" s="532"/>
      <c r="I934" s="532"/>
      <c r="L934" s="532"/>
      <c r="N934" s="558"/>
      <c r="O934" s="536"/>
      <c r="P934" s="536"/>
      <c r="Q934" s="536"/>
      <c r="R934" s="536"/>
      <c r="S934" s="536"/>
      <c r="T934" s="537"/>
      <c r="U934" s="537"/>
      <c r="V934" s="537"/>
      <c r="W934" s="537"/>
      <c r="X934" s="537"/>
      <c r="Y934" s="537"/>
      <c r="Z934" s="537"/>
      <c r="AA934" s="537"/>
      <c r="AB934" s="537"/>
      <c r="AC934" s="537"/>
      <c r="AD934" s="558"/>
      <c r="AE934" s="558"/>
      <c r="AF934" s="558"/>
      <c r="AG934" s="558"/>
      <c r="AH934" s="558"/>
      <c r="AI934" s="558"/>
      <c r="AJ934" s="558"/>
      <c r="AK934" s="558"/>
      <c r="AL934" s="558"/>
      <c r="AM934" s="558"/>
      <c r="AN934" s="558"/>
      <c r="AO934" s="558"/>
      <c r="AP934" s="558"/>
      <c r="AQ934" s="558"/>
      <c r="AR934" s="558"/>
      <c r="AS934" s="558"/>
      <c r="AT934" s="558"/>
      <c r="AU934" s="558"/>
      <c r="AV934" s="558"/>
      <c r="AW934" s="558"/>
      <c r="AX934" s="558"/>
      <c r="AY934" s="558"/>
      <c r="AZ934" s="558"/>
      <c r="BA934" s="558"/>
    </row>
    <row r="935" spans="6:53" s="531" customFormat="1" ht="12">
      <c r="F935" s="532"/>
      <c r="G935" s="532"/>
      <c r="H935" s="532"/>
      <c r="I935" s="532"/>
      <c r="L935" s="532"/>
      <c r="N935" s="558"/>
      <c r="O935" s="536"/>
      <c r="P935" s="536"/>
      <c r="Q935" s="536"/>
      <c r="R935" s="536"/>
      <c r="S935" s="536"/>
      <c r="T935" s="537"/>
      <c r="U935" s="537"/>
      <c r="V935" s="537"/>
      <c r="W935" s="537"/>
      <c r="X935" s="537"/>
      <c r="Y935" s="537"/>
      <c r="Z935" s="537"/>
      <c r="AA935" s="537"/>
      <c r="AB935" s="537"/>
      <c r="AC935" s="537"/>
      <c r="AD935" s="558"/>
      <c r="AE935" s="558"/>
      <c r="AF935" s="558"/>
      <c r="AG935" s="558"/>
      <c r="AH935" s="558"/>
      <c r="AI935" s="558"/>
      <c r="AJ935" s="558"/>
      <c r="AK935" s="558"/>
      <c r="AL935" s="558"/>
      <c r="AM935" s="558"/>
      <c r="AN935" s="558"/>
      <c r="AO935" s="558"/>
      <c r="AP935" s="558"/>
      <c r="AQ935" s="558"/>
      <c r="AR935" s="558"/>
      <c r="AS935" s="558"/>
      <c r="AT935" s="558"/>
      <c r="AU935" s="558"/>
      <c r="AV935" s="558"/>
      <c r="AW935" s="558"/>
      <c r="AX935" s="558"/>
      <c r="AY935" s="558"/>
      <c r="AZ935" s="558"/>
      <c r="BA935" s="558"/>
    </row>
    <row r="936" spans="6:53" s="531" customFormat="1" ht="12">
      <c r="F936" s="532"/>
      <c r="G936" s="532"/>
      <c r="H936" s="532"/>
      <c r="I936" s="532"/>
      <c r="L936" s="532"/>
      <c r="N936" s="558"/>
      <c r="O936" s="536"/>
      <c r="P936" s="536"/>
      <c r="Q936" s="536"/>
      <c r="R936" s="536"/>
      <c r="S936" s="536"/>
      <c r="T936" s="537"/>
      <c r="U936" s="537"/>
      <c r="V936" s="537"/>
      <c r="W936" s="537"/>
      <c r="X936" s="537"/>
      <c r="Y936" s="537"/>
      <c r="Z936" s="537"/>
      <c r="AA936" s="537"/>
      <c r="AB936" s="537"/>
      <c r="AC936" s="537"/>
      <c r="AD936" s="558"/>
      <c r="AE936" s="558"/>
      <c r="AF936" s="558"/>
      <c r="AG936" s="558"/>
      <c r="AH936" s="558"/>
      <c r="AI936" s="558"/>
      <c r="AJ936" s="558"/>
      <c r="AK936" s="558"/>
      <c r="AL936" s="558"/>
      <c r="AM936" s="558"/>
      <c r="AN936" s="558"/>
      <c r="AO936" s="558"/>
      <c r="AP936" s="558"/>
      <c r="AQ936" s="558"/>
      <c r="AR936" s="558"/>
      <c r="AS936" s="558"/>
      <c r="AT936" s="558"/>
      <c r="AU936" s="558"/>
      <c r="AV936" s="558"/>
      <c r="AW936" s="558"/>
      <c r="AX936" s="558"/>
      <c r="AY936" s="558"/>
      <c r="AZ936" s="558"/>
      <c r="BA936" s="558"/>
    </row>
    <row r="937" spans="6:53" s="531" customFormat="1" ht="12">
      <c r="F937" s="532"/>
      <c r="G937" s="532"/>
      <c r="H937" s="532"/>
      <c r="I937" s="532"/>
      <c r="L937" s="532"/>
      <c r="N937" s="558"/>
      <c r="O937" s="536"/>
      <c r="P937" s="536"/>
      <c r="Q937" s="536"/>
      <c r="R937" s="536"/>
      <c r="S937" s="536"/>
      <c r="T937" s="537"/>
      <c r="U937" s="537"/>
      <c r="V937" s="537"/>
      <c r="W937" s="537"/>
      <c r="X937" s="537"/>
      <c r="Y937" s="537"/>
      <c r="Z937" s="537"/>
      <c r="AA937" s="537"/>
      <c r="AB937" s="537"/>
      <c r="AC937" s="537"/>
      <c r="AD937" s="558"/>
      <c r="AE937" s="558"/>
      <c r="AF937" s="558"/>
      <c r="AG937" s="558"/>
      <c r="AH937" s="558"/>
      <c r="AI937" s="558"/>
      <c r="AJ937" s="558"/>
      <c r="AK937" s="558"/>
      <c r="AL937" s="558"/>
      <c r="AM937" s="558"/>
      <c r="AN937" s="558"/>
      <c r="AO937" s="558"/>
      <c r="AP937" s="558"/>
      <c r="AQ937" s="558"/>
      <c r="AR937" s="558"/>
      <c r="AS937" s="558"/>
      <c r="AT937" s="558"/>
      <c r="AU937" s="558"/>
      <c r="AV937" s="558"/>
      <c r="AW937" s="558"/>
      <c r="AX937" s="558"/>
      <c r="AY937" s="558"/>
      <c r="AZ937" s="558"/>
      <c r="BA937" s="558"/>
    </row>
    <row r="938" spans="6:53" s="531" customFormat="1" ht="12">
      <c r="F938" s="532"/>
      <c r="G938" s="532"/>
      <c r="H938" s="532"/>
      <c r="I938" s="532"/>
      <c r="L938" s="532"/>
      <c r="N938" s="558"/>
      <c r="O938" s="536"/>
      <c r="P938" s="536"/>
      <c r="Q938" s="536"/>
      <c r="R938" s="536"/>
      <c r="S938" s="536"/>
      <c r="T938" s="537"/>
      <c r="U938" s="537"/>
      <c r="V938" s="537"/>
      <c r="W938" s="537"/>
      <c r="X938" s="537"/>
      <c r="Y938" s="537"/>
      <c r="Z938" s="537"/>
      <c r="AA938" s="537"/>
      <c r="AB938" s="537"/>
      <c r="AC938" s="537"/>
      <c r="AD938" s="558"/>
      <c r="AE938" s="558"/>
      <c r="AF938" s="558"/>
      <c r="AG938" s="558"/>
      <c r="AH938" s="558"/>
      <c r="AI938" s="558"/>
      <c r="AJ938" s="558"/>
      <c r="AK938" s="558"/>
      <c r="AL938" s="558"/>
      <c r="AM938" s="558"/>
      <c r="AN938" s="558"/>
      <c r="AO938" s="558"/>
      <c r="AP938" s="558"/>
      <c r="AQ938" s="558"/>
      <c r="AR938" s="558"/>
      <c r="AS938" s="558"/>
      <c r="AT938" s="558"/>
      <c r="AU938" s="558"/>
      <c r="AV938" s="558"/>
      <c r="AW938" s="558"/>
      <c r="AX938" s="558"/>
      <c r="AY938" s="558"/>
      <c r="AZ938" s="558"/>
      <c r="BA938" s="558"/>
    </row>
    <row r="939" spans="6:53" s="531" customFormat="1" ht="12">
      <c r="F939" s="532"/>
      <c r="G939" s="532"/>
      <c r="H939" s="532"/>
      <c r="I939" s="532"/>
      <c r="L939" s="532"/>
      <c r="N939" s="558"/>
      <c r="O939" s="536"/>
      <c r="P939" s="536"/>
      <c r="Q939" s="536"/>
      <c r="R939" s="536"/>
      <c r="S939" s="536"/>
      <c r="T939" s="537"/>
      <c r="U939" s="537"/>
      <c r="V939" s="537"/>
      <c r="W939" s="537"/>
      <c r="X939" s="537"/>
      <c r="Y939" s="537"/>
      <c r="Z939" s="537"/>
      <c r="AA939" s="537"/>
      <c r="AB939" s="537"/>
      <c r="AC939" s="537"/>
      <c r="AD939" s="558"/>
      <c r="AE939" s="558"/>
      <c r="AF939" s="558"/>
      <c r="AG939" s="558"/>
      <c r="AH939" s="558"/>
      <c r="AI939" s="558"/>
      <c r="AJ939" s="558"/>
      <c r="AK939" s="558"/>
      <c r="AL939" s="558"/>
      <c r="AM939" s="558"/>
      <c r="AN939" s="558"/>
      <c r="AO939" s="558"/>
      <c r="AP939" s="558"/>
      <c r="AQ939" s="558"/>
      <c r="AR939" s="558"/>
      <c r="AS939" s="558"/>
      <c r="AT939" s="558"/>
      <c r="AU939" s="558"/>
      <c r="AV939" s="558"/>
      <c r="AW939" s="558"/>
      <c r="AX939" s="558"/>
      <c r="AY939" s="558"/>
      <c r="AZ939" s="558"/>
      <c r="BA939" s="558"/>
    </row>
    <row r="940" spans="6:53" s="531" customFormat="1" ht="12">
      <c r="F940" s="532"/>
      <c r="G940" s="532"/>
      <c r="H940" s="532"/>
      <c r="I940" s="532"/>
      <c r="L940" s="532"/>
      <c r="N940" s="558"/>
      <c r="O940" s="536"/>
      <c r="P940" s="536"/>
      <c r="Q940" s="536"/>
      <c r="R940" s="536"/>
      <c r="S940" s="536"/>
      <c r="T940" s="537"/>
      <c r="U940" s="537"/>
      <c r="V940" s="537"/>
      <c r="W940" s="537"/>
      <c r="X940" s="537"/>
      <c r="Y940" s="537"/>
      <c r="Z940" s="537"/>
      <c r="AA940" s="537"/>
      <c r="AB940" s="537"/>
      <c r="AC940" s="537"/>
      <c r="AD940" s="558"/>
      <c r="AE940" s="558"/>
      <c r="AF940" s="558"/>
      <c r="AG940" s="558"/>
      <c r="AH940" s="558"/>
      <c r="AI940" s="558"/>
      <c r="AJ940" s="558"/>
      <c r="AK940" s="558"/>
      <c r="AL940" s="558"/>
      <c r="AM940" s="558"/>
      <c r="AN940" s="558"/>
      <c r="AO940" s="558"/>
      <c r="AP940" s="558"/>
      <c r="AQ940" s="558"/>
      <c r="AR940" s="558"/>
      <c r="AS940" s="558"/>
      <c r="AT940" s="558"/>
      <c r="AU940" s="558"/>
      <c r="AV940" s="558"/>
      <c r="AW940" s="558"/>
      <c r="AX940" s="558"/>
      <c r="AY940" s="558"/>
      <c r="AZ940" s="558"/>
      <c r="BA940" s="558"/>
    </row>
    <row r="941" spans="6:53" s="531" customFormat="1" ht="12">
      <c r="F941" s="532"/>
      <c r="G941" s="532"/>
      <c r="H941" s="532"/>
      <c r="I941" s="532"/>
      <c r="L941" s="532"/>
      <c r="N941" s="558"/>
      <c r="O941" s="536"/>
      <c r="P941" s="536"/>
      <c r="Q941" s="536"/>
      <c r="R941" s="536"/>
      <c r="S941" s="536"/>
      <c r="T941" s="537"/>
      <c r="U941" s="537"/>
      <c r="V941" s="537"/>
      <c r="W941" s="537"/>
      <c r="X941" s="537"/>
      <c r="Y941" s="537"/>
      <c r="Z941" s="537"/>
      <c r="AA941" s="537"/>
      <c r="AB941" s="537"/>
      <c r="AC941" s="537"/>
      <c r="AD941" s="558"/>
      <c r="AE941" s="558"/>
      <c r="AF941" s="558"/>
      <c r="AG941" s="558"/>
      <c r="AH941" s="558"/>
      <c r="AI941" s="558"/>
      <c r="AJ941" s="558"/>
      <c r="AK941" s="558"/>
      <c r="AL941" s="558"/>
      <c r="AM941" s="558"/>
      <c r="AN941" s="558"/>
      <c r="AO941" s="558"/>
      <c r="AP941" s="558"/>
      <c r="AQ941" s="558"/>
      <c r="AR941" s="558"/>
      <c r="AS941" s="558"/>
      <c r="AT941" s="558"/>
      <c r="AU941" s="558"/>
      <c r="AV941" s="558"/>
      <c r="AW941" s="558"/>
      <c r="AX941" s="558"/>
      <c r="AY941" s="558"/>
      <c r="AZ941" s="558"/>
      <c r="BA941" s="558"/>
    </row>
    <row r="942" spans="6:53" s="531" customFormat="1" ht="12">
      <c r="F942" s="532"/>
      <c r="G942" s="532"/>
      <c r="H942" s="532"/>
      <c r="I942" s="532"/>
      <c r="L942" s="532"/>
      <c r="N942" s="558"/>
      <c r="O942" s="536"/>
      <c r="P942" s="536"/>
      <c r="Q942" s="536"/>
      <c r="R942" s="536"/>
      <c r="S942" s="536"/>
      <c r="T942" s="537"/>
      <c r="U942" s="537"/>
      <c r="V942" s="537"/>
      <c r="W942" s="537"/>
      <c r="X942" s="537"/>
      <c r="Y942" s="537"/>
      <c r="Z942" s="537"/>
      <c r="AA942" s="537"/>
      <c r="AB942" s="537"/>
      <c r="AC942" s="537"/>
      <c r="AD942" s="558"/>
      <c r="AE942" s="558"/>
      <c r="AF942" s="558"/>
      <c r="AG942" s="558"/>
      <c r="AH942" s="558"/>
      <c r="AI942" s="558"/>
      <c r="AJ942" s="558"/>
      <c r="AK942" s="558"/>
      <c r="AL942" s="558"/>
      <c r="AM942" s="558"/>
      <c r="AN942" s="558"/>
      <c r="AO942" s="558"/>
      <c r="AP942" s="558"/>
      <c r="AQ942" s="558"/>
      <c r="AR942" s="558"/>
      <c r="AS942" s="558"/>
      <c r="AT942" s="558"/>
      <c r="AU942" s="558"/>
      <c r="AV942" s="558"/>
      <c r="AW942" s="558"/>
      <c r="AX942" s="558"/>
      <c r="AY942" s="558"/>
      <c r="AZ942" s="558"/>
      <c r="BA942" s="558"/>
    </row>
    <row r="943" spans="6:53" s="531" customFormat="1" ht="12">
      <c r="F943" s="532"/>
      <c r="G943" s="532"/>
      <c r="H943" s="532"/>
      <c r="I943" s="532"/>
      <c r="L943" s="532"/>
      <c r="N943" s="558"/>
      <c r="O943" s="536"/>
      <c r="P943" s="536"/>
      <c r="Q943" s="536"/>
      <c r="R943" s="536"/>
      <c r="S943" s="536"/>
      <c r="T943" s="537"/>
      <c r="U943" s="537"/>
      <c r="V943" s="537"/>
      <c r="W943" s="537"/>
      <c r="X943" s="537"/>
      <c r="Y943" s="537"/>
      <c r="Z943" s="537"/>
      <c r="AA943" s="537"/>
      <c r="AB943" s="537"/>
      <c r="AC943" s="537"/>
      <c r="AD943" s="558"/>
      <c r="AE943" s="558"/>
      <c r="AF943" s="558"/>
      <c r="AG943" s="558"/>
      <c r="AH943" s="558"/>
      <c r="AI943" s="558"/>
      <c r="AJ943" s="558"/>
      <c r="AK943" s="558"/>
      <c r="AL943" s="558"/>
      <c r="AM943" s="558"/>
      <c r="AN943" s="558"/>
      <c r="AO943" s="558"/>
      <c r="AP943" s="558"/>
      <c r="AQ943" s="558"/>
      <c r="AR943" s="558"/>
      <c r="AS943" s="558"/>
      <c r="AT943" s="558"/>
      <c r="AU943" s="558"/>
      <c r="AV943" s="558"/>
      <c r="AW943" s="558"/>
      <c r="AX943" s="558"/>
      <c r="AY943" s="558"/>
      <c r="AZ943" s="558"/>
      <c r="BA943" s="558"/>
    </row>
    <row r="944" spans="6:53" s="531" customFormat="1" ht="12">
      <c r="F944" s="532"/>
      <c r="G944" s="532"/>
      <c r="H944" s="532"/>
      <c r="I944" s="532"/>
      <c r="L944" s="532"/>
      <c r="N944" s="558"/>
      <c r="O944" s="536"/>
      <c r="P944" s="536"/>
      <c r="Q944" s="536"/>
      <c r="R944" s="536"/>
      <c r="S944" s="536"/>
      <c r="T944" s="537"/>
      <c r="U944" s="537"/>
      <c r="V944" s="537"/>
      <c r="W944" s="537"/>
      <c r="X944" s="537"/>
      <c r="Y944" s="537"/>
      <c r="Z944" s="537"/>
      <c r="AA944" s="537"/>
      <c r="AB944" s="537"/>
      <c r="AC944" s="537"/>
      <c r="AD944" s="558"/>
      <c r="AE944" s="558"/>
      <c r="AF944" s="558"/>
      <c r="AG944" s="558"/>
      <c r="AH944" s="558"/>
      <c r="AI944" s="558"/>
      <c r="AJ944" s="558"/>
      <c r="AK944" s="558"/>
      <c r="AL944" s="558"/>
      <c r="AM944" s="558"/>
      <c r="AN944" s="558"/>
      <c r="AO944" s="558"/>
      <c r="AP944" s="558"/>
      <c r="AQ944" s="558"/>
      <c r="AR944" s="558"/>
      <c r="AS944" s="558"/>
      <c r="AT944" s="558"/>
      <c r="AU944" s="558"/>
      <c r="AV944" s="558"/>
      <c r="AW944" s="558"/>
      <c r="AX944" s="558"/>
      <c r="AY944" s="558"/>
      <c r="AZ944" s="558"/>
      <c r="BA944" s="558"/>
    </row>
    <row r="945" spans="6:53" s="531" customFormat="1" ht="12">
      <c r="F945" s="532"/>
      <c r="G945" s="532"/>
      <c r="H945" s="532"/>
      <c r="I945" s="532"/>
      <c r="L945" s="532"/>
      <c r="N945" s="558"/>
      <c r="O945" s="536"/>
      <c r="P945" s="536"/>
      <c r="Q945" s="536"/>
      <c r="R945" s="536"/>
      <c r="S945" s="536"/>
      <c r="T945" s="537"/>
      <c r="U945" s="537"/>
      <c r="V945" s="537"/>
      <c r="W945" s="537"/>
      <c r="X945" s="537"/>
      <c r="Y945" s="537"/>
      <c r="Z945" s="537"/>
      <c r="AA945" s="537"/>
      <c r="AB945" s="537"/>
      <c r="AC945" s="537"/>
      <c r="AD945" s="558"/>
      <c r="AE945" s="558"/>
      <c r="AF945" s="558"/>
      <c r="AG945" s="558"/>
      <c r="AH945" s="558"/>
      <c r="AI945" s="558"/>
      <c r="AJ945" s="558"/>
      <c r="AK945" s="558"/>
      <c r="AL945" s="558"/>
      <c r="AM945" s="558"/>
      <c r="AN945" s="558"/>
      <c r="AO945" s="558"/>
      <c r="AP945" s="558"/>
      <c r="AQ945" s="558"/>
      <c r="AR945" s="558"/>
      <c r="AS945" s="558"/>
      <c r="AT945" s="558"/>
      <c r="AU945" s="558"/>
      <c r="AV945" s="558"/>
      <c r="AW945" s="558"/>
      <c r="AX945" s="558"/>
      <c r="AY945" s="558"/>
      <c r="AZ945" s="558"/>
      <c r="BA945" s="558"/>
    </row>
    <row r="946" spans="6:53" s="531" customFormat="1" ht="12">
      <c r="F946" s="532"/>
      <c r="G946" s="532"/>
      <c r="H946" s="532"/>
      <c r="I946" s="532"/>
      <c r="L946" s="532"/>
      <c r="N946" s="558"/>
      <c r="O946" s="536"/>
      <c r="P946" s="536"/>
      <c r="Q946" s="536"/>
      <c r="R946" s="536"/>
      <c r="S946" s="536"/>
      <c r="T946" s="537"/>
      <c r="U946" s="537"/>
      <c r="V946" s="537"/>
      <c r="W946" s="537"/>
      <c r="X946" s="537"/>
      <c r="Y946" s="537"/>
      <c r="Z946" s="537"/>
      <c r="AA946" s="537"/>
      <c r="AB946" s="537"/>
      <c r="AC946" s="537"/>
      <c r="AD946" s="558"/>
      <c r="AE946" s="558"/>
      <c r="AF946" s="558"/>
      <c r="AG946" s="558"/>
      <c r="AH946" s="558"/>
      <c r="AI946" s="558"/>
      <c r="AJ946" s="558"/>
      <c r="AK946" s="558"/>
      <c r="AL946" s="558"/>
      <c r="AM946" s="558"/>
      <c r="AN946" s="558"/>
      <c r="AO946" s="558"/>
      <c r="AP946" s="558"/>
      <c r="AQ946" s="558"/>
      <c r="AR946" s="558"/>
      <c r="AS946" s="558"/>
      <c r="AT946" s="558"/>
      <c r="AU946" s="558"/>
      <c r="AV946" s="558"/>
      <c r="AW946" s="558"/>
      <c r="AX946" s="558"/>
      <c r="AY946" s="558"/>
      <c r="AZ946" s="558"/>
      <c r="BA946" s="558"/>
    </row>
    <row r="947" spans="6:53" s="531" customFormat="1" ht="12">
      <c r="F947" s="532"/>
      <c r="G947" s="532"/>
      <c r="H947" s="532"/>
      <c r="I947" s="532"/>
      <c r="L947" s="532"/>
      <c r="N947" s="558"/>
      <c r="O947" s="536"/>
      <c r="P947" s="536"/>
      <c r="Q947" s="536"/>
      <c r="R947" s="536"/>
      <c r="S947" s="536"/>
      <c r="T947" s="537"/>
      <c r="U947" s="537"/>
      <c r="V947" s="537"/>
      <c r="W947" s="537"/>
      <c r="X947" s="537"/>
      <c r="Y947" s="537"/>
      <c r="Z947" s="537"/>
      <c r="AA947" s="537"/>
      <c r="AB947" s="537"/>
      <c r="AC947" s="537"/>
      <c r="AD947" s="558"/>
      <c r="AE947" s="558"/>
      <c r="AF947" s="558"/>
      <c r="AG947" s="558"/>
      <c r="AH947" s="558"/>
      <c r="AI947" s="558"/>
      <c r="AJ947" s="558"/>
      <c r="AK947" s="558"/>
      <c r="AL947" s="558"/>
      <c r="AM947" s="558"/>
      <c r="AN947" s="558"/>
      <c r="AO947" s="558"/>
      <c r="AP947" s="558"/>
      <c r="AQ947" s="558"/>
      <c r="AR947" s="558"/>
      <c r="AS947" s="558"/>
      <c r="AT947" s="558"/>
      <c r="AU947" s="558"/>
      <c r="AV947" s="558"/>
      <c r="AW947" s="558"/>
      <c r="AX947" s="558"/>
      <c r="AY947" s="558"/>
      <c r="AZ947" s="558"/>
      <c r="BA947" s="558"/>
    </row>
    <row r="948" spans="6:53" s="531" customFormat="1" ht="12">
      <c r="F948" s="532"/>
      <c r="G948" s="532"/>
      <c r="H948" s="532"/>
      <c r="I948" s="532"/>
      <c r="L948" s="532"/>
      <c r="N948" s="558"/>
      <c r="O948" s="536"/>
      <c r="P948" s="536"/>
      <c r="Q948" s="536"/>
      <c r="R948" s="536"/>
      <c r="S948" s="536"/>
      <c r="T948" s="537"/>
      <c r="U948" s="537"/>
      <c r="V948" s="537"/>
      <c r="W948" s="537"/>
      <c r="X948" s="537"/>
      <c r="Y948" s="537"/>
      <c r="Z948" s="537"/>
      <c r="AA948" s="537"/>
      <c r="AB948" s="537"/>
      <c r="AC948" s="537"/>
      <c r="AD948" s="558"/>
      <c r="AE948" s="558"/>
      <c r="AF948" s="558"/>
      <c r="AG948" s="558"/>
      <c r="AH948" s="558"/>
      <c r="AI948" s="558"/>
      <c r="AJ948" s="558"/>
      <c r="AK948" s="558"/>
      <c r="AL948" s="558"/>
      <c r="AM948" s="558"/>
      <c r="AN948" s="558"/>
      <c r="AO948" s="558"/>
      <c r="AP948" s="558"/>
      <c r="AQ948" s="558"/>
      <c r="AR948" s="558"/>
      <c r="AS948" s="558"/>
      <c r="AT948" s="558"/>
      <c r="AU948" s="558"/>
      <c r="AV948" s="558"/>
      <c r="AW948" s="558"/>
      <c r="AX948" s="558"/>
      <c r="AY948" s="558"/>
      <c r="AZ948" s="558"/>
      <c r="BA948" s="558"/>
    </row>
    <row r="949" spans="6:53" s="531" customFormat="1" ht="12">
      <c r="F949" s="532"/>
      <c r="G949" s="532"/>
      <c r="H949" s="532"/>
      <c r="I949" s="532"/>
      <c r="L949" s="532"/>
      <c r="N949" s="558"/>
      <c r="O949" s="536"/>
      <c r="P949" s="536"/>
      <c r="Q949" s="536"/>
      <c r="R949" s="536"/>
      <c r="S949" s="536"/>
      <c r="T949" s="537"/>
      <c r="U949" s="537"/>
      <c r="V949" s="537"/>
      <c r="W949" s="537"/>
      <c r="X949" s="537"/>
      <c r="Y949" s="537"/>
      <c r="Z949" s="537"/>
      <c r="AA949" s="537"/>
      <c r="AB949" s="537"/>
      <c r="AC949" s="537"/>
      <c r="AD949" s="558"/>
      <c r="AE949" s="558"/>
      <c r="AF949" s="558"/>
      <c r="AG949" s="558"/>
      <c r="AH949" s="558"/>
      <c r="AI949" s="558"/>
      <c r="AJ949" s="558"/>
      <c r="AK949" s="558"/>
      <c r="AL949" s="558"/>
      <c r="AM949" s="558"/>
      <c r="AN949" s="558"/>
      <c r="AO949" s="558"/>
      <c r="AP949" s="558"/>
      <c r="AQ949" s="558"/>
      <c r="AR949" s="558"/>
      <c r="AS949" s="558"/>
      <c r="AT949" s="558"/>
      <c r="AU949" s="558"/>
      <c r="AV949" s="558"/>
      <c r="AW949" s="558"/>
      <c r="AX949" s="558"/>
      <c r="AY949" s="558"/>
      <c r="AZ949" s="558"/>
      <c r="BA949" s="558"/>
    </row>
    <row r="950" spans="6:53" s="531" customFormat="1" ht="12">
      <c r="F950" s="532"/>
      <c r="G950" s="532"/>
      <c r="H950" s="532"/>
      <c r="I950" s="532"/>
      <c r="L950" s="532"/>
      <c r="N950" s="558"/>
      <c r="O950" s="536"/>
      <c r="P950" s="536"/>
      <c r="Q950" s="536"/>
      <c r="R950" s="536"/>
      <c r="S950" s="536"/>
      <c r="T950" s="537"/>
      <c r="U950" s="537"/>
      <c r="V950" s="537"/>
      <c r="W950" s="537"/>
      <c r="X950" s="537"/>
      <c r="Y950" s="537"/>
      <c r="Z950" s="537"/>
      <c r="AA950" s="537"/>
      <c r="AB950" s="537"/>
      <c r="AC950" s="537"/>
      <c r="AD950" s="558"/>
      <c r="AE950" s="558"/>
      <c r="AF950" s="558"/>
      <c r="AG950" s="558"/>
      <c r="AH950" s="558"/>
      <c r="AI950" s="558"/>
      <c r="AJ950" s="558"/>
      <c r="AK950" s="558"/>
      <c r="AL950" s="558"/>
      <c r="AM950" s="558"/>
      <c r="AN950" s="558"/>
      <c r="AO950" s="558"/>
      <c r="AP950" s="558"/>
      <c r="AQ950" s="558"/>
      <c r="AR950" s="558"/>
      <c r="AS950" s="558"/>
      <c r="AT950" s="558"/>
      <c r="AU950" s="558"/>
      <c r="AV950" s="558"/>
      <c r="AW950" s="558"/>
      <c r="AX950" s="558"/>
      <c r="AY950" s="558"/>
      <c r="AZ950" s="558"/>
      <c r="BA950" s="558"/>
    </row>
    <row r="951" spans="6:53" s="531" customFormat="1" ht="12">
      <c r="F951" s="532"/>
      <c r="G951" s="532"/>
      <c r="H951" s="532"/>
      <c r="I951" s="532"/>
      <c r="L951" s="532"/>
      <c r="N951" s="558"/>
      <c r="O951" s="536"/>
      <c r="P951" s="536"/>
      <c r="Q951" s="536"/>
      <c r="R951" s="536"/>
      <c r="S951" s="536"/>
      <c r="T951" s="537"/>
      <c r="U951" s="537"/>
      <c r="V951" s="537"/>
      <c r="W951" s="537"/>
      <c r="X951" s="537"/>
      <c r="Y951" s="537"/>
      <c r="Z951" s="537"/>
      <c r="AA951" s="537"/>
      <c r="AB951" s="537"/>
      <c r="AC951" s="537"/>
      <c r="AD951" s="558"/>
      <c r="AE951" s="558"/>
      <c r="AF951" s="558"/>
      <c r="AG951" s="558"/>
      <c r="AH951" s="558"/>
      <c r="AI951" s="558"/>
      <c r="AJ951" s="558"/>
      <c r="AK951" s="558"/>
      <c r="AL951" s="558"/>
      <c r="AM951" s="558"/>
      <c r="AN951" s="558"/>
      <c r="AO951" s="558"/>
      <c r="AP951" s="558"/>
      <c r="AQ951" s="558"/>
      <c r="AR951" s="558"/>
      <c r="AS951" s="558"/>
      <c r="AT951" s="558"/>
      <c r="AU951" s="558"/>
      <c r="AV951" s="558"/>
      <c r="AW951" s="558"/>
      <c r="AX951" s="558"/>
      <c r="AY951" s="558"/>
      <c r="AZ951" s="558"/>
      <c r="BA951" s="558"/>
    </row>
    <row r="952" spans="6:53" s="531" customFormat="1" ht="12">
      <c r="F952" s="532"/>
      <c r="G952" s="532"/>
      <c r="H952" s="532"/>
      <c r="I952" s="532"/>
      <c r="L952" s="532"/>
      <c r="N952" s="558"/>
      <c r="O952" s="536"/>
      <c r="P952" s="536"/>
      <c r="Q952" s="536"/>
      <c r="R952" s="536"/>
      <c r="S952" s="536"/>
      <c r="T952" s="537"/>
      <c r="U952" s="537"/>
      <c r="V952" s="537"/>
      <c r="W952" s="537"/>
      <c r="X952" s="537"/>
      <c r="Y952" s="537"/>
      <c r="Z952" s="537"/>
      <c r="AA952" s="537"/>
      <c r="AB952" s="537"/>
      <c r="AC952" s="537"/>
      <c r="AD952" s="558"/>
      <c r="AE952" s="558"/>
      <c r="AF952" s="558"/>
      <c r="AG952" s="558"/>
      <c r="AH952" s="558"/>
      <c r="AI952" s="558"/>
      <c r="AJ952" s="558"/>
      <c r="AK952" s="558"/>
      <c r="AL952" s="558"/>
      <c r="AM952" s="558"/>
      <c r="AN952" s="558"/>
      <c r="AO952" s="558"/>
      <c r="AP952" s="558"/>
      <c r="AQ952" s="558"/>
      <c r="AR952" s="558"/>
      <c r="AS952" s="558"/>
      <c r="AT952" s="558"/>
      <c r="AU952" s="558"/>
      <c r="AV952" s="558"/>
      <c r="AW952" s="558"/>
      <c r="AX952" s="558"/>
      <c r="AY952" s="558"/>
      <c r="AZ952" s="558"/>
      <c r="BA952" s="558"/>
    </row>
    <row r="953" spans="6:53" s="531" customFormat="1" ht="12">
      <c r="F953" s="532"/>
      <c r="G953" s="532"/>
      <c r="H953" s="532"/>
      <c r="I953" s="532"/>
      <c r="L953" s="532"/>
      <c r="N953" s="558"/>
      <c r="O953" s="536"/>
      <c r="P953" s="536"/>
      <c r="Q953" s="536"/>
      <c r="R953" s="536"/>
      <c r="S953" s="536"/>
      <c r="T953" s="537"/>
      <c r="U953" s="537"/>
      <c r="V953" s="537"/>
      <c r="W953" s="537"/>
      <c r="X953" s="537"/>
      <c r="Y953" s="537"/>
      <c r="Z953" s="537"/>
      <c r="AA953" s="537"/>
      <c r="AB953" s="537"/>
      <c r="AC953" s="537"/>
      <c r="AD953" s="558"/>
      <c r="AE953" s="558"/>
      <c r="AF953" s="558"/>
      <c r="AG953" s="558"/>
      <c r="AH953" s="558"/>
      <c r="AI953" s="558"/>
      <c r="AJ953" s="558"/>
      <c r="AK953" s="558"/>
      <c r="AL953" s="558"/>
      <c r="AM953" s="558"/>
      <c r="AN953" s="558"/>
      <c r="AO953" s="558"/>
      <c r="AP953" s="558"/>
      <c r="AQ953" s="558"/>
      <c r="AR953" s="558"/>
      <c r="AS953" s="558"/>
      <c r="AT953" s="558"/>
      <c r="AU953" s="558"/>
      <c r="AV953" s="558"/>
      <c r="AW953" s="558"/>
      <c r="AX953" s="558"/>
      <c r="AY953" s="558"/>
      <c r="AZ953" s="558"/>
      <c r="BA953" s="558"/>
    </row>
    <row r="954" spans="6:53" s="531" customFormat="1" ht="12">
      <c r="F954" s="532"/>
      <c r="G954" s="532"/>
      <c r="H954" s="532"/>
      <c r="I954" s="532"/>
      <c r="L954" s="532"/>
      <c r="N954" s="558"/>
      <c r="O954" s="536"/>
      <c r="P954" s="536"/>
      <c r="Q954" s="536"/>
      <c r="R954" s="536"/>
      <c r="S954" s="536"/>
      <c r="T954" s="537"/>
      <c r="U954" s="537"/>
      <c r="V954" s="537"/>
      <c r="W954" s="537"/>
      <c r="X954" s="537"/>
      <c r="Y954" s="537"/>
      <c r="Z954" s="537"/>
      <c r="AA954" s="537"/>
      <c r="AB954" s="537"/>
      <c r="AC954" s="537"/>
      <c r="AD954" s="558"/>
      <c r="AE954" s="558"/>
      <c r="AF954" s="558"/>
      <c r="AG954" s="558"/>
      <c r="AH954" s="558"/>
      <c r="AI954" s="558"/>
      <c r="AJ954" s="558"/>
      <c r="AK954" s="558"/>
      <c r="AL954" s="558"/>
      <c r="AM954" s="558"/>
      <c r="AN954" s="558"/>
      <c r="AO954" s="558"/>
      <c r="AP954" s="558"/>
      <c r="AQ954" s="558"/>
      <c r="AR954" s="558"/>
      <c r="AS954" s="558"/>
      <c r="AT954" s="558"/>
      <c r="AU954" s="558"/>
      <c r="AV954" s="558"/>
      <c r="AW954" s="558"/>
      <c r="AX954" s="558"/>
      <c r="AY954" s="558"/>
      <c r="AZ954" s="558"/>
      <c r="BA954" s="558"/>
    </row>
    <row r="955" spans="6:53" s="531" customFormat="1" ht="12">
      <c r="F955" s="532"/>
      <c r="G955" s="532"/>
      <c r="H955" s="532"/>
      <c r="I955" s="532"/>
      <c r="L955" s="532"/>
      <c r="N955" s="558"/>
      <c r="O955" s="536"/>
      <c r="P955" s="536"/>
      <c r="Q955" s="536"/>
      <c r="R955" s="536"/>
      <c r="S955" s="536"/>
      <c r="T955" s="537"/>
      <c r="U955" s="537"/>
      <c r="V955" s="537"/>
      <c r="W955" s="537"/>
      <c r="X955" s="537"/>
      <c r="Y955" s="537"/>
      <c r="Z955" s="537"/>
      <c r="AA955" s="537"/>
      <c r="AB955" s="537"/>
      <c r="AC955" s="537"/>
      <c r="AD955" s="558"/>
      <c r="AE955" s="558"/>
      <c r="AF955" s="558"/>
      <c r="AG955" s="558"/>
      <c r="AH955" s="558"/>
      <c r="AI955" s="558"/>
      <c r="AJ955" s="558"/>
      <c r="AK955" s="558"/>
      <c r="AL955" s="558"/>
      <c r="AM955" s="558"/>
      <c r="AN955" s="558"/>
      <c r="AO955" s="558"/>
      <c r="AP955" s="558"/>
      <c r="AQ955" s="558"/>
      <c r="AR955" s="558"/>
      <c r="AS955" s="558"/>
      <c r="AT955" s="558"/>
      <c r="AU955" s="558"/>
      <c r="AV955" s="558"/>
      <c r="AW955" s="558"/>
      <c r="AX955" s="558"/>
      <c r="AY955" s="558"/>
      <c r="AZ955" s="558"/>
      <c r="BA955" s="558"/>
    </row>
    <row r="956" spans="6:53" s="531" customFormat="1" ht="12">
      <c r="F956" s="532"/>
      <c r="G956" s="532"/>
      <c r="H956" s="532"/>
      <c r="I956" s="532"/>
      <c r="L956" s="532"/>
      <c r="N956" s="558"/>
      <c r="O956" s="536"/>
      <c r="P956" s="536"/>
      <c r="Q956" s="536"/>
      <c r="R956" s="536"/>
      <c r="S956" s="536"/>
      <c r="T956" s="537"/>
      <c r="U956" s="537"/>
      <c r="V956" s="537"/>
      <c r="W956" s="537"/>
      <c r="X956" s="537"/>
      <c r="Y956" s="537"/>
      <c r="Z956" s="537"/>
      <c r="AA956" s="537"/>
      <c r="AB956" s="537"/>
      <c r="AC956" s="537"/>
      <c r="AD956" s="558"/>
      <c r="AE956" s="558"/>
      <c r="AF956" s="558"/>
      <c r="AG956" s="558"/>
      <c r="AH956" s="558"/>
      <c r="AI956" s="558"/>
      <c r="AJ956" s="558"/>
      <c r="AK956" s="558"/>
      <c r="AL956" s="558"/>
      <c r="AM956" s="558"/>
      <c r="AN956" s="558"/>
      <c r="AO956" s="558"/>
      <c r="AP956" s="558"/>
      <c r="AQ956" s="558"/>
      <c r="AR956" s="558"/>
      <c r="AS956" s="558"/>
      <c r="AT956" s="558"/>
      <c r="AU956" s="558"/>
      <c r="AV956" s="558"/>
      <c r="AW956" s="558"/>
      <c r="AX956" s="558"/>
      <c r="AY956" s="558"/>
      <c r="AZ956" s="558"/>
      <c r="BA956" s="558"/>
    </row>
    <row r="957" spans="6:53" s="531" customFormat="1" ht="12">
      <c r="F957" s="532"/>
      <c r="G957" s="532"/>
      <c r="H957" s="532"/>
      <c r="I957" s="532"/>
      <c r="L957" s="532"/>
      <c r="N957" s="558"/>
      <c r="O957" s="536"/>
      <c r="P957" s="536"/>
      <c r="Q957" s="536"/>
      <c r="R957" s="536"/>
      <c r="S957" s="536"/>
      <c r="T957" s="537"/>
      <c r="U957" s="537"/>
      <c r="V957" s="537"/>
      <c r="W957" s="537"/>
      <c r="X957" s="537"/>
      <c r="Y957" s="537"/>
      <c r="Z957" s="537"/>
      <c r="AA957" s="537"/>
      <c r="AB957" s="537"/>
      <c r="AC957" s="537"/>
      <c r="AD957" s="558"/>
      <c r="AE957" s="558"/>
      <c r="AF957" s="558"/>
      <c r="AG957" s="558"/>
      <c r="AH957" s="558"/>
      <c r="AI957" s="558"/>
      <c r="AJ957" s="558"/>
      <c r="AK957" s="558"/>
      <c r="AL957" s="558"/>
      <c r="AM957" s="558"/>
      <c r="AN957" s="558"/>
      <c r="AO957" s="558"/>
      <c r="AP957" s="558"/>
      <c r="AQ957" s="558"/>
      <c r="AR957" s="558"/>
      <c r="AS957" s="558"/>
      <c r="AT957" s="558"/>
      <c r="AU957" s="558"/>
      <c r="AV957" s="558"/>
      <c r="AW957" s="558"/>
      <c r="AX957" s="558"/>
      <c r="AY957" s="558"/>
      <c r="AZ957" s="558"/>
      <c r="BA957" s="558"/>
    </row>
    <row r="958" spans="6:53" s="531" customFormat="1" ht="12">
      <c r="F958" s="532"/>
      <c r="G958" s="532"/>
      <c r="H958" s="532"/>
      <c r="I958" s="532"/>
      <c r="L958" s="532"/>
      <c r="N958" s="558"/>
      <c r="O958" s="536"/>
      <c r="P958" s="536"/>
      <c r="Q958" s="536"/>
      <c r="R958" s="536"/>
      <c r="S958" s="536"/>
      <c r="T958" s="537"/>
      <c r="U958" s="537"/>
      <c r="V958" s="537"/>
      <c r="W958" s="537"/>
      <c r="X958" s="537"/>
      <c r="Y958" s="537"/>
      <c r="Z958" s="537"/>
      <c r="AA958" s="537"/>
      <c r="AB958" s="537"/>
      <c r="AC958" s="537"/>
      <c r="AD958" s="558"/>
      <c r="AE958" s="558"/>
      <c r="AF958" s="558"/>
      <c r="AG958" s="558"/>
      <c r="AH958" s="558"/>
      <c r="AI958" s="558"/>
      <c r="AJ958" s="558"/>
      <c r="AK958" s="558"/>
      <c r="AL958" s="558"/>
      <c r="AM958" s="558"/>
      <c r="AN958" s="558"/>
      <c r="AO958" s="558"/>
      <c r="AP958" s="558"/>
      <c r="AQ958" s="558"/>
      <c r="AR958" s="558"/>
      <c r="AS958" s="558"/>
      <c r="AT958" s="558"/>
      <c r="AU958" s="558"/>
      <c r="AV958" s="558"/>
      <c r="AW958" s="558"/>
      <c r="AX958" s="558"/>
      <c r="AY958" s="558"/>
      <c r="AZ958" s="558"/>
      <c r="BA958" s="558"/>
    </row>
    <row r="959" spans="6:53" s="531" customFormat="1" ht="12">
      <c r="F959" s="532"/>
      <c r="G959" s="532"/>
      <c r="H959" s="532"/>
      <c r="I959" s="532"/>
      <c r="L959" s="532"/>
      <c r="N959" s="558"/>
      <c r="O959" s="536"/>
      <c r="P959" s="536"/>
      <c r="Q959" s="536"/>
      <c r="R959" s="536"/>
      <c r="S959" s="536"/>
      <c r="T959" s="537"/>
      <c r="U959" s="537"/>
      <c r="V959" s="537"/>
      <c r="W959" s="537"/>
      <c r="X959" s="537"/>
      <c r="Y959" s="537"/>
      <c r="Z959" s="537"/>
      <c r="AA959" s="537"/>
      <c r="AB959" s="537"/>
      <c r="AC959" s="537"/>
      <c r="AD959" s="558"/>
      <c r="AE959" s="558"/>
      <c r="AF959" s="558"/>
      <c r="AG959" s="558"/>
      <c r="AH959" s="558"/>
      <c r="AI959" s="558"/>
      <c r="AJ959" s="558"/>
      <c r="AK959" s="558"/>
      <c r="AL959" s="558"/>
      <c r="AM959" s="558"/>
      <c r="AN959" s="558"/>
      <c r="AO959" s="558"/>
      <c r="AP959" s="558"/>
      <c r="AQ959" s="558"/>
      <c r="AR959" s="558"/>
      <c r="AS959" s="558"/>
      <c r="AT959" s="558"/>
      <c r="AU959" s="558"/>
      <c r="AV959" s="558"/>
      <c r="AW959" s="558"/>
      <c r="AX959" s="558"/>
      <c r="AY959" s="558"/>
      <c r="AZ959" s="558"/>
      <c r="BA959" s="558"/>
    </row>
    <row r="960" spans="6:53" s="531" customFormat="1" ht="12">
      <c r="F960" s="532"/>
      <c r="G960" s="532"/>
      <c r="H960" s="532"/>
      <c r="I960" s="532"/>
      <c r="L960" s="532"/>
      <c r="N960" s="558"/>
      <c r="O960" s="536"/>
      <c r="P960" s="536"/>
      <c r="Q960" s="536"/>
      <c r="R960" s="536"/>
      <c r="S960" s="536"/>
      <c r="T960" s="537"/>
      <c r="U960" s="537"/>
      <c r="V960" s="537"/>
      <c r="W960" s="537"/>
      <c r="X960" s="537"/>
      <c r="Y960" s="537"/>
      <c r="Z960" s="537"/>
      <c r="AA960" s="537"/>
      <c r="AB960" s="537"/>
      <c r="AC960" s="537"/>
      <c r="AD960" s="558"/>
      <c r="AE960" s="558"/>
      <c r="AF960" s="558"/>
      <c r="AG960" s="558"/>
      <c r="AH960" s="558"/>
      <c r="AI960" s="558"/>
      <c r="AJ960" s="558"/>
      <c r="AK960" s="558"/>
      <c r="AL960" s="558"/>
      <c r="AM960" s="558"/>
      <c r="AN960" s="558"/>
      <c r="AO960" s="558"/>
      <c r="AP960" s="558"/>
      <c r="AQ960" s="558"/>
      <c r="AR960" s="558"/>
      <c r="AS960" s="558"/>
      <c r="AT960" s="558"/>
      <c r="AU960" s="558"/>
      <c r="AV960" s="558"/>
      <c r="AW960" s="558"/>
      <c r="AX960" s="558"/>
      <c r="AY960" s="558"/>
      <c r="AZ960" s="558"/>
      <c r="BA960" s="558"/>
    </row>
    <row r="961" spans="6:53" s="531" customFormat="1" ht="12">
      <c r="F961" s="532"/>
      <c r="G961" s="532"/>
      <c r="H961" s="532"/>
      <c r="I961" s="532"/>
      <c r="L961" s="532"/>
      <c r="N961" s="558"/>
      <c r="O961" s="536"/>
      <c r="P961" s="536"/>
      <c r="Q961" s="536"/>
      <c r="R961" s="536"/>
      <c r="S961" s="536"/>
      <c r="T961" s="537"/>
      <c r="U961" s="537"/>
      <c r="V961" s="537"/>
      <c r="W961" s="537"/>
      <c r="X961" s="537"/>
      <c r="Y961" s="537"/>
      <c r="Z961" s="537"/>
      <c r="AA961" s="537"/>
      <c r="AB961" s="537"/>
      <c r="AC961" s="537"/>
      <c r="AD961" s="558"/>
      <c r="AE961" s="558"/>
      <c r="AF961" s="558"/>
      <c r="AG961" s="558"/>
      <c r="AH961" s="558"/>
      <c r="AI961" s="558"/>
      <c r="AJ961" s="558"/>
      <c r="AK961" s="558"/>
      <c r="AL961" s="558"/>
      <c r="AM961" s="558"/>
      <c r="AN961" s="558"/>
      <c r="AO961" s="558"/>
      <c r="AP961" s="558"/>
      <c r="AQ961" s="558"/>
      <c r="AR961" s="558"/>
      <c r="AS961" s="558"/>
      <c r="AT961" s="558"/>
      <c r="AU961" s="558"/>
      <c r="AV961" s="558"/>
      <c r="AW961" s="558"/>
      <c r="AX961" s="558"/>
      <c r="AY961" s="558"/>
      <c r="AZ961" s="558"/>
      <c r="BA961" s="558"/>
    </row>
    <row r="962" spans="6:53" s="531" customFormat="1" ht="12">
      <c r="F962" s="532"/>
      <c r="G962" s="532"/>
      <c r="H962" s="532"/>
      <c r="I962" s="532"/>
      <c r="L962" s="532"/>
      <c r="N962" s="558"/>
      <c r="O962" s="536"/>
      <c r="P962" s="536"/>
      <c r="Q962" s="536"/>
      <c r="R962" s="536"/>
      <c r="S962" s="536"/>
      <c r="T962" s="537"/>
      <c r="U962" s="537"/>
      <c r="V962" s="537"/>
      <c r="W962" s="537"/>
      <c r="X962" s="537"/>
      <c r="Y962" s="537"/>
      <c r="Z962" s="537"/>
      <c r="AA962" s="537"/>
      <c r="AB962" s="537"/>
      <c r="AC962" s="537"/>
      <c r="AD962" s="558"/>
      <c r="AE962" s="558"/>
      <c r="AF962" s="558"/>
      <c r="AG962" s="558"/>
      <c r="AH962" s="558"/>
      <c r="AI962" s="558"/>
      <c r="AJ962" s="558"/>
      <c r="AK962" s="558"/>
      <c r="AL962" s="558"/>
      <c r="AM962" s="558"/>
      <c r="AN962" s="558"/>
      <c r="AO962" s="558"/>
      <c r="AP962" s="558"/>
      <c r="AQ962" s="558"/>
      <c r="AR962" s="558"/>
      <c r="AS962" s="558"/>
      <c r="AT962" s="558"/>
      <c r="AU962" s="558"/>
      <c r="AV962" s="558"/>
      <c r="AW962" s="558"/>
      <c r="AX962" s="558"/>
      <c r="AY962" s="558"/>
      <c r="AZ962" s="558"/>
      <c r="BA962" s="558"/>
    </row>
    <row r="963" spans="6:53" s="531" customFormat="1" ht="12">
      <c r="F963" s="532"/>
      <c r="G963" s="532"/>
      <c r="H963" s="532"/>
      <c r="I963" s="532"/>
      <c r="L963" s="532"/>
      <c r="N963" s="558"/>
      <c r="O963" s="536"/>
      <c r="P963" s="536"/>
      <c r="Q963" s="536"/>
      <c r="R963" s="536"/>
      <c r="S963" s="536"/>
      <c r="T963" s="537"/>
      <c r="U963" s="537"/>
      <c r="V963" s="537"/>
      <c r="W963" s="537"/>
      <c r="X963" s="537"/>
      <c r="Y963" s="537"/>
      <c r="Z963" s="537"/>
      <c r="AA963" s="537"/>
      <c r="AB963" s="537"/>
      <c r="AC963" s="537"/>
      <c r="AD963" s="558"/>
      <c r="AE963" s="558"/>
      <c r="AF963" s="558"/>
      <c r="AG963" s="558"/>
      <c r="AH963" s="558"/>
      <c r="AI963" s="558"/>
      <c r="AJ963" s="558"/>
      <c r="AK963" s="558"/>
      <c r="AL963" s="558"/>
      <c r="AM963" s="558"/>
      <c r="AN963" s="558"/>
      <c r="AO963" s="558"/>
      <c r="AP963" s="558"/>
      <c r="AQ963" s="558"/>
      <c r="AR963" s="558"/>
      <c r="AS963" s="558"/>
      <c r="AT963" s="558"/>
      <c r="AU963" s="558"/>
      <c r="AV963" s="558"/>
      <c r="AW963" s="558"/>
      <c r="AX963" s="558"/>
      <c r="AY963" s="558"/>
      <c r="AZ963" s="558"/>
      <c r="BA963" s="558"/>
    </row>
    <row r="964" spans="6:53" s="531" customFormat="1" ht="12">
      <c r="F964" s="532"/>
      <c r="G964" s="532"/>
      <c r="H964" s="532"/>
      <c r="I964" s="532"/>
      <c r="L964" s="532"/>
      <c r="N964" s="558"/>
      <c r="O964" s="536"/>
      <c r="P964" s="536"/>
      <c r="Q964" s="536"/>
      <c r="R964" s="536"/>
      <c r="S964" s="536"/>
      <c r="T964" s="537"/>
      <c r="U964" s="537"/>
      <c r="V964" s="537"/>
      <c r="W964" s="537"/>
      <c r="X964" s="537"/>
      <c r="Y964" s="537"/>
      <c r="Z964" s="537"/>
      <c r="AA964" s="537"/>
      <c r="AB964" s="537"/>
      <c r="AC964" s="537"/>
      <c r="AD964" s="558"/>
      <c r="AE964" s="558"/>
      <c r="AF964" s="558"/>
      <c r="AG964" s="558"/>
      <c r="AH964" s="558"/>
      <c r="AI964" s="558"/>
      <c r="AJ964" s="558"/>
      <c r="AK964" s="558"/>
      <c r="AL964" s="558"/>
      <c r="AM964" s="558"/>
      <c r="AN964" s="558"/>
      <c r="AO964" s="558"/>
      <c r="AP964" s="558"/>
      <c r="AQ964" s="558"/>
      <c r="AR964" s="558"/>
      <c r="AS964" s="558"/>
      <c r="AT964" s="558"/>
      <c r="AU964" s="558"/>
      <c r="AV964" s="558"/>
      <c r="AW964" s="558"/>
      <c r="AX964" s="558"/>
      <c r="AY964" s="558"/>
      <c r="AZ964" s="558"/>
      <c r="BA964" s="558"/>
    </row>
    <row r="965" spans="6:53" s="531" customFormat="1" ht="12">
      <c r="F965" s="532"/>
      <c r="G965" s="532"/>
      <c r="H965" s="532"/>
      <c r="I965" s="532"/>
      <c r="L965" s="532"/>
      <c r="N965" s="558"/>
      <c r="O965" s="536"/>
      <c r="P965" s="536"/>
      <c r="Q965" s="536"/>
      <c r="R965" s="536"/>
      <c r="S965" s="536"/>
      <c r="T965" s="537"/>
      <c r="U965" s="537"/>
      <c r="V965" s="537"/>
      <c r="W965" s="537"/>
      <c r="X965" s="537"/>
      <c r="Y965" s="537"/>
      <c r="Z965" s="537"/>
      <c r="AA965" s="537"/>
      <c r="AB965" s="537"/>
      <c r="AC965" s="537"/>
      <c r="AD965" s="558"/>
      <c r="AE965" s="558"/>
      <c r="AF965" s="558"/>
      <c r="AG965" s="558"/>
      <c r="AH965" s="558"/>
      <c r="AI965" s="558"/>
      <c r="AJ965" s="558"/>
      <c r="AK965" s="558"/>
      <c r="AL965" s="558"/>
      <c r="AM965" s="558"/>
      <c r="AN965" s="558"/>
      <c r="AO965" s="558"/>
      <c r="AP965" s="558"/>
      <c r="AQ965" s="558"/>
      <c r="AR965" s="558"/>
      <c r="AS965" s="558"/>
      <c r="AT965" s="558"/>
      <c r="AU965" s="558"/>
      <c r="AV965" s="558"/>
      <c r="AW965" s="558"/>
      <c r="AX965" s="558"/>
      <c r="AY965" s="558"/>
      <c r="AZ965" s="558"/>
      <c r="BA965" s="558"/>
    </row>
    <row r="966" spans="6:53" s="531" customFormat="1" ht="12">
      <c r="F966" s="532"/>
      <c r="G966" s="532"/>
      <c r="H966" s="532"/>
      <c r="I966" s="532"/>
      <c r="L966" s="532"/>
      <c r="N966" s="558"/>
      <c r="O966" s="536"/>
      <c r="P966" s="536"/>
      <c r="Q966" s="536"/>
      <c r="R966" s="536"/>
      <c r="S966" s="536"/>
      <c r="T966" s="537"/>
      <c r="U966" s="537"/>
      <c r="V966" s="537"/>
      <c r="W966" s="537"/>
      <c r="X966" s="537"/>
      <c r="Y966" s="537"/>
      <c r="Z966" s="537"/>
      <c r="AA966" s="537"/>
      <c r="AB966" s="537"/>
      <c r="AC966" s="537"/>
      <c r="AD966" s="558"/>
      <c r="AE966" s="558"/>
      <c r="AF966" s="558"/>
      <c r="AG966" s="558"/>
      <c r="AH966" s="558"/>
      <c r="AI966" s="558"/>
      <c r="AJ966" s="558"/>
      <c r="AK966" s="558"/>
      <c r="AL966" s="558"/>
      <c r="AM966" s="558"/>
      <c r="AN966" s="558"/>
      <c r="AO966" s="558"/>
      <c r="AP966" s="558"/>
      <c r="AQ966" s="558"/>
      <c r="AR966" s="558"/>
      <c r="AS966" s="558"/>
      <c r="AT966" s="558"/>
      <c r="AU966" s="558"/>
      <c r="AV966" s="558"/>
      <c r="AW966" s="558"/>
      <c r="AX966" s="558"/>
      <c r="AY966" s="558"/>
      <c r="AZ966" s="558"/>
      <c r="BA966" s="558"/>
    </row>
    <row r="967" spans="6:53" s="531" customFormat="1" ht="12">
      <c r="F967" s="532"/>
      <c r="G967" s="532"/>
      <c r="H967" s="532"/>
      <c r="I967" s="532"/>
      <c r="L967" s="532"/>
      <c r="N967" s="558"/>
      <c r="O967" s="536"/>
      <c r="P967" s="536"/>
      <c r="Q967" s="536"/>
      <c r="R967" s="536"/>
      <c r="S967" s="536"/>
      <c r="T967" s="537"/>
      <c r="U967" s="537"/>
      <c r="V967" s="537"/>
      <c r="W967" s="537"/>
      <c r="X967" s="537"/>
      <c r="Y967" s="537"/>
      <c r="Z967" s="537"/>
      <c r="AA967" s="537"/>
      <c r="AB967" s="537"/>
      <c r="AC967" s="537"/>
      <c r="AD967" s="558"/>
      <c r="AE967" s="558"/>
      <c r="AF967" s="558"/>
      <c r="AG967" s="558"/>
      <c r="AH967" s="558"/>
      <c r="AI967" s="558"/>
      <c r="AJ967" s="558"/>
      <c r="AK967" s="558"/>
      <c r="AL967" s="558"/>
      <c r="AM967" s="558"/>
      <c r="AN967" s="558"/>
      <c r="AO967" s="558"/>
      <c r="AP967" s="558"/>
      <c r="AQ967" s="558"/>
      <c r="AR967" s="558"/>
      <c r="AS967" s="558"/>
      <c r="AT967" s="558"/>
      <c r="AU967" s="558"/>
      <c r="AV967" s="558"/>
      <c r="AW967" s="558"/>
      <c r="AX967" s="558"/>
      <c r="AY967" s="558"/>
      <c r="AZ967" s="558"/>
      <c r="BA967" s="558"/>
    </row>
    <row r="968" spans="6:53" s="531" customFormat="1" ht="12">
      <c r="F968" s="532"/>
      <c r="G968" s="532"/>
      <c r="H968" s="532"/>
      <c r="I968" s="532"/>
      <c r="L968" s="532"/>
      <c r="N968" s="558"/>
      <c r="O968" s="536"/>
      <c r="P968" s="536"/>
      <c r="Q968" s="536"/>
      <c r="R968" s="536"/>
      <c r="S968" s="536"/>
      <c r="T968" s="537"/>
      <c r="U968" s="537"/>
      <c r="V968" s="537"/>
      <c r="W968" s="537"/>
      <c r="X968" s="537"/>
      <c r="Y968" s="537"/>
      <c r="Z968" s="537"/>
      <c r="AA968" s="537"/>
      <c r="AB968" s="537"/>
      <c r="AC968" s="537"/>
      <c r="AD968" s="558"/>
      <c r="AE968" s="558"/>
      <c r="AF968" s="558"/>
      <c r="AG968" s="558"/>
      <c r="AH968" s="558"/>
      <c r="AI968" s="558"/>
      <c r="AJ968" s="558"/>
      <c r="AK968" s="558"/>
      <c r="AL968" s="558"/>
      <c r="AM968" s="558"/>
      <c r="AN968" s="558"/>
      <c r="AO968" s="558"/>
      <c r="AP968" s="558"/>
      <c r="AQ968" s="558"/>
      <c r="AR968" s="558"/>
      <c r="AS968" s="558"/>
      <c r="AT968" s="558"/>
      <c r="AU968" s="558"/>
      <c r="AV968" s="558"/>
      <c r="AW968" s="558"/>
      <c r="AX968" s="558"/>
      <c r="AY968" s="558"/>
      <c r="AZ968" s="558"/>
      <c r="BA968" s="558"/>
    </row>
    <row r="969" spans="6:53" s="531" customFormat="1" ht="12">
      <c r="F969" s="532"/>
      <c r="G969" s="532"/>
      <c r="H969" s="532"/>
      <c r="I969" s="532"/>
      <c r="L969" s="532"/>
      <c r="N969" s="558"/>
      <c r="O969" s="536"/>
      <c r="P969" s="536"/>
      <c r="Q969" s="536"/>
      <c r="R969" s="536"/>
      <c r="S969" s="536"/>
      <c r="T969" s="537"/>
      <c r="U969" s="537"/>
      <c r="V969" s="537"/>
      <c r="W969" s="537"/>
      <c r="X969" s="537"/>
      <c r="Y969" s="537"/>
      <c r="Z969" s="537"/>
      <c r="AA969" s="537"/>
      <c r="AB969" s="537"/>
      <c r="AC969" s="537"/>
      <c r="AD969" s="558"/>
      <c r="AE969" s="558"/>
      <c r="AF969" s="558"/>
      <c r="AG969" s="558"/>
      <c r="AH969" s="558"/>
      <c r="AI969" s="558"/>
      <c r="AJ969" s="558"/>
      <c r="AK969" s="558"/>
      <c r="AL969" s="558"/>
      <c r="AM969" s="558"/>
      <c r="AN969" s="558"/>
      <c r="AO969" s="558"/>
      <c r="AP969" s="558"/>
      <c r="AQ969" s="558"/>
      <c r="AR969" s="558"/>
      <c r="AS969" s="558"/>
      <c r="AT969" s="558"/>
      <c r="AU969" s="558"/>
      <c r="AV969" s="558"/>
      <c r="AW969" s="558"/>
      <c r="AX969" s="558"/>
      <c r="AY969" s="558"/>
      <c r="AZ969" s="558"/>
      <c r="BA969" s="558"/>
    </row>
    <row r="970" spans="6:53" s="531" customFormat="1" ht="12">
      <c r="F970" s="532"/>
      <c r="G970" s="532"/>
      <c r="H970" s="532"/>
      <c r="I970" s="532"/>
      <c r="L970" s="532"/>
      <c r="N970" s="558"/>
      <c r="O970" s="536"/>
      <c r="P970" s="536"/>
      <c r="Q970" s="536"/>
      <c r="R970" s="536"/>
      <c r="S970" s="536"/>
      <c r="T970" s="537"/>
      <c r="U970" s="537"/>
      <c r="V970" s="537"/>
      <c r="W970" s="537"/>
      <c r="X970" s="537"/>
      <c r="Y970" s="537"/>
      <c r="Z970" s="537"/>
      <c r="AA970" s="537"/>
      <c r="AB970" s="537"/>
      <c r="AC970" s="537"/>
      <c r="AD970" s="558"/>
      <c r="AE970" s="558"/>
      <c r="AF970" s="558"/>
      <c r="AG970" s="558"/>
      <c r="AH970" s="558"/>
      <c r="AI970" s="558"/>
      <c r="AJ970" s="558"/>
      <c r="AK970" s="558"/>
      <c r="AL970" s="558"/>
      <c r="AM970" s="558"/>
      <c r="AN970" s="558"/>
      <c r="AO970" s="558"/>
      <c r="AP970" s="558"/>
      <c r="AQ970" s="558"/>
      <c r="AR970" s="558"/>
      <c r="AS970" s="558"/>
      <c r="AT970" s="558"/>
      <c r="AU970" s="558"/>
      <c r="AV970" s="558"/>
      <c r="AW970" s="558"/>
      <c r="AX970" s="558"/>
      <c r="AY970" s="558"/>
      <c r="AZ970" s="558"/>
      <c r="BA970" s="558"/>
    </row>
    <row r="971" spans="6:53" s="531" customFormat="1" ht="12">
      <c r="F971" s="532"/>
      <c r="G971" s="532"/>
      <c r="H971" s="532"/>
      <c r="I971" s="532"/>
      <c r="L971" s="532"/>
      <c r="N971" s="558"/>
      <c r="O971" s="536"/>
      <c r="P971" s="536"/>
      <c r="Q971" s="536"/>
      <c r="R971" s="536"/>
      <c r="S971" s="536"/>
      <c r="T971" s="537"/>
      <c r="U971" s="537"/>
      <c r="V971" s="537"/>
      <c r="W971" s="537"/>
      <c r="X971" s="537"/>
      <c r="Y971" s="537"/>
      <c r="Z971" s="537"/>
      <c r="AA971" s="537"/>
      <c r="AB971" s="537"/>
      <c r="AC971" s="537"/>
      <c r="AD971" s="558"/>
      <c r="AE971" s="558"/>
      <c r="AF971" s="558"/>
      <c r="AG971" s="558"/>
      <c r="AH971" s="558"/>
      <c r="AI971" s="558"/>
      <c r="AJ971" s="558"/>
      <c r="AK971" s="558"/>
      <c r="AL971" s="558"/>
      <c r="AM971" s="558"/>
      <c r="AN971" s="558"/>
      <c r="AO971" s="558"/>
      <c r="AP971" s="558"/>
      <c r="AQ971" s="558"/>
      <c r="AR971" s="558"/>
      <c r="AS971" s="558"/>
      <c r="AT971" s="558"/>
      <c r="AU971" s="558"/>
      <c r="AV971" s="558"/>
      <c r="AW971" s="558"/>
      <c r="AX971" s="558"/>
      <c r="AY971" s="558"/>
      <c r="AZ971" s="558"/>
      <c r="BA971" s="558"/>
    </row>
    <row r="972" spans="6:53" s="531" customFormat="1" ht="12">
      <c r="F972" s="532"/>
      <c r="G972" s="532"/>
      <c r="H972" s="532"/>
      <c r="I972" s="532"/>
      <c r="L972" s="532"/>
      <c r="N972" s="558"/>
      <c r="O972" s="536"/>
      <c r="P972" s="536"/>
      <c r="Q972" s="536"/>
      <c r="R972" s="536"/>
      <c r="S972" s="536"/>
      <c r="T972" s="537"/>
      <c r="U972" s="537"/>
      <c r="V972" s="537"/>
      <c r="W972" s="537"/>
      <c r="X972" s="537"/>
      <c r="Y972" s="537"/>
      <c r="Z972" s="537"/>
      <c r="AA972" s="537"/>
      <c r="AB972" s="537"/>
      <c r="AC972" s="537"/>
      <c r="AD972" s="558"/>
      <c r="AE972" s="558"/>
      <c r="AF972" s="558"/>
      <c r="AG972" s="558"/>
      <c r="AH972" s="558"/>
      <c r="AI972" s="558"/>
      <c r="AJ972" s="558"/>
      <c r="AK972" s="558"/>
      <c r="AL972" s="558"/>
      <c r="AM972" s="558"/>
      <c r="AN972" s="558"/>
      <c r="AO972" s="558"/>
      <c r="AP972" s="558"/>
      <c r="AQ972" s="558"/>
      <c r="AR972" s="558"/>
      <c r="AS972" s="558"/>
      <c r="AT972" s="558"/>
      <c r="AU972" s="558"/>
      <c r="AV972" s="558"/>
      <c r="AW972" s="558"/>
      <c r="AX972" s="558"/>
      <c r="AY972" s="558"/>
      <c r="AZ972" s="558"/>
      <c r="BA972" s="558"/>
    </row>
    <row r="973" spans="6:53" s="531" customFormat="1" ht="12">
      <c r="F973" s="532"/>
      <c r="G973" s="532"/>
      <c r="H973" s="532"/>
      <c r="I973" s="532"/>
      <c r="L973" s="532"/>
      <c r="N973" s="558"/>
      <c r="O973" s="536"/>
      <c r="P973" s="536"/>
      <c r="Q973" s="536"/>
      <c r="R973" s="536"/>
      <c r="S973" s="536"/>
      <c r="T973" s="537"/>
      <c r="U973" s="537"/>
      <c r="V973" s="537"/>
      <c r="W973" s="537"/>
      <c r="X973" s="537"/>
      <c r="Y973" s="537"/>
      <c r="Z973" s="537"/>
      <c r="AA973" s="537"/>
      <c r="AB973" s="537"/>
      <c r="AC973" s="537"/>
      <c r="AD973" s="558"/>
      <c r="AE973" s="558"/>
      <c r="AF973" s="558"/>
      <c r="AG973" s="558"/>
      <c r="AH973" s="558"/>
      <c r="AI973" s="558"/>
      <c r="AJ973" s="558"/>
      <c r="AK973" s="558"/>
      <c r="AL973" s="558"/>
      <c r="AM973" s="558"/>
      <c r="AN973" s="558"/>
      <c r="AO973" s="558"/>
      <c r="AP973" s="558"/>
      <c r="AQ973" s="558"/>
      <c r="AR973" s="558"/>
      <c r="AS973" s="558"/>
      <c r="AT973" s="558"/>
      <c r="AU973" s="558"/>
      <c r="AV973" s="558"/>
      <c r="AW973" s="558"/>
      <c r="AX973" s="558"/>
      <c r="AY973" s="558"/>
      <c r="AZ973" s="558"/>
      <c r="BA973" s="558"/>
    </row>
    <row r="974" spans="6:53" s="531" customFormat="1" ht="12">
      <c r="F974" s="532"/>
      <c r="G974" s="532"/>
      <c r="H974" s="532"/>
      <c r="I974" s="532"/>
      <c r="L974" s="532"/>
      <c r="N974" s="558"/>
      <c r="O974" s="536"/>
      <c r="P974" s="536"/>
      <c r="Q974" s="536"/>
      <c r="R974" s="536"/>
      <c r="S974" s="536"/>
      <c r="T974" s="537"/>
      <c r="U974" s="537"/>
      <c r="V974" s="537"/>
      <c r="W974" s="537"/>
      <c r="X974" s="537"/>
      <c r="Y974" s="537"/>
      <c r="Z974" s="537"/>
      <c r="AA974" s="537"/>
      <c r="AB974" s="537"/>
      <c r="AC974" s="537"/>
      <c r="AD974" s="558"/>
      <c r="AE974" s="558"/>
      <c r="AF974" s="558"/>
      <c r="AG974" s="558"/>
      <c r="AH974" s="558"/>
      <c r="AI974" s="558"/>
      <c r="AJ974" s="558"/>
      <c r="AK974" s="558"/>
      <c r="AL974" s="558"/>
      <c r="AM974" s="558"/>
      <c r="AN974" s="558"/>
      <c r="AO974" s="558"/>
      <c r="AP974" s="558"/>
      <c r="AQ974" s="558"/>
      <c r="AR974" s="558"/>
      <c r="AS974" s="558"/>
      <c r="AT974" s="558"/>
      <c r="AU974" s="558"/>
      <c r="AV974" s="558"/>
      <c r="AW974" s="558"/>
      <c r="AX974" s="558"/>
      <c r="AY974" s="558"/>
      <c r="AZ974" s="558"/>
      <c r="BA974" s="558"/>
    </row>
    <row r="975" spans="6:53" s="531" customFormat="1" ht="12">
      <c r="F975" s="532"/>
      <c r="G975" s="532"/>
      <c r="H975" s="532"/>
      <c r="I975" s="532"/>
      <c r="L975" s="532"/>
      <c r="N975" s="558"/>
      <c r="O975" s="536"/>
      <c r="P975" s="536"/>
      <c r="Q975" s="536"/>
      <c r="R975" s="536"/>
      <c r="S975" s="536"/>
      <c r="T975" s="537"/>
      <c r="U975" s="537"/>
      <c r="V975" s="537"/>
      <c r="W975" s="537"/>
      <c r="X975" s="537"/>
      <c r="Y975" s="537"/>
      <c r="Z975" s="537"/>
      <c r="AA975" s="537"/>
      <c r="AB975" s="537"/>
      <c r="AC975" s="537"/>
      <c r="AD975" s="558"/>
      <c r="AE975" s="558"/>
      <c r="AF975" s="558"/>
      <c r="AG975" s="558"/>
      <c r="AH975" s="558"/>
      <c r="AI975" s="558"/>
      <c r="AJ975" s="558"/>
      <c r="AK975" s="558"/>
      <c r="AL975" s="558"/>
      <c r="AM975" s="558"/>
      <c r="AN975" s="558"/>
      <c r="AO975" s="558"/>
      <c r="AP975" s="558"/>
      <c r="AQ975" s="558"/>
      <c r="AR975" s="558"/>
      <c r="AS975" s="558"/>
      <c r="AT975" s="558"/>
      <c r="AU975" s="558"/>
      <c r="AV975" s="558"/>
      <c r="AW975" s="558"/>
      <c r="AX975" s="558"/>
      <c r="AY975" s="558"/>
      <c r="AZ975" s="558"/>
      <c r="BA975" s="558"/>
    </row>
    <row r="976" spans="6:53" s="531" customFormat="1" ht="12">
      <c r="F976" s="532"/>
      <c r="G976" s="532"/>
      <c r="H976" s="532"/>
      <c r="I976" s="532"/>
      <c r="L976" s="532"/>
      <c r="N976" s="558"/>
      <c r="O976" s="536"/>
      <c r="P976" s="536"/>
      <c r="Q976" s="536"/>
      <c r="R976" s="536"/>
      <c r="S976" s="536"/>
      <c r="T976" s="537"/>
      <c r="U976" s="537"/>
      <c r="V976" s="537"/>
      <c r="W976" s="537"/>
      <c r="X976" s="537"/>
      <c r="Y976" s="537"/>
      <c r="Z976" s="537"/>
      <c r="AA976" s="537"/>
      <c r="AB976" s="537"/>
      <c r="AC976" s="537"/>
      <c r="AD976" s="558"/>
      <c r="AE976" s="558"/>
      <c r="AF976" s="558"/>
      <c r="AG976" s="558"/>
      <c r="AH976" s="558"/>
      <c r="AI976" s="558"/>
      <c r="AJ976" s="558"/>
      <c r="AK976" s="558"/>
      <c r="AL976" s="558"/>
      <c r="AM976" s="558"/>
      <c r="AN976" s="558"/>
      <c r="AO976" s="558"/>
      <c r="AP976" s="558"/>
      <c r="AQ976" s="558"/>
      <c r="AR976" s="558"/>
      <c r="AS976" s="558"/>
      <c r="AT976" s="558"/>
      <c r="AU976" s="558"/>
      <c r="AV976" s="558"/>
      <c r="AW976" s="558"/>
      <c r="AX976" s="558"/>
      <c r="AY976" s="558"/>
      <c r="AZ976" s="558"/>
      <c r="BA976" s="558"/>
    </row>
    <row r="977" spans="6:53" s="531" customFormat="1" ht="12">
      <c r="F977" s="532"/>
      <c r="G977" s="532"/>
      <c r="H977" s="532"/>
      <c r="I977" s="532"/>
      <c r="L977" s="532"/>
      <c r="N977" s="558"/>
      <c r="O977" s="536"/>
      <c r="P977" s="536"/>
      <c r="Q977" s="536"/>
      <c r="R977" s="536"/>
      <c r="S977" s="536"/>
      <c r="T977" s="537"/>
      <c r="U977" s="537"/>
      <c r="V977" s="537"/>
      <c r="W977" s="537"/>
      <c r="X977" s="537"/>
      <c r="Y977" s="537"/>
      <c r="Z977" s="537"/>
      <c r="AA977" s="537"/>
      <c r="AB977" s="537"/>
      <c r="AC977" s="537"/>
      <c r="AD977" s="558"/>
      <c r="AE977" s="558"/>
      <c r="AF977" s="558"/>
      <c r="AG977" s="558"/>
      <c r="AH977" s="558"/>
      <c r="AI977" s="558"/>
      <c r="AJ977" s="558"/>
      <c r="AK977" s="558"/>
      <c r="AL977" s="558"/>
      <c r="AM977" s="558"/>
      <c r="AN977" s="558"/>
      <c r="AO977" s="558"/>
      <c r="AP977" s="558"/>
      <c r="AQ977" s="558"/>
      <c r="AR977" s="558"/>
      <c r="AS977" s="558"/>
      <c r="AT977" s="558"/>
      <c r="AU977" s="558"/>
      <c r="AV977" s="558"/>
      <c r="AW977" s="558"/>
      <c r="AX977" s="558"/>
      <c r="AY977" s="558"/>
      <c r="AZ977" s="558"/>
      <c r="BA977" s="558"/>
    </row>
    <row r="978" spans="6:53" s="531" customFormat="1" ht="12">
      <c r="F978" s="532"/>
      <c r="G978" s="532"/>
      <c r="H978" s="532"/>
      <c r="I978" s="532"/>
      <c r="L978" s="532"/>
      <c r="N978" s="558"/>
      <c r="O978" s="536"/>
      <c r="P978" s="536"/>
      <c r="Q978" s="536"/>
      <c r="R978" s="536"/>
      <c r="S978" s="536"/>
      <c r="T978" s="537"/>
      <c r="U978" s="537"/>
      <c r="V978" s="537"/>
      <c r="W978" s="537"/>
      <c r="X978" s="537"/>
      <c r="Y978" s="537"/>
      <c r="Z978" s="537"/>
      <c r="AA978" s="537"/>
      <c r="AB978" s="537"/>
      <c r="AC978" s="537"/>
      <c r="AD978" s="558"/>
      <c r="AE978" s="558"/>
      <c r="AF978" s="558"/>
      <c r="AG978" s="558"/>
      <c r="AH978" s="558"/>
      <c r="AI978" s="558"/>
      <c r="AJ978" s="558"/>
      <c r="AK978" s="558"/>
      <c r="AL978" s="558"/>
      <c r="AM978" s="558"/>
      <c r="AN978" s="558"/>
      <c r="AO978" s="558"/>
      <c r="AP978" s="558"/>
      <c r="AQ978" s="558"/>
      <c r="AR978" s="558"/>
      <c r="AS978" s="558"/>
      <c r="AT978" s="558"/>
      <c r="AU978" s="558"/>
      <c r="AV978" s="558"/>
      <c r="AW978" s="558"/>
      <c r="AX978" s="558"/>
      <c r="AY978" s="558"/>
      <c r="AZ978" s="558"/>
      <c r="BA978" s="558"/>
    </row>
    <row r="979" spans="6:53" s="531" customFormat="1" ht="12">
      <c r="F979" s="532"/>
      <c r="G979" s="532"/>
      <c r="H979" s="532"/>
      <c r="I979" s="532"/>
      <c r="L979" s="532"/>
      <c r="N979" s="558"/>
      <c r="O979" s="536"/>
      <c r="P979" s="536"/>
      <c r="Q979" s="536"/>
      <c r="R979" s="536"/>
      <c r="S979" s="536"/>
      <c r="T979" s="537"/>
      <c r="U979" s="537"/>
      <c r="V979" s="537"/>
      <c r="W979" s="537"/>
      <c r="X979" s="537"/>
      <c r="Y979" s="537"/>
      <c r="Z979" s="537"/>
      <c r="AA979" s="537"/>
      <c r="AB979" s="537"/>
      <c r="AC979" s="537"/>
      <c r="AD979" s="558"/>
      <c r="AE979" s="558"/>
      <c r="AF979" s="558"/>
      <c r="AG979" s="558"/>
      <c r="AH979" s="558"/>
      <c r="AI979" s="558"/>
      <c r="AJ979" s="558"/>
      <c r="AK979" s="558"/>
      <c r="AL979" s="558"/>
      <c r="AM979" s="558"/>
      <c r="AN979" s="558"/>
      <c r="AO979" s="558"/>
      <c r="AP979" s="558"/>
      <c r="AQ979" s="558"/>
      <c r="AR979" s="558"/>
      <c r="AS979" s="558"/>
      <c r="AT979" s="558"/>
      <c r="AU979" s="558"/>
      <c r="AV979" s="558"/>
      <c r="AW979" s="558"/>
      <c r="AX979" s="558"/>
      <c r="AY979" s="558"/>
      <c r="AZ979" s="558"/>
      <c r="BA979" s="558"/>
    </row>
    <row r="980" spans="6:53" s="531" customFormat="1" ht="12">
      <c r="F980" s="532"/>
      <c r="G980" s="532"/>
      <c r="H980" s="532"/>
      <c r="I980" s="532"/>
      <c r="L980" s="532"/>
      <c r="N980" s="558"/>
      <c r="O980" s="536"/>
      <c r="P980" s="536"/>
      <c r="Q980" s="536"/>
      <c r="R980" s="536"/>
      <c r="S980" s="536"/>
      <c r="T980" s="537"/>
      <c r="U980" s="537"/>
      <c r="V980" s="537"/>
      <c r="W980" s="537"/>
      <c r="X980" s="537"/>
      <c r="Y980" s="537"/>
      <c r="Z980" s="537"/>
      <c r="AA980" s="537"/>
      <c r="AB980" s="537"/>
      <c r="AC980" s="537"/>
      <c r="AD980" s="558"/>
      <c r="AE980" s="558"/>
      <c r="AF980" s="558"/>
      <c r="AG980" s="558"/>
      <c r="AH980" s="558"/>
      <c r="AI980" s="558"/>
      <c r="AJ980" s="558"/>
      <c r="AK980" s="558"/>
      <c r="AL980" s="558"/>
      <c r="AM980" s="558"/>
      <c r="AN980" s="558"/>
      <c r="AO980" s="558"/>
      <c r="AP980" s="558"/>
      <c r="AQ980" s="558"/>
      <c r="AR980" s="558"/>
      <c r="AS980" s="558"/>
      <c r="AT980" s="558"/>
      <c r="AU980" s="558"/>
      <c r="AV980" s="558"/>
      <c r="AW980" s="558"/>
      <c r="AX980" s="558"/>
      <c r="AY980" s="558"/>
      <c r="AZ980" s="558"/>
      <c r="BA980" s="558"/>
    </row>
    <row r="981" spans="6:53" s="531" customFormat="1" ht="12">
      <c r="F981" s="532"/>
      <c r="G981" s="532"/>
      <c r="H981" s="532"/>
      <c r="I981" s="532"/>
      <c r="L981" s="532"/>
      <c r="N981" s="558"/>
      <c r="O981" s="536"/>
      <c r="P981" s="536"/>
      <c r="Q981" s="536"/>
      <c r="R981" s="536"/>
      <c r="S981" s="536"/>
      <c r="T981" s="537"/>
      <c r="U981" s="537"/>
      <c r="V981" s="537"/>
      <c r="W981" s="537"/>
      <c r="X981" s="537"/>
      <c r="Y981" s="537"/>
      <c r="Z981" s="537"/>
      <c r="AA981" s="537"/>
      <c r="AB981" s="537"/>
      <c r="AC981" s="537"/>
      <c r="AD981" s="558"/>
      <c r="AE981" s="558"/>
      <c r="AF981" s="558"/>
      <c r="AG981" s="558"/>
      <c r="AH981" s="558"/>
      <c r="AI981" s="558"/>
      <c r="AJ981" s="558"/>
      <c r="AK981" s="558"/>
      <c r="AL981" s="558"/>
      <c r="AM981" s="558"/>
      <c r="AN981" s="558"/>
      <c r="AO981" s="558"/>
      <c r="AP981" s="558"/>
      <c r="AQ981" s="558"/>
      <c r="AR981" s="558"/>
      <c r="AS981" s="558"/>
      <c r="AT981" s="558"/>
      <c r="AU981" s="558"/>
      <c r="AV981" s="558"/>
      <c r="AW981" s="558"/>
      <c r="AX981" s="558"/>
      <c r="AY981" s="558"/>
      <c r="AZ981" s="558"/>
      <c r="BA981" s="558"/>
    </row>
    <row r="982" spans="6:53" s="531" customFormat="1" ht="12">
      <c r="F982" s="532"/>
      <c r="G982" s="532"/>
      <c r="H982" s="532"/>
      <c r="I982" s="532"/>
      <c r="L982" s="532"/>
      <c r="N982" s="558"/>
      <c r="O982" s="536"/>
      <c r="P982" s="536"/>
      <c r="Q982" s="536"/>
      <c r="R982" s="536"/>
      <c r="S982" s="536"/>
      <c r="T982" s="537"/>
      <c r="U982" s="537"/>
      <c r="V982" s="537"/>
      <c r="W982" s="537"/>
      <c r="X982" s="537"/>
      <c r="Y982" s="537"/>
      <c r="Z982" s="537"/>
      <c r="AA982" s="537"/>
      <c r="AB982" s="537"/>
      <c r="AC982" s="537"/>
      <c r="AD982" s="558"/>
      <c r="AE982" s="558"/>
      <c r="AF982" s="558"/>
      <c r="AG982" s="558"/>
      <c r="AH982" s="558"/>
      <c r="AI982" s="558"/>
      <c r="AJ982" s="558"/>
      <c r="AK982" s="558"/>
      <c r="AL982" s="558"/>
      <c r="AM982" s="558"/>
      <c r="AN982" s="558"/>
      <c r="AO982" s="558"/>
      <c r="AP982" s="558"/>
      <c r="AQ982" s="558"/>
      <c r="AR982" s="558"/>
      <c r="AS982" s="558"/>
      <c r="AT982" s="558"/>
      <c r="AU982" s="558"/>
      <c r="AV982" s="558"/>
      <c r="AW982" s="558"/>
      <c r="AX982" s="558"/>
      <c r="AY982" s="558"/>
      <c r="AZ982" s="558"/>
      <c r="BA982" s="558"/>
    </row>
    <row r="983" spans="6:53" s="531" customFormat="1" ht="12">
      <c r="F983" s="532"/>
      <c r="G983" s="532"/>
      <c r="H983" s="532"/>
      <c r="I983" s="532"/>
      <c r="L983" s="532"/>
      <c r="N983" s="558"/>
      <c r="O983" s="536"/>
      <c r="P983" s="536"/>
      <c r="Q983" s="536"/>
      <c r="R983" s="536"/>
      <c r="S983" s="536"/>
      <c r="T983" s="537"/>
      <c r="U983" s="537"/>
      <c r="V983" s="537"/>
      <c r="W983" s="537"/>
      <c r="X983" s="537"/>
      <c r="Y983" s="537"/>
      <c r="Z983" s="537"/>
      <c r="AA983" s="537"/>
      <c r="AB983" s="537"/>
      <c r="AC983" s="537"/>
      <c r="AD983" s="558"/>
      <c r="AE983" s="558"/>
      <c r="AF983" s="558"/>
      <c r="AG983" s="558"/>
      <c r="AH983" s="558"/>
      <c r="AI983" s="558"/>
      <c r="AJ983" s="558"/>
      <c r="AK983" s="558"/>
      <c r="AL983" s="558"/>
      <c r="AM983" s="558"/>
      <c r="AN983" s="558"/>
      <c r="AO983" s="558"/>
      <c r="AP983" s="558"/>
      <c r="AQ983" s="558"/>
      <c r="AR983" s="558"/>
      <c r="AS983" s="558"/>
      <c r="AT983" s="558"/>
      <c r="AU983" s="558"/>
      <c r="AV983" s="558"/>
      <c r="AW983" s="558"/>
      <c r="AX983" s="558"/>
      <c r="AY983" s="558"/>
      <c r="AZ983" s="558"/>
      <c r="BA983" s="558"/>
    </row>
    <row r="984" spans="6:53" s="531" customFormat="1" ht="12">
      <c r="F984" s="532"/>
      <c r="G984" s="532"/>
      <c r="H984" s="532"/>
      <c r="I984" s="532"/>
      <c r="L984" s="532"/>
      <c r="N984" s="558"/>
      <c r="O984" s="536"/>
      <c r="P984" s="536"/>
      <c r="Q984" s="536"/>
      <c r="R984" s="536"/>
      <c r="S984" s="536"/>
      <c r="T984" s="537"/>
      <c r="U984" s="537"/>
      <c r="V984" s="537"/>
      <c r="W984" s="537"/>
      <c r="X984" s="537"/>
      <c r="Y984" s="537"/>
      <c r="Z984" s="537"/>
      <c r="AA984" s="537"/>
      <c r="AB984" s="537"/>
      <c r="AC984" s="537"/>
      <c r="AD984" s="558"/>
      <c r="AE984" s="558"/>
      <c r="AF984" s="558"/>
      <c r="AG984" s="558"/>
      <c r="AH984" s="558"/>
      <c r="AI984" s="558"/>
      <c r="AJ984" s="558"/>
      <c r="AK984" s="558"/>
      <c r="AL984" s="558"/>
      <c r="AM984" s="558"/>
      <c r="AN984" s="558"/>
      <c r="AO984" s="558"/>
      <c r="AP984" s="558"/>
      <c r="AQ984" s="558"/>
      <c r="AR984" s="558"/>
      <c r="AS984" s="558"/>
      <c r="AT984" s="558"/>
      <c r="AU984" s="558"/>
      <c r="AV984" s="558"/>
      <c r="AW984" s="558"/>
      <c r="AX984" s="558"/>
      <c r="AY984" s="558"/>
      <c r="AZ984" s="558"/>
      <c r="BA984" s="558"/>
    </row>
    <row r="985" spans="6:53" s="531" customFormat="1" ht="12">
      <c r="F985" s="532"/>
      <c r="G985" s="532"/>
      <c r="H985" s="532"/>
      <c r="I985" s="532"/>
      <c r="L985" s="532"/>
      <c r="N985" s="558"/>
      <c r="O985" s="536"/>
      <c r="P985" s="536"/>
      <c r="Q985" s="536"/>
      <c r="R985" s="536"/>
      <c r="S985" s="536"/>
      <c r="T985" s="537"/>
      <c r="U985" s="537"/>
      <c r="V985" s="537"/>
      <c r="W985" s="537"/>
      <c r="X985" s="537"/>
      <c r="Y985" s="537"/>
      <c r="Z985" s="537"/>
      <c r="AA985" s="537"/>
      <c r="AB985" s="537"/>
      <c r="AC985" s="537"/>
      <c r="AD985" s="558"/>
      <c r="AE985" s="558"/>
      <c r="AF985" s="558"/>
      <c r="AG985" s="558"/>
      <c r="AH985" s="558"/>
      <c r="AI985" s="558"/>
      <c r="AJ985" s="558"/>
      <c r="AK985" s="558"/>
      <c r="AL985" s="558"/>
      <c r="AM985" s="558"/>
      <c r="AN985" s="558"/>
      <c r="AO985" s="558"/>
      <c r="AP985" s="558"/>
      <c r="AQ985" s="558"/>
      <c r="AR985" s="558"/>
      <c r="AS985" s="558"/>
      <c r="AT985" s="558"/>
      <c r="AU985" s="558"/>
      <c r="AV985" s="558"/>
      <c r="AW985" s="558"/>
      <c r="AX985" s="558"/>
      <c r="AY985" s="558"/>
      <c r="AZ985" s="558"/>
      <c r="BA985" s="558"/>
    </row>
    <row r="986" spans="6:53" s="531" customFormat="1" ht="12">
      <c r="F986" s="532"/>
      <c r="G986" s="532"/>
      <c r="H986" s="532"/>
      <c r="I986" s="532"/>
      <c r="L986" s="532"/>
      <c r="N986" s="558"/>
      <c r="O986" s="536"/>
      <c r="P986" s="536"/>
      <c r="Q986" s="536"/>
      <c r="R986" s="536"/>
      <c r="S986" s="536"/>
      <c r="T986" s="537"/>
      <c r="U986" s="537"/>
      <c r="V986" s="537"/>
      <c r="W986" s="537"/>
      <c r="X986" s="537"/>
      <c r="Y986" s="537"/>
      <c r="Z986" s="537"/>
      <c r="AA986" s="537"/>
      <c r="AB986" s="537"/>
      <c r="AC986" s="537"/>
      <c r="AD986" s="558"/>
      <c r="AE986" s="558"/>
      <c r="AF986" s="558"/>
      <c r="AG986" s="558"/>
      <c r="AH986" s="558"/>
      <c r="AI986" s="558"/>
      <c r="AJ986" s="558"/>
      <c r="AK986" s="558"/>
      <c r="AL986" s="558"/>
      <c r="AM986" s="558"/>
      <c r="AN986" s="558"/>
      <c r="AO986" s="558"/>
      <c r="AP986" s="558"/>
      <c r="AQ986" s="558"/>
      <c r="AR986" s="558"/>
      <c r="AS986" s="558"/>
      <c r="AT986" s="558"/>
      <c r="AU986" s="558"/>
      <c r="AV986" s="558"/>
      <c r="AW986" s="558"/>
      <c r="AX986" s="558"/>
      <c r="AY986" s="558"/>
      <c r="AZ986" s="558"/>
      <c r="BA986" s="558"/>
    </row>
    <row r="987" spans="6:53" s="531" customFormat="1" ht="12">
      <c r="F987" s="532"/>
      <c r="G987" s="532"/>
      <c r="H987" s="532"/>
      <c r="I987" s="532"/>
      <c r="L987" s="532"/>
      <c r="N987" s="558"/>
      <c r="O987" s="536"/>
      <c r="P987" s="536"/>
      <c r="Q987" s="536"/>
      <c r="R987" s="536"/>
      <c r="S987" s="536"/>
      <c r="T987" s="537"/>
      <c r="U987" s="537"/>
      <c r="V987" s="537"/>
      <c r="W987" s="537"/>
      <c r="X987" s="537"/>
      <c r="Y987" s="537"/>
      <c r="Z987" s="537"/>
      <c r="AA987" s="537"/>
      <c r="AB987" s="537"/>
      <c r="AC987" s="537"/>
      <c r="AD987" s="558"/>
      <c r="AE987" s="558"/>
      <c r="AF987" s="558"/>
      <c r="AG987" s="558"/>
      <c r="AH987" s="558"/>
      <c r="AI987" s="558"/>
      <c r="AJ987" s="558"/>
      <c r="AK987" s="558"/>
      <c r="AL987" s="558"/>
      <c r="AM987" s="558"/>
      <c r="AN987" s="558"/>
      <c r="AO987" s="558"/>
      <c r="AP987" s="558"/>
      <c r="AQ987" s="558"/>
      <c r="AR987" s="558"/>
      <c r="AS987" s="558"/>
      <c r="AT987" s="558"/>
      <c r="AU987" s="558"/>
      <c r="AV987" s="558"/>
      <c r="AW987" s="558"/>
      <c r="AX987" s="558"/>
      <c r="AY987" s="558"/>
      <c r="AZ987" s="558"/>
      <c r="BA987" s="558"/>
    </row>
    <row r="988" spans="6:53" s="531" customFormat="1" ht="12">
      <c r="F988" s="532"/>
      <c r="G988" s="532"/>
      <c r="H988" s="532"/>
      <c r="I988" s="532"/>
      <c r="L988" s="532"/>
      <c r="N988" s="558"/>
      <c r="O988" s="536"/>
      <c r="P988" s="536"/>
      <c r="Q988" s="536"/>
      <c r="R988" s="536"/>
      <c r="S988" s="536"/>
      <c r="T988" s="537"/>
      <c r="U988" s="537"/>
      <c r="V988" s="537"/>
      <c r="W988" s="537"/>
      <c r="X988" s="537"/>
      <c r="Y988" s="537"/>
      <c r="Z988" s="537"/>
      <c r="AA988" s="537"/>
      <c r="AB988" s="537"/>
      <c r="AC988" s="537"/>
      <c r="AD988" s="558"/>
      <c r="AE988" s="558"/>
      <c r="AF988" s="558"/>
      <c r="AG988" s="558"/>
      <c r="AH988" s="558"/>
      <c r="AI988" s="558"/>
      <c r="AJ988" s="558"/>
      <c r="AK988" s="558"/>
      <c r="AL988" s="558"/>
      <c r="AM988" s="558"/>
      <c r="AN988" s="558"/>
      <c r="AO988" s="558"/>
      <c r="AP988" s="558"/>
      <c r="AQ988" s="558"/>
      <c r="AR988" s="558"/>
      <c r="AS988" s="558"/>
      <c r="AT988" s="558"/>
      <c r="AU988" s="558"/>
      <c r="AV988" s="558"/>
      <c r="AW988" s="558"/>
      <c r="AX988" s="558"/>
      <c r="AY988" s="558"/>
      <c r="AZ988" s="558"/>
      <c r="BA988" s="558"/>
    </row>
    <row r="989" spans="6:53" s="531" customFormat="1" ht="12">
      <c r="F989" s="532"/>
      <c r="G989" s="532"/>
      <c r="H989" s="532"/>
      <c r="I989" s="532"/>
      <c r="L989" s="532"/>
      <c r="N989" s="558"/>
      <c r="O989" s="536"/>
      <c r="P989" s="536"/>
      <c r="Q989" s="536"/>
      <c r="R989" s="536"/>
      <c r="S989" s="536"/>
      <c r="T989" s="537"/>
      <c r="U989" s="537"/>
      <c r="V989" s="537"/>
      <c r="W989" s="537"/>
      <c r="X989" s="537"/>
      <c r="Y989" s="537"/>
      <c r="Z989" s="537"/>
      <c r="AA989" s="537"/>
      <c r="AB989" s="537"/>
      <c r="AC989" s="537"/>
      <c r="AD989" s="558"/>
      <c r="AE989" s="558"/>
      <c r="AF989" s="558"/>
      <c r="AG989" s="558"/>
      <c r="AH989" s="558"/>
      <c r="AI989" s="558"/>
      <c r="AJ989" s="558"/>
      <c r="AK989" s="558"/>
      <c r="AL989" s="558"/>
      <c r="AM989" s="558"/>
      <c r="AN989" s="558"/>
      <c r="AO989" s="558"/>
      <c r="AP989" s="558"/>
      <c r="AQ989" s="558"/>
      <c r="AR989" s="558"/>
      <c r="AS989" s="558"/>
      <c r="AT989" s="558"/>
      <c r="AU989" s="558"/>
      <c r="AV989" s="558"/>
      <c r="AW989" s="558"/>
      <c r="AX989" s="558"/>
      <c r="AY989" s="558"/>
      <c r="AZ989" s="558"/>
      <c r="BA989" s="558"/>
    </row>
    <row r="990" spans="6:53" s="531" customFormat="1" ht="12">
      <c r="F990" s="532"/>
      <c r="G990" s="532"/>
      <c r="H990" s="532"/>
      <c r="I990" s="532"/>
      <c r="L990" s="532"/>
      <c r="N990" s="558"/>
      <c r="O990" s="536"/>
      <c r="P990" s="536"/>
      <c r="Q990" s="536"/>
      <c r="R990" s="536"/>
      <c r="S990" s="536"/>
      <c r="T990" s="537"/>
      <c r="U990" s="537"/>
      <c r="V990" s="537"/>
      <c r="W990" s="537"/>
      <c r="X990" s="537"/>
      <c r="Y990" s="537"/>
      <c r="Z990" s="537"/>
      <c r="AA990" s="537"/>
      <c r="AB990" s="537"/>
      <c r="AC990" s="537"/>
      <c r="AD990" s="558"/>
      <c r="AE990" s="558"/>
      <c r="AF990" s="558"/>
      <c r="AG990" s="558"/>
      <c r="AH990" s="558"/>
      <c r="AI990" s="558"/>
      <c r="AJ990" s="558"/>
      <c r="AK990" s="558"/>
      <c r="AL990" s="558"/>
      <c r="AM990" s="558"/>
      <c r="AN990" s="558"/>
      <c r="AO990" s="558"/>
      <c r="AP990" s="558"/>
      <c r="AQ990" s="558"/>
      <c r="AR990" s="558"/>
      <c r="AS990" s="558"/>
      <c r="AT990" s="558"/>
      <c r="AU990" s="558"/>
      <c r="AV990" s="558"/>
      <c r="AW990" s="558"/>
      <c r="AX990" s="558"/>
      <c r="AY990" s="558"/>
      <c r="AZ990" s="558"/>
      <c r="BA990" s="558"/>
    </row>
    <row r="991" spans="6:53" s="531" customFormat="1" ht="12">
      <c r="F991" s="532"/>
      <c r="G991" s="532"/>
      <c r="H991" s="532"/>
      <c r="I991" s="532"/>
      <c r="L991" s="532"/>
      <c r="N991" s="558"/>
      <c r="O991" s="536"/>
      <c r="P991" s="536"/>
      <c r="Q991" s="536"/>
      <c r="R991" s="536"/>
      <c r="S991" s="536"/>
      <c r="T991" s="537"/>
      <c r="U991" s="537"/>
      <c r="V991" s="537"/>
      <c r="W991" s="537"/>
      <c r="X991" s="537"/>
      <c r="Y991" s="537"/>
      <c r="Z991" s="537"/>
      <c r="AA991" s="537"/>
      <c r="AB991" s="537"/>
      <c r="AC991" s="537"/>
      <c r="AD991" s="558"/>
      <c r="AE991" s="558"/>
      <c r="AF991" s="558"/>
      <c r="AG991" s="558"/>
      <c r="AH991" s="558"/>
      <c r="AI991" s="558"/>
      <c r="AJ991" s="558"/>
      <c r="AK991" s="558"/>
      <c r="AL991" s="558"/>
      <c r="AM991" s="558"/>
      <c r="AN991" s="558"/>
      <c r="AO991" s="558"/>
      <c r="AP991" s="558"/>
      <c r="AQ991" s="558"/>
      <c r="AR991" s="558"/>
      <c r="AS991" s="558"/>
      <c r="AT991" s="558"/>
      <c r="AU991" s="558"/>
      <c r="AV991" s="558"/>
      <c r="AW991" s="558"/>
      <c r="AX991" s="558"/>
      <c r="AY991" s="558"/>
      <c r="AZ991" s="558"/>
      <c r="BA991" s="558"/>
    </row>
    <row r="992" spans="6:53" s="531" customFormat="1" ht="12">
      <c r="F992" s="532"/>
      <c r="G992" s="532"/>
      <c r="H992" s="532"/>
      <c r="I992" s="532"/>
      <c r="L992" s="532"/>
      <c r="N992" s="558"/>
      <c r="O992" s="536"/>
      <c r="P992" s="536"/>
      <c r="Q992" s="536"/>
      <c r="R992" s="536"/>
      <c r="S992" s="536"/>
      <c r="T992" s="537"/>
      <c r="U992" s="537"/>
      <c r="V992" s="537"/>
      <c r="W992" s="537"/>
      <c r="X992" s="537"/>
      <c r="Y992" s="537"/>
      <c r="Z992" s="537"/>
      <c r="AA992" s="537"/>
      <c r="AB992" s="537"/>
      <c r="AC992" s="537"/>
      <c r="AD992" s="558"/>
      <c r="AE992" s="558"/>
      <c r="AF992" s="558"/>
      <c r="AG992" s="558"/>
      <c r="AH992" s="558"/>
      <c r="AI992" s="558"/>
      <c r="AJ992" s="558"/>
      <c r="AK992" s="558"/>
      <c r="AL992" s="558"/>
      <c r="AM992" s="558"/>
      <c r="AN992" s="558"/>
      <c r="AO992" s="558"/>
      <c r="AP992" s="558"/>
      <c r="AQ992" s="558"/>
      <c r="AR992" s="558"/>
      <c r="AS992" s="558"/>
      <c r="AT992" s="558"/>
      <c r="AU992" s="558"/>
      <c r="AV992" s="558"/>
      <c r="AW992" s="558"/>
      <c r="AX992" s="558"/>
      <c r="AY992" s="558"/>
      <c r="AZ992" s="558"/>
      <c r="BA992" s="558"/>
    </row>
    <row r="993" spans="6:53" s="531" customFormat="1" ht="12">
      <c r="F993" s="532"/>
      <c r="G993" s="532"/>
      <c r="H993" s="532"/>
      <c r="I993" s="532"/>
      <c r="L993" s="532"/>
      <c r="N993" s="558"/>
      <c r="O993" s="536"/>
      <c r="P993" s="536"/>
      <c r="Q993" s="536"/>
      <c r="R993" s="536"/>
      <c r="S993" s="536"/>
      <c r="T993" s="537"/>
      <c r="U993" s="537"/>
      <c r="V993" s="537"/>
      <c r="W993" s="537"/>
      <c r="X993" s="537"/>
      <c r="Y993" s="537"/>
      <c r="Z993" s="537"/>
      <c r="AA993" s="537"/>
      <c r="AB993" s="537"/>
      <c r="AC993" s="537"/>
      <c r="AD993" s="558"/>
      <c r="AE993" s="558"/>
      <c r="AF993" s="558"/>
      <c r="AG993" s="558"/>
      <c r="AH993" s="558"/>
      <c r="AI993" s="558"/>
      <c r="AJ993" s="558"/>
      <c r="AK993" s="558"/>
      <c r="AL993" s="558"/>
      <c r="AM993" s="558"/>
      <c r="AN993" s="558"/>
      <c r="AO993" s="558"/>
      <c r="AP993" s="558"/>
      <c r="AQ993" s="558"/>
      <c r="AR993" s="558"/>
      <c r="AS993" s="558"/>
      <c r="AT993" s="558"/>
      <c r="AU993" s="558"/>
      <c r="AV993" s="558"/>
      <c r="AW993" s="558"/>
      <c r="AX993" s="558"/>
      <c r="AY993" s="558"/>
      <c r="AZ993" s="558"/>
      <c r="BA993" s="558"/>
    </row>
    <row r="994" spans="6:53" s="531" customFormat="1" ht="12">
      <c r="F994" s="532"/>
      <c r="G994" s="532"/>
      <c r="H994" s="532"/>
      <c r="I994" s="532"/>
      <c r="L994" s="532"/>
      <c r="N994" s="558"/>
      <c r="O994" s="536"/>
      <c r="P994" s="536"/>
      <c r="Q994" s="536"/>
      <c r="R994" s="536"/>
      <c r="S994" s="536"/>
      <c r="T994" s="537"/>
      <c r="U994" s="537"/>
      <c r="V994" s="537"/>
      <c r="W994" s="537"/>
      <c r="X994" s="537"/>
      <c r="Y994" s="537"/>
      <c r="Z994" s="537"/>
      <c r="AA994" s="537"/>
      <c r="AB994" s="537"/>
      <c r="AC994" s="537"/>
      <c r="AD994" s="558"/>
      <c r="AE994" s="558"/>
      <c r="AF994" s="558"/>
      <c r="AG994" s="558"/>
      <c r="AH994" s="558"/>
      <c r="AI994" s="558"/>
      <c r="AJ994" s="558"/>
      <c r="AK994" s="558"/>
      <c r="AL994" s="558"/>
      <c r="AM994" s="558"/>
      <c r="AN994" s="558"/>
      <c r="AO994" s="558"/>
      <c r="AP994" s="558"/>
      <c r="AQ994" s="558"/>
      <c r="AR994" s="558"/>
      <c r="AS994" s="558"/>
      <c r="AT994" s="558"/>
      <c r="AU994" s="558"/>
      <c r="AV994" s="558"/>
      <c r="AW994" s="558"/>
      <c r="AX994" s="558"/>
      <c r="AY994" s="558"/>
      <c r="AZ994" s="558"/>
      <c r="BA994" s="558"/>
    </row>
    <row r="995" spans="6:53" s="531" customFormat="1" ht="12">
      <c r="F995" s="532"/>
      <c r="G995" s="532"/>
      <c r="H995" s="532"/>
      <c r="I995" s="532"/>
      <c r="L995" s="532"/>
      <c r="N995" s="558"/>
      <c r="O995" s="536"/>
      <c r="P995" s="536"/>
      <c r="Q995" s="536"/>
      <c r="R995" s="536"/>
      <c r="S995" s="536"/>
      <c r="T995" s="537"/>
      <c r="U995" s="537"/>
      <c r="V995" s="537"/>
      <c r="W995" s="537"/>
      <c r="X995" s="537"/>
      <c r="Y995" s="537"/>
      <c r="Z995" s="537"/>
      <c r="AA995" s="537"/>
      <c r="AB995" s="537"/>
      <c r="AC995" s="537"/>
      <c r="AD995" s="558"/>
      <c r="AE995" s="558"/>
      <c r="AF995" s="558"/>
      <c r="AG995" s="558"/>
      <c r="AH995" s="558"/>
      <c r="AI995" s="558"/>
      <c r="AJ995" s="558"/>
      <c r="AK995" s="558"/>
      <c r="AL995" s="558"/>
      <c r="AM995" s="558"/>
      <c r="AN995" s="558"/>
      <c r="AO995" s="558"/>
      <c r="AP995" s="558"/>
      <c r="AQ995" s="558"/>
      <c r="AR995" s="558"/>
      <c r="AS995" s="558"/>
      <c r="AT995" s="558"/>
      <c r="AU995" s="558"/>
      <c r="AV995" s="558"/>
      <c r="AW995" s="558"/>
      <c r="AX995" s="558"/>
      <c r="AY995" s="558"/>
      <c r="AZ995" s="558"/>
      <c r="BA995" s="558"/>
    </row>
    <row r="996" spans="6:53" s="531" customFormat="1" ht="12">
      <c r="F996" s="532"/>
      <c r="G996" s="532"/>
      <c r="H996" s="532"/>
      <c r="I996" s="532"/>
      <c r="L996" s="532"/>
      <c r="N996" s="558"/>
      <c r="O996" s="536"/>
      <c r="P996" s="536"/>
      <c r="Q996" s="536"/>
      <c r="R996" s="536"/>
      <c r="S996" s="536"/>
      <c r="T996" s="537"/>
      <c r="U996" s="537"/>
      <c r="V996" s="537"/>
      <c r="W996" s="537"/>
      <c r="X996" s="537"/>
      <c r="Y996" s="537"/>
      <c r="Z996" s="537"/>
      <c r="AA996" s="537"/>
      <c r="AB996" s="537"/>
      <c r="AC996" s="537"/>
      <c r="AD996" s="558"/>
      <c r="AE996" s="558"/>
      <c r="AF996" s="558"/>
      <c r="AG996" s="558"/>
      <c r="AH996" s="558"/>
      <c r="AI996" s="558"/>
      <c r="AJ996" s="558"/>
      <c r="AK996" s="558"/>
      <c r="AL996" s="558"/>
      <c r="AM996" s="558"/>
      <c r="AN996" s="558"/>
      <c r="AO996" s="558"/>
      <c r="AP996" s="558"/>
      <c r="AQ996" s="558"/>
      <c r="AR996" s="558"/>
      <c r="AS996" s="558"/>
      <c r="AT996" s="558"/>
      <c r="AU996" s="558"/>
      <c r="AV996" s="558"/>
      <c r="AW996" s="558"/>
      <c r="AX996" s="558"/>
      <c r="AY996" s="558"/>
      <c r="AZ996" s="558"/>
      <c r="BA996" s="558"/>
    </row>
    <row r="997" spans="6:53" s="531" customFormat="1" ht="12">
      <c r="F997" s="532"/>
      <c r="G997" s="532"/>
      <c r="H997" s="532"/>
      <c r="I997" s="532"/>
      <c r="L997" s="532"/>
      <c r="N997" s="558"/>
      <c r="O997" s="536"/>
      <c r="P997" s="536"/>
      <c r="Q997" s="536"/>
      <c r="R997" s="536"/>
      <c r="S997" s="536"/>
      <c r="T997" s="537"/>
      <c r="U997" s="537"/>
      <c r="V997" s="537"/>
      <c r="W997" s="537"/>
      <c r="X997" s="537"/>
      <c r="Y997" s="537"/>
      <c r="Z997" s="537"/>
      <c r="AA997" s="537"/>
      <c r="AB997" s="537"/>
      <c r="AC997" s="537"/>
      <c r="AD997" s="558"/>
      <c r="AE997" s="558"/>
      <c r="AF997" s="558"/>
      <c r="AG997" s="558"/>
      <c r="AH997" s="558"/>
      <c r="AI997" s="558"/>
      <c r="AJ997" s="558"/>
      <c r="AK997" s="558"/>
      <c r="AL997" s="558"/>
      <c r="AM997" s="558"/>
      <c r="AN997" s="558"/>
      <c r="AO997" s="558"/>
      <c r="AP997" s="558"/>
      <c r="AQ997" s="558"/>
      <c r="AR997" s="558"/>
      <c r="AS997" s="558"/>
      <c r="AT997" s="558"/>
      <c r="AU997" s="558"/>
      <c r="AV997" s="558"/>
      <c r="AW997" s="558"/>
      <c r="AX997" s="558"/>
      <c r="AY997" s="558"/>
      <c r="AZ997" s="558"/>
      <c r="BA997" s="558"/>
    </row>
    <row r="998" spans="6:53" s="531" customFormat="1" ht="12">
      <c r="F998" s="532"/>
      <c r="G998" s="532"/>
      <c r="H998" s="532"/>
      <c r="I998" s="532"/>
      <c r="L998" s="532"/>
      <c r="N998" s="558"/>
      <c r="O998" s="536"/>
      <c r="P998" s="536"/>
      <c r="Q998" s="536"/>
      <c r="R998" s="536"/>
      <c r="S998" s="536"/>
      <c r="T998" s="537"/>
      <c r="U998" s="537"/>
      <c r="V998" s="537"/>
      <c r="W998" s="537"/>
      <c r="X998" s="537"/>
      <c r="Y998" s="537"/>
      <c r="Z998" s="537"/>
      <c r="AA998" s="537"/>
      <c r="AB998" s="537"/>
      <c r="AC998" s="537"/>
      <c r="AD998" s="558"/>
      <c r="AE998" s="558"/>
      <c r="AF998" s="558"/>
      <c r="AG998" s="558"/>
      <c r="AH998" s="558"/>
      <c r="AI998" s="558"/>
      <c r="AJ998" s="558"/>
      <c r="AK998" s="558"/>
      <c r="AL998" s="558"/>
      <c r="AM998" s="558"/>
      <c r="AN998" s="558"/>
      <c r="AO998" s="558"/>
      <c r="AP998" s="558"/>
      <c r="AQ998" s="558"/>
      <c r="AR998" s="558"/>
      <c r="AS998" s="558"/>
      <c r="AT998" s="558"/>
      <c r="AU998" s="558"/>
      <c r="AV998" s="558"/>
      <c r="AW998" s="558"/>
      <c r="AX998" s="558"/>
      <c r="AY998" s="558"/>
      <c r="AZ998" s="558"/>
      <c r="BA998" s="558"/>
    </row>
    <row r="999" spans="6:53" s="531" customFormat="1" ht="12">
      <c r="F999" s="532"/>
      <c r="G999" s="532"/>
      <c r="H999" s="532"/>
      <c r="I999" s="532"/>
      <c r="L999" s="532"/>
      <c r="N999" s="558"/>
      <c r="O999" s="536"/>
      <c r="P999" s="536"/>
      <c r="Q999" s="536"/>
      <c r="R999" s="536"/>
      <c r="S999" s="536"/>
      <c r="T999" s="537"/>
      <c r="U999" s="537"/>
      <c r="V999" s="537"/>
      <c r="W999" s="537"/>
      <c r="X999" s="537"/>
      <c r="Y999" s="537"/>
      <c r="Z999" s="537"/>
      <c r="AA999" s="537"/>
      <c r="AB999" s="537"/>
      <c r="AC999" s="537"/>
      <c r="AD999" s="558"/>
      <c r="AE999" s="558"/>
      <c r="AF999" s="558"/>
      <c r="AG999" s="558"/>
      <c r="AH999" s="558"/>
      <c r="AI999" s="558"/>
      <c r="AJ999" s="558"/>
      <c r="AK999" s="558"/>
      <c r="AL999" s="558"/>
      <c r="AM999" s="558"/>
      <c r="AN999" s="558"/>
      <c r="AO999" s="558"/>
      <c r="AP999" s="558"/>
      <c r="AQ999" s="558"/>
      <c r="AR999" s="558"/>
      <c r="AS999" s="558"/>
      <c r="AT999" s="558"/>
      <c r="AU999" s="558"/>
      <c r="AV999" s="558"/>
      <c r="AW999" s="558"/>
      <c r="AX999" s="558"/>
      <c r="AY999" s="558"/>
      <c r="AZ999" s="558"/>
      <c r="BA999" s="558"/>
    </row>
    <row r="1000" spans="6:53" s="531" customFormat="1" ht="12">
      <c r="F1000" s="532"/>
      <c r="G1000" s="532"/>
      <c r="H1000" s="532"/>
      <c r="I1000" s="532"/>
      <c r="L1000" s="532"/>
      <c r="N1000" s="558"/>
      <c r="O1000" s="536"/>
      <c r="P1000" s="536"/>
      <c r="Q1000" s="536"/>
      <c r="R1000" s="536"/>
      <c r="S1000" s="536"/>
      <c r="T1000" s="537"/>
      <c r="U1000" s="537"/>
      <c r="V1000" s="537"/>
      <c r="W1000" s="537"/>
      <c r="X1000" s="537"/>
      <c r="Y1000" s="537"/>
      <c r="Z1000" s="537"/>
      <c r="AA1000" s="537"/>
      <c r="AB1000" s="537"/>
      <c r="AC1000" s="537"/>
      <c r="AD1000" s="558"/>
      <c r="AE1000" s="558"/>
      <c r="AF1000" s="558"/>
      <c r="AG1000" s="558"/>
      <c r="AH1000" s="558"/>
      <c r="AI1000" s="558"/>
      <c r="AJ1000" s="558"/>
      <c r="AK1000" s="558"/>
      <c r="AL1000" s="558"/>
      <c r="AM1000" s="558"/>
      <c r="AN1000" s="558"/>
      <c r="AO1000" s="558"/>
      <c r="AP1000" s="558"/>
      <c r="AQ1000" s="558"/>
      <c r="AR1000" s="558"/>
      <c r="AS1000" s="558"/>
      <c r="AT1000" s="558"/>
      <c r="AU1000" s="558"/>
      <c r="AV1000" s="558"/>
      <c r="AW1000" s="558"/>
      <c r="AX1000" s="558"/>
      <c r="AY1000" s="558"/>
      <c r="AZ1000" s="558"/>
      <c r="BA1000" s="558"/>
    </row>
    <row r="1001" spans="6:53" s="531" customFormat="1" ht="12">
      <c r="F1001" s="532"/>
      <c r="G1001" s="532"/>
      <c r="H1001" s="532"/>
      <c r="I1001" s="532"/>
      <c r="L1001" s="532"/>
      <c r="N1001" s="558"/>
      <c r="O1001" s="536"/>
      <c r="P1001" s="536"/>
      <c r="Q1001" s="536"/>
      <c r="R1001" s="536"/>
      <c r="S1001" s="536"/>
      <c r="T1001" s="537"/>
      <c r="U1001" s="537"/>
      <c r="V1001" s="537"/>
      <c r="W1001" s="537"/>
      <c r="X1001" s="537"/>
      <c r="Y1001" s="537"/>
      <c r="Z1001" s="537"/>
      <c r="AA1001" s="537"/>
      <c r="AB1001" s="537"/>
      <c r="AC1001" s="537"/>
      <c r="AD1001" s="558"/>
      <c r="AE1001" s="558"/>
      <c r="AF1001" s="558"/>
      <c r="AG1001" s="558"/>
      <c r="AH1001" s="558"/>
      <c r="AI1001" s="558"/>
      <c r="AJ1001" s="558"/>
      <c r="AK1001" s="558"/>
      <c r="AL1001" s="558"/>
      <c r="AM1001" s="558"/>
      <c r="AN1001" s="558"/>
      <c r="AO1001" s="558"/>
      <c r="AP1001" s="558"/>
      <c r="AQ1001" s="558"/>
      <c r="AR1001" s="558"/>
      <c r="AS1001" s="558"/>
      <c r="AT1001" s="558"/>
      <c r="AU1001" s="558"/>
      <c r="AV1001" s="558"/>
      <c r="AW1001" s="558"/>
      <c r="AX1001" s="558"/>
      <c r="AY1001" s="558"/>
      <c r="AZ1001" s="558"/>
      <c r="BA1001" s="558"/>
    </row>
    <row r="1002" spans="6:53" s="531" customFormat="1" ht="12">
      <c r="F1002" s="532"/>
      <c r="G1002" s="532"/>
      <c r="H1002" s="532"/>
      <c r="I1002" s="532"/>
      <c r="L1002" s="532"/>
      <c r="N1002" s="558"/>
      <c r="O1002" s="536"/>
      <c r="P1002" s="536"/>
      <c r="Q1002" s="536"/>
      <c r="R1002" s="536"/>
      <c r="S1002" s="536"/>
      <c r="T1002" s="537"/>
      <c r="U1002" s="537"/>
      <c r="V1002" s="537"/>
      <c r="W1002" s="537"/>
      <c r="X1002" s="537"/>
      <c r="Y1002" s="537"/>
      <c r="Z1002" s="537"/>
      <c r="AA1002" s="537"/>
      <c r="AB1002" s="537"/>
      <c r="AC1002" s="537"/>
      <c r="AD1002" s="558"/>
      <c r="AE1002" s="558"/>
      <c r="AF1002" s="558"/>
      <c r="AG1002" s="558"/>
      <c r="AH1002" s="558"/>
      <c r="AI1002" s="558"/>
      <c r="AJ1002" s="558"/>
      <c r="AK1002" s="558"/>
      <c r="AL1002" s="558"/>
      <c r="AM1002" s="558"/>
      <c r="AN1002" s="558"/>
      <c r="AO1002" s="558"/>
      <c r="AP1002" s="558"/>
      <c r="AQ1002" s="558"/>
      <c r="AR1002" s="558"/>
      <c r="AS1002" s="558"/>
      <c r="AT1002" s="558"/>
      <c r="AU1002" s="558"/>
      <c r="AV1002" s="558"/>
      <c r="AW1002" s="558"/>
      <c r="AX1002" s="558"/>
      <c r="AY1002" s="558"/>
      <c r="AZ1002" s="558"/>
      <c r="BA1002" s="558"/>
    </row>
    <row r="1003" spans="6:53" s="531" customFormat="1" ht="12">
      <c r="F1003" s="532"/>
      <c r="G1003" s="532"/>
      <c r="H1003" s="532"/>
      <c r="I1003" s="532"/>
      <c r="L1003" s="532"/>
      <c r="N1003" s="558"/>
      <c r="O1003" s="536"/>
      <c r="P1003" s="536"/>
      <c r="Q1003" s="536"/>
      <c r="R1003" s="536"/>
      <c r="S1003" s="536"/>
      <c r="T1003" s="537"/>
      <c r="U1003" s="537"/>
      <c r="V1003" s="537"/>
      <c r="W1003" s="537"/>
      <c r="X1003" s="537"/>
      <c r="Y1003" s="537"/>
      <c r="Z1003" s="537"/>
      <c r="AA1003" s="537"/>
      <c r="AB1003" s="537"/>
      <c r="AC1003" s="537"/>
      <c r="AD1003" s="558"/>
      <c r="AE1003" s="558"/>
      <c r="AF1003" s="558"/>
      <c r="AG1003" s="558"/>
      <c r="AH1003" s="558"/>
      <c r="AI1003" s="558"/>
      <c r="AJ1003" s="558"/>
      <c r="AK1003" s="558"/>
      <c r="AL1003" s="558"/>
      <c r="AM1003" s="558"/>
      <c r="AN1003" s="558"/>
      <c r="AO1003" s="558"/>
      <c r="AP1003" s="558"/>
      <c r="AQ1003" s="558"/>
      <c r="AR1003" s="558"/>
      <c r="AS1003" s="558"/>
      <c r="AT1003" s="558"/>
      <c r="AU1003" s="558"/>
      <c r="AV1003" s="558"/>
      <c r="AW1003" s="558"/>
      <c r="AX1003" s="558"/>
      <c r="AY1003" s="558"/>
      <c r="AZ1003" s="558"/>
      <c r="BA1003" s="558"/>
    </row>
    <row r="1004" spans="6:53" s="531" customFormat="1" ht="12">
      <c r="F1004" s="532"/>
      <c r="G1004" s="532"/>
      <c r="H1004" s="532"/>
      <c r="I1004" s="532"/>
      <c r="L1004" s="532"/>
      <c r="N1004" s="558"/>
      <c r="O1004" s="536"/>
      <c r="P1004" s="536"/>
      <c r="Q1004" s="536"/>
      <c r="R1004" s="536"/>
      <c r="S1004" s="536"/>
      <c r="T1004" s="537"/>
      <c r="U1004" s="537"/>
      <c r="V1004" s="537"/>
      <c r="W1004" s="537"/>
      <c r="X1004" s="537"/>
      <c r="Y1004" s="537"/>
      <c r="Z1004" s="537"/>
      <c r="AA1004" s="537"/>
      <c r="AB1004" s="537"/>
      <c r="AC1004" s="537"/>
      <c r="AD1004" s="558"/>
      <c r="AE1004" s="558"/>
      <c r="AF1004" s="558"/>
      <c r="AG1004" s="558"/>
      <c r="AH1004" s="558"/>
      <c r="AI1004" s="558"/>
      <c r="AJ1004" s="558"/>
      <c r="AK1004" s="558"/>
      <c r="AL1004" s="558"/>
      <c r="AM1004" s="558"/>
      <c r="AN1004" s="558"/>
      <c r="AO1004" s="558"/>
      <c r="AP1004" s="558"/>
      <c r="AQ1004" s="558"/>
      <c r="AR1004" s="558"/>
      <c r="AS1004" s="558"/>
      <c r="AT1004" s="558"/>
      <c r="AU1004" s="558"/>
      <c r="AV1004" s="558"/>
      <c r="AW1004" s="558"/>
      <c r="AX1004" s="558"/>
      <c r="AY1004" s="558"/>
      <c r="AZ1004" s="558"/>
      <c r="BA1004" s="558"/>
    </row>
    <row r="1005" spans="6:53" s="531" customFormat="1" ht="12">
      <c r="F1005" s="532"/>
      <c r="G1005" s="532"/>
      <c r="H1005" s="532"/>
      <c r="I1005" s="532"/>
      <c r="L1005" s="532"/>
      <c r="N1005" s="558"/>
      <c r="O1005" s="536"/>
      <c r="P1005" s="536"/>
      <c r="Q1005" s="536"/>
      <c r="R1005" s="536"/>
      <c r="S1005" s="536"/>
      <c r="T1005" s="537"/>
      <c r="U1005" s="537"/>
      <c r="V1005" s="537"/>
      <c r="W1005" s="537"/>
      <c r="X1005" s="537"/>
      <c r="Y1005" s="537"/>
      <c r="Z1005" s="537"/>
      <c r="AA1005" s="537"/>
      <c r="AB1005" s="537"/>
      <c r="AC1005" s="537"/>
      <c r="AD1005" s="558"/>
      <c r="AE1005" s="558"/>
      <c r="AF1005" s="558"/>
      <c r="AG1005" s="558"/>
      <c r="AH1005" s="558"/>
      <c r="AI1005" s="558"/>
      <c r="AJ1005" s="558"/>
      <c r="AK1005" s="558"/>
      <c r="AL1005" s="558"/>
      <c r="AM1005" s="558"/>
      <c r="AN1005" s="558"/>
      <c r="AO1005" s="558"/>
      <c r="AP1005" s="558"/>
      <c r="AQ1005" s="558"/>
      <c r="AR1005" s="558"/>
      <c r="AS1005" s="558"/>
      <c r="AT1005" s="558"/>
      <c r="AU1005" s="558"/>
      <c r="AV1005" s="558"/>
      <c r="AW1005" s="558"/>
      <c r="AX1005" s="558"/>
      <c r="AY1005" s="558"/>
      <c r="AZ1005" s="558"/>
      <c r="BA1005" s="558"/>
    </row>
    <row r="1006" spans="6:53" s="531" customFormat="1" ht="12">
      <c r="F1006" s="532"/>
      <c r="G1006" s="532"/>
      <c r="H1006" s="532"/>
      <c r="I1006" s="532"/>
      <c r="L1006" s="532"/>
      <c r="N1006" s="558"/>
      <c r="O1006" s="536"/>
      <c r="P1006" s="536"/>
      <c r="Q1006" s="536"/>
      <c r="R1006" s="536"/>
      <c r="S1006" s="536"/>
      <c r="T1006" s="537"/>
      <c r="U1006" s="537"/>
      <c r="V1006" s="537"/>
      <c r="W1006" s="537"/>
      <c r="X1006" s="537"/>
      <c r="Y1006" s="537"/>
      <c r="Z1006" s="537"/>
      <c r="AA1006" s="537"/>
      <c r="AB1006" s="537"/>
      <c r="AC1006" s="537"/>
      <c r="AD1006" s="558"/>
      <c r="AE1006" s="558"/>
      <c r="AF1006" s="558"/>
      <c r="AG1006" s="558"/>
      <c r="AH1006" s="558"/>
      <c r="AI1006" s="558"/>
      <c r="AJ1006" s="558"/>
      <c r="AK1006" s="558"/>
      <c r="AL1006" s="558"/>
      <c r="AM1006" s="558"/>
      <c r="AN1006" s="558"/>
      <c r="AO1006" s="558"/>
      <c r="AP1006" s="558"/>
      <c r="AQ1006" s="558"/>
      <c r="AR1006" s="558"/>
      <c r="AS1006" s="558"/>
      <c r="AT1006" s="558"/>
      <c r="AU1006" s="558"/>
      <c r="AV1006" s="558"/>
      <c r="AW1006" s="558"/>
      <c r="AX1006" s="558"/>
      <c r="AY1006" s="558"/>
      <c r="AZ1006" s="558"/>
      <c r="BA1006" s="558"/>
    </row>
    <row r="1007" spans="6:53" s="531" customFormat="1" ht="12">
      <c r="F1007" s="532"/>
      <c r="G1007" s="532"/>
      <c r="H1007" s="532"/>
      <c r="I1007" s="532"/>
      <c r="L1007" s="532"/>
      <c r="N1007" s="558"/>
      <c r="O1007" s="536"/>
      <c r="P1007" s="536"/>
      <c r="Q1007" s="536"/>
      <c r="R1007" s="536"/>
      <c r="S1007" s="536"/>
      <c r="T1007" s="537"/>
      <c r="U1007" s="537"/>
      <c r="V1007" s="537"/>
      <c r="W1007" s="537"/>
      <c r="X1007" s="537"/>
      <c r="Y1007" s="537"/>
      <c r="Z1007" s="537"/>
      <c r="AA1007" s="537"/>
      <c r="AB1007" s="537"/>
      <c r="AC1007" s="537"/>
      <c r="AD1007" s="558"/>
      <c r="AE1007" s="558"/>
      <c r="AF1007" s="558"/>
      <c r="AG1007" s="558"/>
      <c r="AH1007" s="558"/>
      <c r="AI1007" s="558"/>
      <c r="AJ1007" s="558"/>
      <c r="AK1007" s="558"/>
      <c r="AL1007" s="558"/>
      <c r="AM1007" s="558"/>
      <c r="AN1007" s="558"/>
      <c r="AO1007" s="558"/>
      <c r="AP1007" s="558"/>
      <c r="AQ1007" s="558"/>
      <c r="AR1007" s="558"/>
      <c r="AS1007" s="558"/>
      <c r="AT1007" s="558"/>
      <c r="AU1007" s="558"/>
      <c r="AV1007" s="558"/>
      <c r="AW1007" s="558"/>
      <c r="AX1007" s="558"/>
      <c r="AY1007" s="558"/>
      <c r="AZ1007" s="558"/>
      <c r="BA1007" s="558"/>
    </row>
    <row r="1008" spans="6:53" s="531" customFormat="1" ht="12">
      <c r="F1008" s="532"/>
      <c r="G1008" s="532"/>
      <c r="H1008" s="532"/>
      <c r="I1008" s="532"/>
      <c r="L1008" s="532"/>
      <c r="N1008" s="558"/>
      <c r="O1008" s="536"/>
      <c r="P1008" s="536"/>
      <c r="Q1008" s="536"/>
      <c r="R1008" s="536"/>
      <c r="S1008" s="536"/>
      <c r="T1008" s="537"/>
      <c r="U1008" s="537"/>
      <c r="V1008" s="537"/>
      <c r="W1008" s="537"/>
      <c r="X1008" s="537"/>
      <c r="Y1008" s="537"/>
      <c r="Z1008" s="537"/>
      <c r="AA1008" s="537"/>
      <c r="AB1008" s="537"/>
      <c r="AC1008" s="537"/>
      <c r="AD1008" s="558"/>
      <c r="AE1008" s="558"/>
      <c r="AF1008" s="558"/>
      <c r="AG1008" s="558"/>
      <c r="AH1008" s="558"/>
      <c r="AI1008" s="558"/>
      <c r="AJ1008" s="558"/>
      <c r="AK1008" s="558"/>
      <c r="AL1008" s="558"/>
      <c r="AM1008" s="558"/>
      <c r="AN1008" s="558"/>
      <c r="AO1008" s="558"/>
      <c r="AP1008" s="558"/>
      <c r="AQ1008" s="558"/>
      <c r="AR1008" s="558"/>
      <c r="AS1008" s="558"/>
      <c r="AT1008" s="558"/>
      <c r="AU1008" s="558"/>
      <c r="AV1008" s="558"/>
      <c r="AW1008" s="558"/>
      <c r="AX1008" s="558"/>
      <c r="AY1008" s="558"/>
      <c r="AZ1008" s="558"/>
      <c r="BA1008" s="558"/>
    </row>
    <row r="1009" spans="6:54" s="531" customFormat="1" ht="12">
      <c r="F1009" s="532"/>
      <c r="G1009" s="532"/>
      <c r="H1009" s="532"/>
      <c r="I1009" s="532"/>
      <c r="L1009" s="532"/>
      <c r="N1009" s="558"/>
      <c r="O1009" s="536"/>
      <c r="P1009" s="536"/>
      <c r="Q1009" s="536"/>
      <c r="R1009" s="536"/>
      <c r="S1009" s="536"/>
      <c r="T1009" s="537"/>
      <c r="U1009" s="537"/>
      <c r="V1009" s="537"/>
      <c r="W1009" s="537"/>
      <c r="X1009" s="537"/>
      <c r="Y1009" s="537"/>
      <c r="Z1009" s="537"/>
      <c r="AA1009" s="537"/>
      <c r="AB1009" s="537"/>
      <c r="AC1009" s="537"/>
      <c r="AD1009" s="558"/>
      <c r="AE1009" s="558"/>
      <c r="AF1009" s="558"/>
      <c r="AG1009" s="558"/>
      <c r="AH1009" s="558"/>
      <c r="AI1009" s="558"/>
      <c r="AJ1009" s="558"/>
      <c r="AK1009" s="558"/>
      <c r="AL1009" s="558"/>
      <c r="AM1009" s="558"/>
      <c r="AN1009" s="558"/>
      <c r="AO1009" s="558"/>
      <c r="AP1009" s="558"/>
      <c r="AQ1009" s="558"/>
      <c r="AR1009" s="558"/>
      <c r="AS1009" s="558"/>
      <c r="AT1009" s="558"/>
      <c r="AU1009" s="558"/>
      <c r="AV1009" s="558"/>
      <c r="AW1009" s="558"/>
      <c r="AX1009" s="558"/>
      <c r="AY1009" s="558"/>
      <c r="AZ1009" s="558"/>
      <c r="BA1009" s="558"/>
    </row>
    <row r="1010" spans="6:54" s="531" customFormat="1" ht="12">
      <c r="F1010" s="532"/>
      <c r="G1010" s="532"/>
      <c r="H1010" s="532"/>
      <c r="I1010" s="532"/>
      <c r="L1010" s="532"/>
      <c r="N1010" s="558"/>
      <c r="O1010" s="536"/>
      <c r="P1010" s="536"/>
      <c r="Q1010" s="536"/>
      <c r="R1010" s="536"/>
      <c r="S1010" s="536"/>
      <c r="T1010" s="537"/>
      <c r="U1010" s="537"/>
      <c r="V1010" s="537"/>
      <c r="W1010" s="537"/>
      <c r="X1010" s="537"/>
      <c r="Y1010" s="537"/>
      <c r="Z1010" s="537"/>
      <c r="AA1010" s="537"/>
      <c r="AB1010" s="537"/>
      <c r="AC1010" s="537"/>
      <c r="AD1010" s="558"/>
      <c r="AE1010" s="558"/>
      <c r="AF1010" s="558"/>
      <c r="AG1010" s="558"/>
      <c r="AH1010" s="558"/>
      <c r="AI1010" s="558"/>
      <c r="AJ1010" s="558"/>
      <c r="AK1010" s="558"/>
      <c r="AL1010" s="558"/>
      <c r="AM1010" s="558"/>
      <c r="AN1010" s="558"/>
      <c r="AO1010" s="558"/>
      <c r="AP1010" s="558"/>
      <c r="AQ1010" s="558"/>
      <c r="AR1010" s="558"/>
      <c r="AS1010" s="558"/>
      <c r="AT1010" s="558"/>
      <c r="AU1010" s="558"/>
      <c r="AV1010" s="558"/>
      <c r="AW1010" s="558"/>
      <c r="AX1010" s="558"/>
      <c r="AY1010" s="558"/>
      <c r="AZ1010" s="558"/>
      <c r="BA1010" s="558"/>
    </row>
    <row r="1011" spans="6:54" s="531" customFormat="1" ht="12">
      <c r="F1011" s="532"/>
      <c r="G1011" s="532"/>
      <c r="H1011" s="532"/>
      <c r="I1011" s="532"/>
      <c r="L1011" s="532"/>
      <c r="N1011" s="558"/>
      <c r="O1011" s="536"/>
      <c r="P1011" s="536"/>
      <c r="Q1011" s="536"/>
      <c r="R1011" s="536"/>
      <c r="S1011" s="536"/>
      <c r="T1011" s="537"/>
      <c r="U1011" s="537"/>
      <c r="V1011" s="537"/>
      <c r="W1011" s="537"/>
      <c r="X1011" s="537"/>
      <c r="Y1011" s="537"/>
      <c r="Z1011" s="537"/>
      <c r="AA1011" s="537"/>
      <c r="AB1011" s="537"/>
      <c r="AC1011" s="537"/>
      <c r="AD1011" s="558"/>
      <c r="AE1011" s="558"/>
      <c r="AF1011" s="558"/>
      <c r="AG1011" s="558"/>
      <c r="AH1011" s="558"/>
      <c r="AI1011" s="558"/>
      <c r="AJ1011" s="558"/>
      <c r="AK1011" s="558"/>
      <c r="AL1011" s="558"/>
      <c r="AM1011" s="558"/>
      <c r="AN1011" s="558"/>
      <c r="AO1011" s="558"/>
      <c r="AP1011" s="558"/>
      <c r="AQ1011" s="558"/>
      <c r="AR1011" s="558"/>
      <c r="AS1011" s="558"/>
      <c r="AT1011" s="558"/>
      <c r="AU1011" s="558"/>
      <c r="AV1011" s="558"/>
      <c r="AW1011" s="558"/>
      <c r="AX1011" s="558"/>
      <c r="AY1011" s="558"/>
      <c r="AZ1011" s="558"/>
      <c r="BA1011" s="558"/>
    </row>
    <row r="1012" spans="6:54" s="531" customFormat="1" ht="12">
      <c r="F1012" s="532"/>
      <c r="G1012" s="532"/>
      <c r="H1012" s="532"/>
      <c r="I1012" s="532"/>
      <c r="L1012" s="532"/>
      <c r="N1012" s="558"/>
      <c r="O1012" s="536"/>
      <c r="P1012" s="536"/>
      <c r="Q1012" s="536"/>
      <c r="R1012" s="536"/>
      <c r="S1012" s="536"/>
      <c r="T1012" s="537"/>
      <c r="U1012" s="537"/>
      <c r="V1012" s="537"/>
      <c r="W1012" s="537"/>
      <c r="X1012" s="537"/>
      <c r="Y1012" s="537"/>
      <c r="Z1012" s="537"/>
      <c r="AA1012" s="537"/>
      <c r="AB1012" s="537"/>
      <c r="AC1012" s="537"/>
      <c r="AD1012" s="558"/>
      <c r="AE1012" s="558"/>
      <c r="AF1012" s="558"/>
      <c r="AG1012" s="558"/>
      <c r="AH1012" s="558"/>
      <c r="AI1012" s="558"/>
      <c r="AJ1012" s="558"/>
      <c r="AK1012" s="558"/>
      <c r="AL1012" s="558"/>
      <c r="AM1012" s="558"/>
      <c r="AN1012" s="558"/>
      <c r="AO1012" s="558"/>
      <c r="AP1012" s="558"/>
      <c r="AQ1012" s="558"/>
      <c r="AR1012" s="558"/>
      <c r="AS1012" s="558"/>
      <c r="AT1012" s="558"/>
      <c r="AU1012" s="558"/>
      <c r="AV1012" s="558"/>
      <c r="AW1012" s="558"/>
      <c r="AX1012" s="558"/>
      <c r="AY1012" s="558"/>
      <c r="AZ1012" s="558"/>
      <c r="BA1012" s="558"/>
    </row>
    <row r="1013" spans="6:54" s="531" customFormat="1" ht="12">
      <c r="F1013" s="532"/>
      <c r="G1013" s="532"/>
      <c r="H1013" s="532"/>
      <c r="I1013" s="532"/>
      <c r="L1013" s="532"/>
      <c r="N1013" s="558"/>
      <c r="O1013" s="536"/>
      <c r="P1013" s="536"/>
      <c r="Q1013" s="536"/>
      <c r="R1013" s="536"/>
      <c r="S1013" s="536"/>
      <c r="T1013" s="537"/>
      <c r="U1013" s="537"/>
      <c r="V1013" s="537"/>
      <c r="W1013" s="537"/>
      <c r="X1013" s="537"/>
      <c r="Y1013" s="537"/>
      <c r="Z1013" s="537"/>
      <c r="AA1013" s="537"/>
      <c r="AB1013" s="537"/>
      <c r="AC1013" s="537"/>
      <c r="AD1013" s="558"/>
      <c r="AE1013" s="558"/>
      <c r="AF1013" s="558"/>
      <c r="AG1013" s="558"/>
      <c r="AH1013" s="558"/>
      <c r="AI1013" s="558"/>
      <c r="AJ1013" s="558"/>
      <c r="AK1013" s="558"/>
      <c r="AL1013" s="558"/>
      <c r="AM1013" s="558"/>
      <c r="AN1013" s="558"/>
      <c r="AO1013" s="558"/>
      <c r="AP1013" s="558"/>
      <c r="AQ1013" s="558"/>
      <c r="AR1013" s="558"/>
      <c r="AS1013" s="558"/>
      <c r="AT1013" s="558"/>
      <c r="AU1013" s="558"/>
      <c r="AV1013" s="558"/>
      <c r="AW1013" s="558"/>
      <c r="AX1013" s="558"/>
      <c r="AY1013" s="558"/>
      <c r="AZ1013" s="558"/>
      <c r="BA1013" s="558"/>
    </row>
    <row r="1014" spans="6:54" s="531" customFormat="1" ht="12">
      <c r="F1014" s="532"/>
      <c r="G1014" s="532"/>
      <c r="H1014" s="532"/>
      <c r="I1014" s="532"/>
      <c r="L1014" s="532"/>
      <c r="N1014" s="558"/>
      <c r="O1014" s="536"/>
      <c r="P1014" s="536"/>
      <c r="Q1014" s="536"/>
      <c r="R1014" s="536"/>
      <c r="S1014" s="536"/>
      <c r="T1014" s="537"/>
      <c r="U1014" s="537"/>
      <c r="V1014" s="537"/>
      <c r="W1014" s="537"/>
      <c r="X1014" s="537"/>
      <c r="Y1014" s="537"/>
      <c r="Z1014" s="537"/>
      <c r="AA1014" s="537"/>
      <c r="AB1014" s="537"/>
      <c r="AC1014" s="537"/>
      <c r="AD1014" s="558"/>
      <c r="AE1014" s="558"/>
      <c r="AF1014" s="558"/>
      <c r="AG1014" s="558"/>
      <c r="AH1014" s="558"/>
      <c r="AI1014" s="558"/>
      <c r="AJ1014" s="558"/>
      <c r="AK1014" s="558"/>
      <c r="AL1014" s="558"/>
      <c r="AM1014" s="558"/>
      <c r="AN1014" s="558"/>
      <c r="AO1014" s="558"/>
      <c r="AP1014" s="558"/>
      <c r="AQ1014" s="558"/>
      <c r="AR1014" s="558"/>
      <c r="AS1014" s="558"/>
      <c r="AT1014" s="558"/>
      <c r="AU1014" s="558"/>
      <c r="AV1014" s="558"/>
      <c r="AW1014" s="558"/>
      <c r="AX1014" s="558"/>
      <c r="AY1014" s="558"/>
      <c r="AZ1014" s="558"/>
      <c r="BA1014" s="558"/>
    </row>
    <row r="1015" spans="6:54" s="531" customFormat="1" ht="12">
      <c r="F1015" s="532"/>
      <c r="G1015" s="532"/>
      <c r="H1015" s="532"/>
      <c r="I1015" s="532"/>
      <c r="L1015" s="532"/>
      <c r="N1015" s="558"/>
      <c r="O1015" s="536"/>
      <c r="P1015" s="536"/>
      <c r="Q1015" s="536"/>
      <c r="R1015" s="536"/>
      <c r="S1015" s="536"/>
      <c r="T1015" s="537"/>
      <c r="U1015" s="537"/>
      <c r="V1015" s="537"/>
      <c r="W1015" s="537"/>
      <c r="X1015" s="537"/>
      <c r="Y1015" s="537"/>
      <c r="Z1015" s="537"/>
      <c r="AA1015" s="537"/>
      <c r="AB1015" s="537"/>
      <c r="AC1015" s="537"/>
      <c r="AD1015" s="558"/>
      <c r="AE1015" s="558"/>
      <c r="AF1015" s="558"/>
      <c r="AG1015" s="558"/>
      <c r="AH1015" s="558"/>
      <c r="AI1015" s="558"/>
      <c r="AJ1015" s="558"/>
      <c r="AK1015" s="558"/>
      <c r="AL1015" s="558"/>
      <c r="AM1015" s="558"/>
      <c r="AN1015" s="558"/>
      <c r="AO1015" s="558"/>
      <c r="AP1015" s="558"/>
      <c r="AQ1015" s="558"/>
      <c r="AR1015" s="558"/>
      <c r="AS1015" s="558"/>
      <c r="AT1015" s="558"/>
      <c r="AU1015" s="558"/>
      <c r="AV1015" s="558"/>
      <c r="AW1015" s="558"/>
      <c r="AX1015" s="558"/>
      <c r="AY1015" s="558"/>
      <c r="AZ1015" s="558"/>
      <c r="BA1015" s="558"/>
    </row>
    <row r="1016" spans="6:54" s="531" customFormat="1" ht="12">
      <c r="F1016" s="532"/>
      <c r="G1016" s="532"/>
      <c r="H1016" s="532"/>
      <c r="I1016" s="532"/>
      <c r="L1016" s="532"/>
      <c r="N1016" s="558"/>
      <c r="O1016" s="536"/>
      <c r="P1016" s="536"/>
      <c r="Q1016" s="536"/>
      <c r="R1016" s="536"/>
      <c r="S1016" s="536"/>
      <c r="T1016" s="537"/>
      <c r="U1016" s="537"/>
      <c r="V1016" s="537"/>
      <c r="W1016" s="537"/>
      <c r="X1016" s="537"/>
      <c r="Y1016" s="537"/>
      <c r="Z1016" s="537"/>
      <c r="AA1016" s="537"/>
      <c r="AB1016" s="537"/>
      <c r="AC1016" s="537"/>
      <c r="AD1016" s="558"/>
      <c r="AE1016" s="558"/>
      <c r="AF1016" s="558"/>
      <c r="AG1016" s="558"/>
      <c r="AH1016" s="558"/>
      <c r="AI1016" s="558"/>
      <c r="AJ1016" s="558"/>
      <c r="AK1016" s="558"/>
      <c r="AL1016" s="558"/>
      <c r="AM1016" s="558"/>
      <c r="AN1016" s="558"/>
      <c r="AO1016" s="558"/>
      <c r="AP1016" s="558"/>
      <c r="AQ1016" s="558"/>
      <c r="AR1016" s="558"/>
      <c r="AS1016" s="558"/>
      <c r="AT1016" s="558"/>
      <c r="AU1016" s="558"/>
      <c r="AV1016" s="558"/>
      <c r="AW1016" s="558"/>
      <c r="AX1016" s="558"/>
      <c r="AY1016" s="558"/>
      <c r="AZ1016" s="558"/>
      <c r="BA1016" s="558"/>
    </row>
    <row r="1017" spans="6:54" s="531" customFormat="1" ht="12">
      <c r="F1017" s="532"/>
      <c r="G1017" s="532"/>
      <c r="H1017" s="532"/>
      <c r="I1017" s="532"/>
      <c r="L1017" s="532"/>
      <c r="N1017" s="558"/>
      <c r="O1017" s="536"/>
      <c r="P1017" s="536"/>
      <c r="Q1017" s="536"/>
      <c r="R1017" s="536"/>
      <c r="S1017" s="536"/>
      <c r="T1017" s="537"/>
      <c r="U1017" s="537"/>
      <c r="V1017" s="537"/>
      <c r="W1017" s="537"/>
      <c r="X1017" s="537"/>
      <c r="Y1017" s="537"/>
      <c r="Z1017" s="537"/>
      <c r="AA1017" s="537"/>
      <c r="AB1017" s="537"/>
      <c r="AC1017" s="537"/>
      <c r="AD1017" s="558"/>
      <c r="AE1017" s="558"/>
      <c r="AF1017" s="558"/>
      <c r="AG1017" s="558"/>
      <c r="AH1017" s="558"/>
      <c r="AI1017" s="558"/>
      <c r="AJ1017" s="558"/>
      <c r="AK1017" s="558"/>
      <c r="AL1017" s="558"/>
      <c r="AM1017" s="558"/>
      <c r="AN1017" s="558"/>
      <c r="AO1017" s="558"/>
      <c r="AP1017" s="558"/>
      <c r="AQ1017" s="558"/>
      <c r="AR1017" s="558"/>
      <c r="AS1017" s="558"/>
      <c r="AT1017" s="558"/>
      <c r="AU1017" s="558"/>
      <c r="AV1017" s="558"/>
      <c r="AW1017" s="558"/>
      <c r="AX1017" s="558"/>
      <c r="AY1017" s="558"/>
      <c r="AZ1017" s="558"/>
      <c r="BA1017" s="558"/>
    </row>
    <row r="1018" spans="6:54" s="531" customFormat="1" ht="12">
      <c r="F1018" s="532"/>
      <c r="G1018" s="532"/>
      <c r="H1018" s="532"/>
      <c r="I1018" s="532"/>
      <c r="L1018" s="532"/>
      <c r="N1018" s="558"/>
      <c r="O1018" s="536"/>
      <c r="P1018" s="536"/>
      <c r="Q1018" s="536"/>
      <c r="R1018" s="536"/>
      <c r="S1018" s="536"/>
      <c r="T1018" s="537"/>
      <c r="U1018" s="537"/>
      <c r="V1018" s="537"/>
      <c r="W1018" s="537"/>
      <c r="X1018" s="537"/>
      <c r="Y1018" s="537"/>
      <c r="Z1018" s="537"/>
      <c r="AA1018" s="537"/>
      <c r="AB1018" s="537"/>
      <c r="AC1018" s="537"/>
      <c r="AD1018" s="558"/>
      <c r="AE1018" s="558"/>
      <c r="AF1018" s="558"/>
      <c r="AG1018" s="558"/>
      <c r="AH1018" s="558"/>
      <c r="AI1018" s="558"/>
      <c r="AJ1018" s="558"/>
      <c r="AK1018" s="558"/>
      <c r="AL1018" s="558"/>
      <c r="AM1018" s="558"/>
      <c r="AN1018" s="558"/>
      <c r="AO1018" s="558"/>
      <c r="AP1018" s="558"/>
      <c r="AQ1018" s="558"/>
      <c r="AR1018" s="558"/>
      <c r="AS1018" s="558"/>
      <c r="AT1018" s="558"/>
      <c r="AU1018" s="558"/>
      <c r="AV1018" s="558"/>
      <c r="AW1018" s="558"/>
      <c r="AX1018" s="558"/>
      <c r="AY1018" s="558"/>
      <c r="AZ1018" s="558"/>
      <c r="BA1018" s="558"/>
    </row>
    <row r="1019" spans="6:54" s="531" customFormat="1" ht="12">
      <c r="F1019" s="532"/>
      <c r="G1019" s="532"/>
      <c r="H1019" s="532"/>
      <c r="I1019" s="532"/>
      <c r="L1019" s="532"/>
      <c r="N1019" s="558"/>
      <c r="O1019" s="536"/>
      <c r="P1019" s="536"/>
      <c r="Q1019" s="536"/>
      <c r="R1019" s="536"/>
      <c r="S1019" s="536"/>
      <c r="T1019" s="537"/>
      <c r="U1019" s="537"/>
      <c r="V1019" s="537"/>
      <c r="W1019" s="537"/>
      <c r="X1019" s="537"/>
      <c r="Y1019" s="537"/>
      <c r="Z1019" s="537"/>
      <c r="AA1019" s="537"/>
      <c r="AB1019" s="537"/>
      <c r="AC1019" s="537"/>
      <c r="AD1019" s="558"/>
      <c r="AE1019" s="558"/>
      <c r="AF1019" s="558"/>
      <c r="AG1019" s="558"/>
      <c r="AH1019" s="558"/>
      <c r="AI1019" s="558"/>
      <c r="AJ1019" s="558"/>
      <c r="AK1019" s="558"/>
      <c r="AL1019" s="558"/>
      <c r="AM1019" s="558"/>
      <c r="AN1019" s="558"/>
      <c r="AO1019" s="558"/>
      <c r="AP1019" s="558"/>
      <c r="AQ1019" s="558"/>
      <c r="AR1019" s="558"/>
      <c r="AS1019" s="558"/>
      <c r="AT1019" s="558"/>
      <c r="AU1019" s="558"/>
      <c r="AV1019" s="558"/>
      <c r="AW1019" s="558"/>
      <c r="AX1019" s="558"/>
      <c r="AY1019" s="558"/>
      <c r="AZ1019" s="558"/>
      <c r="BA1019" s="558"/>
    </row>
    <row r="1020" spans="6:54" s="531" customFormat="1" ht="12">
      <c r="F1020" s="532"/>
      <c r="G1020" s="532"/>
      <c r="H1020" s="532"/>
      <c r="I1020" s="532"/>
      <c r="L1020" s="532"/>
      <c r="N1020" s="558"/>
      <c r="O1020" s="536"/>
      <c r="P1020" s="536"/>
      <c r="Q1020" s="536"/>
      <c r="R1020" s="536"/>
      <c r="S1020" s="536"/>
      <c r="T1020" s="537"/>
      <c r="U1020" s="537"/>
      <c r="V1020" s="537"/>
      <c r="W1020" s="537"/>
      <c r="X1020" s="537"/>
      <c r="Y1020" s="537"/>
      <c r="Z1020" s="537"/>
      <c r="AA1020" s="537"/>
      <c r="AB1020" s="537"/>
      <c r="AC1020" s="537"/>
      <c r="AD1020" s="558"/>
      <c r="AE1020" s="558"/>
      <c r="AF1020" s="558"/>
      <c r="AG1020" s="558"/>
      <c r="AH1020" s="558"/>
      <c r="AI1020" s="558"/>
      <c r="AJ1020" s="558"/>
      <c r="AK1020" s="558"/>
      <c r="AL1020" s="558"/>
      <c r="AM1020" s="558"/>
      <c r="AN1020" s="558"/>
      <c r="AO1020" s="558"/>
      <c r="AP1020" s="558"/>
      <c r="AQ1020" s="558"/>
      <c r="AR1020" s="558"/>
      <c r="AS1020" s="558"/>
      <c r="AT1020" s="558"/>
      <c r="AU1020" s="558"/>
      <c r="AV1020" s="558"/>
      <c r="AW1020" s="558"/>
      <c r="AX1020" s="558"/>
      <c r="AY1020" s="558"/>
      <c r="AZ1020" s="558"/>
      <c r="BA1020" s="558"/>
    </row>
    <row r="1021" spans="6:54" s="531" customFormat="1" ht="12">
      <c r="F1021" s="532"/>
      <c r="G1021" s="532"/>
      <c r="H1021" s="532"/>
      <c r="I1021" s="532"/>
      <c r="L1021" s="532"/>
      <c r="N1021" s="558"/>
      <c r="O1021" s="536"/>
      <c r="P1021" s="536"/>
      <c r="Q1021" s="536"/>
      <c r="R1021" s="536"/>
      <c r="S1021" s="536"/>
      <c r="T1021" s="537"/>
      <c r="U1021" s="537"/>
      <c r="V1021" s="537"/>
      <c r="W1021" s="537"/>
      <c r="X1021" s="537"/>
      <c r="Y1021" s="537"/>
      <c r="Z1021" s="537"/>
      <c r="AA1021" s="537"/>
      <c r="AB1021" s="537"/>
      <c r="AC1021" s="537"/>
      <c r="AD1021" s="558"/>
      <c r="AE1021" s="558"/>
      <c r="AF1021" s="558"/>
      <c r="AG1021" s="558"/>
      <c r="AH1021" s="558"/>
      <c r="AI1021" s="558"/>
      <c r="AJ1021" s="558"/>
      <c r="AK1021" s="558"/>
      <c r="AL1021" s="558"/>
      <c r="AM1021" s="558"/>
      <c r="AN1021" s="558"/>
      <c r="AO1021" s="558"/>
      <c r="AP1021" s="558"/>
      <c r="AQ1021" s="558"/>
      <c r="AR1021" s="558"/>
      <c r="AS1021" s="558"/>
      <c r="AT1021" s="558"/>
      <c r="AU1021" s="558"/>
      <c r="AV1021" s="558"/>
      <c r="AW1021" s="558"/>
      <c r="AX1021" s="558"/>
      <c r="AY1021" s="558"/>
      <c r="AZ1021" s="558"/>
      <c r="BA1021" s="558"/>
    </row>
    <row r="1022" spans="6:54" s="531" customFormat="1" ht="12">
      <c r="F1022" s="532"/>
      <c r="G1022" s="532"/>
      <c r="H1022" s="532"/>
      <c r="I1022" s="532"/>
      <c r="L1022" s="532"/>
      <c r="N1022" s="558"/>
      <c r="O1022" s="536"/>
      <c r="P1022" s="536"/>
      <c r="Q1022" s="536"/>
      <c r="R1022" s="536"/>
      <c r="S1022" s="536"/>
      <c r="T1022" s="537"/>
      <c r="U1022" s="537"/>
      <c r="V1022" s="537"/>
      <c r="W1022" s="537"/>
      <c r="X1022" s="537"/>
      <c r="Y1022" s="537"/>
      <c r="Z1022" s="537"/>
      <c r="AA1022" s="537"/>
      <c r="AB1022" s="537"/>
      <c r="AC1022" s="537"/>
      <c r="AD1022" s="558"/>
      <c r="AE1022" s="558"/>
      <c r="AF1022" s="558"/>
      <c r="AG1022" s="558"/>
      <c r="AH1022" s="558"/>
      <c r="AI1022" s="558"/>
      <c r="AJ1022" s="558"/>
      <c r="AK1022" s="558"/>
      <c r="AL1022" s="558"/>
      <c r="AM1022" s="558"/>
      <c r="AN1022" s="558"/>
      <c r="AO1022" s="558"/>
      <c r="AP1022" s="558"/>
      <c r="AQ1022" s="558"/>
      <c r="AR1022" s="558"/>
      <c r="AS1022" s="558"/>
      <c r="AT1022" s="558"/>
      <c r="AU1022" s="558"/>
      <c r="AV1022" s="558"/>
      <c r="AW1022" s="558"/>
      <c r="AX1022" s="558"/>
      <c r="AY1022" s="558"/>
      <c r="AZ1022" s="558"/>
      <c r="BA1022" s="558"/>
    </row>
    <row r="1023" spans="6:54" s="531" customFormat="1" ht="12">
      <c r="F1023" s="532"/>
      <c r="G1023" s="532"/>
      <c r="H1023" s="532"/>
      <c r="I1023" s="532"/>
      <c r="L1023" s="532"/>
      <c r="N1023" s="558"/>
      <c r="O1023" s="536"/>
      <c r="P1023" s="536"/>
      <c r="Q1023" s="536"/>
      <c r="R1023" s="536"/>
      <c r="S1023" s="536"/>
      <c r="T1023" s="537"/>
      <c r="U1023" s="537"/>
      <c r="V1023" s="537"/>
      <c r="W1023" s="537"/>
      <c r="X1023" s="537"/>
      <c r="Y1023" s="537"/>
      <c r="Z1023" s="537"/>
      <c r="AA1023" s="537"/>
      <c r="AB1023" s="537"/>
      <c r="AC1023" s="537"/>
      <c r="AD1023" s="558"/>
      <c r="AE1023" s="558"/>
      <c r="AF1023" s="558"/>
      <c r="AG1023" s="558"/>
      <c r="AH1023" s="558"/>
      <c r="AI1023" s="558"/>
      <c r="AJ1023" s="558"/>
      <c r="AK1023" s="558"/>
      <c r="AL1023" s="558"/>
      <c r="AM1023" s="558"/>
      <c r="AN1023" s="558"/>
      <c r="AO1023" s="558"/>
      <c r="AP1023" s="558"/>
      <c r="AQ1023" s="558"/>
      <c r="AR1023" s="558"/>
      <c r="AS1023" s="558"/>
      <c r="AT1023" s="558"/>
      <c r="AU1023" s="558"/>
      <c r="AV1023" s="558"/>
      <c r="AW1023" s="558"/>
      <c r="AX1023" s="558"/>
      <c r="AY1023" s="558"/>
      <c r="AZ1023" s="558"/>
      <c r="BA1023" s="558"/>
    </row>
    <row r="1024" spans="6:54">
      <c r="BA1024" s="558"/>
      <c r="BB1024" s="531"/>
    </row>
    <row r="1025" spans="6:54">
      <c r="BA1025" s="558"/>
      <c r="BB1025" s="531"/>
    </row>
    <row r="1026" spans="6:54">
      <c r="BA1026" s="558"/>
      <c r="BB1026" s="531"/>
    </row>
    <row r="1027" spans="6:54">
      <c r="BA1027" s="558"/>
      <c r="BB1027" s="531"/>
    </row>
    <row r="1028" spans="6:54">
      <c r="BA1028" s="558"/>
      <c r="BB1028" s="531"/>
    </row>
    <row r="1029" spans="6:54">
      <c r="BA1029" s="558"/>
      <c r="BB1029" s="531"/>
    </row>
    <row r="1030" spans="6:54">
      <c r="BA1030" s="558"/>
      <c r="BB1030" s="531"/>
    </row>
    <row r="1031" spans="6:54">
      <c r="BA1031" s="558"/>
      <c r="BB1031" s="531"/>
    </row>
    <row r="1032" spans="6:54">
      <c r="BA1032" s="558"/>
      <c r="BB1032" s="531"/>
    </row>
    <row r="1033" spans="6:54">
      <c r="F1033" s="529"/>
      <c r="G1033" s="529"/>
      <c r="H1033" s="529"/>
      <c r="I1033" s="1307"/>
      <c r="L1033" s="1307"/>
      <c r="N1033" s="529"/>
      <c r="O1033" s="529"/>
      <c r="P1033" s="529"/>
      <c r="Q1033" s="529"/>
      <c r="R1033" s="529"/>
      <c r="S1033" s="529"/>
      <c r="T1033" s="529"/>
      <c r="U1033" s="529"/>
      <c r="V1033" s="529"/>
      <c r="W1033" s="529"/>
      <c r="X1033" s="529"/>
      <c r="Y1033" s="529"/>
      <c r="Z1033" s="529"/>
      <c r="AA1033" s="529"/>
      <c r="AB1033" s="529"/>
      <c r="AC1033" s="529"/>
      <c r="AD1033" s="529"/>
      <c r="AE1033" s="529"/>
      <c r="AF1033" s="529"/>
      <c r="AG1033" s="529"/>
      <c r="AH1033" s="529"/>
      <c r="AI1033" s="529"/>
      <c r="AJ1033" s="529"/>
      <c r="AK1033" s="529"/>
      <c r="AL1033" s="529"/>
      <c r="AM1033" s="529"/>
      <c r="AN1033" s="529"/>
      <c r="AO1033" s="529"/>
      <c r="AP1033" s="529"/>
      <c r="AQ1033" s="529"/>
      <c r="AR1033" s="529"/>
      <c r="AS1033" s="529"/>
      <c r="AT1033" s="529"/>
      <c r="AU1033" s="529"/>
      <c r="AV1033" s="529"/>
      <c r="AW1033" s="529"/>
      <c r="AX1033" s="529"/>
      <c r="AY1033" s="529"/>
      <c r="AZ1033" s="529"/>
      <c r="BA1033" s="558"/>
      <c r="BB1033" s="531"/>
    </row>
    <row r="1034" spans="6:54">
      <c r="F1034" s="529"/>
      <c r="G1034" s="529"/>
      <c r="H1034" s="529"/>
      <c r="I1034" s="1307"/>
      <c r="L1034" s="1307"/>
      <c r="N1034" s="529"/>
      <c r="O1034" s="529"/>
      <c r="P1034" s="529"/>
      <c r="Q1034" s="529"/>
      <c r="R1034" s="529"/>
      <c r="S1034" s="529"/>
      <c r="T1034" s="529"/>
      <c r="U1034" s="529"/>
      <c r="V1034" s="529"/>
      <c r="W1034" s="529"/>
      <c r="X1034" s="529"/>
      <c r="Y1034" s="529"/>
      <c r="Z1034" s="529"/>
      <c r="AA1034" s="529"/>
      <c r="AB1034" s="529"/>
      <c r="AC1034" s="529"/>
      <c r="AD1034" s="529"/>
      <c r="AE1034" s="529"/>
      <c r="AF1034" s="529"/>
      <c r="AG1034" s="529"/>
      <c r="AH1034" s="529"/>
      <c r="AI1034" s="529"/>
      <c r="AJ1034" s="529"/>
      <c r="AK1034" s="529"/>
      <c r="AL1034" s="529"/>
      <c r="AM1034" s="529"/>
      <c r="AN1034" s="529"/>
      <c r="AO1034" s="529"/>
      <c r="AP1034" s="529"/>
      <c r="AQ1034" s="529"/>
      <c r="AR1034" s="529"/>
      <c r="AS1034" s="529"/>
      <c r="AT1034" s="529"/>
      <c r="AU1034" s="529"/>
      <c r="AV1034" s="529"/>
      <c r="AW1034" s="529"/>
      <c r="AX1034" s="529"/>
      <c r="AY1034" s="529"/>
      <c r="AZ1034" s="529"/>
      <c r="BA1034" s="558"/>
      <c r="BB1034" s="531"/>
    </row>
    <row r="1035" spans="6:54">
      <c r="F1035" s="529"/>
      <c r="G1035" s="529"/>
      <c r="H1035" s="529"/>
      <c r="I1035" s="1307"/>
      <c r="L1035" s="1307"/>
      <c r="N1035" s="529"/>
      <c r="O1035" s="529"/>
      <c r="P1035" s="529"/>
      <c r="Q1035" s="529"/>
      <c r="R1035" s="529"/>
      <c r="S1035" s="529"/>
      <c r="T1035" s="529"/>
      <c r="U1035" s="529"/>
      <c r="V1035" s="529"/>
      <c r="W1035" s="529"/>
      <c r="X1035" s="529"/>
      <c r="Y1035" s="529"/>
      <c r="Z1035" s="529"/>
      <c r="AA1035" s="529"/>
      <c r="AB1035" s="529"/>
      <c r="AC1035" s="529"/>
      <c r="AD1035" s="529"/>
      <c r="AE1035" s="529"/>
      <c r="AF1035" s="529"/>
      <c r="AG1035" s="529"/>
      <c r="AH1035" s="529"/>
      <c r="AI1035" s="529"/>
      <c r="AJ1035" s="529"/>
      <c r="AK1035" s="529"/>
      <c r="AL1035" s="529"/>
      <c r="AM1035" s="529"/>
      <c r="AN1035" s="529"/>
      <c r="AO1035" s="529"/>
      <c r="AP1035" s="529"/>
      <c r="AQ1035" s="529"/>
      <c r="AR1035" s="529"/>
      <c r="AS1035" s="529"/>
      <c r="AT1035" s="529"/>
      <c r="AU1035" s="529"/>
      <c r="AV1035" s="529"/>
      <c r="AW1035" s="529"/>
      <c r="AX1035" s="529"/>
      <c r="AY1035" s="529"/>
      <c r="AZ1035" s="529"/>
      <c r="BA1035" s="558"/>
      <c r="BB1035" s="531"/>
    </row>
    <row r="1036" spans="6:54">
      <c r="F1036" s="529"/>
      <c r="G1036" s="529"/>
      <c r="H1036" s="529"/>
      <c r="I1036" s="1307"/>
      <c r="L1036" s="1307"/>
      <c r="N1036" s="529"/>
      <c r="O1036" s="529"/>
      <c r="P1036" s="529"/>
      <c r="Q1036" s="529"/>
      <c r="R1036" s="529"/>
      <c r="S1036" s="529"/>
      <c r="T1036" s="529"/>
      <c r="U1036" s="529"/>
      <c r="V1036" s="529"/>
      <c r="W1036" s="529"/>
      <c r="X1036" s="529"/>
      <c r="Y1036" s="529"/>
      <c r="Z1036" s="529"/>
      <c r="AA1036" s="529"/>
      <c r="AB1036" s="529"/>
      <c r="AC1036" s="529"/>
      <c r="AD1036" s="529"/>
      <c r="AE1036" s="529"/>
      <c r="AF1036" s="529"/>
      <c r="AG1036" s="529"/>
      <c r="AH1036" s="529"/>
      <c r="AI1036" s="529"/>
      <c r="AJ1036" s="529"/>
      <c r="AK1036" s="529"/>
      <c r="AL1036" s="529"/>
      <c r="AM1036" s="529"/>
      <c r="AN1036" s="529"/>
      <c r="AO1036" s="529"/>
      <c r="AP1036" s="529"/>
      <c r="AQ1036" s="529"/>
      <c r="AR1036" s="529"/>
      <c r="AS1036" s="529"/>
      <c r="AT1036" s="529"/>
      <c r="AU1036" s="529"/>
      <c r="AV1036" s="529"/>
      <c r="AW1036" s="529"/>
      <c r="AX1036" s="529"/>
      <c r="AY1036" s="529"/>
      <c r="AZ1036" s="529"/>
      <c r="BA1036" s="558"/>
      <c r="BB1036" s="531"/>
    </row>
    <row r="1037" spans="6:54">
      <c r="F1037" s="529"/>
      <c r="G1037" s="529"/>
      <c r="H1037" s="529"/>
      <c r="I1037" s="1307"/>
      <c r="L1037" s="1307"/>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58"/>
      <c r="BB1037" s="531"/>
    </row>
    <row r="1038" spans="6:54">
      <c r="F1038" s="529"/>
      <c r="G1038" s="529"/>
      <c r="H1038" s="529"/>
      <c r="I1038" s="1307"/>
      <c r="L1038" s="1307"/>
      <c r="N1038" s="529"/>
      <c r="O1038" s="529"/>
      <c r="P1038" s="529"/>
      <c r="Q1038" s="529"/>
      <c r="R1038" s="529"/>
      <c r="S1038" s="529"/>
      <c r="T1038" s="529"/>
      <c r="U1038" s="529"/>
      <c r="V1038" s="529"/>
      <c r="W1038" s="529"/>
      <c r="X1038" s="529"/>
      <c r="Y1038" s="529"/>
      <c r="Z1038" s="529"/>
      <c r="AA1038" s="529"/>
      <c r="AB1038" s="529"/>
      <c r="AC1038" s="529"/>
      <c r="AD1038" s="529"/>
      <c r="AE1038" s="529"/>
      <c r="AF1038" s="529"/>
      <c r="AG1038" s="529"/>
      <c r="AH1038" s="529"/>
      <c r="AI1038" s="529"/>
      <c r="AJ1038" s="529"/>
      <c r="AK1038" s="529"/>
      <c r="AL1038" s="529"/>
      <c r="AM1038" s="529"/>
      <c r="AN1038" s="529"/>
      <c r="AO1038" s="529"/>
      <c r="AP1038" s="529"/>
      <c r="AQ1038" s="529"/>
      <c r="AR1038" s="529"/>
      <c r="AS1038" s="529"/>
      <c r="AT1038" s="529"/>
      <c r="AU1038" s="529"/>
      <c r="AV1038" s="529"/>
      <c r="AW1038" s="529"/>
      <c r="AX1038" s="529"/>
      <c r="AY1038" s="529"/>
      <c r="AZ1038" s="529"/>
      <c r="BA1038" s="558"/>
      <c r="BB1038" s="531"/>
    </row>
    <row r="1039" spans="6:54">
      <c r="F1039" s="529"/>
      <c r="G1039" s="529"/>
      <c r="H1039" s="529"/>
      <c r="I1039" s="1307"/>
      <c r="L1039" s="1307"/>
      <c r="N1039" s="529"/>
      <c r="O1039" s="529"/>
      <c r="P1039" s="529"/>
      <c r="Q1039" s="529"/>
      <c r="R1039" s="529"/>
      <c r="S1039" s="529"/>
      <c r="T1039" s="529"/>
      <c r="U1039" s="529"/>
      <c r="V1039" s="529"/>
      <c r="W1039" s="529"/>
      <c r="X1039" s="529"/>
      <c r="Y1039" s="529"/>
      <c r="Z1039" s="529"/>
      <c r="AA1039" s="529"/>
      <c r="AB1039" s="529"/>
      <c r="AC1039" s="529"/>
      <c r="AD1039" s="529"/>
      <c r="AE1039" s="529"/>
      <c r="AF1039" s="529"/>
      <c r="AG1039" s="529"/>
      <c r="AH1039" s="529"/>
      <c r="AI1039" s="529"/>
      <c r="AJ1039" s="529"/>
      <c r="AK1039" s="529"/>
      <c r="AL1039" s="529"/>
      <c r="AM1039" s="529"/>
      <c r="AN1039" s="529"/>
      <c r="AO1039" s="529"/>
      <c r="AP1039" s="529"/>
      <c r="AQ1039" s="529"/>
      <c r="AR1039" s="529"/>
      <c r="AS1039" s="529"/>
      <c r="AT1039" s="529"/>
      <c r="AU1039" s="529"/>
      <c r="AV1039" s="529"/>
      <c r="AW1039" s="529"/>
      <c r="AX1039" s="529"/>
      <c r="AY1039" s="529"/>
      <c r="AZ1039" s="529"/>
      <c r="BA1039" s="558"/>
      <c r="BB1039" s="531"/>
    </row>
    <row r="1040" spans="6:54">
      <c r="F1040" s="529"/>
      <c r="G1040" s="529"/>
      <c r="H1040" s="529"/>
      <c r="I1040" s="1307"/>
      <c r="L1040" s="1307"/>
      <c r="N1040" s="529"/>
      <c r="O1040" s="529"/>
      <c r="P1040" s="529"/>
      <c r="Q1040" s="529"/>
      <c r="R1040" s="529"/>
      <c r="S1040" s="529"/>
      <c r="T1040" s="529"/>
      <c r="U1040" s="529"/>
      <c r="V1040" s="529"/>
      <c r="W1040" s="529"/>
      <c r="X1040" s="529"/>
      <c r="Y1040" s="529"/>
      <c r="Z1040" s="529"/>
      <c r="AA1040" s="529"/>
      <c r="AB1040" s="529"/>
      <c r="AC1040" s="529"/>
      <c r="AD1040" s="529"/>
      <c r="AE1040" s="529"/>
      <c r="AF1040" s="529"/>
      <c r="AG1040" s="529"/>
      <c r="AH1040" s="529"/>
      <c r="AI1040" s="529"/>
      <c r="AJ1040" s="529"/>
      <c r="AK1040" s="529"/>
      <c r="AL1040" s="529"/>
      <c r="AM1040" s="529"/>
      <c r="AN1040" s="529"/>
      <c r="AO1040" s="529"/>
      <c r="AP1040" s="529"/>
      <c r="AQ1040" s="529"/>
      <c r="AR1040" s="529"/>
      <c r="AS1040" s="529"/>
      <c r="AT1040" s="529"/>
      <c r="AU1040" s="529"/>
      <c r="AV1040" s="529"/>
      <c r="AW1040" s="529"/>
      <c r="AX1040" s="529"/>
      <c r="AY1040" s="529"/>
      <c r="AZ1040" s="529"/>
      <c r="BA1040" s="558"/>
      <c r="BB1040" s="531"/>
    </row>
    <row r="1041" spans="6:54">
      <c r="F1041" s="529"/>
      <c r="G1041" s="529"/>
      <c r="H1041" s="529"/>
      <c r="I1041" s="1307"/>
      <c r="L1041" s="1307"/>
      <c r="N1041" s="529"/>
      <c r="O1041" s="529"/>
      <c r="P1041" s="529"/>
      <c r="Q1041" s="529"/>
      <c r="R1041" s="529"/>
      <c r="S1041" s="529"/>
      <c r="T1041" s="529"/>
      <c r="U1041" s="529"/>
      <c r="V1041" s="529"/>
      <c r="W1041" s="529"/>
      <c r="X1041" s="529"/>
      <c r="Y1041" s="529"/>
      <c r="Z1041" s="529"/>
      <c r="AA1041" s="529"/>
      <c r="AB1041" s="529"/>
      <c r="AC1041" s="529"/>
      <c r="AD1041" s="529"/>
      <c r="AE1041" s="529"/>
      <c r="AF1041" s="529"/>
      <c r="AG1041" s="529"/>
      <c r="AH1041" s="529"/>
      <c r="AI1041" s="529"/>
      <c r="AJ1041" s="529"/>
      <c r="AK1041" s="529"/>
      <c r="AL1041" s="529"/>
      <c r="AM1041" s="529"/>
      <c r="AN1041" s="529"/>
      <c r="AO1041" s="529"/>
      <c r="AP1041" s="529"/>
      <c r="AQ1041" s="529"/>
      <c r="AR1041" s="529"/>
      <c r="AS1041" s="529"/>
      <c r="AT1041" s="529"/>
      <c r="AU1041" s="529"/>
      <c r="AV1041" s="529"/>
      <c r="AW1041" s="529"/>
      <c r="AX1041" s="529"/>
      <c r="AY1041" s="529"/>
      <c r="AZ1041" s="529"/>
      <c r="BA1041" s="558"/>
      <c r="BB1041" s="531"/>
    </row>
    <row r="1042" spans="6:54">
      <c r="F1042" s="529"/>
      <c r="G1042" s="529"/>
      <c r="H1042" s="529"/>
      <c r="I1042" s="1307"/>
      <c r="L1042" s="1307"/>
      <c r="N1042" s="529"/>
      <c r="O1042" s="529"/>
      <c r="P1042" s="529"/>
      <c r="Q1042" s="529"/>
      <c r="R1042" s="529"/>
      <c r="S1042" s="529"/>
      <c r="T1042" s="529"/>
      <c r="U1042" s="529"/>
      <c r="V1042" s="529"/>
      <c r="W1042" s="529"/>
      <c r="X1042" s="529"/>
      <c r="Y1042" s="529"/>
      <c r="Z1042" s="529"/>
      <c r="AA1042" s="529"/>
      <c r="AB1042" s="529"/>
      <c r="AC1042" s="529"/>
      <c r="AD1042" s="529"/>
      <c r="AE1042" s="529"/>
      <c r="AF1042" s="529"/>
      <c r="AG1042" s="529"/>
      <c r="AH1042" s="529"/>
      <c r="AI1042" s="529"/>
      <c r="AJ1042" s="529"/>
      <c r="AK1042" s="529"/>
      <c r="AL1042" s="529"/>
      <c r="AM1042" s="529"/>
      <c r="AN1042" s="529"/>
      <c r="AO1042" s="529"/>
      <c r="AP1042" s="529"/>
      <c r="AQ1042" s="529"/>
      <c r="AR1042" s="529"/>
      <c r="AS1042" s="529"/>
      <c r="AT1042" s="529"/>
      <c r="AU1042" s="529"/>
      <c r="AV1042" s="529"/>
      <c r="AW1042" s="529"/>
      <c r="AX1042" s="529"/>
      <c r="AY1042" s="529"/>
      <c r="AZ1042" s="529"/>
      <c r="BA1042" s="558"/>
      <c r="BB1042" s="531"/>
    </row>
    <row r="1043" spans="6:54">
      <c r="F1043" s="529"/>
      <c r="G1043" s="529"/>
      <c r="H1043" s="529"/>
      <c r="I1043" s="1307"/>
      <c r="L1043" s="1307"/>
      <c r="N1043" s="529"/>
      <c r="O1043" s="529"/>
      <c r="P1043" s="529"/>
      <c r="Q1043" s="529"/>
      <c r="R1043" s="529"/>
      <c r="S1043" s="529"/>
      <c r="T1043" s="529"/>
      <c r="U1043" s="529"/>
      <c r="V1043" s="529"/>
      <c r="W1043" s="529"/>
      <c r="X1043" s="529"/>
      <c r="Y1043" s="529"/>
      <c r="Z1043" s="529"/>
      <c r="AA1043" s="529"/>
      <c r="AB1043" s="529"/>
      <c r="AC1043" s="529"/>
      <c r="AD1043" s="529"/>
      <c r="AE1043" s="529"/>
      <c r="AF1043" s="529"/>
      <c r="AG1043" s="529"/>
      <c r="AH1043" s="529"/>
      <c r="AI1043" s="529"/>
      <c r="AJ1043" s="529"/>
      <c r="AK1043" s="529"/>
      <c r="AL1043" s="529"/>
      <c r="AM1043" s="529"/>
      <c r="AN1043" s="529"/>
      <c r="AO1043" s="529"/>
      <c r="AP1043" s="529"/>
      <c r="AQ1043" s="529"/>
      <c r="AR1043" s="529"/>
      <c r="AS1043" s="529"/>
      <c r="AT1043" s="529"/>
      <c r="AU1043" s="529"/>
      <c r="AV1043" s="529"/>
      <c r="AW1043" s="529"/>
      <c r="AX1043" s="529"/>
      <c r="AY1043" s="529"/>
      <c r="AZ1043" s="529"/>
      <c r="BA1043" s="558"/>
      <c r="BB1043" s="531"/>
    </row>
    <row r="1044" spans="6:54">
      <c r="F1044" s="529"/>
      <c r="G1044" s="529"/>
      <c r="H1044" s="529"/>
      <c r="I1044" s="1307"/>
      <c r="L1044" s="1307"/>
      <c r="N1044" s="529"/>
      <c r="O1044" s="529"/>
      <c r="P1044" s="529"/>
      <c r="Q1044" s="529"/>
      <c r="R1044" s="529"/>
      <c r="S1044" s="529"/>
      <c r="T1044" s="529"/>
      <c r="U1044" s="529"/>
      <c r="V1044" s="529"/>
      <c r="W1044" s="529"/>
      <c r="X1044" s="529"/>
      <c r="Y1044" s="529"/>
      <c r="Z1044" s="529"/>
      <c r="AA1044" s="529"/>
      <c r="AB1044" s="529"/>
      <c r="AC1044" s="529"/>
      <c r="AD1044" s="529"/>
      <c r="AE1044" s="529"/>
      <c r="AF1044" s="529"/>
      <c r="AG1044" s="529"/>
      <c r="AH1044" s="529"/>
      <c r="AI1044" s="529"/>
      <c r="AJ1044" s="529"/>
      <c r="AK1044" s="529"/>
      <c r="AL1044" s="529"/>
      <c r="AM1044" s="529"/>
      <c r="AN1044" s="529"/>
      <c r="AO1044" s="529"/>
      <c r="AP1044" s="529"/>
      <c r="AQ1044" s="529"/>
      <c r="AR1044" s="529"/>
      <c r="AS1044" s="529"/>
      <c r="AT1044" s="529"/>
      <c r="AU1044" s="529"/>
      <c r="AV1044" s="529"/>
      <c r="AW1044" s="529"/>
      <c r="AX1044" s="529"/>
      <c r="AY1044" s="529"/>
      <c r="AZ1044" s="529"/>
      <c r="BA1044" s="558"/>
      <c r="BB1044" s="531"/>
    </row>
    <row r="1045" spans="6:54">
      <c r="F1045" s="529"/>
      <c r="G1045" s="529"/>
      <c r="H1045" s="529"/>
      <c r="I1045" s="1307"/>
      <c r="L1045" s="1307"/>
      <c r="N1045" s="529"/>
      <c r="O1045" s="529"/>
      <c r="P1045" s="529"/>
      <c r="Q1045" s="529"/>
      <c r="R1045" s="529"/>
      <c r="S1045" s="529"/>
      <c r="T1045" s="529"/>
      <c r="U1045" s="529"/>
      <c r="V1045" s="529"/>
      <c r="W1045" s="529"/>
      <c r="X1045" s="529"/>
      <c r="Y1045" s="529"/>
      <c r="Z1045" s="529"/>
      <c r="AA1045" s="529"/>
      <c r="AB1045" s="529"/>
      <c r="AC1045" s="529"/>
      <c r="AD1045" s="529"/>
      <c r="AE1045" s="529"/>
      <c r="AF1045" s="529"/>
      <c r="AG1045" s="529"/>
      <c r="AH1045" s="529"/>
      <c r="AI1045" s="529"/>
      <c r="AJ1045" s="529"/>
      <c r="AK1045" s="529"/>
      <c r="AL1045" s="529"/>
      <c r="AM1045" s="529"/>
      <c r="AN1045" s="529"/>
      <c r="AO1045" s="529"/>
      <c r="AP1045" s="529"/>
      <c r="AQ1045" s="529"/>
      <c r="AR1045" s="529"/>
      <c r="AS1045" s="529"/>
      <c r="AT1045" s="529"/>
      <c r="AU1045" s="529"/>
      <c r="AV1045" s="529"/>
      <c r="AW1045" s="529"/>
      <c r="AX1045" s="529"/>
      <c r="AY1045" s="529"/>
      <c r="AZ1045" s="529"/>
      <c r="BA1045" s="558"/>
      <c r="BB1045" s="531"/>
    </row>
    <row r="1046" spans="6:54">
      <c r="F1046" s="529"/>
      <c r="G1046" s="529"/>
      <c r="H1046" s="529"/>
      <c r="I1046" s="1307"/>
      <c r="L1046" s="1307"/>
      <c r="N1046" s="529"/>
      <c r="O1046" s="529"/>
      <c r="P1046" s="529"/>
      <c r="Q1046" s="529"/>
      <c r="R1046" s="529"/>
      <c r="S1046" s="529"/>
      <c r="T1046" s="529"/>
      <c r="U1046" s="529"/>
      <c r="V1046" s="529"/>
      <c r="W1046" s="529"/>
      <c r="X1046" s="529"/>
      <c r="Y1046" s="529"/>
      <c r="Z1046" s="529"/>
      <c r="AA1046" s="529"/>
      <c r="AB1046" s="529"/>
      <c r="AC1046" s="529"/>
      <c r="AD1046" s="529"/>
      <c r="AE1046" s="529"/>
      <c r="AF1046" s="529"/>
      <c r="AG1046" s="529"/>
      <c r="AH1046" s="529"/>
      <c r="AI1046" s="529"/>
      <c r="AJ1046" s="529"/>
      <c r="AK1046" s="529"/>
      <c r="AL1046" s="529"/>
      <c r="AM1046" s="529"/>
      <c r="AN1046" s="529"/>
      <c r="AO1046" s="529"/>
      <c r="AP1046" s="529"/>
      <c r="AQ1046" s="529"/>
      <c r="AR1046" s="529"/>
      <c r="AS1046" s="529"/>
      <c r="AT1046" s="529"/>
      <c r="AU1046" s="529"/>
      <c r="AV1046" s="529"/>
      <c r="AW1046" s="529"/>
      <c r="AX1046" s="529"/>
      <c r="AY1046" s="529"/>
      <c r="AZ1046" s="529"/>
      <c r="BA1046" s="558"/>
      <c r="BB1046" s="531"/>
    </row>
    <row r="1047" spans="6:54">
      <c r="F1047" s="529"/>
      <c r="G1047" s="529"/>
      <c r="H1047" s="529"/>
      <c r="I1047" s="1307"/>
      <c r="L1047" s="1307"/>
      <c r="N1047" s="529"/>
      <c r="O1047" s="529"/>
      <c r="P1047" s="529"/>
      <c r="Q1047" s="529"/>
      <c r="R1047" s="529"/>
      <c r="S1047" s="529"/>
      <c r="T1047" s="529"/>
      <c r="U1047" s="529"/>
      <c r="V1047" s="529"/>
      <c r="W1047" s="529"/>
      <c r="X1047" s="529"/>
      <c r="Y1047" s="529"/>
      <c r="Z1047" s="529"/>
      <c r="AA1047" s="529"/>
      <c r="AB1047" s="529"/>
      <c r="AC1047" s="529"/>
      <c r="AD1047" s="529"/>
      <c r="AE1047" s="529"/>
      <c r="AF1047" s="529"/>
      <c r="AG1047" s="529"/>
      <c r="AH1047" s="529"/>
      <c r="AI1047" s="529"/>
      <c r="AJ1047" s="529"/>
      <c r="AK1047" s="529"/>
      <c r="AL1047" s="529"/>
      <c r="AM1047" s="529"/>
      <c r="AN1047" s="529"/>
      <c r="AO1047" s="529"/>
      <c r="AP1047" s="529"/>
      <c r="AQ1047" s="529"/>
      <c r="AR1047" s="529"/>
      <c r="AS1047" s="529"/>
      <c r="AT1047" s="529"/>
      <c r="AU1047" s="529"/>
      <c r="AV1047" s="529"/>
      <c r="AW1047" s="529"/>
      <c r="AX1047" s="529"/>
      <c r="AY1047" s="529"/>
      <c r="AZ1047" s="529"/>
      <c r="BA1047" s="558"/>
      <c r="BB1047" s="531"/>
    </row>
    <row r="1048" spans="6:54">
      <c r="F1048" s="529"/>
      <c r="G1048" s="529"/>
      <c r="H1048" s="529"/>
      <c r="I1048" s="1307"/>
      <c r="L1048" s="1307"/>
      <c r="N1048" s="529"/>
      <c r="O1048" s="529"/>
      <c r="P1048" s="529"/>
      <c r="Q1048" s="529"/>
      <c r="R1048" s="529"/>
      <c r="S1048" s="529"/>
      <c r="T1048" s="529"/>
      <c r="U1048" s="529"/>
      <c r="V1048" s="529"/>
      <c r="W1048" s="529"/>
      <c r="X1048" s="529"/>
      <c r="Y1048" s="529"/>
      <c r="Z1048" s="529"/>
      <c r="AA1048" s="529"/>
      <c r="AB1048" s="529"/>
      <c r="AC1048" s="529"/>
      <c r="AD1048" s="529"/>
      <c r="AE1048" s="529"/>
      <c r="AF1048" s="529"/>
      <c r="AG1048" s="529"/>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58"/>
      <c r="BB1048" s="531"/>
    </row>
    <row r="1049" spans="6:54">
      <c r="F1049" s="529"/>
      <c r="G1049" s="529"/>
      <c r="H1049" s="529"/>
      <c r="I1049" s="1307"/>
      <c r="L1049" s="1307"/>
      <c r="N1049" s="529"/>
      <c r="O1049" s="529"/>
      <c r="P1049" s="529"/>
      <c r="Q1049" s="529"/>
      <c r="R1049" s="529"/>
      <c r="S1049" s="529"/>
      <c r="T1049" s="529"/>
      <c r="U1049" s="529"/>
      <c r="V1049" s="529"/>
      <c r="W1049" s="529"/>
      <c r="X1049" s="529"/>
      <c r="Y1049" s="529"/>
      <c r="Z1049" s="529"/>
      <c r="AA1049" s="529"/>
      <c r="AB1049" s="529"/>
      <c r="AC1049" s="529"/>
      <c r="AD1049" s="529"/>
      <c r="AE1049" s="529"/>
      <c r="AF1049" s="529"/>
      <c r="AG1049" s="529"/>
      <c r="AH1049" s="529"/>
      <c r="AI1049" s="529"/>
      <c r="AJ1049" s="529"/>
      <c r="AK1049" s="529"/>
      <c r="AL1049" s="529"/>
      <c r="AM1049" s="529"/>
      <c r="AN1049" s="529"/>
      <c r="AO1049" s="529"/>
      <c r="AP1049" s="529"/>
      <c r="AQ1049" s="529"/>
      <c r="AR1049" s="529"/>
      <c r="AS1049" s="529"/>
      <c r="AT1049" s="529"/>
      <c r="AU1049" s="529"/>
      <c r="AV1049" s="529"/>
      <c r="AW1049" s="529"/>
      <c r="AX1049" s="529"/>
      <c r="AY1049" s="529"/>
      <c r="AZ1049" s="529"/>
      <c r="BA1049" s="558"/>
      <c r="BB1049" s="531"/>
    </row>
  </sheetData>
  <mergeCells count="78">
    <mergeCell ref="Q56:Q58"/>
    <mergeCell ref="M78:M79"/>
    <mergeCell ref="K68:K72"/>
    <mergeCell ref="J68:J72"/>
    <mergeCell ref="F65:G65"/>
    <mergeCell ref="F56:F58"/>
    <mergeCell ref="K56:K58"/>
    <mergeCell ref="J56:J58"/>
    <mergeCell ref="I56:I58"/>
    <mergeCell ref="D56:D58"/>
    <mergeCell ref="E56:E58"/>
    <mergeCell ref="L56:L58"/>
    <mergeCell ref="M56:M58"/>
    <mergeCell ref="G56:H56"/>
    <mergeCell ref="A67:A88"/>
    <mergeCell ref="B81:C88"/>
    <mergeCell ref="C52:C53"/>
    <mergeCell ref="C67:C72"/>
    <mergeCell ref="C73:C80"/>
    <mergeCell ref="B63:C66"/>
    <mergeCell ref="C55:C61"/>
    <mergeCell ref="A52:A61"/>
    <mergeCell ref="A62:A66"/>
    <mergeCell ref="B52:B61"/>
    <mergeCell ref="B62:C62"/>
    <mergeCell ref="A2:L2"/>
    <mergeCell ref="C4:E4"/>
    <mergeCell ref="B5:C5"/>
    <mergeCell ref="C18:C22"/>
    <mergeCell ref="I10:I16"/>
    <mergeCell ref="A6:A48"/>
    <mergeCell ref="C23:C27"/>
    <mergeCell ref="C41:C48"/>
    <mergeCell ref="C3:M3"/>
    <mergeCell ref="F37:H37"/>
    <mergeCell ref="I35:I40"/>
    <mergeCell ref="M38:M39"/>
    <mergeCell ref="I23:I27"/>
    <mergeCell ref="I28:I34"/>
    <mergeCell ref="A49:A51"/>
    <mergeCell ref="B6:C6"/>
    <mergeCell ref="I42:I48"/>
    <mergeCell ref="B10:C17"/>
    <mergeCell ref="I18:I22"/>
    <mergeCell ref="B18:B48"/>
    <mergeCell ref="C28:C34"/>
    <mergeCell ref="C35:C39"/>
    <mergeCell ref="B7:C9"/>
    <mergeCell ref="B49:B51"/>
    <mergeCell ref="C49:C51"/>
    <mergeCell ref="L86:L87"/>
    <mergeCell ref="BA5:BB5"/>
    <mergeCell ref="F4:I4"/>
    <mergeCell ref="J4:K4"/>
    <mergeCell ref="L4:M4"/>
    <mergeCell ref="AA5:AB5"/>
    <mergeCell ref="O3:S4"/>
    <mergeCell ref="E5:H5"/>
    <mergeCell ref="O56:O58"/>
    <mergeCell ref="Q74:S75"/>
    <mergeCell ref="Q71:S72"/>
    <mergeCell ref="F68:F72"/>
    <mergeCell ref="F63:H63"/>
    <mergeCell ref="Q50:S53"/>
    <mergeCell ref="I67:I79"/>
    <mergeCell ref="F55:H55"/>
    <mergeCell ref="B96:C96"/>
    <mergeCell ref="B93:C93"/>
    <mergeCell ref="B94:C94"/>
    <mergeCell ref="F77:H77"/>
    <mergeCell ref="I82:I88"/>
    <mergeCell ref="B92:C92"/>
    <mergeCell ref="B95:C95"/>
    <mergeCell ref="B89:C89"/>
    <mergeCell ref="B90:C90"/>
    <mergeCell ref="B91:C91"/>
    <mergeCell ref="B67:B80"/>
    <mergeCell ref="D68:D72"/>
  </mergeCells>
  <phoneticPr fontId="6"/>
  <hyperlinks>
    <hyperlink ref="F19" location="'9段階確認'!A1" display="段階確認願 ・ 段階確認書"/>
    <hyperlink ref="F20" location="'10ポンプ車'!A1" display="コンクリートポンプ車による打設計画"/>
    <hyperlink ref="F23" location="'13-1材料承認'!A1" display="材料使用承認願"/>
    <hyperlink ref="F24" location="'13-2材料一覧表'!A1" display="使用承認願材料一覧表"/>
    <hyperlink ref="F27" location="'15県産材不使用'!A1" display="県産資材不使用理由書"/>
    <hyperlink ref="F34" location="'18施工体系図（様式３）'!A1" display="施工体系図（様式3）"/>
    <hyperlink ref="F44" location="'24公共事業施行通知'!A1" display="公共事業施行通知書"/>
    <hyperlink ref="F45" location="'25安全訓練_計画'!A1" display="安全・訓練等の活動計画書"/>
    <hyperlink ref="F47" location="'27交通安全計画'!A1" display="交通安全管理計画書"/>
    <hyperlink ref="F49" location="'28打合書'!A1" display="工事打合書（協議・承諾・指示・提出・報告・通知）"/>
    <hyperlink ref="F50" location="'9段階確認'!A1" display="段階確認書"/>
    <hyperlink ref="F52" location="'29安全訓練_報告'!A1" display="安全・訓練等の活動報告書"/>
    <hyperlink ref="F53" location="'30事故報告'!A1" display="事故報告書"/>
    <hyperlink ref="F54" location="'31履行報告'!A1" display="工事履行報告書"/>
    <hyperlink ref="F55" location="'27統括安全衛生義務者'!A1" display="土木工事共通仕様書に基づく統括安全衛生管理義務者の指名について（同意）"/>
    <hyperlink ref="F59" location="'34現場発生品'!A1" display="現場発生品調書"/>
    <hyperlink ref="F60" location="'35下請契約解除報告'!A1" display="下請契約解除要求書に対する回答書"/>
    <hyperlink ref="F61" location="'36期間延長申請'!A1" display="契約期間延長申請書"/>
    <hyperlink ref="F67" location="'37しゅん工届'!A1" display="しゅん工届"/>
    <hyperlink ref="F73" location="'38発生土処分確認'!A1" display="建設発生土処分地確認書"/>
    <hyperlink ref="F76" location="'40再資源化等報告'!A1" display="再資源化等報告書"/>
    <hyperlink ref="F82" location="'41公共事業失業者吸収証明願い'!A1" display="公共事業失業者吸収証明願い"/>
    <hyperlink ref="F21" location="'11実施状況確認表'!A1" display="簡易な施工計画の実施状況確認表"/>
    <hyperlink ref="F22" location="'12不履行協議書'!A1" display="簡易な施工計画不履行協議書"/>
    <hyperlink ref="G46" location="'26事前協議（農）'!A1" display="（農業農村整備関係）"/>
    <hyperlink ref="H46" location="'26事前協議（林）'!A1" display="（林務関係）"/>
    <hyperlink ref="F33" location="'17再下請通知書（様式２）'!A1" display="再下請負通知書（様式2）"/>
    <hyperlink ref="F32" location="'16-３作業員名簿'!A1" display="作業員名簿"/>
    <hyperlink ref="F29" location="'16-2選定理由'!A1" display="選定理由書"/>
    <hyperlink ref="F28" location="'16-1施工体制台帳（様式１）'!A1" display="施工体制台帳（様式1）"/>
    <hyperlink ref="F87" location="'42電子媒体納品書'!A1" display="電子媒体納品書"/>
    <hyperlink ref="F88" location="'43建設業退職金共済証紙配付状況報告書'!A1" display="建設業退職金共済制度掛金充当実施総括表"/>
    <hyperlink ref="F36" location="'20発生土処分計画'!A1" display="建設発生土処分地計画書"/>
    <hyperlink ref="F35" location="'19廃棄物処理計画'!A1" display="建設廃棄物処理計画書"/>
    <hyperlink ref="F40" location="'21確認結果票'!A1" display="再生資源利用促進計画の作成に伴う確認結果表"/>
    <hyperlink ref="F14" location="'7請負代金内訳書'!A1" display="請負代金内訳書"/>
    <hyperlink ref="F13" location="'6工程表'!A1" display="工事工程表"/>
    <hyperlink ref="F17" location="'8建退共'!Print_Area" display="建設業退職金共済組合証紙購入状況報告書"/>
    <hyperlink ref="F12" location="'5-2経歴書'!A1" display="　　　　　　　　　　〃　　　　 　  　　経歴書"/>
    <hyperlink ref="F11" location="'5-1現･主通知書'!A1" display="現場代理人及び主任技術者等通知書"/>
    <hyperlink ref="F10" location="'４着工届'!A1" display="着工届"/>
    <hyperlink ref="F7:H7" location="'１主任技術者（現場代理人）兼務申請書'!A1" display="専任を要する主任技術者（現場代理人）の兼務申請書"/>
    <hyperlink ref="F9" location="'３特例監理技術者の配置申請書'!A1" display="監理技術者（専任特例2号）の配置申請書"/>
    <hyperlink ref="F8" location="'２非専任技術者等の配置申請書'!A1" display="情報通信機器利用による非専任技術者等の配置申請書"/>
    <hyperlink ref="F26" location="'14認定リサイクル製品不使用理由書'!A1" display="認定リサイクル製品不使用理由書"/>
    <hyperlink ref="F42" location="'22特記仕様書等の確認事項'!A1" display="特記仕様書等の確認事項"/>
    <hyperlink ref="F43" location="'23快適トイレチェックシート'!A1" display="快適トイレチェックシート"/>
    <hyperlink ref="G57" location="'33-1休日取得計画・実績表（現場閉所・農）'!Print_Area" display="現場閉所・農"/>
    <hyperlink ref="G58" location="'33-２休日取得計画・実績表（交替制・農）'!Print_Area" display="交替制・農"/>
    <hyperlink ref="H58" location="'33-４休日取得計画・実績表（交替制・林）'!Print_Area" display="交替制・林"/>
    <hyperlink ref="F55:H55" location="'32統括安全衛生義務者'!A1" display="土木工事共通仕様書に基づく統括安全衛生管理義務者の指名について（同意）"/>
    <hyperlink ref="F74" location="'39-1土砂受領書'!A1" display="土砂受領書"/>
    <hyperlink ref="F75" location="'39-2土砂搬出及び受領証明書'!A1" display="土砂搬出及び受領証明書"/>
    <hyperlink ref="H57" location="'33-３休日取得計画・実績表（現場閉所・林）'!Print_Titles" display="現場閉所・林"/>
  </hyperlinks>
  <printOptions horizontalCentered="1"/>
  <pageMargins left="0.59055118110236227" right="0.39370078740157483" top="0.51181102362204722" bottom="0.39370078740157483" header="0.23622047244094491" footer="0.31496062992125984"/>
  <pageSetup paperSize="9" scale="55" fitToHeight="0" orientation="portrait" r:id="rId1"/>
  <headerFooter>
    <oddHeader>&amp;R&amp;"ＭＳ Ｐゴシック,太字"&amp;P / &amp;N ページ</oddHeader>
  </headerFooter>
  <rowBreaks count="1" manualBreakCount="1">
    <brk id="51" max="12"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Y31"/>
  <sheetViews>
    <sheetView topLeftCell="A13" zoomScale="55" zoomScaleNormal="55" workbookViewId="0">
      <selection sqref="A1:A3"/>
    </sheetView>
  </sheetViews>
  <sheetFormatPr defaultColWidth="8" defaultRowHeight="14.25"/>
  <cols>
    <col min="1" max="1" width="10.625" style="753" bestFit="1" customWidth="1"/>
    <col min="2" max="2" width="3.875" style="753" customWidth="1"/>
    <col min="3" max="3" width="5.375" style="753" customWidth="1"/>
    <col min="4" max="4" width="6.5" style="753" customWidth="1"/>
    <col min="5" max="5" width="2.375" style="753" customWidth="1"/>
    <col min="6" max="6" width="5.625" style="753" customWidth="1"/>
    <col min="7" max="7" width="2.75" style="753" customWidth="1"/>
    <col min="8" max="8" width="10.5" style="753" customWidth="1"/>
    <col min="9" max="10" width="8" style="753" customWidth="1"/>
    <col min="11" max="11" width="1" style="753" customWidth="1"/>
    <col min="12" max="12" width="8" style="753" customWidth="1"/>
    <col min="13" max="13" width="5" style="753" customWidth="1"/>
    <col min="14" max="14" width="11.5" style="753" customWidth="1"/>
    <col min="15" max="15" width="8.25" style="753" customWidth="1"/>
    <col min="16" max="16" width="3.25" style="753" customWidth="1"/>
    <col min="17" max="17" width="3.625" style="755" customWidth="1"/>
    <col min="18" max="18" width="17.25" style="755" bestFit="1" customWidth="1"/>
    <col min="19" max="25" width="8" style="755"/>
    <col min="26" max="16384" width="8" style="753"/>
  </cols>
  <sheetData>
    <row r="1" spans="1:18" s="755" customFormat="1" ht="18" customHeight="1">
      <c r="A1" s="2049" t="s">
        <v>754</v>
      </c>
      <c r="B1" s="759"/>
      <c r="C1" s="757"/>
      <c r="D1" s="757"/>
      <c r="E1" s="757"/>
      <c r="F1" s="757"/>
      <c r="G1" s="757"/>
      <c r="H1" s="757"/>
      <c r="I1" s="757"/>
      <c r="J1" s="757"/>
      <c r="K1" s="757"/>
      <c r="L1" s="2059"/>
      <c r="M1" s="2059"/>
      <c r="N1" s="2059"/>
      <c r="O1" s="2059"/>
      <c r="P1" s="2059"/>
      <c r="R1" s="775"/>
    </row>
    <row r="2" spans="1:18" s="755" customFormat="1" ht="18" customHeight="1">
      <c r="A2" s="2049"/>
      <c r="B2" s="759"/>
      <c r="C2" s="757"/>
      <c r="D2" s="757"/>
      <c r="E2" s="757"/>
      <c r="F2" s="757"/>
      <c r="G2" s="757"/>
      <c r="H2" s="757"/>
      <c r="I2" s="757"/>
      <c r="J2" s="757"/>
      <c r="K2" s="757"/>
      <c r="L2" s="757"/>
      <c r="M2" s="757"/>
      <c r="N2" s="757"/>
      <c r="O2" s="757"/>
      <c r="P2" s="757"/>
      <c r="R2" s="775"/>
    </row>
    <row r="3" spans="1:18" s="755" customFormat="1" ht="18" customHeight="1">
      <c r="A3" s="2049"/>
      <c r="B3" s="2051" t="s">
        <v>1379</v>
      </c>
      <c r="C3" s="2052"/>
      <c r="D3" s="2052"/>
      <c r="E3" s="2052"/>
      <c r="F3" s="2052"/>
      <c r="G3" s="2052"/>
      <c r="H3" s="2052"/>
      <c r="I3" s="2052"/>
      <c r="J3" s="2052"/>
      <c r="K3" s="2052"/>
      <c r="L3" s="2052"/>
      <c r="M3" s="2052"/>
      <c r="N3" s="2052"/>
      <c r="O3" s="2052"/>
      <c r="P3" s="2052"/>
    </row>
    <row r="4" spans="1:18" s="754" customFormat="1" ht="38.25" customHeight="1">
      <c r="B4" s="773"/>
      <c r="C4" s="774"/>
      <c r="D4" s="774"/>
      <c r="E4" s="774"/>
      <c r="F4" s="774"/>
      <c r="G4" s="774"/>
      <c r="H4" s="774"/>
      <c r="I4" s="774"/>
      <c r="J4" s="774"/>
      <c r="K4" s="774"/>
      <c r="L4" s="774"/>
      <c r="M4" s="774"/>
      <c r="N4" s="774"/>
      <c r="O4" s="774"/>
      <c r="P4" s="774"/>
    </row>
    <row r="5" spans="1:18" s="756" customFormat="1" ht="33.75" customHeight="1">
      <c r="B5" s="758"/>
      <c r="C5" s="765" t="str">
        <f>"福岡県"&amp;SUBSTITUTE(入力シート!C3," ","")&amp; "長　殿"</f>
        <v>福岡県長　殿</v>
      </c>
      <c r="D5" s="765"/>
      <c r="E5" s="765"/>
      <c r="F5" s="765"/>
      <c r="G5" s="765"/>
      <c r="H5" s="765"/>
      <c r="I5" s="765"/>
      <c r="J5" s="765"/>
      <c r="K5" s="765"/>
      <c r="L5" s="765"/>
      <c r="M5" s="765"/>
      <c r="N5" s="765"/>
      <c r="O5" s="765"/>
      <c r="P5" s="765"/>
    </row>
    <row r="6" spans="1:18" s="756" customFormat="1" ht="30.75" customHeight="1">
      <c r="B6" s="758"/>
      <c r="C6" s="765"/>
      <c r="D6" s="765"/>
      <c r="E6" s="765"/>
      <c r="F6" s="765"/>
      <c r="G6" s="765"/>
      <c r="H6" s="765"/>
      <c r="I6" s="765"/>
      <c r="J6" s="765"/>
      <c r="K6" s="765"/>
      <c r="L6" s="765"/>
      <c r="M6" s="2058" t="s">
        <v>1329</v>
      </c>
      <c r="N6" s="2058"/>
      <c r="O6" s="2058"/>
      <c r="P6" s="764"/>
    </row>
    <row r="7" spans="1:18" s="756" customFormat="1" ht="23.25" customHeight="1">
      <c r="B7" s="758"/>
      <c r="C7" s="764"/>
      <c r="D7" s="764"/>
      <c r="E7" s="764"/>
      <c r="F7" s="764"/>
      <c r="G7" s="764"/>
      <c r="H7" s="764"/>
      <c r="I7" s="764"/>
      <c r="J7" s="764"/>
      <c r="K7" s="764"/>
      <c r="L7" s="764"/>
      <c r="M7" s="764"/>
      <c r="N7" s="764"/>
      <c r="O7" s="764"/>
      <c r="P7" s="764"/>
    </row>
    <row r="8" spans="1:18" s="756" customFormat="1" ht="13.5" customHeight="1">
      <c r="B8" s="758"/>
      <c r="C8" s="765"/>
      <c r="D8" s="765"/>
      <c r="E8" s="765"/>
      <c r="F8" s="765"/>
      <c r="G8" s="765"/>
      <c r="H8" s="765"/>
      <c r="I8" s="760" t="s">
        <v>1375</v>
      </c>
      <c r="J8" s="771" t="s">
        <v>982</v>
      </c>
      <c r="K8" s="761"/>
      <c r="L8" s="2053" t="str">
        <f>"" &amp; 入力シート!D22</f>
        <v/>
      </c>
      <c r="M8" s="2053"/>
      <c r="N8" s="2053"/>
      <c r="O8" s="2053"/>
      <c r="P8" s="2053"/>
    </row>
    <row r="9" spans="1:18" s="756" customFormat="1" ht="13.5" customHeight="1">
      <c r="B9" s="758"/>
      <c r="C9" s="765"/>
      <c r="D9" s="765"/>
      <c r="E9" s="765"/>
      <c r="F9" s="765"/>
      <c r="G9" s="765"/>
      <c r="H9" s="765"/>
      <c r="I9" s="765"/>
      <c r="J9" s="766"/>
      <c r="K9" s="766"/>
      <c r="L9" s="2053"/>
      <c r="M9" s="2053"/>
      <c r="N9" s="2053"/>
      <c r="O9" s="2053"/>
      <c r="P9" s="2053"/>
    </row>
    <row r="10" spans="1:18" s="756" customFormat="1" ht="13.5" customHeight="1">
      <c r="B10" s="758"/>
      <c r="C10" s="765"/>
      <c r="D10" s="765"/>
      <c r="E10" s="765"/>
      <c r="F10" s="765"/>
      <c r="G10" s="765"/>
      <c r="H10" s="765"/>
      <c r="I10" s="765"/>
      <c r="J10" s="770" t="s">
        <v>236</v>
      </c>
      <c r="K10" s="762"/>
      <c r="L10" s="2053">
        <f>入力シート!D23</f>
        <v>0</v>
      </c>
      <c r="M10" s="2053"/>
      <c r="N10" s="2053"/>
      <c r="O10" s="2053"/>
      <c r="P10" s="2053"/>
    </row>
    <row r="11" spans="1:18" s="756" customFormat="1" ht="13.5" customHeight="1">
      <c r="B11" s="758"/>
      <c r="C11" s="765"/>
      <c r="D11" s="765"/>
      <c r="E11" s="765"/>
      <c r="F11" s="765"/>
      <c r="G11" s="765"/>
      <c r="H11" s="765"/>
      <c r="I11" s="765"/>
      <c r="J11" s="766"/>
      <c r="K11" s="766"/>
      <c r="L11" s="2053"/>
      <c r="M11" s="2053"/>
      <c r="N11" s="2053"/>
      <c r="O11" s="2053"/>
      <c r="P11" s="2053"/>
    </row>
    <row r="12" spans="1:18" s="756" customFormat="1" ht="13.5" customHeight="1">
      <c r="B12" s="758"/>
      <c r="C12" s="765"/>
      <c r="D12" s="765"/>
      <c r="E12" s="765"/>
      <c r="F12" s="765"/>
      <c r="G12" s="765"/>
      <c r="H12" s="765"/>
      <c r="I12" s="765"/>
      <c r="J12" s="762" t="s">
        <v>237</v>
      </c>
      <c r="K12" s="762"/>
      <c r="L12" s="2054">
        <f>入力シート!D24</f>
        <v>0</v>
      </c>
      <c r="M12" s="2054"/>
      <c r="N12" s="2054"/>
      <c r="O12" s="769"/>
      <c r="P12" s="765"/>
    </row>
    <row r="13" spans="1:18" s="756" customFormat="1" ht="26.25" customHeight="1">
      <c r="B13" s="758"/>
      <c r="C13" s="765"/>
      <c r="D13" s="765"/>
      <c r="E13" s="765"/>
      <c r="F13" s="765"/>
      <c r="G13" s="765"/>
      <c r="H13" s="765"/>
      <c r="I13" s="765"/>
      <c r="J13" s="764"/>
      <c r="K13" s="764"/>
      <c r="L13" s="764"/>
      <c r="M13" s="764"/>
      <c r="N13" s="764"/>
      <c r="O13" s="764"/>
      <c r="P13" s="764"/>
    </row>
    <row r="14" spans="1:18" ht="22.5" customHeight="1">
      <c r="B14" s="763"/>
      <c r="C14" s="2050" t="s">
        <v>983</v>
      </c>
      <c r="D14" s="2050"/>
      <c r="E14" s="769" t="s">
        <v>969</v>
      </c>
      <c r="F14" s="2057" t="str">
        <f>入力シート!$D$4&amp;入力シート!$E$4&amp;入力シート!$G$4&amp;"　"&amp;入力シート!$I$4&amp;入力シート!$K$4&amp;入力シート!$O$4</f>
        <v>令和年度　起工第号</v>
      </c>
      <c r="G14" s="2057"/>
      <c r="H14" s="2057"/>
      <c r="I14" s="2057"/>
      <c r="J14" s="2057"/>
      <c r="K14" s="2057"/>
      <c r="L14" s="2057"/>
      <c r="M14" s="2057"/>
      <c r="N14" s="2057"/>
      <c r="O14" s="2057"/>
      <c r="P14" s="768"/>
    </row>
    <row r="15" spans="1:18" s="754" customFormat="1" ht="22.5" customHeight="1">
      <c r="B15" s="757"/>
      <c r="C15" s="2050" t="s">
        <v>984</v>
      </c>
      <c r="D15" s="2050"/>
      <c r="E15" s="769" t="s">
        <v>969</v>
      </c>
      <c r="F15" s="2055">
        <f>入力シート!$D$5</f>
        <v>0</v>
      </c>
      <c r="G15" s="2055"/>
      <c r="H15" s="2055"/>
      <c r="I15" s="2055"/>
      <c r="J15" s="2055"/>
      <c r="K15" s="2055"/>
      <c r="L15" s="2055"/>
      <c r="M15" s="2055"/>
      <c r="N15" s="2055"/>
      <c r="O15" s="2055"/>
      <c r="P15" s="767"/>
    </row>
    <row r="16" spans="1:18" s="754" customFormat="1" ht="22.5" customHeight="1">
      <c r="B16" s="757"/>
      <c r="C16" s="2050" t="s">
        <v>968</v>
      </c>
      <c r="D16" s="2050"/>
      <c r="E16" s="769" t="s">
        <v>969</v>
      </c>
      <c r="F16" s="2055">
        <f>入力シート!$D$6</f>
        <v>0</v>
      </c>
      <c r="G16" s="2055"/>
      <c r="H16" s="2055"/>
      <c r="I16" s="2055"/>
      <c r="J16" s="2055"/>
      <c r="K16" s="2055"/>
      <c r="L16" s="2055"/>
      <c r="M16" s="2055"/>
      <c r="N16" s="2055"/>
      <c r="O16" s="2055"/>
      <c r="P16" s="767"/>
    </row>
    <row r="17" spans="2:16" s="754" customFormat="1" ht="22.5" customHeight="1">
      <c r="B17" s="757"/>
      <c r="C17" s="2050" t="s">
        <v>970</v>
      </c>
      <c r="D17" s="2050"/>
      <c r="E17" s="769" t="s">
        <v>969</v>
      </c>
      <c r="F17" s="2056">
        <f>入力シート!D12</f>
        <v>0</v>
      </c>
      <c r="G17" s="2056"/>
      <c r="H17" s="2056"/>
      <c r="I17" s="2056"/>
      <c r="J17" s="2056"/>
      <c r="K17" s="2056"/>
      <c r="L17" s="2056"/>
      <c r="M17" s="2056"/>
      <c r="N17" s="2056"/>
      <c r="O17" s="2056"/>
      <c r="P17" s="767"/>
    </row>
    <row r="18" spans="2:16" s="754" customFormat="1" ht="22.5" customHeight="1">
      <c r="B18" s="757"/>
      <c r="C18" s="2050" t="s">
        <v>971</v>
      </c>
      <c r="D18" s="2050"/>
      <c r="E18" s="769" t="s">
        <v>972</v>
      </c>
      <c r="F18" s="2055" t="str">
        <f>+TEXT(入力シート!D16,"ggge年m月d日")&amp;"　～　"&amp;TEXT(入力シート!D17,"ggge年m月d日")</f>
        <v>　～　明治33年1月0日</v>
      </c>
      <c r="G18" s="2055"/>
      <c r="H18" s="2055"/>
      <c r="I18" s="2055"/>
      <c r="J18" s="2055"/>
      <c r="K18" s="2055"/>
      <c r="L18" s="2055"/>
      <c r="M18" s="2055"/>
      <c r="N18" s="2055"/>
      <c r="O18" s="2055"/>
      <c r="P18" s="767"/>
    </row>
    <row r="19" spans="2:16" s="754" customFormat="1">
      <c r="B19" s="757"/>
      <c r="C19" s="757"/>
      <c r="D19" s="757"/>
      <c r="E19" s="757"/>
      <c r="F19" s="757"/>
      <c r="G19" s="757"/>
      <c r="H19" s="757"/>
      <c r="I19" s="757"/>
      <c r="J19" s="757"/>
      <c r="K19" s="757"/>
      <c r="L19" s="757"/>
      <c r="M19" s="757"/>
      <c r="N19" s="757"/>
      <c r="O19" s="757"/>
      <c r="P19" s="757"/>
    </row>
    <row r="20" spans="2:16" s="754" customFormat="1" ht="43.5" customHeight="1">
      <c r="B20" s="757"/>
      <c r="C20" s="2060"/>
      <c r="D20" s="2061"/>
      <c r="E20" s="2061"/>
      <c r="F20" s="2061"/>
      <c r="G20" s="2061"/>
      <c r="H20" s="2062"/>
      <c r="I20" s="2061" t="s">
        <v>989</v>
      </c>
      <c r="J20" s="2061"/>
      <c r="K20" s="2061"/>
      <c r="L20" s="2061"/>
      <c r="M20" s="2061"/>
      <c r="N20" s="2061"/>
      <c r="O20" s="2062"/>
      <c r="P20" s="757"/>
    </row>
    <row r="21" spans="2:16" s="754" customFormat="1" ht="30.75" customHeight="1">
      <c r="B21" s="757"/>
      <c r="C21" s="1029" t="s">
        <v>973</v>
      </c>
      <c r="D21" s="2029" t="s">
        <v>974</v>
      </c>
      <c r="E21" s="2029"/>
      <c r="F21" s="2029"/>
      <c r="G21" s="2029"/>
      <c r="H21" s="2030"/>
      <c r="I21" s="2033"/>
      <c r="J21" s="2034"/>
      <c r="K21" s="2034"/>
      <c r="L21" s="2034"/>
      <c r="M21" s="2034"/>
      <c r="N21" s="2024" t="s">
        <v>990</v>
      </c>
      <c r="O21" s="2025"/>
      <c r="P21" s="757"/>
    </row>
    <row r="22" spans="2:16" s="754" customFormat="1" ht="30.75" customHeight="1">
      <c r="B22" s="757"/>
      <c r="C22" s="1030" t="s">
        <v>991</v>
      </c>
      <c r="D22" s="2029" t="s">
        <v>975</v>
      </c>
      <c r="E22" s="2029"/>
      <c r="F22" s="2029"/>
      <c r="G22" s="2029"/>
      <c r="H22" s="2030"/>
      <c r="I22" s="2033"/>
      <c r="J22" s="2034"/>
      <c r="K22" s="2034"/>
      <c r="L22" s="2034"/>
      <c r="M22" s="2034"/>
      <c r="N22" s="2024" t="s">
        <v>990</v>
      </c>
      <c r="O22" s="2025"/>
      <c r="P22" s="757"/>
    </row>
    <row r="23" spans="2:16" s="754" customFormat="1" ht="30.75" customHeight="1">
      <c r="B23" s="757"/>
      <c r="C23" s="1029" t="s">
        <v>992</v>
      </c>
      <c r="D23" s="2029" t="s">
        <v>976</v>
      </c>
      <c r="E23" s="2029"/>
      <c r="F23" s="2029"/>
      <c r="G23" s="2029"/>
      <c r="H23" s="2030"/>
      <c r="I23" s="2033"/>
      <c r="J23" s="2034"/>
      <c r="K23" s="2034"/>
      <c r="L23" s="2034"/>
      <c r="M23" s="2034"/>
      <c r="N23" s="2024" t="s">
        <v>86</v>
      </c>
      <c r="O23" s="2025"/>
      <c r="P23" s="757"/>
    </row>
    <row r="24" spans="2:16" s="754" customFormat="1" ht="30.75" customHeight="1">
      <c r="B24" s="757"/>
      <c r="C24" s="1030" t="s">
        <v>993</v>
      </c>
      <c r="D24" s="2029" t="s">
        <v>977</v>
      </c>
      <c r="E24" s="2029"/>
      <c r="F24" s="2029"/>
      <c r="G24" s="2029"/>
      <c r="H24" s="2030"/>
      <c r="I24" s="2033"/>
      <c r="J24" s="2034"/>
      <c r="K24" s="2034"/>
      <c r="L24" s="2034"/>
      <c r="M24" s="2034"/>
      <c r="N24" s="2024" t="s">
        <v>990</v>
      </c>
      <c r="O24" s="2025"/>
      <c r="P24" s="757"/>
    </row>
    <row r="25" spans="2:16" s="754" customFormat="1" ht="30.75" customHeight="1">
      <c r="B25" s="757"/>
      <c r="C25" s="1029" t="s">
        <v>994</v>
      </c>
      <c r="D25" s="2029" t="s">
        <v>978</v>
      </c>
      <c r="E25" s="2029"/>
      <c r="F25" s="2029"/>
      <c r="G25" s="2029"/>
      <c r="H25" s="2030"/>
      <c r="I25" s="2033" t="str">
        <f>IF(I21="","",(I21+I22+I23+I24))</f>
        <v/>
      </c>
      <c r="J25" s="2034"/>
      <c r="K25" s="2034"/>
      <c r="L25" s="2034"/>
      <c r="M25" s="2034"/>
      <c r="N25" s="2024" t="s">
        <v>990</v>
      </c>
      <c r="O25" s="2025"/>
      <c r="P25" s="757"/>
    </row>
    <row r="26" spans="2:16" s="754" customFormat="1" ht="30.75" customHeight="1">
      <c r="B26" s="757"/>
      <c r="C26" s="1030" t="s">
        <v>995</v>
      </c>
      <c r="D26" s="2029" t="s">
        <v>979</v>
      </c>
      <c r="E26" s="2029"/>
      <c r="F26" s="2029"/>
      <c r="G26" s="2029"/>
      <c r="H26" s="2030"/>
      <c r="I26" s="2033" t="str">
        <f>IF(I25="","",IF(R1&lt;R2,I25*0.08,I25*0.1))</f>
        <v/>
      </c>
      <c r="J26" s="2034"/>
      <c r="K26" s="2034"/>
      <c r="L26" s="2034"/>
      <c r="M26" s="2034"/>
      <c r="N26" s="2024" t="s">
        <v>990</v>
      </c>
      <c r="O26" s="2025"/>
      <c r="P26" s="757"/>
    </row>
    <row r="27" spans="2:16" s="754" customFormat="1" ht="30.75" customHeight="1" thickBot="1">
      <c r="B27" s="757"/>
      <c r="C27" s="1031" t="s">
        <v>996</v>
      </c>
      <c r="D27" s="2031" t="s">
        <v>980</v>
      </c>
      <c r="E27" s="2031"/>
      <c r="F27" s="2031"/>
      <c r="G27" s="2031"/>
      <c r="H27" s="2032"/>
      <c r="I27" s="2035" t="str">
        <f>IF(I25="","",(I25+I26))</f>
        <v/>
      </c>
      <c r="J27" s="2036"/>
      <c r="K27" s="2036"/>
      <c r="L27" s="2036"/>
      <c r="M27" s="2036"/>
      <c r="N27" s="2037" t="s">
        <v>990</v>
      </c>
      <c r="O27" s="2038"/>
      <c r="P27" s="757"/>
    </row>
    <row r="28" spans="2:16" s="754" customFormat="1" ht="30.75" customHeight="1" thickTop="1">
      <c r="B28" s="757"/>
      <c r="C28" s="1032" t="s">
        <v>1340</v>
      </c>
      <c r="D28" s="2039" t="s">
        <v>1341</v>
      </c>
      <c r="E28" s="2039"/>
      <c r="F28" s="2039"/>
      <c r="G28" s="2039"/>
      <c r="H28" s="2040"/>
      <c r="I28" s="2045"/>
      <c r="J28" s="2046"/>
      <c r="K28" s="2046"/>
      <c r="L28" s="2046"/>
      <c r="M28" s="2046"/>
      <c r="N28" s="2041" t="s">
        <v>990</v>
      </c>
      <c r="O28" s="2042"/>
      <c r="P28" s="757"/>
    </row>
    <row r="29" spans="2:16" s="754" customFormat="1" ht="54.6" customHeight="1">
      <c r="B29" s="757"/>
      <c r="C29" s="2026" t="s">
        <v>1342</v>
      </c>
      <c r="D29" s="2027"/>
      <c r="E29" s="2027"/>
      <c r="F29" s="2027"/>
      <c r="G29" s="2027"/>
      <c r="H29" s="2028"/>
      <c r="I29" s="2047"/>
      <c r="J29" s="2048"/>
      <c r="K29" s="2048"/>
      <c r="L29" s="2048"/>
      <c r="M29" s="2048"/>
      <c r="N29" s="2043"/>
      <c r="O29" s="2044"/>
      <c r="P29" s="757"/>
    </row>
    <row r="30" spans="2:16" s="754" customFormat="1">
      <c r="B30" s="757"/>
      <c r="C30" s="757"/>
      <c r="D30" s="757"/>
      <c r="E30" s="757"/>
      <c r="F30" s="757"/>
      <c r="G30" s="757"/>
      <c r="H30" s="757"/>
      <c r="I30" s="757"/>
      <c r="J30" s="757"/>
      <c r="K30" s="757"/>
      <c r="L30" s="757"/>
      <c r="M30" s="757"/>
      <c r="N30" s="757"/>
      <c r="O30" s="757"/>
      <c r="P30" s="757"/>
    </row>
    <row r="31" spans="2:16" s="754" customFormat="1" ht="24.75" customHeight="1">
      <c r="B31" s="757"/>
      <c r="C31" s="757" t="s">
        <v>981</v>
      </c>
      <c r="D31" s="757"/>
      <c r="E31" s="757"/>
      <c r="F31" s="757"/>
      <c r="G31" s="757"/>
      <c r="H31" s="757"/>
      <c r="I31" s="757"/>
      <c r="J31" s="757"/>
      <c r="K31" s="757"/>
      <c r="L31" s="757"/>
      <c r="M31" s="757"/>
      <c r="N31" s="757"/>
      <c r="O31" s="757"/>
      <c r="P31" s="757"/>
    </row>
  </sheetData>
  <mergeCells count="44">
    <mergeCell ref="D24:H24"/>
    <mergeCell ref="C18:D18"/>
    <mergeCell ref="C20:H20"/>
    <mergeCell ref="I20:O20"/>
    <mergeCell ref="D21:H21"/>
    <mergeCell ref="D22:H22"/>
    <mergeCell ref="D23:H23"/>
    <mergeCell ref="F18:O18"/>
    <mergeCell ref="I21:M21"/>
    <mergeCell ref="N21:O21"/>
    <mergeCell ref="I22:M22"/>
    <mergeCell ref="N22:O22"/>
    <mergeCell ref="I23:M23"/>
    <mergeCell ref="N23:O23"/>
    <mergeCell ref="I24:M24"/>
    <mergeCell ref="N24:O24"/>
    <mergeCell ref="A1:A3"/>
    <mergeCell ref="C16:D16"/>
    <mergeCell ref="C17:D17"/>
    <mergeCell ref="B3:P3"/>
    <mergeCell ref="L8:P9"/>
    <mergeCell ref="L10:P11"/>
    <mergeCell ref="L12:N12"/>
    <mergeCell ref="F16:O16"/>
    <mergeCell ref="F17:O17"/>
    <mergeCell ref="C14:D14"/>
    <mergeCell ref="C15:D15"/>
    <mergeCell ref="F14:O14"/>
    <mergeCell ref="F15:O15"/>
    <mergeCell ref="M6:O6"/>
    <mergeCell ref="L1:P1"/>
    <mergeCell ref="N25:O25"/>
    <mergeCell ref="C29:H29"/>
    <mergeCell ref="D25:H25"/>
    <mergeCell ref="D26:H26"/>
    <mergeCell ref="D27:H27"/>
    <mergeCell ref="I26:M26"/>
    <mergeCell ref="I25:M25"/>
    <mergeCell ref="N26:O26"/>
    <mergeCell ref="I27:M27"/>
    <mergeCell ref="N27:O27"/>
    <mergeCell ref="D28:H28"/>
    <mergeCell ref="N28:O29"/>
    <mergeCell ref="I28:M29"/>
  </mergeCells>
  <phoneticPr fontId="6"/>
  <dataValidations count="1">
    <dataValidation imeMode="off" allowBlank="1" showInputMessage="1" showErrorMessage="1" sqref="I28 I21:I28 J21:M27"/>
  </dataValidations>
  <hyperlinks>
    <hyperlink ref="A1:A2" location="表紙１!A1" display="表紙１へ戻る"/>
    <hyperlink ref="A1:A3" location="表紙!A1" display="表紙へ戻る"/>
  </hyperlinks>
  <printOptions horizontalCentered="1"/>
  <pageMargins left="0.98425196850393704" right="0.59055118110236227" top="0.70866141732283472" bottom="0.31496062992125984" header="0.51181102362204722" footer="0.23622047244094491"/>
  <pageSetup paperSize="9" scale="96" orientation="portrait" blackAndWhite="1" r:id="rId1"/>
  <headerFooter scaleWithDoc="0"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X117"/>
  <sheetViews>
    <sheetView view="pageBreakPreview" zoomScale="85" zoomScaleNormal="93" zoomScaleSheetLayoutView="85" workbookViewId="0">
      <selection sqref="A1:A3"/>
    </sheetView>
  </sheetViews>
  <sheetFormatPr defaultColWidth="9" defaultRowHeight="13.5"/>
  <cols>
    <col min="1" max="1" width="10.625" style="1296" customWidth="1"/>
    <col min="2" max="2" width="5" style="4874" customWidth="1"/>
    <col min="3" max="3" width="2.625" style="4874" customWidth="1"/>
    <col min="4" max="4" width="0.875" style="4874" customWidth="1"/>
    <col min="5" max="5" width="9" style="4874"/>
    <col min="6" max="6" width="7.625" style="4874" customWidth="1"/>
    <col min="7" max="7" width="14.125" style="4874" customWidth="1"/>
    <col min="8" max="8" width="4.125" style="4874" customWidth="1"/>
    <col min="9" max="9" width="3.625" style="4874" customWidth="1"/>
    <col min="10" max="10" width="6.625" style="4874" customWidth="1"/>
    <col min="11" max="11" width="5.25" style="4874" customWidth="1"/>
    <col min="12" max="12" width="4.75" style="4874" customWidth="1"/>
    <col min="13" max="13" width="2.5" style="4874" customWidth="1"/>
    <col min="14" max="14" width="3.375" style="4874" customWidth="1"/>
    <col min="15" max="15" width="6" style="4874" customWidth="1"/>
    <col min="16" max="16" width="7.75" style="4874" customWidth="1"/>
    <col min="17" max="17" width="4" style="4874" customWidth="1"/>
    <col min="18" max="18" width="5.125" style="4874" customWidth="1"/>
    <col min="19" max="19" width="6.75" style="4874" customWidth="1"/>
    <col min="20" max="20" width="1.625" style="4874" customWidth="1"/>
    <col min="21" max="21" width="4.375" style="4874" customWidth="1"/>
    <col min="22" max="16384" width="9" style="4874"/>
  </cols>
  <sheetData>
    <row r="1" spans="1:24">
      <c r="A1" s="1761" t="s">
        <v>754</v>
      </c>
      <c r="B1" s="4872" t="s">
        <v>2134</v>
      </c>
      <c r="C1" s="4872"/>
      <c r="D1" s="4872"/>
      <c r="E1" s="4872"/>
      <c r="F1" s="4872"/>
      <c r="G1" s="4872"/>
      <c r="H1" s="4872"/>
      <c r="I1" s="4872"/>
      <c r="J1" s="4872"/>
      <c r="K1" s="4872"/>
      <c r="L1" s="4872"/>
      <c r="M1" s="4872"/>
      <c r="N1" s="4872"/>
      <c r="O1" s="4872"/>
      <c r="P1" s="4872"/>
      <c r="Q1" s="4872"/>
      <c r="R1" s="4872"/>
      <c r="S1" s="4872"/>
      <c r="T1" s="4872"/>
      <c r="U1" s="4872"/>
      <c r="V1" s="4873"/>
      <c r="W1" s="4873"/>
      <c r="X1" s="4873"/>
    </row>
    <row r="2" spans="1:24">
      <c r="A2" s="1761"/>
      <c r="B2" s="4872"/>
      <c r="C2" s="4872"/>
      <c r="D2" s="4872"/>
      <c r="E2" s="4872"/>
      <c r="F2" s="4872"/>
      <c r="G2" s="4872"/>
      <c r="H2" s="4872"/>
      <c r="I2" s="4872"/>
      <c r="J2" s="4872"/>
      <c r="K2" s="4872"/>
      <c r="L2" s="4872"/>
      <c r="M2" s="4872"/>
      <c r="N2" s="4872"/>
      <c r="O2" s="4872"/>
      <c r="P2" s="4872"/>
      <c r="Q2" s="4872"/>
      <c r="R2" s="4872"/>
      <c r="S2" s="4872"/>
      <c r="T2" s="4872"/>
      <c r="U2" s="4872"/>
      <c r="V2" s="4873"/>
      <c r="W2" s="4873"/>
      <c r="X2" s="4873"/>
    </row>
    <row r="3" spans="1:24" ht="20.100000000000001" customHeight="1">
      <c r="A3" s="1761"/>
      <c r="B3" s="4872"/>
      <c r="C3" s="4875" t="s">
        <v>2133</v>
      </c>
      <c r="D3" s="4875"/>
      <c r="E3" s="4875"/>
      <c r="F3" s="4876" t="s">
        <v>2135</v>
      </c>
      <c r="G3" s="4876"/>
      <c r="H3" s="4876"/>
      <c r="I3" s="4876"/>
      <c r="J3" s="4876"/>
      <c r="K3" s="4877" t="s">
        <v>2132</v>
      </c>
      <c r="L3" s="4872"/>
      <c r="M3" s="4872"/>
      <c r="N3" s="4872"/>
      <c r="O3" s="4872"/>
      <c r="P3" s="4872"/>
      <c r="Q3" s="4872"/>
      <c r="R3" s="4872"/>
      <c r="S3" s="4872"/>
      <c r="T3" s="4872"/>
      <c r="U3" s="4872"/>
      <c r="V3" s="4873"/>
      <c r="W3" s="4873"/>
      <c r="X3" s="4873"/>
    </row>
    <row r="4" spans="1:24" ht="20.100000000000001" customHeight="1">
      <c r="A4" s="1026"/>
      <c r="B4" s="4872"/>
      <c r="C4" s="4878" t="s">
        <v>2131</v>
      </c>
      <c r="D4" s="4878"/>
      <c r="E4" s="4878"/>
      <c r="F4" s="4878"/>
      <c r="G4" s="4878"/>
      <c r="H4" s="4879" t="s">
        <v>2136</v>
      </c>
      <c r="I4" s="4879"/>
      <c r="J4" s="4879"/>
      <c r="K4" s="4879"/>
      <c r="L4" s="4879"/>
      <c r="M4" s="4879"/>
      <c r="N4" s="4879"/>
      <c r="O4" s="4879"/>
      <c r="P4" s="4879"/>
      <c r="Q4" s="4879"/>
      <c r="R4" s="4879"/>
      <c r="S4" s="4879"/>
      <c r="T4" s="4879"/>
      <c r="U4" s="4879"/>
      <c r="V4" s="4873"/>
      <c r="W4" s="4873"/>
      <c r="X4" s="4873"/>
    </row>
    <row r="5" spans="1:24" ht="3.95" customHeight="1">
      <c r="A5" s="1027"/>
      <c r="B5" s="4872"/>
      <c r="C5" s="4872"/>
      <c r="D5" s="4872"/>
      <c r="E5" s="4872"/>
      <c r="F5" s="4872"/>
      <c r="G5" s="4872"/>
      <c r="H5" s="4872"/>
      <c r="I5" s="4872"/>
      <c r="J5" s="4872"/>
      <c r="K5" s="4872"/>
      <c r="L5" s="4872"/>
      <c r="M5" s="4872"/>
      <c r="N5" s="4872"/>
      <c r="O5" s="4872"/>
      <c r="P5" s="4872"/>
      <c r="Q5" s="4872"/>
      <c r="R5" s="4872"/>
      <c r="S5" s="4872"/>
      <c r="T5" s="4872"/>
      <c r="U5" s="4872"/>
      <c r="V5" s="4873"/>
      <c r="W5" s="4873"/>
      <c r="X5" s="4873"/>
    </row>
    <row r="6" spans="1:24" ht="20.100000000000001" customHeight="1">
      <c r="A6" s="1027"/>
      <c r="B6" s="4872"/>
      <c r="C6" s="4880" t="s">
        <v>1602</v>
      </c>
      <c r="D6" s="4881"/>
      <c r="E6" s="4881"/>
      <c r="F6" s="4881"/>
      <c r="G6" s="4881"/>
      <c r="H6" s="4882"/>
      <c r="I6" s="4882"/>
      <c r="J6" s="4882"/>
      <c r="K6" s="4882"/>
      <c r="L6" s="4883"/>
      <c r="M6" s="4872"/>
      <c r="N6" s="4884" t="s">
        <v>2118</v>
      </c>
      <c r="O6" s="4885"/>
      <c r="P6" s="4886">
        <v>40000000</v>
      </c>
      <c r="Q6" s="4886"/>
      <c r="R6" s="4886"/>
      <c r="S6" s="4887" t="s">
        <v>2112</v>
      </c>
      <c r="T6" s="4888"/>
      <c r="U6" s="4872"/>
      <c r="V6" s="4873"/>
      <c r="W6" s="4873"/>
      <c r="X6" s="4873"/>
    </row>
    <row r="7" spans="1:24" ht="3" customHeight="1">
      <c r="A7" s="1027"/>
      <c r="B7" s="4872"/>
      <c r="C7" s="4872"/>
      <c r="D7" s="4872"/>
      <c r="E7" s="4872"/>
      <c r="F7" s="4872"/>
      <c r="G7" s="4872"/>
      <c r="H7" s="4872"/>
      <c r="I7" s="4872"/>
      <c r="J7" s="4872"/>
      <c r="K7" s="4872"/>
      <c r="L7" s="4872"/>
      <c r="M7" s="4872"/>
      <c r="N7" s="4872"/>
      <c r="O7" s="4872"/>
      <c r="P7" s="4872"/>
      <c r="Q7" s="4872"/>
      <c r="R7" s="4872"/>
      <c r="S7" s="4872"/>
      <c r="T7" s="4872"/>
      <c r="U7" s="4872"/>
      <c r="V7" s="4873"/>
      <c r="W7" s="4873"/>
      <c r="X7" s="4873"/>
    </row>
    <row r="8" spans="1:24" ht="23.1" customHeight="1">
      <c r="A8" s="1027"/>
      <c r="B8" s="4872"/>
      <c r="C8" s="4872"/>
      <c r="D8" s="4872"/>
      <c r="E8" s="4872"/>
      <c r="F8" s="4872"/>
      <c r="G8" s="4872" t="s">
        <v>2130</v>
      </c>
      <c r="H8" s="4889"/>
      <c r="I8" s="4889"/>
      <c r="J8" s="4889"/>
      <c r="K8" s="4889"/>
      <c r="L8" s="4889"/>
      <c r="M8" s="4889"/>
      <c r="N8" s="4889"/>
      <c r="O8" s="4889"/>
      <c r="P8" s="4889"/>
      <c r="Q8" s="4889"/>
      <c r="R8" s="4889"/>
      <c r="S8" s="4889"/>
      <c r="T8" s="4872"/>
      <c r="U8" s="4872"/>
      <c r="V8" s="4873"/>
      <c r="W8" s="4873"/>
      <c r="X8" s="4873"/>
    </row>
    <row r="9" spans="1:24" ht="3" customHeight="1">
      <c r="A9" s="1027"/>
      <c r="B9" s="4872"/>
      <c r="C9" s="4872"/>
      <c r="D9" s="4872"/>
      <c r="E9" s="4872"/>
      <c r="F9" s="4872"/>
      <c r="G9" s="4872"/>
      <c r="H9" s="4872"/>
      <c r="I9" s="4872"/>
      <c r="J9" s="4872"/>
      <c r="K9" s="4872"/>
      <c r="L9" s="4872"/>
      <c r="M9" s="4872"/>
      <c r="N9" s="4872"/>
      <c r="O9" s="4872"/>
      <c r="P9" s="4872"/>
      <c r="Q9" s="4872"/>
      <c r="R9" s="4872"/>
      <c r="S9" s="4872"/>
      <c r="T9" s="4872"/>
      <c r="U9" s="4872"/>
      <c r="V9" s="4873"/>
      <c r="W9" s="4873"/>
      <c r="X9" s="4873"/>
    </row>
    <row r="10" spans="1:24" ht="23.1" customHeight="1">
      <c r="A10" s="1027"/>
      <c r="B10" s="4872"/>
      <c r="C10" s="4872"/>
      <c r="D10" s="4872"/>
      <c r="E10" s="4872"/>
      <c r="F10" s="4872"/>
      <c r="G10" s="4872" t="s">
        <v>2129</v>
      </c>
      <c r="H10" s="4890" t="s">
        <v>2137</v>
      </c>
      <c r="I10" s="4890"/>
      <c r="J10" s="4890"/>
      <c r="K10" s="4890"/>
      <c r="L10" s="4890"/>
      <c r="M10" s="4890"/>
      <c r="N10" s="4890"/>
      <c r="O10" s="4890"/>
      <c r="P10" s="4890"/>
      <c r="Q10" s="4890"/>
      <c r="R10" s="4890"/>
      <c r="S10" s="4890"/>
      <c r="T10" s="4872"/>
      <c r="U10" s="4872"/>
      <c r="V10" s="4873"/>
      <c r="W10" s="4873"/>
      <c r="X10" s="4873"/>
    </row>
    <row r="11" spans="1:24" ht="3" customHeight="1">
      <c r="A11" s="1027"/>
      <c r="B11" s="4872"/>
      <c r="C11" s="4872"/>
      <c r="D11" s="4872"/>
      <c r="E11" s="4872"/>
      <c r="F11" s="4872"/>
      <c r="G11" s="4872"/>
      <c r="H11" s="4872"/>
      <c r="I11" s="4872"/>
      <c r="J11" s="4872"/>
      <c r="K11" s="4872"/>
      <c r="L11" s="4872"/>
      <c r="M11" s="4872"/>
      <c r="N11" s="4872"/>
      <c r="O11" s="4872"/>
      <c r="P11" s="4872"/>
      <c r="Q11" s="4872"/>
      <c r="R11" s="4872"/>
      <c r="S11" s="4872"/>
      <c r="T11" s="4872"/>
      <c r="U11" s="4872"/>
      <c r="V11" s="4873"/>
      <c r="W11" s="4873"/>
      <c r="X11" s="4873"/>
    </row>
    <row r="12" spans="1:24" ht="23.1" customHeight="1">
      <c r="A12" s="1027"/>
      <c r="B12" s="4872"/>
      <c r="C12" s="4872"/>
      <c r="D12" s="4872"/>
      <c r="E12" s="4872"/>
      <c r="F12" s="4872"/>
      <c r="G12" s="4891" t="s">
        <v>2128</v>
      </c>
      <c r="H12" s="4879" t="s">
        <v>2138</v>
      </c>
      <c r="I12" s="4879"/>
      <c r="J12" s="4879"/>
      <c r="K12" s="4879"/>
      <c r="L12" s="4879"/>
      <c r="M12" s="4879"/>
      <c r="N12" s="4879"/>
      <c r="O12" s="4879"/>
      <c r="P12" s="4879"/>
      <c r="Q12" s="4879"/>
      <c r="R12" s="4879"/>
      <c r="S12" s="4879"/>
      <c r="T12" s="4872"/>
      <c r="U12" s="4872"/>
      <c r="V12" s="4873"/>
      <c r="W12" s="4873"/>
      <c r="X12" s="4873"/>
    </row>
    <row r="13" spans="1:24" ht="5.0999999999999996" customHeight="1">
      <c r="A13" s="1028"/>
      <c r="B13" s="4872"/>
      <c r="C13" s="4872"/>
      <c r="D13" s="4872"/>
      <c r="E13" s="4872"/>
      <c r="F13" s="4872"/>
      <c r="G13" s="4872"/>
      <c r="H13" s="4872"/>
      <c r="I13" s="4872"/>
      <c r="J13" s="4872"/>
      <c r="K13" s="4872"/>
      <c r="L13" s="4872"/>
      <c r="M13" s="4872"/>
      <c r="N13" s="4872"/>
      <c r="O13" s="4872"/>
      <c r="P13" s="4872"/>
      <c r="Q13" s="4872"/>
      <c r="R13" s="4872"/>
      <c r="S13" s="4872"/>
      <c r="T13" s="4872"/>
      <c r="U13" s="4872"/>
      <c r="V13" s="4873"/>
      <c r="W13" s="4873"/>
      <c r="X13" s="4873"/>
    </row>
    <row r="14" spans="1:24" ht="18" customHeight="1">
      <c r="A14" s="1028"/>
      <c r="B14" s="4872"/>
      <c r="C14" s="4872"/>
      <c r="D14" s="4872"/>
      <c r="E14" s="4872"/>
      <c r="F14" s="4872"/>
      <c r="G14" s="4892" t="s">
        <v>1605</v>
      </c>
      <c r="H14" s="4893"/>
      <c r="I14" s="4893"/>
      <c r="J14" s="4893"/>
      <c r="K14" s="4893"/>
      <c r="L14" s="4894"/>
      <c r="M14" s="4894"/>
      <c r="N14" s="4894"/>
      <c r="O14" s="4894"/>
      <c r="P14" s="4894"/>
      <c r="Q14" s="4894"/>
      <c r="R14" s="4894"/>
      <c r="S14" s="4895"/>
      <c r="T14" s="4872"/>
      <c r="U14" s="4872"/>
      <c r="V14" s="4873"/>
      <c r="W14" s="4873"/>
      <c r="X14" s="4873"/>
    </row>
    <row r="15" spans="1:24" ht="3.95" customHeight="1">
      <c r="A15" s="1028"/>
      <c r="B15" s="4872"/>
      <c r="C15" s="4872"/>
      <c r="D15" s="4872"/>
      <c r="E15" s="4872"/>
      <c r="F15" s="4872"/>
      <c r="G15" s="4872"/>
      <c r="H15" s="4872"/>
      <c r="I15" s="4872"/>
      <c r="J15" s="4872"/>
      <c r="K15" s="4872"/>
      <c r="L15" s="4872"/>
      <c r="M15" s="4872"/>
      <c r="N15" s="4872"/>
      <c r="O15" s="4872"/>
      <c r="P15" s="4872"/>
      <c r="Q15" s="4872"/>
      <c r="R15" s="4872"/>
      <c r="S15" s="4872"/>
      <c r="T15" s="4872"/>
      <c r="U15" s="4872"/>
      <c r="V15" s="4873"/>
      <c r="W15" s="4873"/>
      <c r="X15" s="4873"/>
    </row>
    <row r="16" spans="1:24" ht="18" customHeight="1">
      <c r="A16" s="1028"/>
      <c r="B16" s="4872"/>
      <c r="C16" s="4872"/>
      <c r="D16" s="4872"/>
      <c r="E16" s="4872"/>
      <c r="F16" s="4872"/>
      <c r="G16" s="4892" t="s">
        <v>1604</v>
      </c>
      <c r="H16" s="4892"/>
      <c r="I16" s="4893"/>
      <c r="J16" s="4893"/>
      <c r="K16" s="4893"/>
      <c r="L16" s="4896"/>
      <c r="M16" s="4896"/>
      <c r="N16" s="4896"/>
      <c r="O16" s="4896"/>
      <c r="P16" s="4896"/>
      <c r="Q16" s="4896"/>
      <c r="R16" s="4896"/>
      <c r="S16" s="4897"/>
      <c r="T16" s="4872"/>
      <c r="U16" s="4872"/>
      <c r="V16" s="4873"/>
      <c r="W16" s="4873"/>
      <c r="X16" s="4873"/>
    </row>
    <row r="17" spans="1:21" ht="3.95" customHeight="1">
      <c r="A17" s="1028"/>
      <c r="B17" s="4872"/>
      <c r="C17" s="4872"/>
      <c r="D17" s="4872"/>
      <c r="E17" s="4872"/>
      <c r="F17" s="4872"/>
      <c r="G17" s="4872"/>
      <c r="H17" s="4872"/>
      <c r="I17" s="4872"/>
      <c r="J17" s="4872"/>
      <c r="K17" s="4872"/>
      <c r="L17" s="4872"/>
      <c r="M17" s="4872"/>
      <c r="N17" s="4872"/>
      <c r="O17" s="4872"/>
      <c r="P17" s="4872"/>
      <c r="Q17" s="4872"/>
      <c r="R17" s="4872"/>
      <c r="S17" s="4872"/>
      <c r="T17" s="4872"/>
      <c r="U17" s="4872"/>
    </row>
    <row r="18" spans="1:21" ht="18" customHeight="1">
      <c r="A18" s="1028"/>
      <c r="B18" s="4872"/>
      <c r="C18" s="4872"/>
      <c r="D18" s="4872"/>
      <c r="E18" s="4872"/>
      <c r="F18" s="4872"/>
      <c r="G18" s="4892" t="s">
        <v>2127</v>
      </c>
      <c r="H18" s="4893"/>
      <c r="I18" s="4893"/>
      <c r="J18" s="4893"/>
      <c r="K18" s="4893"/>
      <c r="L18" s="4898"/>
      <c r="M18" s="4898"/>
      <c r="N18" s="4898"/>
      <c r="O18" s="4898"/>
      <c r="P18" s="4898"/>
      <c r="Q18" s="4898"/>
      <c r="R18" s="4898"/>
      <c r="S18" s="4899" t="s">
        <v>2112</v>
      </c>
      <c r="T18" s="4888"/>
      <c r="U18" s="4872"/>
    </row>
    <row r="19" spans="1:21" ht="3" customHeight="1">
      <c r="A19" s="1028"/>
      <c r="B19" s="4872"/>
      <c r="C19" s="4872"/>
      <c r="D19" s="4872"/>
      <c r="E19" s="4872"/>
      <c r="F19" s="4872"/>
      <c r="G19" s="4872"/>
      <c r="H19" s="4872"/>
      <c r="I19" s="4872"/>
      <c r="J19" s="4872"/>
      <c r="K19" s="4872"/>
      <c r="L19" s="4872"/>
      <c r="M19" s="4872"/>
      <c r="N19" s="4872"/>
      <c r="O19" s="4872"/>
      <c r="P19" s="4872"/>
      <c r="Q19" s="4872"/>
      <c r="R19" s="4872"/>
      <c r="S19" s="4872"/>
      <c r="T19" s="4872"/>
      <c r="U19" s="4872"/>
    </row>
    <row r="20" spans="1:21" ht="30" customHeight="1">
      <c r="A20" s="1028"/>
      <c r="B20" s="4872"/>
      <c r="C20" s="4872"/>
      <c r="D20" s="4872"/>
      <c r="E20" s="4900" t="s">
        <v>2126</v>
      </c>
      <c r="F20" s="4901"/>
      <c r="G20" s="4901"/>
      <c r="H20" s="4901"/>
      <c r="I20" s="4901"/>
      <c r="J20" s="4901"/>
      <c r="K20" s="4901"/>
      <c r="L20" s="4901"/>
      <c r="M20" s="4901"/>
      <c r="N20" s="4901"/>
      <c r="O20" s="4901"/>
      <c r="P20" s="4901"/>
      <c r="Q20" s="4901"/>
      <c r="R20" s="4901"/>
      <c r="S20" s="4901"/>
      <c r="T20" s="4902"/>
      <c r="U20" s="4872"/>
    </row>
    <row r="21" spans="1:21" ht="2.1" customHeight="1">
      <c r="A21" s="1028"/>
      <c r="B21" s="4872"/>
      <c r="C21" s="4872"/>
      <c r="D21" s="4872"/>
      <c r="E21" s="4872"/>
      <c r="F21" s="4872"/>
      <c r="G21" s="4872"/>
      <c r="H21" s="4872"/>
      <c r="I21" s="4872"/>
      <c r="J21" s="4872"/>
      <c r="K21" s="4872"/>
      <c r="L21" s="4872"/>
      <c r="M21" s="4872"/>
      <c r="N21" s="4872"/>
      <c r="O21" s="4872"/>
      <c r="P21" s="4872"/>
      <c r="Q21" s="4872"/>
      <c r="R21" s="4872"/>
      <c r="S21" s="4872"/>
      <c r="T21" s="4872"/>
      <c r="U21" s="4872"/>
    </row>
    <row r="22" spans="1:21" ht="375" customHeight="1">
      <c r="A22" s="1028"/>
      <c r="B22" s="4872"/>
      <c r="C22" s="4872"/>
      <c r="D22" s="4872"/>
      <c r="E22" s="4872"/>
      <c r="F22" s="4872"/>
      <c r="G22" s="4872"/>
      <c r="H22" s="4872"/>
      <c r="I22" s="4872"/>
      <c r="J22" s="4872"/>
      <c r="K22" s="4872"/>
      <c r="L22" s="4872"/>
      <c r="M22" s="4872"/>
      <c r="N22" s="4872"/>
      <c r="O22" s="4872"/>
      <c r="P22" s="4872"/>
      <c r="Q22" s="4872"/>
      <c r="R22" s="4872"/>
      <c r="S22" s="4872"/>
      <c r="T22" s="4872"/>
      <c r="U22" s="4903" t="s">
        <v>2125</v>
      </c>
    </row>
    <row r="23" spans="1:21" ht="18" customHeight="1">
      <c r="A23" s="1028"/>
      <c r="B23" s="4872"/>
      <c r="C23" s="4872" t="s">
        <v>2164</v>
      </c>
      <c r="D23" s="4872"/>
      <c r="E23" s="4872"/>
      <c r="F23" s="4872"/>
      <c r="G23" s="4872"/>
      <c r="H23" s="4872"/>
      <c r="I23" s="4872"/>
      <c r="J23" s="4872"/>
      <c r="K23" s="4872"/>
      <c r="L23" s="4872"/>
      <c r="M23" s="4872"/>
      <c r="N23" s="4872"/>
      <c r="O23" s="4872"/>
      <c r="P23" s="4872"/>
      <c r="Q23" s="4872"/>
      <c r="R23" s="4872"/>
      <c r="S23" s="4872"/>
      <c r="T23" s="4872"/>
      <c r="U23" s="4872"/>
    </row>
    <row r="24" spans="1:21" ht="6.95" customHeight="1">
      <c r="A24" s="1028"/>
      <c r="B24" s="4872"/>
      <c r="C24" s="4872"/>
      <c r="D24" s="4872"/>
      <c r="E24" s="4872"/>
      <c r="F24" s="4872"/>
      <c r="G24" s="4872"/>
      <c r="H24" s="4872"/>
      <c r="I24" s="4872"/>
      <c r="J24" s="4872"/>
      <c r="K24" s="4872"/>
      <c r="L24" s="4872"/>
      <c r="M24" s="4872"/>
      <c r="N24" s="4872"/>
      <c r="O24" s="4872"/>
      <c r="P24" s="4872"/>
      <c r="Q24" s="4872"/>
      <c r="R24" s="4872"/>
      <c r="S24" s="4872"/>
      <c r="T24" s="4872"/>
      <c r="U24" s="4872"/>
    </row>
    <row r="25" spans="1:21" ht="18" customHeight="1">
      <c r="A25" s="1028"/>
      <c r="B25" s="4872"/>
      <c r="C25" s="4904"/>
      <c r="D25" s="4872"/>
      <c r="E25" s="4872" t="s">
        <v>2124</v>
      </c>
      <c r="F25" s="4872"/>
      <c r="G25" s="4872"/>
      <c r="H25" s="4872"/>
      <c r="I25" s="4872"/>
      <c r="J25" s="4872"/>
      <c r="K25" s="4872"/>
      <c r="L25" s="4872"/>
      <c r="M25" s="4872"/>
      <c r="N25" s="4872"/>
      <c r="O25" s="4872"/>
      <c r="P25" s="4872"/>
      <c r="Q25" s="4872"/>
      <c r="R25" s="4872"/>
      <c r="S25" s="4872"/>
      <c r="T25" s="4872"/>
      <c r="U25" s="4872"/>
    </row>
    <row r="26" spans="1:21" ht="6.75" customHeight="1">
      <c r="A26" s="1028"/>
      <c r="B26" s="4872"/>
      <c r="C26" s="4872"/>
      <c r="D26" s="4872"/>
      <c r="E26" s="4872"/>
      <c r="F26" s="4872"/>
      <c r="G26" s="4872"/>
      <c r="H26" s="4872"/>
      <c r="I26" s="4872"/>
      <c r="J26" s="4872"/>
      <c r="K26" s="4872"/>
      <c r="L26" s="4872"/>
      <c r="M26" s="4872"/>
      <c r="N26" s="4872"/>
      <c r="O26" s="4872"/>
      <c r="P26" s="4872"/>
      <c r="Q26" s="4872"/>
      <c r="R26" s="4872"/>
      <c r="S26" s="4872"/>
      <c r="T26" s="4872"/>
      <c r="U26" s="4872"/>
    </row>
    <row r="27" spans="1:21" ht="18" customHeight="1">
      <c r="A27" s="1028"/>
      <c r="B27" s="4872"/>
      <c r="C27" s="4904" t="s">
        <v>2123</v>
      </c>
      <c r="D27" s="4872"/>
      <c r="E27" s="4872" t="s">
        <v>2122</v>
      </c>
      <c r="F27" s="4872"/>
      <c r="G27" s="4872"/>
      <c r="H27" s="4872"/>
      <c r="I27" s="4872"/>
      <c r="J27" s="4872"/>
      <c r="K27" s="4872"/>
      <c r="L27" s="4872"/>
      <c r="M27" s="4872"/>
      <c r="N27" s="4872"/>
      <c r="O27" s="4872"/>
      <c r="P27" s="4872"/>
      <c r="Q27" s="4872"/>
      <c r="R27" s="4872"/>
      <c r="S27" s="4872"/>
      <c r="T27" s="4872"/>
      <c r="U27" s="4872"/>
    </row>
    <row r="28" spans="1:21">
      <c r="A28" s="1028"/>
      <c r="B28" s="4872"/>
      <c r="C28" s="4872"/>
      <c r="D28" s="4872"/>
      <c r="E28" s="4872"/>
      <c r="F28" s="4872"/>
      <c r="G28" s="4905" t="s">
        <v>2121</v>
      </c>
      <c r="H28" s="4906"/>
      <c r="I28" s="4872"/>
      <c r="J28" s="4907" t="s">
        <v>2120</v>
      </c>
      <c r="K28" s="4908"/>
      <c r="L28" s="4872"/>
      <c r="M28" s="4872"/>
      <c r="N28" s="4872"/>
      <c r="O28" s="4872"/>
      <c r="P28" s="4872"/>
      <c r="Q28" s="4872"/>
      <c r="R28" s="4872"/>
      <c r="S28" s="4872"/>
      <c r="T28" s="4872"/>
      <c r="U28" s="4872"/>
    </row>
    <row r="29" spans="1:21" ht="33" customHeight="1">
      <c r="A29" s="1028"/>
      <c r="B29" s="4872"/>
      <c r="C29" s="4872"/>
      <c r="D29" s="4872"/>
      <c r="E29" s="4872"/>
      <c r="F29" s="4872"/>
      <c r="G29" s="4909">
        <v>945</v>
      </c>
      <c r="H29" s="4910" t="s">
        <v>1579</v>
      </c>
      <c r="I29" s="4888" t="s">
        <v>2115</v>
      </c>
      <c r="J29" s="4911">
        <v>320</v>
      </c>
      <c r="K29" s="4912"/>
      <c r="L29" s="4913" t="s">
        <v>2112</v>
      </c>
      <c r="M29" s="4914" t="s">
        <v>2113</v>
      </c>
      <c r="N29" s="4915"/>
      <c r="O29" s="4916">
        <f>IF(G29="","",G29*J29)</f>
        <v>302400</v>
      </c>
      <c r="P29" s="4917"/>
      <c r="Q29" s="4913" t="s">
        <v>2112</v>
      </c>
      <c r="R29" s="4872"/>
      <c r="S29" s="4872"/>
      <c r="T29" s="4872"/>
      <c r="U29" s="4872"/>
    </row>
    <row r="30" spans="1:21" ht="6.75" customHeight="1">
      <c r="A30" s="1028"/>
      <c r="B30" s="4872"/>
      <c r="C30" s="4872"/>
      <c r="D30" s="4872"/>
      <c r="E30" s="4872"/>
      <c r="F30" s="4872"/>
      <c r="G30" s="4872"/>
      <c r="H30" s="4918"/>
      <c r="I30" s="4888"/>
      <c r="J30" s="4872"/>
      <c r="K30" s="4872"/>
      <c r="L30" s="4918"/>
      <c r="M30" s="4888"/>
      <c r="N30" s="4872"/>
      <c r="O30" s="4872"/>
      <c r="P30" s="4872"/>
      <c r="Q30" s="4918"/>
      <c r="R30" s="4872"/>
      <c r="S30" s="4872"/>
      <c r="T30" s="4872"/>
      <c r="U30" s="4872"/>
    </row>
    <row r="31" spans="1:21" ht="18" customHeight="1">
      <c r="A31" s="1028"/>
      <c r="B31" s="4872"/>
      <c r="C31" s="4904"/>
      <c r="D31" s="4872"/>
      <c r="E31" s="4872" t="s">
        <v>2119</v>
      </c>
      <c r="F31" s="4872"/>
      <c r="G31" s="4872"/>
      <c r="H31" s="4872"/>
      <c r="I31" s="4872"/>
      <c r="J31" s="4872"/>
      <c r="K31" s="4872"/>
      <c r="L31" s="4872"/>
      <c r="M31" s="4872"/>
      <c r="N31" s="4872"/>
      <c r="O31" s="4872"/>
      <c r="P31" s="4872"/>
      <c r="Q31" s="4872"/>
      <c r="R31" s="4872"/>
      <c r="S31" s="4872"/>
      <c r="T31" s="4872"/>
      <c r="U31" s="4872"/>
    </row>
    <row r="32" spans="1:21">
      <c r="A32" s="1028"/>
      <c r="B32" s="4872"/>
      <c r="C32" s="4872"/>
      <c r="D32" s="4872"/>
      <c r="E32" s="4872"/>
      <c r="F32" s="4872"/>
      <c r="G32" s="4919" t="s">
        <v>2118</v>
      </c>
      <c r="H32" s="4872"/>
      <c r="I32" s="4872"/>
      <c r="J32" s="4919" t="s">
        <v>2117</v>
      </c>
      <c r="K32" s="4872"/>
      <c r="L32" s="4907" t="s">
        <v>2116</v>
      </c>
      <c r="M32" s="4907"/>
      <c r="N32" s="4872"/>
      <c r="O32" s="4872"/>
      <c r="P32" s="4872"/>
      <c r="Q32" s="4872"/>
      <c r="R32" s="4872"/>
      <c r="S32" s="4872"/>
      <c r="T32" s="4872"/>
      <c r="U32" s="4872"/>
    </row>
    <row r="33" spans="1:23">
      <c r="A33" s="1028"/>
      <c r="B33" s="4872"/>
      <c r="C33" s="4872"/>
      <c r="D33" s="4872"/>
      <c r="E33" s="4872"/>
      <c r="F33" s="4872"/>
      <c r="G33" s="4920"/>
      <c r="H33" s="4921" t="s">
        <v>2112</v>
      </c>
      <c r="I33" s="4914" t="s">
        <v>2115</v>
      </c>
      <c r="J33" s="4922"/>
      <c r="K33" s="4923" t="s">
        <v>2115</v>
      </c>
      <c r="L33" s="4924"/>
      <c r="M33" s="4910" t="s">
        <v>2114</v>
      </c>
      <c r="N33" s="4923" t="s">
        <v>2113</v>
      </c>
      <c r="O33" s="4925" t="str">
        <f>IF(G33="","",G33*J33/1000*L33/70)</f>
        <v/>
      </c>
      <c r="P33" s="4926"/>
      <c r="Q33" s="4921" t="s">
        <v>2112</v>
      </c>
      <c r="R33" s="4872"/>
      <c r="S33" s="4872"/>
      <c r="T33" s="4872"/>
      <c r="U33" s="4872"/>
    </row>
    <row r="34" spans="1:23" ht="3" customHeight="1">
      <c r="A34" s="1028"/>
      <c r="B34" s="4872"/>
      <c r="C34" s="4872"/>
      <c r="D34" s="4872"/>
      <c r="E34" s="4872"/>
      <c r="F34" s="4872"/>
      <c r="G34" s="4927"/>
      <c r="H34" s="4915"/>
      <c r="I34" s="4914"/>
      <c r="J34" s="4928"/>
      <c r="K34" s="4923"/>
      <c r="L34" s="4929"/>
      <c r="M34" s="4929"/>
      <c r="N34" s="4923"/>
      <c r="O34" s="4930"/>
      <c r="P34" s="4931"/>
      <c r="Q34" s="4915"/>
      <c r="R34" s="4872"/>
      <c r="S34" s="4872"/>
      <c r="T34" s="4872"/>
      <c r="U34" s="4872"/>
    </row>
    <row r="35" spans="1:23">
      <c r="A35" s="1028"/>
      <c r="B35" s="4872"/>
      <c r="C35" s="4872"/>
      <c r="D35" s="4872"/>
      <c r="E35" s="4872"/>
      <c r="F35" s="4872"/>
      <c r="G35" s="4932"/>
      <c r="H35" s="4933"/>
      <c r="I35" s="4914"/>
      <c r="J35" s="4934">
        <v>1000</v>
      </c>
      <c r="K35" s="4923"/>
      <c r="L35" s="4872">
        <v>70</v>
      </c>
      <c r="M35" s="4872" t="s">
        <v>2111</v>
      </c>
      <c r="N35" s="4923"/>
      <c r="O35" s="4935"/>
      <c r="P35" s="4936"/>
      <c r="Q35" s="4933"/>
      <c r="R35" s="4872"/>
      <c r="S35" s="4872"/>
      <c r="T35" s="4872"/>
      <c r="U35" s="4872"/>
    </row>
    <row r="36" spans="1:23">
      <c r="A36" s="1028"/>
      <c r="B36" s="4872"/>
      <c r="C36" s="4872"/>
      <c r="D36" s="4872"/>
      <c r="E36" s="4872"/>
      <c r="F36" s="4872"/>
      <c r="G36" s="4872" t="s">
        <v>2110</v>
      </c>
      <c r="H36" s="4872"/>
      <c r="I36" s="4872"/>
      <c r="J36" s="4872"/>
      <c r="K36" s="4872"/>
      <c r="L36" s="4872"/>
      <c r="M36" s="4872"/>
      <c r="N36" s="4872"/>
      <c r="O36" s="4872"/>
      <c r="P36" s="4872"/>
      <c r="Q36" s="4872"/>
      <c r="R36" s="4872"/>
      <c r="S36" s="4872"/>
      <c r="T36" s="4872"/>
      <c r="U36" s="4872"/>
    </row>
    <row r="37" spans="1:23" ht="18" customHeight="1">
      <c r="A37" s="1028"/>
      <c r="B37" s="4872"/>
      <c r="C37" s="4904" t="s">
        <v>233</v>
      </c>
      <c r="D37" s="4872"/>
      <c r="E37" s="4872" t="s">
        <v>2109</v>
      </c>
      <c r="F37" s="4872"/>
      <c r="G37" s="4872"/>
      <c r="H37" s="4872"/>
      <c r="I37" s="4872"/>
      <c r="J37" s="4872"/>
      <c r="K37" s="4872"/>
      <c r="L37" s="4872"/>
      <c r="M37" s="4872"/>
      <c r="N37" s="4872"/>
      <c r="O37" s="4872"/>
      <c r="P37" s="4872"/>
      <c r="Q37" s="4872"/>
      <c r="R37" s="4872"/>
      <c r="S37" s="4872"/>
      <c r="T37" s="4872"/>
      <c r="U37" s="4872"/>
    </row>
    <row r="38" spans="1:23" ht="27.95" customHeight="1">
      <c r="A38" s="1028"/>
      <c r="B38" s="4872"/>
      <c r="C38" s="4872"/>
      <c r="D38" s="4872"/>
      <c r="E38" s="4872"/>
      <c r="F38" s="4937" t="s">
        <v>2108</v>
      </c>
      <c r="G38" s="4938"/>
      <c r="H38" s="4939"/>
      <c r="I38" s="4939"/>
      <c r="J38" s="4939"/>
      <c r="K38" s="4939"/>
      <c r="L38" s="4939"/>
      <c r="M38" s="4939"/>
      <c r="N38" s="4939"/>
      <c r="O38" s="4939"/>
      <c r="P38" s="4939"/>
      <c r="Q38" s="4939"/>
      <c r="R38" s="4939"/>
      <c r="S38" s="4940"/>
      <c r="T38" s="4872"/>
      <c r="U38" s="4872"/>
    </row>
    <row r="39" spans="1:23">
      <c r="A39" s="1028"/>
      <c r="B39" s="4872"/>
      <c r="C39" s="4872"/>
      <c r="D39" s="4872"/>
      <c r="E39" s="4872"/>
      <c r="F39" s="4872"/>
      <c r="G39" s="4872"/>
      <c r="H39" s="4872"/>
      <c r="I39" s="4872"/>
      <c r="J39" s="4872"/>
      <c r="K39" s="4872"/>
      <c r="L39" s="4872"/>
      <c r="M39" s="4872"/>
      <c r="N39" s="4872"/>
      <c r="O39" s="4872"/>
      <c r="P39" s="4872"/>
      <c r="Q39" s="4872"/>
      <c r="R39" s="4872"/>
      <c r="S39" s="4872"/>
      <c r="T39" s="4872"/>
      <c r="U39" s="4872"/>
    </row>
    <row r="40" spans="1:23">
      <c r="A40" s="1028"/>
      <c r="B40" s="4872"/>
      <c r="C40" s="4872"/>
      <c r="D40" s="4872"/>
      <c r="E40" s="4872" t="s">
        <v>2107</v>
      </c>
      <c r="F40" s="4872"/>
      <c r="G40" s="4872"/>
      <c r="H40" s="4872"/>
      <c r="I40" s="4872"/>
      <c r="J40" s="4872"/>
      <c r="K40" s="4872"/>
      <c r="L40" s="4872"/>
      <c r="M40" s="4872"/>
      <c r="N40" s="4872"/>
      <c r="O40" s="4872"/>
      <c r="P40" s="4872"/>
      <c r="Q40" s="4872"/>
      <c r="R40" s="4872"/>
      <c r="S40" s="4872"/>
      <c r="T40" s="4872"/>
      <c r="U40" s="4872"/>
    </row>
    <row r="41" spans="1:23" ht="20.100000000000001" customHeight="1">
      <c r="A41" s="1028"/>
      <c r="B41" s="4872"/>
      <c r="C41" s="4872"/>
      <c r="D41" s="4872"/>
      <c r="E41" s="4872" t="s">
        <v>2106</v>
      </c>
      <c r="F41" s="4872"/>
      <c r="G41" s="4872"/>
      <c r="H41" s="4872"/>
      <c r="I41" s="4872"/>
      <c r="J41" s="4872"/>
      <c r="K41" s="4872"/>
      <c r="L41" s="4872"/>
      <c r="M41" s="4872"/>
      <c r="N41" s="4872"/>
      <c r="O41" s="4872"/>
      <c r="P41" s="4872"/>
      <c r="Q41" s="4872"/>
      <c r="R41" s="4872"/>
      <c r="S41" s="4872"/>
      <c r="T41" s="4872"/>
      <c r="U41" s="4872"/>
    </row>
    <row r="42" spans="1:23" ht="20.100000000000001" customHeight="1">
      <c r="A42" s="1028"/>
      <c r="B42" s="4872"/>
      <c r="C42" s="4872"/>
      <c r="D42" s="4872"/>
      <c r="E42" s="4941" t="s">
        <v>2105</v>
      </c>
      <c r="F42" s="4942"/>
      <c r="G42" s="4942"/>
      <c r="H42" s="4942"/>
      <c r="I42" s="4942"/>
      <c r="J42" s="4942"/>
      <c r="K42" s="4942"/>
      <c r="L42" s="4942"/>
      <c r="M42" s="4942"/>
      <c r="N42" s="4942"/>
      <c r="O42" s="4942"/>
      <c r="P42" s="4872" t="s">
        <v>2104</v>
      </c>
      <c r="Q42" s="4872"/>
      <c r="R42" s="4872"/>
      <c r="S42" s="4872"/>
      <c r="T42" s="4872"/>
      <c r="U42" s="4872"/>
    </row>
    <row r="43" spans="1:23" ht="20.100000000000001" customHeight="1">
      <c r="A43" s="1028"/>
      <c r="B43" s="4872"/>
      <c r="C43" s="4872"/>
      <c r="D43" s="4872"/>
      <c r="E43" s="4942" t="s">
        <v>2103</v>
      </c>
      <c r="F43" s="4942"/>
      <c r="G43" s="4942"/>
      <c r="H43" s="4942"/>
      <c r="I43" s="4942"/>
      <c r="J43" s="4942"/>
      <c r="K43" s="4942"/>
      <c r="L43" s="4942"/>
      <c r="M43" s="4942"/>
      <c r="N43" s="4942"/>
      <c r="O43" s="4942"/>
      <c r="P43" s="4872" t="s">
        <v>2101</v>
      </c>
      <c r="Q43" s="4872"/>
      <c r="R43" s="4872"/>
      <c r="S43" s="4872"/>
      <c r="T43" s="4872"/>
      <c r="U43" s="4872"/>
      <c r="W43" s="4943"/>
    </row>
    <row r="44" spans="1:23" ht="19.5" customHeight="1">
      <c r="A44" s="1028"/>
      <c r="B44" s="4872"/>
      <c r="C44" s="4873"/>
      <c r="D44" s="4873"/>
      <c r="E44" s="4941" t="s">
        <v>2102</v>
      </c>
      <c r="F44" s="4942"/>
      <c r="G44" s="4942"/>
      <c r="H44" s="4942"/>
      <c r="I44" s="4942"/>
      <c r="J44" s="4942"/>
      <c r="K44" s="4942"/>
      <c r="L44" s="4942"/>
      <c r="M44" s="4942"/>
      <c r="N44" s="4942"/>
      <c r="O44" s="4942"/>
      <c r="P44" s="4872" t="s">
        <v>2101</v>
      </c>
      <c r="Q44" s="4873"/>
      <c r="R44" s="4873"/>
      <c r="S44" s="4873"/>
      <c r="T44" s="4873"/>
      <c r="U44" s="4873"/>
    </row>
    <row r="45" spans="1:23" ht="13.5" customHeight="1">
      <c r="A45" s="1028"/>
      <c r="B45" s="4944"/>
      <c r="C45" s="4944"/>
      <c r="D45" s="4944"/>
      <c r="E45" s="4944"/>
      <c r="F45" s="4944"/>
      <c r="G45" s="4944"/>
      <c r="H45" s="4944"/>
      <c r="I45" s="4944"/>
      <c r="J45" s="4944"/>
      <c r="K45" s="4944"/>
      <c r="L45" s="4944"/>
      <c r="M45" s="4944"/>
      <c r="N45" s="4944"/>
      <c r="O45" s="4944"/>
      <c r="P45" s="4944"/>
      <c r="Q45" s="4944"/>
      <c r="R45" s="4944"/>
      <c r="S45" s="4944"/>
      <c r="T45" s="4944"/>
      <c r="U45" s="4944"/>
    </row>
    <row r="46" spans="1:23">
      <c r="A46" s="1028"/>
      <c r="B46" s="4944"/>
      <c r="C46" s="4944"/>
      <c r="D46" s="4944"/>
      <c r="E46" s="4944"/>
      <c r="F46" s="4944"/>
      <c r="G46" s="4944"/>
      <c r="H46" s="4944"/>
      <c r="I46" s="4944"/>
      <c r="J46" s="4944"/>
      <c r="K46" s="4944"/>
      <c r="L46" s="4944"/>
      <c r="M46" s="4944"/>
      <c r="N46" s="4944"/>
      <c r="O46" s="4944"/>
      <c r="P46" s="4944"/>
      <c r="Q46" s="4944"/>
      <c r="R46" s="4944"/>
      <c r="S46" s="4944"/>
      <c r="T46" s="4944"/>
      <c r="U46" s="4944"/>
    </row>
    <row r="47" spans="1:23">
      <c r="A47" s="1028"/>
      <c r="B47" s="4944"/>
      <c r="C47" s="4944"/>
      <c r="D47" s="4944"/>
      <c r="E47" s="4944"/>
      <c r="F47" s="4944"/>
      <c r="G47" s="4944"/>
      <c r="H47" s="4944"/>
      <c r="I47" s="4944"/>
      <c r="J47" s="4944"/>
      <c r="K47" s="4944"/>
      <c r="L47" s="4944"/>
      <c r="M47" s="4944"/>
      <c r="N47" s="4944"/>
      <c r="O47" s="4944"/>
      <c r="P47" s="4944"/>
      <c r="Q47" s="4944"/>
      <c r="R47" s="4944"/>
      <c r="S47" s="4944"/>
      <c r="T47" s="4944"/>
      <c r="U47" s="4944"/>
    </row>
    <row r="48" spans="1:23">
      <c r="A48" s="1028"/>
      <c r="B48" s="4944"/>
      <c r="C48" s="4944"/>
      <c r="D48" s="4944"/>
      <c r="E48" s="4944"/>
      <c r="F48" s="4944"/>
      <c r="G48" s="4944"/>
      <c r="H48" s="4944"/>
      <c r="I48" s="4944"/>
      <c r="J48" s="4944"/>
      <c r="K48" s="4944"/>
      <c r="L48" s="4944"/>
      <c r="M48" s="4944"/>
      <c r="N48" s="4944"/>
      <c r="O48" s="4944"/>
      <c r="P48" s="4944"/>
      <c r="Q48" s="4944"/>
      <c r="R48" s="4944"/>
      <c r="S48" s="4944"/>
      <c r="T48" s="4944"/>
      <c r="U48" s="4944"/>
    </row>
    <row r="49" spans="1:21">
      <c r="A49" s="1028"/>
      <c r="B49" s="4944"/>
      <c r="C49" s="4944"/>
      <c r="D49" s="4944"/>
      <c r="E49" s="4944"/>
      <c r="F49" s="4944"/>
      <c r="G49" s="4944"/>
      <c r="H49" s="4944"/>
      <c r="I49" s="4944"/>
      <c r="J49" s="4944"/>
      <c r="K49" s="4944"/>
      <c r="L49" s="4944"/>
      <c r="M49" s="4944"/>
      <c r="N49" s="4944"/>
      <c r="O49" s="4944"/>
      <c r="P49" s="4944"/>
      <c r="Q49" s="4944"/>
      <c r="R49" s="4944"/>
      <c r="S49" s="4944"/>
      <c r="T49" s="4944"/>
      <c r="U49" s="4944"/>
    </row>
    <row r="50" spans="1:21">
      <c r="A50" s="1028"/>
      <c r="B50" s="4944"/>
      <c r="C50" s="4944"/>
      <c r="D50" s="4944"/>
      <c r="E50" s="4944"/>
      <c r="F50" s="4944"/>
      <c r="G50" s="4944"/>
      <c r="H50" s="4944"/>
      <c r="I50" s="4944"/>
      <c r="J50" s="4944"/>
      <c r="K50" s="4944"/>
      <c r="L50" s="4944"/>
      <c r="M50" s="4944"/>
      <c r="N50" s="4944"/>
      <c r="O50" s="4944"/>
      <c r="P50" s="4944"/>
      <c r="Q50" s="4944"/>
      <c r="R50" s="4944"/>
      <c r="S50" s="4944"/>
      <c r="T50" s="4944"/>
      <c r="U50" s="4944"/>
    </row>
    <row r="51" spans="1:21">
      <c r="A51" s="1028"/>
      <c r="B51" s="4944"/>
      <c r="C51" s="4944"/>
      <c r="D51" s="4944"/>
      <c r="E51" s="4944"/>
      <c r="F51" s="4944"/>
      <c r="G51" s="4944"/>
      <c r="H51" s="4944"/>
      <c r="I51" s="4944"/>
      <c r="J51" s="4944"/>
      <c r="K51" s="4944"/>
      <c r="L51" s="4944"/>
      <c r="M51" s="4944"/>
      <c r="N51" s="4944"/>
      <c r="O51" s="4944"/>
      <c r="P51" s="4944"/>
      <c r="Q51" s="4944"/>
      <c r="R51" s="4944"/>
      <c r="S51" s="4944"/>
      <c r="T51" s="4944"/>
      <c r="U51" s="4944"/>
    </row>
    <row r="52" spans="1:21">
      <c r="A52" s="1028"/>
      <c r="B52" s="4944"/>
      <c r="C52" s="4944"/>
      <c r="D52" s="4944"/>
      <c r="E52" s="4944"/>
      <c r="F52" s="4944"/>
      <c r="G52" s="4944"/>
      <c r="H52" s="4944"/>
      <c r="I52" s="4944"/>
      <c r="J52" s="4944"/>
      <c r="K52" s="4944"/>
      <c r="L52" s="4944"/>
      <c r="M52" s="4944"/>
      <c r="N52" s="4944"/>
      <c r="O52" s="4944"/>
      <c r="P52" s="4944"/>
      <c r="Q52" s="4944"/>
      <c r="R52" s="4944"/>
      <c r="S52" s="4944"/>
      <c r="T52" s="4944"/>
      <c r="U52" s="4944"/>
    </row>
    <row r="53" spans="1:21">
      <c r="A53" s="1028"/>
      <c r="B53" s="4943"/>
    </row>
    <row r="54" spans="1:21">
      <c r="A54" s="1028"/>
      <c r="B54" s="4943"/>
    </row>
    <row r="55" spans="1:21">
      <c r="A55" s="1028"/>
      <c r="B55" s="4943"/>
    </row>
    <row r="56" spans="1:21">
      <c r="A56" s="1028"/>
      <c r="B56" s="4943"/>
    </row>
    <row r="57" spans="1:21">
      <c r="A57" s="1028"/>
      <c r="B57" s="4943"/>
    </row>
    <row r="58" spans="1:21">
      <c r="A58" s="1028"/>
      <c r="B58" s="4943"/>
    </row>
    <row r="59" spans="1:21">
      <c r="A59" s="1028"/>
      <c r="B59" s="4943"/>
    </row>
    <row r="60" spans="1:21">
      <c r="A60" s="1028"/>
      <c r="B60" s="4943"/>
    </row>
    <row r="61" spans="1:21">
      <c r="A61" s="1028"/>
      <c r="B61" s="4943"/>
    </row>
    <row r="62" spans="1:21">
      <c r="A62" s="1028"/>
      <c r="B62" s="4943"/>
    </row>
    <row r="63" spans="1:21">
      <c r="A63" s="1028"/>
      <c r="B63" s="4943"/>
    </row>
    <row r="64" spans="1:21">
      <c r="A64" s="1028"/>
      <c r="B64" s="4943"/>
    </row>
    <row r="65" spans="1:2">
      <c r="A65" s="1028"/>
      <c r="B65" s="4943"/>
    </row>
    <row r="66" spans="1:2">
      <c r="A66" s="1028"/>
      <c r="B66" s="4943"/>
    </row>
    <row r="67" spans="1:2">
      <c r="A67" s="1028"/>
      <c r="B67" s="4943"/>
    </row>
    <row r="68" spans="1:2">
      <c r="A68" s="1028"/>
      <c r="B68" s="4943"/>
    </row>
    <row r="69" spans="1:2">
      <c r="A69" s="1028"/>
      <c r="B69" s="4943"/>
    </row>
    <row r="70" spans="1:2">
      <c r="A70" s="1028"/>
      <c r="B70" s="4943"/>
    </row>
    <row r="71" spans="1:2">
      <c r="A71" s="1028"/>
      <c r="B71" s="4943"/>
    </row>
    <row r="72" spans="1:2">
      <c r="A72" s="1028"/>
      <c r="B72" s="4943"/>
    </row>
    <row r="73" spans="1:2">
      <c r="A73" s="1028"/>
      <c r="B73" s="4943"/>
    </row>
    <row r="74" spans="1:2">
      <c r="A74" s="1028"/>
      <c r="B74" s="4943"/>
    </row>
    <row r="75" spans="1:2">
      <c r="A75" s="1028"/>
      <c r="B75" s="4943"/>
    </row>
    <row r="76" spans="1:2">
      <c r="A76" s="1028"/>
      <c r="B76" s="4943"/>
    </row>
    <row r="77" spans="1:2">
      <c r="A77" s="1028"/>
      <c r="B77" s="4943"/>
    </row>
    <row r="78" spans="1:2">
      <c r="A78" s="1028"/>
      <c r="B78" s="4943"/>
    </row>
    <row r="79" spans="1:2">
      <c r="A79" s="1028"/>
    </row>
    <row r="80" spans="1:2">
      <c r="A80" s="1028"/>
    </row>
    <row r="81" spans="1:1">
      <c r="A81" s="1028"/>
    </row>
    <row r="82" spans="1:1">
      <c r="A82" s="1028"/>
    </row>
    <row r="83" spans="1:1">
      <c r="A83" s="1028"/>
    </row>
    <row r="84" spans="1:1">
      <c r="A84" s="1028"/>
    </row>
    <row r="85" spans="1:1">
      <c r="A85" s="1028"/>
    </row>
    <row r="86" spans="1:1">
      <c r="A86" s="1028"/>
    </row>
    <row r="87" spans="1:1">
      <c r="A87" s="1028"/>
    </row>
    <row r="88" spans="1:1">
      <c r="A88" s="1028"/>
    </row>
    <row r="89" spans="1:1">
      <c r="A89" s="1028"/>
    </row>
    <row r="90" spans="1:1">
      <c r="A90" s="1028"/>
    </row>
    <row r="91" spans="1:1">
      <c r="A91" s="1028"/>
    </row>
    <row r="92" spans="1:1">
      <c r="A92" s="1028"/>
    </row>
    <row r="93" spans="1:1">
      <c r="A93" s="1028"/>
    </row>
    <row r="94" spans="1:1">
      <c r="A94" s="1028"/>
    </row>
    <row r="95" spans="1:1">
      <c r="A95" s="1028"/>
    </row>
    <row r="96" spans="1:1">
      <c r="A96" s="1028"/>
    </row>
    <row r="97" spans="1:1">
      <c r="A97" s="1028"/>
    </row>
    <row r="98" spans="1:1">
      <c r="A98" s="1028"/>
    </row>
    <row r="99" spans="1:1">
      <c r="A99" s="1028"/>
    </row>
    <row r="100" spans="1:1">
      <c r="A100" s="1028"/>
    </row>
    <row r="101" spans="1:1">
      <c r="A101" s="1028"/>
    </row>
    <row r="102" spans="1:1">
      <c r="A102" s="1028"/>
    </row>
    <row r="103" spans="1:1">
      <c r="A103" s="1028"/>
    </row>
    <row r="104" spans="1:1">
      <c r="A104" s="1028"/>
    </row>
    <row r="105" spans="1:1">
      <c r="A105" s="1028"/>
    </row>
    <row r="106" spans="1:1">
      <c r="A106" s="1028"/>
    </row>
    <row r="107" spans="1:1">
      <c r="A107" s="1028"/>
    </row>
    <row r="108" spans="1:1">
      <c r="A108" s="1028"/>
    </row>
    <row r="109" spans="1:1">
      <c r="A109" s="1028"/>
    </row>
    <row r="110" spans="1:1">
      <c r="A110" s="1028"/>
    </row>
    <row r="111" spans="1:1">
      <c r="A111" s="1028"/>
    </row>
    <row r="112" spans="1:1">
      <c r="A112" s="1028"/>
    </row>
    <row r="113" spans="1:1">
      <c r="A113" s="1028"/>
    </row>
    <row r="114" spans="1:1">
      <c r="A114" s="1028"/>
    </row>
    <row r="115" spans="1:1">
      <c r="A115" s="1028"/>
    </row>
    <row r="116" spans="1:1">
      <c r="A116" s="1028"/>
    </row>
    <row r="117" spans="1:1">
      <c r="A117" s="1028"/>
    </row>
  </sheetData>
  <mergeCells count="33">
    <mergeCell ref="B45:U52"/>
    <mergeCell ref="E43:O43"/>
    <mergeCell ref="G33:G35"/>
    <mergeCell ref="H33:H35"/>
    <mergeCell ref="I33:I35"/>
    <mergeCell ref="K33:K35"/>
    <mergeCell ref="N33:N35"/>
    <mergeCell ref="O33:P35"/>
    <mergeCell ref="A1:A3"/>
    <mergeCell ref="H12:S12"/>
    <mergeCell ref="L14:S14"/>
    <mergeCell ref="L16:S16"/>
    <mergeCell ref="L18:R18"/>
    <mergeCell ref="C3:E3"/>
    <mergeCell ref="F3:J3"/>
    <mergeCell ref="C4:G4"/>
    <mergeCell ref="H4:U4"/>
    <mergeCell ref="C6:G6"/>
    <mergeCell ref="H6:L6"/>
    <mergeCell ref="O29:P29"/>
    <mergeCell ref="L32:M32"/>
    <mergeCell ref="E44:O44"/>
    <mergeCell ref="N6:O6"/>
    <mergeCell ref="P6:R6"/>
    <mergeCell ref="H10:S10"/>
    <mergeCell ref="J28:K28"/>
    <mergeCell ref="J29:K29"/>
    <mergeCell ref="M29:N29"/>
    <mergeCell ref="E20:S20"/>
    <mergeCell ref="Q33:Q35"/>
    <mergeCell ref="F38:G38"/>
    <mergeCell ref="H38:S38"/>
    <mergeCell ref="E42:O42"/>
  </mergeCells>
  <phoneticPr fontId="6"/>
  <dataValidations count="1">
    <dataValidation type="list" allowBlank="1" showInputMessage="1" showErrorMessage="1" sqref="C25 C27 C31 C37">
      <formula1>"レ, 　"</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7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P53"/>
  <sheetViews>
    <sheetView workbookViewId="0">
      <selection sqref="A1:A3"/>
    </sheetView>
  </sheetViews>
  <sheetFormatPr defaultColWidth="9" defaultRowHeight="17.25"/>
  <cols>
    <col min="1" max="1" width="10.625" style="246" bestFit="1" customWidth="1"/>
    <col min="2" max="32" width="5" style="260" customWidth="1"/>
    <col min="33" max="35" width="5" style="261" customWidth="1"/>
    <col min="36" max="36" width="9" style="261" customWidth="1"/>
    <col min="37" max="37" width="9" style="260" customWidth="1"/>
    <col min="38" max="38" width="9.125" style="260" customWidth="1"/>
    <col min="39" max="16384" width="9" style="261"/>
  </cols>
  <sheetData>
    <row r="1" spans="1:42" s="260" customFormat="1" ht="27" customHeight="1">
      <c r="A1" s="1942" t="s">
        <v>754</v>
      </c>
      <c r="B1" s="2108"/>
      <c r="C1" s="210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9"/>
      <c r="AG1" s="2100"/>
      <c r="AH1" s="2100"/>
      <c r="AI1" s="2100"/>
      <c r="AJ1" s="261"/>
      <c r="AM1" s="261"/>
      <c r="AN1" s="261"/>
      <c r="AO1" s="261"/>
      <c r="AP1" s="261"/>
    </row>
    <row r="2" spans="1:42" s="260" customFormat="1" ht="30" customHeight="1">
      <c r="A2" s="1942"/>
      <c r="B2" s="2101" t="s">
        <v>966</v>
      </c>
      <c r="C2" s="2101"/>
      <c r="D2" s="2101"/>
      <c r="E2" s="2101"/>
      <c r="F2" s="2101"/>
      <c r="G2" s="2101"/>
      <c r="H2" s="2101"/>
      <c r="I2" s="2101"/>
      <c r="J2" s="2101"/>
      <c r="K2" s="2101"/>
      <c r="L2" s="2101"/>
      <c r="M2" s="2101"/>
      <c r="N2" s="2101"/>
      <c r="O2" s="2101"/>
      <c r="P2" s="2101"/>
      <c r="Q2" s="2101"/>
      <c r="R2" s="2101"/>
      <c r="S2" s="2101" t="s">
        <v>967</v>
      </c>
      <c r="T2" s="2101"/>
      <c r="U2" s="2101"/>
      <c r="V2" s="2101"/>
      <c r="W2" s="2101"/>
      <c r="X2" s="2101"/>
      <c r="Y2" s="2101"/>
      <c r="Z2" s="2101"/>
      <c r="AA2" s="2101"/>
      <c r="AB2" s="2101"/>
      <c r="AC2" s="2101"/>
      <c r="AD2" s="2101"/>
      <c r="AE2" s="2101"/>
      <c r="AF2" s="2101"/>
      <c r="AG2" s="2101"/>
      <c r="AH2" s="2101"/>
      <c r="AI2" s="2101"/>
      <c r="AJ2" s="261"/>
      <c r="AM2" s="261"/>
      <c r="AN2" s="261"/>
      <c r="AO2" s="261"/>
      <c r="AP2" s="261"/>
    </row>
    <row r="3" spans="1:42" s="260" customFormat="1" ht="19.5" customHeight="1">
      <c r="A3" s="1942"/>
      <c r="B3" s="321"/>
      <c r="C3" s="322"/>
      <c r="D3" s="322"/>
      <c r="E3" s="322"/>
      <c r="F3" s="322"/>
      <c r="G3" s="322"/>
      <c r="H3" s="322"/>
      <c r="I3" s="322"/>
      <c r="J3" s="322"/>
      <c r="K3" s="322"/>
      <c r="L3" s="322"/>
      <c r="M3" s="322"/>
      <c r="N3" s="322"/>
      <c r="O3" s="322"/>
      <c r="P3" s="322"/>
      <c r="Q3" s="322"/>
      <c r="R3" s="322"/>
      <c r="S3" s="2071" t="s">
        <v>1380</v>
      </c>
      <c r="T3" s="2072"/>
      <c r="U3" s="2109">
        <f>+入力シート!D23</f>
        <v>0</v>
      </c>
      <c r="V3" s="2109"/>
      <c r="W3" s="2109"/>
      <c r="X3" s="2109"/>
      <c r="Y3" s="2109"/>
      <c r="Z3" s="2109"/>
      <c r="AA3" s="2109"/>
      <c r="AB3" s="2109"/>
      <c r="AC3" s="2109"/>
      <c r="AD3" s="322"/>
      <c r="AE3" s="322"/>
      <c r="AF3" s="322"/>
      <c r="AG3" s="322"/>
      <c r="AH3" s="322"/>
      <c r="AI3" s="323"/>
      <c r="AJ3" s="261"/>
      <c r="AM3" s="261"/>
      <c r="AN3" s="261"/>
      <c r="AO3" s="261"/>
      <c r="AP3" s="261"/>
    </row>
    <row r="4" spans="1:42" s="260" customFormat="1" ht="19.5" customHeight="1">
      <c r="A4" s="1026"/>
      <c r="B4" s="324"/>
      <c r="C4" s="564" t="str">
        <f>"　福岡県"&amp;SUBSTITUTE(入力シート!C3," ","")&amp; "長　殿"</f>
        <v>　福岡県長　殿</v>
      </c>
      <c r="D4" s="564"/>
      <c r="E4" s="564"/>
      <c r="F4" s="564"/>
      <c r="G4" s="564"/>
      <c r="H4" s="564"/>
      <c r="I4" s="564"/>
      <c r="J4" s="564"/>
      <c r="K4" s="564"/>
      <c r="L4" s="320"/>
      <c r="M4" s="320"/>
      <c r="N4" s="320"/>
      <c r="O4" s="320"/>
      <c r="P4" s="320"/>
      <c r="Q4" s="320"/>
      <c r="R4" s="320"/>
      <c r="S4" s="2111"/>
      <c r="T4" s="2108"/>
      <c r="U4" s="2106" t="str">
        <f>+"　　現場代理人　　"&amp;入力シート!D25</f>
        <v>　　現場代理人　　</v>
      </c>
      <c r="V4" s="2106"/>
      <c r="W4" s="2106"/>
      <c r="X4" s="2106"/>
      <c r="Y4" s="2106"/>
      <c r="Z4" s="2106"/>
      <c r="AA4" s="2106"/>
      <c r="AB4" s="320" t="s">
        <v>162</v>
      </c>
      <c r="AC4" s="320"/>
      <c r="AD4" s="320"/>
      <c r="AE4" s="320"/>
      <c r="AF4" s="320"/>
      <c r="AG4" s="320"/>
      <c r="AH4" s="320"/>
      <c r="AI4" s="325"/>
      <c r="AJ4" s="261"/>
      <c r="AM4" s="261"/>
      <c r="AN4" s="261"/>
      <c r="AO4" s="261"/>
      <c r="AP4" s="261"/>
    </row>
    <row r="5" spans="1:42" s="260" customFormat="1" ht="19.5" customHeight="1">
      <c r="A5" s="246"/>
      <c r="B5" s="324"/>
      <c r="C5" s="320"/>
      <c r="D5" s="320"/>
      <c r="E5" s="320"/>
      <c r="F5" s="320"/>
      <c r="G5" s="320"/>
      <c r="H5" s="320"/>
      <c r="I5" s="320"/>
      <c r="J5" s="320"/>
      <c r="K5" s="320"/>
      <c r="L5" s="320"/>
      <c r="M5" s="320"/>
      <c r="N5" s="320"/>
      <c r="O5" s="320"/>
      <c r="P5" s="320"/>
      <c r="Q5" s="320"/>
      <c r="R5" s="320"/>
      <c r="S5" s="324"/>
      <c r="T5" s="320"/>
      <c r="U5" s="320"/>
      <c r="V5" s="320"/>
      <c r="W5" s="320"/>
      <c r="X5" s="320"/>
      <c r="Y5" s="320"/>
      <c r="Z5" s="320"/>
      <c r="AA5" s="320"/>
      <c r="AB5" s="320"/>
      <c r="AC5" s="320"/>
      <c r="AD5" s="320"/>
      <c r="AE5" s="320"/>
      <c r="AF5" s="320"/>
      <c r="AG5" s="320"/>
      <c r="AH5" s="320"/>
      <c r="AI5" s="325"/>
      <c r="AJ5" s="261"/>
      <c r="AM5" s="261"/>
      <c r="AN5" s="261"/>
      <c r="AO5" s="261"/>
      <c r="AP5" s="261"/>
    </row>
    <row r="6" spans="1:42" s="260" customFormat="1" ht="19.5" customHeight="1">
      <c r="A6" s="246"/>
      <c r="B6" s="324"/>
      <c r="C6" s="320" t="s">
        <v>955</v>
      </c>
      <c r="D6" s="320"/>
      <c r="E6" s="320"/>
      <c r="F6" s="320"/>
      <c r="G6" s="320"/>
      <c r="H6" s="320"/>
      <c r="I6" s="320"/>
      <c r="J6" s="320"/>
      <c r="K6" s="320"/>
      <c r="L6" s="320"/>
      <c r="M6" s="320"/>
      <c r="N6" s="320"/>
      <c r="O6" s="320"/>
      <c r="P6" s="320"/>
      <c r="Q6" s="320"/>
      <c r="R6" s="320"/>
      <c r="S6" s="324"/>
      <c r="T6" s="320"/>
      <c r="U6" s="320"/>
      <c r="V6" s="320"/>
      <c r="W6" s="320"/>
      <c r="X6" s="320"/>
      <c r="Y6" s="320"/>
      <c r="Z6" s="320"/>
      <c r="AA6" s="320"/>
      <c r="AB6" s="320"/>
      <c r="AC6" s="320"/>
      <c r="AD6" s="320"/>
      <c r="AE6" s="320"/>
      <c r="AF6" s="320"/>
      <c r="AG6" s="320"/>
      <c r="AH6" s="320"/>
      <c r="AI6" s="325"/>
      <c r="AJ6" s="261"/>
      <c r="AM6" s="261"/>
      <c r="AN6" s="261"/>
      <c r="AO6" s="261"/>
      <c r="AP6" s="261"/>
    </row>
    <row r="7" spans="1:42" s="260" customFormat="1" ht="19.5" customHeight="1">
      <c r="A7" s="246"/>
      <c r="B7" s="324"/>
      <c r="C7" s="320" t="s">
        <v>527</v>
      </c>
      <c r="D7" s="320"/>
      <c r="E7" s="320"/>
      <c r="F7" s="320"/>
      <c r="G7" s="320"/>
      <c r="H7" s="320"/>
      <c r="I7" s="320"/>
      <c r="J7" s="320"/>
      <c r="K7" s="320"/>
      <c r="L7" s="320"/>
      <c r="M7" s="320"/>
      <c r="N7" s="320"/>
      <c r="O7" s="320"/>
      <c r="P7" s="320"/>
      <c r="Q7" s="320"/>
      <c r="R7" s="320"/>
      <c r="S7" s="324"/>
      <c r="T7" s="320"/>
      <c r="U7" s="320"/>
      <c r="V7" s="320"/>
      <c r="W7" s="320"/>
      <c r="X7" s="320"/>
      <c r="Y7" s="320"/>
      <c r="Z7" s="320"/>
      <c r="AA7" s="320"/>
      <c r="AB7" s="320"/>
      <c r="AC7" s="320"/>
      <c r="AD7" s="320"/>
      <c r="AE7" s="320"/>
      <c r="AF7" s="320"/>
      <c r="AG7" s="320"/>
      <c r="AH7" s="320"/>
      <c r="AI7" s="325"/>
      <c r="AJ7" s="261"/>
      <c r="AM7" s="261"/>
      <c r="AN7" s="261"/>
      <c r="AO7" s="261"/>
      <c r="AP7" s="261"/>
    </row>
    <row r="8" spans="1:42" s="260" customFormat="1" ht="19.5" customHeight="1">
      <c r="A8" s="246"/>
      <c r="B8" s="324"/>
      <c r="C8" s="320"/>
      <c r="D8" s="320"/>
      <c r="E8" s="320"/>
      <c r="F8" s="320"/>
      <c r="G8" s="320"/>
      <c r="H8" s="320"/>
      <c r="I8" s="320"/>
      <c r="J8" s="320"/>
      <c r="K8" s="320"/>
      <c r="L8" s="2112" t="s">
        <v>1181</v>
      </c>
      <c r="M8" s="2112"/>
      <c r="N8" s="2112"/>
      <c r="O8" s="2112"/>
      <c r="P8" s="2112"/>
      <c r="Q8" s="2112"/>
      <c r="R8" s="320"/>
      <c r="S8" s="324"/>
      <c r="T8" s="320"/>
      <c r="U8" s="320"/>
      <c r="V8" s="320"/>
      <c r="W8" s="320"/>
      <c r="X8" s="320"/>
      <c r="Y8" s="320"/>
      <c r="Z8" s="320"/>
      <c r="AA8" s="320"/>
      <c r="AB8" s="320"/>
      <c r="AC8" s="2110" t="s">
        <v>1335</v>
      </c>
      <c r="AD8" s="2110"/>
      <c r="AE8" s="2110"/>
      <c r="AF8" s="2110"/>
      <c r="AG8" s="2110"/>
      <c r="AH8" s="2110"/>
      <c r="AI8" s="325"/>
      <c r="AJ8" s="261"/>
      <c r="AM8" s="261"/>
      <c r="AN8" s="261"/>
      <c r="AO8" s="261"/>
      <c r="AP8" s="261"/>
    </row>
    <row r="9" spans="1:42" s="260" customFormat="1" ht="19.5" customHeight="1">
      <c r="A9" s="246"/>
      <c r="B9" s="324"/>
      <c r="C9" s="320"/>
      <c r="D9" s="320"/>
      <c r="E9" s="320"/>
      <c r="F9" s="320"/>
      <c r="G9" s="320"/>
      <c r="H9" s="320"/>
      <c r="I9" s="320"/>
      <c r="J9" s="320"/>
      <c r="K9" s="320"/>
      <c r="L9" s="320"/>
      <c r="M9" s="320"/>
      <c r="N9" s="320"/>
      <c r="O9" s="320"/>
      <c r="P9" s="320"/>
      <c r="Q9" s="320"/>
      <c r="R9" s="320"/>
      <c r="S9" s="324"/>
      <c r="T9" s="320"/>
      <c r="U9" s="320"/>
      <c r="V9" s="320"/>
      <c r="W9" s="320"/>
      <c r="X9" s="320"/>
      <c r="Y9" s="320"/>
      <c r="Z9" s="320"/>
      <c r="AA9" s="320"/>
      <c r="AB9" s="320"/>
      <c r="AC9" s="320"/>
      <c r="AD9" s="320"/>
      <c r="AE9" s="320"/>
      <c r="AF9" s="320"/>
      <c r="AG9" s="320"/>
      <c r="AH9" s="320"/>
      <c r="AI9" s="325"/>
      <c r="AJ9" s="261"/>
      <c r="AM9" s="261"/>
      <c r="AN9" s="261"/>
      <c r="AO9" s="261"/>
      <c r="AP9" s="261"/>
    </row>
    <row r="10" spans="1:42" s="260" customFormat="1" ht="19.5" customHeight="1">
      <c r="A10" s="246"/>
      <c r="B10" s="324"/>
      <c r="C10" s="2102" t="s">
        <v>528</v>
      </c>
      <c r="D10" s="2102"/>
      <c r="E10" s="2102"/>
      <c r="F10" s="2107" t="str">
        <f>入力シート!$D$4&amp;入力シート!$E$4&amp;入力シート!$G$4&amp;入力シート!$I$4&amp;入力シート!$K$4&amp;入力シート!$O$4</f>
        <v>令和年度起工第号</v>
      </c>
      <c r="G10" s="2107"/>
      <c r="H10" s="2107"/>
      <c r="I10" s="2107"/>
      <c r="J10" s="2107"/>
      <c r="K10" s="2107"/>
      <c r="L10" s="2107"/>
      <c r="M10" s="2107"/>
      <c r="N10" s="2107"/>
      <c r="O10" s="320"/>
      <c r="P10" s="320"/>
      <c r="Q10" s="320"/>
      <c r="R10" s="320"/>
      <c r="S10" s="324"/>
      <c r="T10" s="320"/>
      <c r="U10" s="320"/>
      <c r="V10" s="320"/>
      <c r="W10" s="320"/>
      <c r="X10" s="320"/>
      <c r="Y10" s="320"/>
      <c r="Z10" s="320"/>
      <c r="AA10" s="320"/>
      <c r="AB10" s="320"/>
      <c r="AC10" s="320"/>
      <c r="AD10" s="320"/>
      <c r="AE10" s="320"/>
      <c r="AF10" s="320"/>
      <c r="AG10" s="320"/>
      <c r="AH10" s="320"/>
      <c r="AI10" s="325"/>
      <c r="AJ10" s="261"/>
      <c r="AM10" s="261"/>
      <c r="AN10" s="261"/>
      <c r="AO10" s="261"/>
      <c r="AP10" s="261"/>
    </row>
    <row r="11" spans="1:42" s="260" customFormat="1" ht="19.5" customHeight="1">
      <c r="A11" s="246"/>
      <c r="B11" s="324"/>
      <c r="C11" s="2102" t="s">
        <v>529</v>
      </c>
      <c r="D11" s="2102"/>
      <c r="E11" s="2102"/>
      <c r="F11" s="2106" t="str">
        <f>入力シート!$D$5&amp;" "&amp;入力シート!$D$8&amp;" "&amp;入力シート!D7</f>
        <v xml:space="preserve">  </v>
      </c>
      <c r="G11" s="2106"/>
      <c r="H11" s="2106"/>
      <c r="I11" s="2106"/>
      <c r="J11" s="2106"/>
      <c r="K11" s="2106"/>
      <c r="L11" s="2106"/>
      <c r="M11" s="2106"/>
      <c r="N11" s="2106"/>
      <c r="O11" s="320"/>
      <c r="P11" s="320"/>
      <c r="Q11" s="320"/>
      <c r="R11" s="320"/>
      <c r="S11" s="324"/>
      <c r="T11" s="320"/>
      <c r="U11" s="320"/>
      <c r="V11" s="320"/>
      <c r="W11" s="320"/>
      <c r="X11" s="320"/>
      <c r="Y11" s="2103" t="s">
        <v>255</v>
      </c>
      <c r="Z11" s="2104"/>
      <c r="AA11" s="2103" t="s">
        <v>525</v>
      </c>
      <c r="AB11" s="2105"/>
      <c r="AC11" s="2105"/>
      <c r="AD11" s="2104"/>
      <c r="AE11" s="2103" t="s">
        <v>524</v>
      </c>
      <c r="AF11" s="2104"/>
      <c r="AG11" s="2103" t="s">
        <v>526</v>
      </c>
      <c r="AH11" s="2104"/>
      <c r="AI11" s="325"/>
      <c r="AJ11" s="261"/>
      <c r="AM11" s="261"/>
      <c r="AN11" s="261"/>
      <c r="AO11" s="261"/>
      <c r="AP11" s="261"/>
    </row>
    <row r="12" spans="1:42" s="260" customFormat="1" ht="19.5" customHeight="1">
      <c r="A12" s="246"/>
      <c r="B12" s="324"/>
      <c r="C12" s="2102" t="s">
        <v>323</v>
      </c>
      <c r="D12" s="2102"/>
      <c r="E12" s="2102"/>
      <c r="F12" s="2106">
        <f>+入力シート!D6</f>
        <v>0</v>
      </c>
      <c r="G12" s="2106"/>
      <c r="H12" s="2106"/>
      <c r="I12" s="2106"/>
      <c r="J12" s="2106"/>
      <c r="K12" s="2106"/>
      <c r="L12" s="2106"/>
      <c r="M12" s="2106"/>
      <c r="N12" s="2106"/>
      <c r="O12" s="320"/>
      <c r="P12" s="320"/>
      <c r="Q12" s="320"/>
      <c r="R12" s="320"/>
      <c r="S12" s="324"/>
      <c r="T12" s="320"/>
      <c r="U12" s="320"/>
      <c r="V12" s="320"/>
      <c r="W12" s="320"/>
      <c r="X12" s="320"/>
      <c r="Y12" s="324"/>
      <c r="Z12" s="325"/>
      <c r="AA12" s="324"/>
      <c r="AB12" s="320"/>
      <c r="AC12" s="320"/>
      <c r="AD12" s="325"/>
      <c r="AE12" s="324"/>
      <c r="AF12" s="325"/>
      <c r="AG12" s="320"/>
      <c r="AH12" s="325"/>
      <c r="AI12" s="325"/>
      <c r="AJ12" s="261"/>
      <c r="AM12" s="261"/>
      <c r="AN12" s="261"/>
      <c r="AO12" s="261"/>
      <c r="AP12" s="261"/>
    </row>
    <row r="13" spans="1:42" s="260" customFormat="1" ht="19.5" customHeight="1">
      <c r="A13" s="246"/>
      <c r="B13" s="324"/>
      <c r="C13" s="320"/>
      <c r="D13" s="320"/>
      <c r="E13" s="320"/>
      <c r="F13" s="2108" t="s">
        <v>1380</v>
      </c>
      <c r="G13" s="2108"/>
      <c r="H13" s="2119">
        <f>+入力シート!D23</f>
        <v>0</v>
      </c>
      <c r="I13" s="2119"/>
      <c r="J13" s="2119"/>
      <c r="K13" s="2119"/>
      <c r="L13" s="2119"/>
      <c r="M13" s="2119"/>
      <c r="N13" s="2119"/>
      <c r="O13" s="2119"/>
      <c r="P13" s="2119"/>
      <c r="Q13" s="320"/>
      <c r="R13" s="320"/>
      <c r="S13" s="324"/>
      <c r="T13" s="320"/>
      <c r="U13" s="320"/>
      <c r="V13" s="320"/>
      <c r="W13" s="320"/>
      <c r="X13" s="320"/>
      <c r="Y13" s="324"/>
      <c r="Z13" s="325"/>
      <c r="AA13" s="324"/>
      <c r="AB13" s="320"/>
      <c r="AC13" s="320"/>
      <c r="AD13" s="325"/>
      <c r="AE13" s="324"/>
      <c r="AF13" s="325"/>
      <c r="AG13" s="320"/>
      <c r="AH13" s="325"/>
      <c r="AI13" s="325"/>
      <c r="AJ13" s="261"/>
      <c r="AM13" s="261"/>
      <c r="AN13" s="261"/>
      <c r="AO13" s="261"/>
      <c r="AP13" s="261"/>
    </row>
    <row r="14" spans="1:42" s="260" customFormat="1" ht="19.5" customHeight="1">
      <c r="A14" s="246"/>
      <c r="B14" s="324"/>
      <c r="C14" s="320"/>
      <c r="D14" s="320"/>
      <c r="E14" s="320"/>
      <c r="F14" s="2108"/>
      <c r="G14" s="2108"/>
      <c r="H14" s="2108" t="str">
        <f>+"現場代理人　　"&amp;入力シート!D25</f>
        <v>現場代理人　　</v>
      </c>
      <c r="I14" s="2108"/>
      <c r="J14" s="2108"/>
      <c r="K14" s="2108"/>
      <c r="L14" s="2108"/>
      <c r="M14" s="2108"/>
      <c r="N14" s="2108"/>
      <c r="O14" s="2108"/>
      <c r="P14" s="2108"/>
      <c r="Q14" s="320"/>
      <c r="R14" s="320"/>
      <c r="S14" s="324"/>
      <c r="T14" s="320"/>
      <c r="U14" s="320"/>
      <c r="V14" s="320"/>
      <c r="W14" s="320"/>
      <c r="X14" s="320"/>
      <c r="Y14" s="326"/>
      <c r="Z14" s="327"/>
      <c r="AA14" s="326"/>
      <c r="AB14" s="328"/>
      <c r="AC14" s="328"/>
      <c r="AD14" s="327"/>
      <c r="AE14" s="326"/>
      <c r="AF14" s="327"/>
      <c r="AG14" s="328"/>
      <c r="AH14" s="329"/>
      <c r="AI14" s="325"/>
      <c r="AJ14" s="261"/>
      <c r="AM14" s="261"/>
      <c r="AN14" s="261"/>
      <c r="AO14" s="261"/>
      <c r="AP14" s="261"/>
    </row>
    <row r="15" spans="1:42" s="260" customFormat="1" ht="19.5" customHeight="1">
      <c r="A15" s="246"/>
      <c r="B15" s="326"/>
      <c r="C15" s="328"/>
      <c r="D15" s="328"/>
      <c r="E15" s="328"/>
      <c r="F15" s="328"/>
      <c r="G15" s="328"/>
      <c r="H15" s="328"/>
      <c r="I15" s="328"/>
      <c r="J15" s="328"/>
      <c r="K15" s="328"/>
      <c r="L15" s="328"/>
      <c r="M15" s="328"/>
      <c r="N15" s="328"/>
      <c r="O15" s="328"/>
      <c r="P15" s="328"/>
      <c r="Q15" s="328"/>
      <c r="R15" s="328"/>
      <c r="S15" s="326"/>
      <c r="T15" s="328"/>
      <c r="U15" s="328"/>
      <c r="V15" s="328"/>
      <c r="W15" s="328"/>
      <c r="X15" s="328"/>
      <c r="Y15" s="328"/>
      <c r="Z15" s="328"/>
      <c r="AA15" s="328"/>
      <c r="AB15" s="328"/>
      <c r="AC15" s="328"/>
      <c r="AD15" s="328"/>
      <c r="AE15" s="328"/>
      <c r="AF15" s="328"/>
      <c r="AG15" s="328"/>
      <c r="AH15" s="328"/>
      <c r="AI15" s="327"/>
      <c r="AJ15" s="261"/>
      <c r="AM15" s="261"/>
      <c r="AN15" s="261"/>
      <c r="AO15" s="261"/>
      <c r="AP15" s="261"/>
    </row>
    <row r="16" spans="1:42" s="260" customFormat="1" ht="21" customHeight="1">
      <c r="A16" s="246"/>
      <c r="B16" s="2071" t="s">
        <v>530</v>
      </c>
      <c r="C16" s="2072"/>
      <c r="D16" s="2072"/>
      <c r="E16" s="2091"/>
      <c r="F16" s="2071" t="s">
        <v>882</v>
      </c>
      <c r="G16" s="2072"/>
      <c r="H16" s="2072"/>
      <c r="I16" s="2072"/>
      <c r="J16" s="2072"/>
      <c r="K16" s="2091"/>
      <c r="L16" s="2093" t="s">
        <v>210</v>
      </c>
      <c r="M16" s="2094"/>
      <c r="N16" s="2095"/>
      <c r="O16" s="2070" t="s">
        <v>209</v>
      </c>
      <c r="P16" s="2070"/>
      <c r="Q16" s="2070"/>
      <c r="R16" s="2070"/>
      <c r="S16" s="2099" t="s">
        <v>212</v>
      </c>
      <c r="T16" s="2099"/>
      <c r="U16" s="2099"/>
      <c r="V16" s="2099" t="s">
        <v>211</v>
      </c>
      <c r="W16" s="2099"/>
      <c r="X16" s="2099"/>
      <c r="Y16" s="2099"/>
      <c r="Z16" s="2099" t="s">
        <v>531</v>
      </c>
      <c r="AA16" s="2099"/>
      <c r="AB16" s="2099"/>
      <c r="AC16" s="2099"/>
      <c r="AD16" s="2064" t="s">
        <v>532</v>
      </c>
      <c r="AE16" s="2065"/>
      <c r="AF16" s="2065"/>
      <c r="AG16" s="2065"/>
      <c r="AH16" s="2065"/>
      <c r="AI16" s="2068"/>
      <c r="AJ16" s="261"/>
      <c r="AM16" s="261"/>
      <c r="AN16" s="261"/>
      <c r="AO16" s="261"/>
      <c r="AP16" s="261"/>
    </row>
    <row r="17" spans="1:42" s="260" customFormat="1" ht="21" customHeight="1">
      <c r="A17" s="246"/>
      <c r="B17" s="2073"/>
      <c r="C17" s="2074"/>
      <c r="D17" s="2074"/>
      <c r="E17" s="2092"/>
      <c r="F17" s="2073"/>
      <c r="G17" s="2074"/>
      <c r="H17" s="2074"/>
      <c r="I17" s="2074"/>
      <c r="J17" s="2074"/>
      <c r="K17" s="2092"/>
      <c r="L17" s="2096"/>
      <c r="M17" s="2097"/>
      <c r="N17" s="2098"/>
      <c r="O17" s="2070"/>
      <c r="P17" s="2070"/>
      <c r="Q17" s="2070"/>
      <c r="R17" s="2070"/>
      <c r="S17" s="2099"/>
      <c r="T17" s="2099"/>
      <c r="U17" s="2099"/>
      <c r="V17" s="2099"/>
      <c r="W17" s="2099"/>
      <c r="X17" s="2099"/>
      <c r="Y17" s="2099"/>
      <c r="Z17" s="2099" t="s">
        <v>533</v>
      </c>
      <c r="AA17" s="2099"/>
      <c r="AB17" s="2099" t="s">
        <v>534</v>
      </c>
      <c r="AC17" s="2099"/>
      <c r="AD17" s="2099" t="s">
        <v>525</v>
      </c>
      <c r="AE17" s="2099"/>
      <c r="AF17" s="2099" t="s">
        <v>524</v>
      </c>
      <c r="AG17" s="2099"/>
      <c r="AH17" s="2099" t="s">
        <v>526</v>
      </c>
      <c r="AI17" s="2099"/>
      <c r="AJ17" s="261"/>
      <c r="AM17" s="261"/>
      <c r="AN17" s="261"/>
      <c r="AO17" s="261"/>
      <c r="AP17" s="261"/>
    </row>
    <row r="18" spans="1:42" s="260" customFormat="1" ht="21" customHeight="1">
      <c r="A18" s="246"/>
      <c r="B18" s="2076"/>
      <c r="C18" s="2077"/>
      <c r="D18" s="2077"/>
      <c r="E18" s="2078"/>
      <c r="F18" s="2076"/>
      <c r="G18" s="2077"/>
      <c r="H18" s="2077"/>
      <c r="I18" s="2077"/>
      <c r="J18" s="2077"/>
      <c r="K18" s="2078"/>
      <c r="L18" s="2085" t="s">
        <v>1337</v>
      </c>
      <c r="M18" s="2086"/>
      <c r="N18" s="2087"/>
      <c r="O18" s="2113"/>
      <c r="P18" s="2114"/>
      <c r="Q18" s="2114"/>
      <c r="R18" s="2115"/>
      <c r="S18" s="2083" t="s">
        <v>1025</v>
      </c>
      <c r="T18" s="2084"/>
      <c r="U18" s="2084"/>
      <c r="V18" s="2070" t="s">
        <v>535</v>
      </c>
      <c r="W18" s="2070"/>
      <c r="X18" s="2070"/>
      <c r="Y18" s="2070"/>
      <c r="Z18" s="2070"/>
      <c r="AA18" s="2070"/>
      <c r="AB18" s="2071"/>
      <c r="AC18" s="2072"/>
      <c r="AD18" s="2075" t="s">
        <v>536</v>
      </c>
      <c r="AE18" s="2065"/>
      <c r="AF18" s="2064" t="s">
        <v>537</v>
      </c>
      <c r="AG18" s="2065"/>
      <c r="AH18" s="2064" t="s">
        <v>537</v>
      </c>
      <c r="AI18" s="2068"/>
      <c r="AJ18" s="261"/>
      <c r="AM18" s="261"/>
      <c r="AN18" s="261"/>
      <c r="AO18" s="261"/>
      <c r="AP18" s="261"/>
    </row>
    <row r="19" spans="1:42" s="260" customFormat="1" ht="21" customHeight="1">
      <c r="A19" s="246"/>
      <c r="B19" s="2079"/>
      <c r="C19" s="2080"/>
      <c r="D19" s="2080"/>
      <c r="E19" s="2081"/>
      <c r="F19" s="2079"/>
      <c r="G19" s="2080"/>
      <c r="H19" s="2080"/>
      <c r="I19" s="2080"/>
      <c r="J19" s="2080"/>
      <c r="K19" s="2081"/>
      <c r="L19" s="2088" t="s">
        <v>1336</v>
      </c>
      <c r="M19" s="2089"/>
      <c r="N19" s="2090"/>
      <c r="O19" s="2116"/>
      <c r="P19" s="2117"/>
      <c r="Q19" s="2117"/>
      <c r="R19" s="2118"/>
      <c r="S19" s="2084"/>
      <c r="T19" s="2084"/>
      <c r="U19" s="2084"/>
      <c r="V19" s="2070"/>
      <c r="W19" s="2070"/>
      <c r="X19" s="2070"/>
      <c r="Y19" s="2070"/>
      <c r="Z19" s="2070"/>
      <c r="AA19" s="2070"/>
      <c r="AB19" s="2073"/>
      <c r="AC19" s="2074"/>
      <c r="AD19" s="2066"/>
      <c r="AE19" s="2067"/>
      <c r="AF19" s="2066"/>
      <c r="AG19" s="2067"/>
      <c r="AH19" s="2066"/>
      <c r="AI19" s="2069"/>
      <c r="AJ19" s="261"/>
      <c r="AM19" s="261"/>
      <c r="AN19" s="261"/>
      <c r="AO19" s="261"/>
      <c r="AP19" s="261"/>
    </row>
    <row r="20" spans="1:42" s="260" customFormat="1" ht="21" customHeight="1">
      <c r="A20" s="246"/>
      <c r="B20" s="2076"/>
      <c r="C20" s="2077"/>
      <c r="D20" s="2077"/>
      <c r="E20" s="2078"/>
      <c r="F20" s="2076"/>
      <c r="G20" s="2077"/>
      <c r="H20" s="2077"/>
      <c r="I20" s="2077"/>
      <c r="J20" s="2077"/>
      <c r="K20" s="2078"/>
      <c r="L20" s="2085" t="s">
        <v>1337</v>
      </c>
      <c r="M20" s="2086"/>
      <c r="N20" s="2087"/>
      <c r="O20" s="2082"/>
      <c r="P20" s="2082"/>
      <c r="Q20" s="2082"/>
      <c r="R20" s="2082"/>
      <c r="S20" s="2083" t="s">
        <v>1025</v>
      </c>
      <c r="T20" s="2084"/>
      <c r="U20" s="2084"/>
      <c r="V20" s="2070" t="s">
        <v>535</v>
      </c>
      <c r="W20" s="2070"/>
      <c r="X20" s="2070"/>
      <c r="Y20" s="2070"/>
      <c r="Z20" s="2070"/>
      <c r="AA20" s="2070"/>
      <c r="AB20" s="2071"/>
      <c r="AC20" s="2072"/>
      <c r="AD20" s="2075" t="s">
        <v>536</v>
      </c>
      <c r="AE20" s="2065"/>
      <c r="AF20" s="2064" t="s">
        <v>537</v>
      </c>
      <c r="AG20" s="2065"/>
      <c r="AH20" s="2064" t="s">
        <v>537</v>
      </c>
      <c r="AI20" s="2068"/>
      <c r="AJ20" s="261"/>
      <c r="AM20" s="261"/>
      <c r="AN20" s="261"/>
      <c r="AO20" s="261"/>
      <c r="AP20" s="261"/>
    </row>
    <row r="21" spans="1:42" s="260" customFormat="1" ht="21" customHeight="1">
      <c r="A21" s="246"/>
      <c r="B21" s="2079"/>
      <c r="C21" s="2080"/>
      <c r="D21" s="2080"/>
      <c r="E21" s="2081"/>
      <c r="F21" s="2079"/>
      <c r="G21" s="2080"/>
      <c r="H21" s="2080"/>
      <c r="I21" s="2080"/>
      <c r="J21" s="2080"/>
      <c r="K21" s="2081"/>
      <c r="L21" s="2088" t="s">
        <v>1336</v>
      </c>
      <c r="M21" s="2089"/>
      <c r="N21" s="2090"/>
      <c r="O21" s="2082"/>
      <c r="P21" s="2082"/>
      <c r="Q21" s="2082"/>
      <c r="R21" s="2082"/>
      <c r="S21" s="2084"/>
      <c r="T21" s="2084"/>
      <c r="U21" s="2084"/>
      <c r="V21" s="2070"/>
      <c r="W21" s="2070"/>
      <c r="X21" s="2070"/>
      <c r="Y21" s="2070"/>
      <c r="Z21" s="2070"/>
      <c r="AA21" s="2070"/>
      <c r="AB21" s="2073"/>
      <c r="AC21" s="2074"/>
      <c r="AD21" s="2066"/>
      <c r="AE21" s="2067"/>
      <c r="AF21" s="2066"/>
      <c r="AG21" s="2067"/>
      <c r="AH21" s="2066"/>
      <c r="AI21" s="2069"/>
      <c r="AJ21" s="261"/>
      <c r="AM21" s="261"/>
      <c r="AN21" s="261"/>
      <c r="AO21" s="261"/>
      <c r="AP21" s="261"/>
    </row>
    <row r="22" spans="1:42" s="260" customFormat="1" ht="21" customHeight="1">
      <c r="A22" s="246"/>
      <c r="B22" s="2076"/>
      <c r="C22" s="2077"/>
      <c r="D22" s="2077"/>
      <c r="E22" s="2078"/>
      <c r="F22" s="2076"/>
      <c r="G22" s="2077"/>
      <c r="H22" s="2077"/>
      <c r="I22" s="2077"/>
      <c r="J22" s="2077"/>
      <c r="K22" s="2078"/>
      <c r="L22" s="2085" t="s">
        <v>1337</v>
      </c>
      <c r="M22" s="2086"/>
      <c r="N22" s="2087"/>
      <c r="O22" s="2082"/>
      <c r="P22" s="2082"/>
      <c r="Q22" s="2082"/>
      <c r="R22" s="2082"/>
      <c r="S22" s="2083" t="s">
        <v>1025</v>
      </c>
      <c r="T22" s="2084"/>
      <c r="U22" s="2084"/>
      <c r="V22" s="2070" t="s">
        <v>535</v>
      </c>
      <c r="W22" s="2070"/>
      <c r="X22" s="2070"/>
      <c r="Y22" s="2070"/>
      <c r="Z22" s="2070"/>
      <c r="AA22" s="2070"/>
      <c r="AB22" s="2071"/>
      <c r="AC22" s="2072"/>
      <c r="AD22" s="2075" t="s">
        <v>536</v>
      </c>
      <c r="AE22" s="2065"/>
      <c r="AF22" s="2064" t="s">
        <v>376</v>
      </c>
      <c r="AG22" s="2065"/>
      <c r="AH22" s="2064" t="s">
        <v>376</v>
      </c>
      <c r="AI22" s="2068"/>
      <c r="AJ22" s="261"/>
      <c r="AM22" s="261"/>
      <c r="AN22" s="261"/>
      <c r="AO22" s="261"/>
      <c r="AP22" s="261"/>
    </row>
    <row r="23" spans="1:42" s="260" customFormat="1" ht="21" customHeight="1">
      <c r="A23" s="246"/>
      <c r="B23" s="2079"/>
      <c r="C23" s="2080"/>
      <c r="D23" s="2080"/>
      <c r="E23" s="2081"/>
      <c r="F23" s="2079"/>
      <c r="G23" s="2080"/>
      <c r="H23" s="2080"/>
      <c r="I23" s="2080"/>
      <c r="J23" s="2080"/>
      <c r="K23" s="2081"/>
      <c r="L23" s="2088" t="s">
        <v>1336</v>
      </c>
      <c r="M23" s="2089"/>
      <c r="N23" s="2090"/>
      <c r="O23" s="2082"/>
      <c r="P23" s="2082"/>
      <c r="Q23" s="2082"/>
      <c r="R23" s="2082"/>
      <c r="S23" s="2084"/>
      <c r="T23" s="2084"/>
      <c r="U23" s="2084"/>
      <c r="V23" s="2070"/>
      <c r="W23" s="2070"/>
      <c r="X23" s="2070"/>
      <c r="Y23" s="2070"/>
      <c r="Z23" s="2070"/>
      <c r="AA23" s="2070"/>
      <c r="AB23" s="2073"/>
      <c r="AC23" s="2074"/>
      <c r="AD23" s="2066"/>
      <c r="AE23" s="2067"/>
      <c r="AF23" s="2066"/>
      <c r="AG23" s="2067"/>
      <c r="AH23" s="2066"/>
      <c r="AI23" s="2069"/>
      <c r="AJ23" s="261"/>
      <c r="AM23" s="261"/>
      <c r="AN23" s="261"/>
      <c r="AO23" s="261"/>
      <c r="AP23" s="261"/>
    </row>
    <row r="24" spans="1:42" s="260" customFormat="1" ht="21" customHeight="1">
      <c r="A24" s="246"/>
      <c r="B24" s="2076"/>
      <c r="C24" s="2077"/>
      <c r="D24" s="2077"/>
      <c r="E24" s="2078"/>
      <c r="F24" s="2076"/>
      <c r="G24" s="2077"/>
      <c r="H24" s="2077"/>
      <c r="I24" s="2077"/>
      <c r="J24" s="2077"/>
      <c r="K24" s="2078"/>
      <c r="L24" s="2085" t="s">
        <v>1337</v>
      </c>
      <c r="M24" s="2086"/>
      <c r="N24" s="2087"/>
      <c r="O24" s="2082"/>
      <c r="P24" s="2082"/>
      <c r="Q24" s="2082"/>
      <c r="R24" s="2082"/>
      <c r="S24" s="2083" t="s">
        <v>1025</v>
      </c>
      <c r="T24" s="2084"/>
      <c r="U24" s="2084"/>
      <c r="V24" s="2070" t="s">
        <v>535</v>
      </c>
      <c r="W24" s="2070"/>
      <c r="X24" s="2070"/>
      <c r="Y24" s="2070"/>
      <c r="Z24" s="2070"/>
      <c r="AA24" s="2070"/>
      <c r="AB24" s="2071"/>
      <c r="AC24" s="2072"/>
      <c r="AD24" s="2075" t="s">
        <v>536</v>
      </c>
      <c r="AE24" s="2065"/>
      <c r="AF24" s="2064" t="s">
        <v>537</v>
      </c>
      <c r="AG24" s="2065"/>
      <c r="AH24" s="2064" t="s">
        <v>537</v>
      </c>
      <c r="AI24" s="2068"/>
      <c r="AJ24" s="261"/>
      <c r="AM24" s="261"/>
      <c r="AN24" s="261"/>
      <c r="AO24" s="261"/>
      <c r="AP24" s="261"/>
    </row>
    <row r="25" spans="1:42" s="260" customFormat="1" ht="21" customHeight="1">
      <c r="A25" s="246"/>
      <c r="B25" s="2079"/>
      <c r="C25" s="2080"/>
      <c r="D25" s="2080"/>
      <c r="E25" s="2081"/>
      <c r="F25" s="2079"/>
      <c r="G25" s="2080"/>
      <c r="H25" s="2080"/>
      <c r="I25" s="2080"/>
      <c r="J25" s="2080"/>
      <c r="K25" s="2081"/>
      <c r="L25" s="2088" t="s">
        <v>1336</v>
      </c>
      <c r="M25" s="2089"/>
      <c r="N25" s="2090"/>
      <c r="O25" s="2082"/>
      <c r="P25" s="2082"/>
      <c r="Q25" s="2082"/>
      <c r="R25" s="2082"/>
      <c r="S25" s="2084"/>
      <c r="T25" s="2084"/>
      <c r="U25" s="2084"/>
      <c r="V25" s="2070"/>
      <c r="W25" s="2070"/>
      <c r="X25" s="2070"/>
      <c r="Y25" s="2070"/>
      <c r="Z25" s="2070"/>
      <c r="AA25" s="2070"/>
      <c r="AB25" s="2073"/>
      <c r="AC25" s="2074"/>
      <c r="AD25" s="2066"/>
      <c r="AE25" s="2067"/>
      <c r="AF25" s="2066"/>
      <c r="AG25" s="2067"/>
      <c r="AH25" s="2066"/>
      <c r="AI25" s="2069"/>
      <c r="AJ25" s="261"/>
      <c r="AM25" s="261"/>
      <c r="AN25" s="261"/>
      <c r="AO25" s="261"/>
      <c r="AP25" s="261"/>
    </row>
    <row r="26" spans="1:42" s="260" customFormat="1" ht="21" customHeight="1">
      <c r="A26" s="246"/>
      <c r="B26" s="2076"/>
      <c r="C26" s="2077"/>
      <c r="D26" s="2077"/>
      <c r="E26" s="2078"/>
      <c r="F26" s="2076"/>
      <c r="G26" s="2077"/>
      <c r="H26" s="2077"/>
      <c r="I26" s="2077"/>
      <c r="J26" s="2077"/>
      <c r="K26" s="2078"/>
      <c r="L26" s="2085" t="s">
        <v>1337</v>
      </c>
      <c r="M26" s="2086"/>
      <c r="N26" s="2087"/>
      <c r="O26" s="2082"/>
      <c r="P26" s="2082"/>
      <c r="Q26" s="2082"/>
      <c r="R26" s="2082"/>
      <c r="S26" s="2083" t="s">
        <v>1025</v>
      </c>
      <c r="T26" s="2084"/>
      <c r="U26" s="2084"/>
      <c r="V26" s="2070" t="s">
        <v>535</v>
      </c>
      <c r="W26" s="2070"/>
      <c r="X26" s="2070"/>
      <c r="Y26" s="2070"/>
      <c r="Z26" s="2070"/>
      <c r="AA26" s="2070"/>
      <c r="AB26" s="2071"/>
      <c r="AC26" s="2072"/>
      <c r="AD26" s="2075" t="s">
        <v>536</v>
      </c>
      <c r="AE26" s="2065"/>
      <c r="AF26" s="2064" t="s">
        <v>537</v>
      </c>
      <c r="AG26" s="2065"/>
      <c r="AH26" s="2064" t="s">
        <v>537</v>
      </c>
      <c r="AI26" s="2068"/>
      <c r="AJ26" s="261"/>
      <c r="AM26" s="261"/>
      <c r="AN26" s="261"/>
      <c r="AO26" s="261"/>
      <c r="AP26" s="261"/>
    </row>
    <row r="27" spans="1:42" s="260" customFormat="1" ht="21" customHeight="1">
      <c r="A27" s="246"/>
      <c r="B27" s="2079"/>
      <c r="C27" s="2080"/>
      <c r="D27" s="2080"/>
      <c r="E27" s="2081"/>
      <c r="F27" s="2079"/>
      <c r="G27" s="2080"/>
      <c r="H27" s="2080"/>
      <c r="I27" s="2080"/>
      <c r="J27" s="2080"/>
      <c r="K27" s="2081"/>
      <c r="L27" s="2088" t="s">
        <v>1336</v>
      </c>
      <c r="M27" s="2089"/>
      <c r="N27" s="2090"/>
      <c r="O27" s="2082"/>
      <c r="P27" s="2082"/>
      <c r="Q27" s="2082"/>
      <c r="R27" s="2082"/>
      <c r="S27" s="2084"/>
      <c r="T27" s="2084"/>
      <c r="U27" s="2084"/>
      <c r="V27" s="2070"/>
      <c r="W27" s="2070"/>
      <c r="X27" s="2070"/>
      <c r="Y27" s="2070"/>
      <c r="Z27" s="2070"/>
      <c r="AA27" s="2070"/>
      <c r="AB27" s="2073"/>
      <c r="AC27" s="2074"/>
      <c r="AD27" s="2066"/>
      <c r="AE27" s="2067"/>
      <c r="AF27" s="2066"/>
      <c r="AG27" s="2067"/>
      <c r="AH27" s="2066"/>
      <c r="AI27" s="2069"/>
      <c r="AJ27" s="261"/>
      <c r="AM27" s="261"/>
      <c r="AN27" s="261"/>
      <c r="AO27" s="261"/>
      <c r="AP27" s="261"/>
    </row>
    <row r="28" spans="1:42" s="260" customFormat="1" ht="21" customHeight="1">
      <c r="A28" s="246"/>
      <c r="B28" s="2076"/>
      <c r="C28" s="2077"/>
      <c r="D28" s="2077"/>
      <c r="E28" s="2078"/>
      <c r="F28" s="2076"/>
      <c r="G28" s="2077"/>
      <c r="H28" s="2077"/>
      <c r="I28" s="2077"/>
      <c r="J28" s="2077"/>
      <c r="K28" s="2078"/>
      <c r="L28" s="2085" t="s">
        <v>1337</v>
      </c>
      <c r="M28" s="2086"/>
      <c r="N28" s="2087"/>
      <c r="O28" s="2082"/>
      <c r="P28" s="2082"/>
      <c r="Q28" s="2082"/>
      <c r="R28" s="2082"/>
      <c r="S28" s="2083" t="s">
        <v>1025</v>
      </c>
      <c r="T28" s="2084"/>
      <c r="U28" s="2084"/>
      <c r="V28" s="2070" t="s">
        <v>535</v>
      </c>
      <c r="W28" s="2070"/>
      <c r="X28" s="2070"/>
      <c r="Y28" s="2070"/>
      <c r="Z28" s="2070"/>
      <c r="AA28" s="2070"/>
      <c r="AB28" s="2071"/>
      <c r="AC28" s="2072"/>
      <c r="AD28" s="2075" t="s">
        <v>536</v>
      </c>
      <c r="AE28" s="2065"/>
      <c r="AF28" s="2064" t="s">
        <v>537</v>
      </c>
      <c r="AG28" s="2065"/>
      <c r="AH28" s="2064" t="s">
        <v>537</v>
      </c>
      <c r="AI28" s="2068"/>
      <c r="AJ28" s="261"/>
      <c r="AM28" s="261"/>
      <c r="AN28" s="261"/>
      <c r="AO28" s="261"/>
      <c r="AP28" s="261"/>
    </row>
    <row r="29" spans="1:42" s="260" customFormat="1" ht="21" customHeight="1">
      <c r="A29" s="246"/>
      <c r="B29" s="2079"/>
      <c r="C29" s="2080"/>
      <c r="D29" s="2080"/>
      <c r="E29" s="2081"/>
      <c r="F29" s="2079"/>
      <c r="G29" s="2080"/>
      <c r="H29" s="2080"/>
      <c r="I29" s="2080"/>
      <c r="J29" s="2080"/>
      <c r="K29" s="2081"/>
      <c r="L29" s="2088" t="s">
        <v>1336</v>
      </c>
      <c r="M29" s="2089"/>
      <c r="N29" s="2090"/>
      <c r="O29" s="2082"/>
      <c r="P29" s="2082"/>
      <c r="Q29" s="2082"/>
      <c r="R29" s="2082"/>
      <c r="S29" s="2084"/>
      <c r="T29" s="2084"/>
      <c r="U29" s="2084"/>
      <c r="V29" s="2070"/>
      <c r="W29" s="2070"/>
      <c r="X29" s="2070"/>
      <c r="Y29" s="2070"/>
      <c r="Z29" s="2070"/>
      <c r="AA29" s="2070"/>
      <c r="AB29" s="2073"/>
      <c r="AC29" s="2074"/>
      <c r="AD29" s="2066"/>
      <c r="AE29" s="2067"/>
      <c r="AF29" s="2066"/>
      <c r="AG29" s="2067"/>
      <c r="AH29" s="2066"/>
      <c r="AI29" s="2069"/>
      <c r="AJ29" s="261"/>
      <c r="AM29" s="261"/>
      <c r="AN29" s="261"/>
      <c r="AO29" s="261"/>
      <c r="AP29" s="261"/>
    </row>
    <row r="30" spans="1:42" s="260" customFormat="1" ht="21" customHeight="1">
      <c r="A30" s="246"/>
      <c r="B30" s="2076"/>
      <c r="C30" s="2077"/>
      <c r="D30" s="2077"/>
      <c r="E30" s="2078"/>
      <c r="F30" s="2076"/>
      <c r="G30" s="2077"/>
      <c r="H30" s="2077"/>
      <c r="I30" s="2077"/>
      <c r="J30" s="2077"/>
      <c r="K30" s="2078"/>
      <c r="L30" s="2085" t="s">
        <v>1337</v>
      </c>
      <c r="M30" s="2086"/>
      <c r="N30" s="2087"/>
      <c r="O30" s="2082"/>
      <c r="P30" s="2082"/>
      <c r="Q30" s="2082"/>
      <c r="R30" s="2082"/>
      <c r="S30" s="2083" t="s">
        <v>1025</v>
      </c>
      <c r="T30" s="2084"/>
      <c r="U30" s="2084"/>
      <c r="V30" s="2070" t="s">
        <v>535</v>
      </c>
      <c r="W30" s="2070"/>
      <c r="X30" s="2070"/>
      <c r="Y30" s="2070"/>
      <c r="Z30" s="2070"/>
      <c r="AA30" s="2070"/>
      <c r="AB30" s="2071"/>
      <c r="AC30" s="2072"/>
      <c r="AD30" s="2075" t="s">
        <v>536</v>
      </c>
      <c r="AE30" s="2065"/>
      <c r="AF30" s="2064" t="s">
        <v>537</v>
      </c>
      <c r="AG30" s="2065"/>
      <c r="AH30" s="2064" t="s">
        <v>537</v>
      </c>
      <c r="AI30" s="2068"/>
      <c r="AJ30" s="261"/>
      <c r="AM30" s="261"/>
      <c r="AN30" s="261"/>
      <c r="AO30" s="261"/>
      <c r="AP30" s="261"/>
    </row>
    <row r="31" spans="1:42" s="260" customFormat="1" ht="21" customHeight="1">
      <c r="A31" s="246"/>
      <c r="B31" s="2079"/>
      <c r="C31" s="2080"/>
      <c r="D31" s="2080"/>
      <c r="E31" s="2081"/>
      <c r="F31" s="2079"/>
      <c r="G31" s="2080"/>
      <c r="H31" s="2080"/>
      <c r="I31" s="2080"/>
      <c r="J31" s="2080"/>
      <c r="K31" s="2081"/>
      <c r="L31" s="2088" t="s">
        <v>1336</v>
      </c>
      <c r="M31" s="2089"/>
      <c r="N31" s="2090"/>
      <c r="O31" s="2082"/>
      <c r="P31" s="2082"/>
      <c r="Q31" s="2082"/>
      <c r="R31" s="2082"/>
      <c r="S31" s="2084"/>
      <c r="T31" s="2084"/>
      <c r="U31" s="2084"/>
      <c r="V31" s="2070"/>
      <c r="W31" s="2070"/>
      <c r="X31" s="2070"/>
      <c r="Y31" s="2070"/>
      <c r="Z31" s="2070"/>
      <c r="AA31" s="2070"/>
      <c r="AB31" s="2073"/>
      <c r="AC31" s="2074"/>
      <c r="AD31" s="2066"/>
      <c r="AE31" s="2067"/>
      <c r="AF31" s="2066"/>
      <c r="AG31" s="2067"/>
      <c r="AH31" s="2066"/>
      <c r="AI31" s="2069"/>
      <c r="AJ31" s="261"/>
      <c r="AM31" s="261"/>
      <c r="AN31" s="261"/>
      <c r="AO31" s="261"/>
      <c r="AP31" s="261"/>
    </row>
    <row r="32" spans="1:42" s="260" customFormat="1" ht="21" customHeight="1">
      <c r="A32" s="246"/>
      <c r="B32" s="2076"/>
      <c r="C32" s="2077"/>
      <c r="D32" s="2077"/>
      <c r="E32" s="2078"/>
      <c r="F32" s="2076"/>
      <c r="G32" s="2077"/>
      <c r="H32" s="2077"/>
      <c r="I32" s="2077"/>
      <c r="J32" s="2077"/>
      <c r="K32" s="2078"/>
      <c r="L32" s="2085" t="s">
        <v>1337</v>
      </c>
      <c r="M32" s="2086"/>
      <c r="N32" s="2087"/>
      <c r="O32" s="2082"/>
      <c r="P32" s="2082"/>
      <c r="Q32" s="2082"/>
      <c r="R32" s="2082"/>
      <c r="S32" s="2083" t="s">
        <v>1025</v>
      </c>
      <c r="T32" s="2084"/>
      <c r="U32" s="2084"/>
      <c r="V32" s="2070" t="s">
        <v>535</v>
      </c>
      <c r="W32" s="2070"/>
      <c r="X32" s="2070"/>
      <c r="Y32" s="2070"/>
      <c r="Z32" s="2070"/>
      <c r="AA32" s="2070"/>
      <c r="AB32" s="2071"/>
      <c r="AC32" s="2072"/>
      <c r="AD32" s="2075" t="s">
        <v>536</v>
      </c>
      <c r="AE32" s="2065"/>
      <c r="AF32" s="2064" t="s">
        <v>537</v>
      </c>
      <c r="AG32" s="2065"/>
      <c r="AH32" s="2064" t="s">
        <v>537</v>
      </c>
      <c r="AI32" s="2068"/>
      <c r="AJ32" s="261"/>
      <c r="AM32" s="261"/>
      <c r="AN32" s="261"/>
      <c r="AO32" s="261"/>
      <c r="AP32" s="261"/>
    </row>
    <row r="33" spans="1:42" s="260" customFormat="1" ht="21" customHeight="1">
      <c r="A33" s="246"/>
      <c r="B33" s="2079"/>
      <c r="C33" s="2080"/>
      <c r="D33" s="2080"/>
      <c r="E33" s="2081"/>
      <c r="F33" s="2079"/>
      <c r="G33" s="2080"/>
      <c r="H33" s="2080"/>
      <c r="I33" s="2080"/>
      <c r="J33" s="2080"/>
      <c r="K33" s="2081"/>
      <c r="L33" s="2088" t="s">
        <v>1336</v>
      </c>
      <c r="M33" s="2089"/>
      <c r="N33" s="2090"/>
      <c r="O33" s="2082"/>
      <c r="P33" s="2082"/>
      <c r="Q33" s="2082"/>
      <c r="R33" s="2082"/>
      <c r="S33" s="2084"/>
      <c r="T33" s="2084"/>
      <c r="U33" s="2084"/>
      <c r="V33" s="2070"/>
      <c r="W33" s="2070"/>
      <c r="X33" s="2070"/>
      <c r="Y33" s="2070"/>
      <c r="Z33" s="2070"/>
      <c r="AA33" s="2070"/>
      <c r="AB33" s="2073"/>
      <c r="AC33" s="2074"/>
      <c r="AD33" s="2066"/>
      <c r="AE33" s="2067"/>
      <c r="AF33" s="2066"/>
      <c r="AG33" s="2067"/>
      <c r="AH33" s="2066"/>
      <c r="AI33" s="2069"/>
      <c r="AJ33" s="261"/>
      <c r="AM33" s="261"/>
      <c r="AN33" s="261"/>
      <c r="AO33" s="261"/>
      <c r="AP33" s="261"/>
    </row>
    <row r="34" spans="1:42" s="260" customFormat="1" ht="21" customHeight="1">
      <c r="A34" s="246"/>
      <c r="B34" s="2076"/>
      <c r="C34" s="2077"/>
      <c r="D34" s="2077"/>
      <c r="E34" s="2078"/>
      <c r="F34" s="2076"/>
      <c r="G34" s="2077"/>
      <c r="H34" s="2077"/>
      <c r="I34" s="2077"/>
      <c r="J34" s="2077"/>
      <c r="K34" s="2078"/>
      <c r="L34" s="2085" t="s">
        <v>1337</v>
      </c>
      <c r="M34" s="2086"/>
      <c r="N34" s="2087"/>
      <c r="O34" s="2082"/>
      <c r="P34" s="2082"/>
      <c r="Q34" s="2082"/>
      <c r="R34" s="2082"/>
      <c r="S34" s="2083" t="s">
        <v>1025</v>
      </c>
      <c r="T34" s="2084"/>
      <c r="U34" s="2084"/>
      <c r="V34" s="2070" t="s">
        <v>535</v>
      </c>
      <c r="W34" s="2070"/>
      <c r="X34" s="2070"/>
      <c r="Y34" s="2070"/>
      <c r="Z34" s="2070"/>
      <c r="AA34" s="2070"/>
      <c r="AB34" s="2071"/>
      <c r="AC34" s="2072"/>
      <c r="AD34" s="2075" t="s">
        <v>536</v>
      </c>
      <c r="AE34" s="2065"/>
      <c r="AF34" s="2064" t="s">
        <v>537</v>
      </c>
      <c r="AG34" s="2065"/>
      <c r="AH34" s="2064" t="s">
        <v>537</v>
      </c>
      <c r="AI34" s="2068"/>
      <c r="AJ34" s="261"/>
      <c r="AM34" s="261"/>
      <c r="AN34" s="261"/>
      <c r="AO34" s="261"/>
      <c r="AP34" s="261"/>
    </row>
    <row r="35" spans="1:42" s="260" customFormat="1" ht="21" customHeight="1">
      <c r="A35" s="246"/>
      <c r="B35" s="2079"/>
      <c r="C35" s="2080"/>
      <c r="D35" s="2080"/>
      <c r="E35" s="2081"/>
      <c r="F35" s="2079"/>
      <c r="G35" s="2080"/>
      <c r="H35" s="2080"/>
      <c r="I35" s="2080"/>
      <c r="J35" s="2080"/>
      <c r="K35" s="2081"/>
      <c r="L35" s="2088" t="s">
        <v>1336</v>
      </c>
      <c r="M35" s="2089"/>
      <c r="N35" s="2090"/>
      <c r="O35" s="2082"/>
      <c r="P35" s="2082"/>
      <c r="Q35" s="2082"/>
      <c r="R35" s="2082"/>
      <c r="S35" s="2084"/>
      <c r="T35" s="2084"/>
      <c r="U35" s="2084"/>
      <c r="V35" s="2070"/>
      <c r="W35" s="2070"/>
      <c r="X35" s="2070"/>
      <c r="Y35" s="2070"/>
      <c r="Z35" s="2070"/>
      <c r="AA35" s="2070"/>
      <c r="AB35" s="2073"/>
      <c r="AC35" s="2074"/>
      <c r="AD35" s="2066"/>
      <c r="AE35" s="2067"/>
      <c r="AF35" s="2066"/>
      <c r="AG35" s="2067"/>
      <c r="AH35" s="2066"/>
      <c r="AI35" s="2069"/>
      <c r="AJ35" s="261"/>
      <c r="AM35" s="261"/>
      <c r="AN35" s="261"/>
      <c r="AO35" s="261"/>
      <c r="AP35" s="261"/>
    </row>
    <row r="36" spans="1:42" s="260" customFormat="1" ht="19.5" customHeight="1">
      <c r="A36" s="246"/>
      <c r="B36" s="262"/>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62"/>
      <c r="AJ36" s="261"/>
      <c r="AM36" s="261"/>
      <c r="AN36" s="261"/>
      <c r="AO36" s="261"/>
      <c r="AP36" s="261"/>
    </row>
    <row r="37" spans="1:42" s="260" customFormat="1">
      <c r="A37" s="246"/>
      <c r="AG37" s="261"/>
      <c r="AH37" s="261"/>
      <c r="AI37" s="261"/>
      <c r="AJ37" s="261"/>
      <c r="AM37" s="261"/>
      <c r="AN37" s="261"/>
      <c r="AO37" s="261"/>
      <c r="AP37" s="261"/>
    </row>
    <row r="38" spans="1:42" s="260" customFormat="1">
      <c r="A38" s="246"/>
      <c r="AG38" s="261"/>
      <c r="AH38" s="261"/>
      <c r="AI38" s="261"/>
      <c r="AJ38" s="261"/>
      <c r="AM38" s="261"/>
      <c r="AN38" s="261"/>
      <c r="AO38" s="261"/>
      <c r="AP38" s="261"/>
    </row>
    <row r="39" spans="1:42" s="260" customFormat="1">
      <c r="A39" s="246"/>
      <c r="AG39" s="261"/>
      <c r="AH39" s="261"/>
      <c r="AI39" s="261"/>
      <c r="AJ39" s="261"/>
      <c r="AM39" s="261"/>
      <c r="AN39" s="261"/>
      <c r="AO39" s="261"/>
      <c r="AP39" s="261"/>
    </row>
    <row r="40" spans="1:42" s="260" customFormat="1">
      <c r="A40" s="246"/>
      <c r="AG40" s="261"/>
      <c r="AH40" s="261"/>
      <c r="AI40" s="261"/>
      <c r="AJ40" s="261"/>
      <c r="AM40" s="261"/>
      <c r="AN40" s="261"/>
      <c r="AO40" s="261"/>
      <c r="AP40" s="261"/>
    </row>
    <row r="41" spans="1:42" s="260" customFormat="1">
      <c r="A41" s="246"/>
      <c r="AG41" s="261"/>
      <c r="AH41" s="261"/>
      <c r="AI41" s="261"/>
      <c r="AJ41" s="261"/>
      <c r="AM41" s="261"/>
      <c r="AN41" s="261"/>
      <c r="AO41" s="261"/>
      <c r="AP41" s="261"/>
    </row>
    <row r="42" spans="1:42" s="260" customFormat="1">
      <c r="A42" s="246"/>
      <c r="AG42" s="261"/>
      <c r="AH42" s="261"/>
      <c r="AI42" s="261"/>
      <c r="AJ42" s="261"/>
      <c r="AM42" s="261"/>
      <c r="AN42" s="261"/>
      <c r="AO42" s="261"/>
      <c r="AP42" s="261"/>
    </row>
    <row r="43" spans="1:42" s="260" customFormat="1">
      <c r="A43" s="246"/>
      <c r="AG43" s="261"/>
      <c r="AH43" s="261"/>
      <c r="AI43" s="261"/>
      <c r="AJ43" s="261"/>
      <c r="AM43" s="261"/>
      <c r="AN43" s="261"/>
      <c r="AO43" s="261"/>
      <c r="AP43" s="261"/>
    </row>
    <row r="44" spans="1:42" s="260" customFormat="1">
      <c r="A44" s="246"/>
      <c r="AG44" s="261"/>
      <c r="AH44" s="261"/>
      <c r="AI44" s="261"/>
      <c r="AJ44" s="261"/>
      <c r="AM44" s="261"/>
      <c r="AN44" s="261"/>
      <c r="AO44" s="261"/>
      <c r="AP44" s="261"/>
    </row>
    <row r="45" spans="1:42" s="260" customFormat="1">
      <c r="A45" s="246"/>
      <c r="AG45" s="261"/>
      <c r="AH45" s="261"/>
      <c r="AI45" s="261"/>
      <c r="AJ45" s="261"/>
      <c r="AM45" s="261"/>
      <c r="AN45" s="261"/>
      <c r="AO45" s="261"/>
      <c r="AP45" s="261"/>
    </row>
    <row r="46" spans="1:42" s="260" customFormat="1">
      <c r="A46" s="246"/>
      <c r="AG46" s="261"/>
      <c r="AH46" s="261"/>
      <c r="AI46" s="261"/>
      <c r="AJ46" s="261"/>
      <c r="AM46" s="261"/>
      <c r="AN46" s="261"/>
      <c r="AO46" s="261"/>
      <c r="AP46" s="261"/>
    </row>
    <row r="47" spans="1:42" s="260" customFormat="1">
      <c r="A47" s="246"/>
      <c r="AG47" s="261"/>
      <c r="AH47" s="261"/>
      <c r="AI47" s="261"/>
      <c r="AJ47" s="261"/>
      <c r="AM47" s="261"/>
      <c r="AN47" s="261"/>
      <c r="AO47" s="261"/>
      <c r="AP47" s="261"/>
    </row>
    <row r="48" spans="1:42" s="260" customFormat="1">
      <c r="A48" s="246"/>
      <c r="AG48" s="261"/>
      <c r="AH48" s="261"/>
      <c r="AI48" s="261"/>
      <c r="AJ48" s="261"/>
      <c r="AM48" s="261"/>
      <c r="AN48" s="261"/>
      <c r="AO48" s="261"/>
      <c r="AP48" s="261"/>
    </row>
    <row r="52" spans="1:42" s="260" customFormat="1">
      <c r="A52" s="247"/>
      <c r="AG52" s="261"/>
      <c r="AH52" s="261"/>
      <c r="AI52" s="261"/>
      <c r="AJ52" s="261"/>
      <c r="AM52" s="261"/>
      <c r="AN52" s="261"/>
      <c r="AO52" s="261"/>
      <c r="AP52" s="261"/>
    </row>
    <row r="53" spans="1:42" s="260" customFormat="1">
      <c r="A53" s="247"/>
      <c r="AG53" s="261"/>
      <c r="AH53" s="261"/>
      <c r="AI53" s="261"/>
      <c r="AJ53" s="261"/>
      <c r="AM53" s="261"/>
      <c r="AN53" s="261"/>
      <c r="AO53" s="261"/>
      <c r="AP53" s="261"/>
    </row>
  </sheetData>
  <mergeCells count="144">
    <mergeCell ref="F13:G14"/>
    <mergeCell ref="L25:N25"/>
    <mergeCell ref="L26:N26"/>
    <mergeCell ref="L27:N27"/>
    <mergeCell ref="L28:N28"/>
    <mergeCell ref="L29:N29"/>
    <mergeCell ref="L30:N30"/>
    <mergeCell ref="L31:N31"/>
    <mergeCell ref="L32:N32"/>
    <mergeCell ref="F32:K33"/>
    <mergeCell ref="H13:P13"/>
    <mergeCell ref="H14:P14"/>
    <mergeCell ref="F30:K31"/>
    <mergeCell ref="AD16:AI16"/>
    <mergeCell ref="L34:N34"/>
    <mergeCell ref="L35:N35"/>
    <mergeCell ref="L33:N33"/>
    <mergeCell ref="Z17:AA17"/>
    <mergeCell ref="O32:R33"/>
    <mergeCell ref="S32:U33"/>
    <mergeCell ref="AB17:AC17"/>
    <mergeCell ref="Z18:AA19"/>
    <mergeCell ref="AB18:AC19"/>
    <mergeCell ref="AD18:AE19"/>
    <mergeCell ref="AF18:AG19"/>
    <mergeCell ref="AH18:AI19"/>
    <mergeCell ref="AD17:AE17"/>
    <mergeCell ref="AF17:AG17"/>
    <mergeCell ref="AH17:AI17"/>
    <mergeCell ref="L18:N18"/>
    <mergeCell ref="L19:N19"/>
    <mergeCell ref="V18:Y19"/>
    <mergeCell ref="V16:Y17"/>
    <mergeCell ref="O18:R19"/>
    <mergeCell ref="S18:U19"/>
    <mergeCell ref="O20:R21"/>
    <mergeCell ref="S20:U21"/>
    <mergeCell ref="AG1:AI1"/>
    <mergeCell ref="B2:R2"/>
    <mergeCell ref="S2:AI2"/>
    <mergeCell ref="C10:E10"/>
    <mergeCell ref="C11:E11"/>
    <mergeCell ref="Y11:Z11"/>
    <mergeCell ref="AA11:AD11"/>
    <mergeCell ref="AE11:AF11"/>
    <mergeCell ref="F12:N12"/>
    <mergeCell ref="F10:N10"/>
    <mergeCell ref="C12:E12"/>
    <mergeCell ref="AG11:AH11"/>
    <mergeCell ref="B1:C1"/>
    <mergeCell ref="F11:N11"/>
    <mergeCell ref="U3:AC3"/>
    <mergeCell ref="AC8:AH8"/>
    <mergeCell ref="U4:AA4"/>
    <mergeCell ref="S3:T4"/>
    <mergeCell ref="L8:Q8"/>
    <mergeCell ref="B18:E19"/>
    <mergeCell ref="F18:K19"/>
    <mergeCell ref="Z20:AA21"/>
    <mergeCell ref="B16:E17"/>
    <mergeCell ref="F16:K17"/>
    <mergeCell ref="L16:N17"/>
    <mergeCell ref="O16:R17"/>
    <mergeCell ref="S16:U17"/>
    <mergeCell ref="Z16:AC16"/>
    <mergeCell ref="AH26:AI27"/>
    <mergeCell ref="Z24:AA25"/>
    <mergeCell ref="AB24:AC25"/>
    <mergeCell ref="AD24:AE25"/>
    <mergeCell ref="AF24:AG25"/>
    <mergeCell ref="AH24:AI25"/>
    <mergeCell ref="L20:N20"/>
    <mergeCell ref="L21:N21"/>
    <mergeCell ref="L22:N22"/>
    <mergeCell ref="L23:N23"/>
    <mergeCell ref="L24:N24"/>
    <mergeCell ref="B22:E23"/>
    <mergeCell ref="F22:K23"/>
    <mergeCell ref="O22:R23"/>
    <mergeCell ref="S22:U23"/>
    <mergeCell ref="V22:Y23"/>
    <mergeCell ref="AH28:AI29"/>
    <mergeCell ref="Z28:AA29"/>
    <mergeCell ref="AD20:AE21"/>
    <mergeCell ref="AF20:AG21"/>
    <mergeCell ref="Z22:AA23"/>
    <mergeCell ref="AB22:AC23"/>
    <mergeCell ref="AD22:AE23"/>
    <mergeCell ref="AF22:AG23"/>
    <mergeCell ref="AH20:AI21"/>
    <mergeCell ref="AH22:AI23"/>
    <mergeCell ref="Z26:AA27"/>
    <mergeCell ref="AB26:AC27"/>
    <mergeCell ref="AD26:AE27"/>
    <mergeCell ref="AF26:AG27"/>
    <mergeCell ref="AD28:AE29"/>
    <mergeCell ref="AF28:AG29"/>
    <mergeCell ref="AB28:AC29"/>
    <mergeCell ref="V28:Y29"/>
    <mergeCell ref="AB20:AC21"/>
    <mergeCell ref="V30:Y31"/>
    <mergeCell ref="A1:A3"/>
    <mergeCell ref="V32:Y33"/>
    <mergeCell ref="O30:R31"/>
    <mergeCell ref="S30:U31"/>
    <mergeCell ref="B28:E29"/>
    <mergeCell ref="F28:K29"/>
    <mergeCell ref="O28:R29"/>
    <mergeCell ref="S28:U29"/>
    <mergeCell ref="V26:Y27"/>
    <mergeCell ref="B26:E27"/>
    <mergeCell ref="F26:K27"/>
    <mergeCell ref="O26:R27"/>
    <mergeCell ref="S26:U27"/>
    <mergeCell ref="B24:E25"/>
    <mergeCell ref="F24:K25"/>
    <mergeCell ref="O24:R25"/>
    <mergeCell ref="S24:U25"/>
    <mergeCell ref="V24:Y25"/>
    <mergeCell ref="V20:Y21"/>
    <mergeCell ref="B20:E21"/>
    <mergeCell ref="F20:K21"/>
    <mergeCell ref="B32:E33"/>
    <mergeCell ref="B30:E31"/>
    <mergeCell ref="AF34:AG35"/>
    <mergeCell ref="AH34:AI35"/>
    <mergeCell ref="B34:E35"/>
    <mergeCell ref="F34:K35"/>
    <mergeCell ref="O34:R35"/>
    <mergeCell ref="S34:U35"/>
    <mergeCell ref="V34:Y35"/>
    <mergeCell ref="Z34:AA35"/>
    <mergeCell ref="AB34:AC35"/>
    <mergeCell ref="AD34:AE35"/>
    <mergeCell ref="AF32:AG33"/>
    <mergeCell ref="AH32:AI33"/>
    <mergeCell ref="Z30:AA31"/>
    <mergeCell ref="AB30:AC31"/>
    <mergeCell ref="AD30:AE31"/>
    <mergeCell ref="AF30:AG31"/>
    <mergeCell ref="AH30:AI31"/>
    <mergeCell ref="Z32:AA33"/>
    <mergeCell ref="AB32:AC33"/>
    <mergeCell ref="AD32:AE33"/>
  </mergeCells>
  <phoneticPr fontId="6"/>
  <conditionalFormatting sqref="L18:N18">
    <cfRule type="cellIs" dxfId="4846" priority="7" operator="equal">
      <formula>"現　　場"</formula>
    </cfRule>
  </conditionalFormatting>
  <conditionalFormatting sqref="L19:N19">
    <cfRule type="cellIs" dxfId="4845" priority="6" operator="equal">
      <formula>"工　　場"</formula>
    </cfRule>
  </conditionalFormatting>
  <conditionalFormatting sqref="L20:N20 L22:N22 L24:N24 L26:N26 L28:N28 L30:N30">
    <cfRule type="cellIs" dxfId="4844" priority="5" operator="equal">
      <formula>"現　　場"</formula>
    </cfRule>
  </conditionalFormatting>
  <conditionalFormatting sqref="L21:N21 L23:N23 L25:N25 L27:N27 L29:N29 L31:N31 L35:N35">
    <cfRule type="cellIs" dxfId="4843" priority="4" operator="equal">
      <formula>"工　　場"</formula>
    </cfRule>
  </conditionalFormatting>
  <conditionalFormatting sqref="L32:N32">
    <cfRule type="cellIs" dxfId="4842" priority="3" operator="equal">
      <formula>"現　　場"</formula>
    </cfRule>
  </conditionalFormatting>
  <conditionalFormatting sqref="L33:N33">
    <cfRule type="cellIs" dxfId="4841" priority="2" operator="equal">
      <formula>"工　　場"</formula>
    </cfRule>
  </conditionalFormatting>
  <conditionalFormatting sqref="L34:N34">
    <cfRule type="cellIs" dxfId="4840" priority="1" operator="equal">
      <formula>"現　　場"</formula>
    </cfRule>
  </conditionalFormatting>
  <dataValidations count="3">
    <dataValidation imeMode="hiragana" allowBlank="1" showInputMessage="1" showErrorMessage="1" sqref="B18:K35"/>
    <dataValidation type="list" allowBlank="1" showInputMessage="1" showErrorMessage="1" sqref="L19:N19 L21:N21 L23:N23 L25:N25 L27:N27 L29:N29 L31:N31 L33:N33 L35:N35">
      <formula1>"工　　場,(工　　場)"</formula1>
    </dataValidation>
    <dataValidation type="list" allowBlank="1" showInputMessage="1" showErrorMessage="1" sqref="L18:N18 L20:N20 L22:N22 L24:N24 L26:N26 L28:N28 L30:N30 L32:N32 L34:N34">
      <formula1>"現　　場,(現　　場)"</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59055118110236227" bottom="0.19685039370078741" header="0.51181102362204722" footer="0.23622047244094491"/>
  <pageSetup paperSize="9" scale="77" fitToHeight="0" orientation="landscape" r:id="rId1"/>
  <headerFooter scaleWithDoc="0"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Q75"/>
  <sheetViews>
    <sheetView workbookViewId="0">
      <selection sqref="A1:A3"/>
    </sheetView>
  </sheetViews>
  <sheetFormatPr defaultColWidth="9" defaultRowHeight="17.25"/>
  <cols>
    <col min="1" max="1" width="10.625" style="246" bestFit="1" customWidth="1"/>
    <col min="2" max="2" width="0.875" style="246" customWidth="1"/>
    <col min="3" max="33" width="5" style="260" customWidth="1"/>
    <col min="34" max="36" width="5" style="261" customWidth="1"/>
    <col min="37" max="37" width="9" style="261" customWidth="1"/>
    <col min="38" max="38" width="9" style="260" customWidth="1"/>
    <col min="39" max="39" width="9.125" style="260" customWidth="1"/>
    <col min="40" max="16384" width="9" style="261"/>
  </cols>
  <sheetData>
    <row r="1" spans="1:43" s="260" customFormat="1" ht="27" customHeight="1">
      <c r="A1" s="1942" t="s">
        <v>754</v>
      </c>
      <c r="B1" s="1024">
        <v>1</v>
      </c>
      <c r="C1" s="2101" t="s">
        <v>964</v>
      </c>
      <c r="D1" s="2101"/>
      <c r="E1" s="2101"/>
      <c r="F1" s="2101"/>
      <c r="G1" s="2101"/>
      <c r="H1" s="2101"/>
      <c r="I1" s="2101"/>
      <c r="J1" s="2101"/>
      <c r="K1" s="2101"/>
      <c r="L1" s="2101"/>
      <c r="M1" s="2101"/>
      <c r="N1" s="2101"/>
      <c r="O1" s="2101"/>
      <c r="P1" s="2101"/>
      <c r="Q1" s="2101"/>
      <c r="R1" s="2101"/>
      <c r="S1" s="2101"/>
      <c r="T1" s="2101" t="s">
        <v>965</v>
      </c>
      <c r="U1" s="2101"/>
      <c r="V1" s="2101"/>
      <c r="W1" s="2101"/>
      <c r="X1" s="2101"/>
      <c r="Y1" s="2101"/>
      <c r="Z1" s="2101"/>
      <c r="AA1" s="2101"/>
      <c r="AB1" s="2101"/>
      <c r="AC1" s="2101"/>
      <c r="AD1" s="2101"/>
      <c r="AE1" s="2101"/>
      <c r="AF1" s="2101"/>
      <c r="AG1" s="2101"/>
      <c r="AH1" s="2101"/>
      <c r="AI1" s="2101"/>
      <c r="AJ1" s="2101"/>
      <c r="AK1" s="261"/>
      <c r="AN1" s="261"/>
      <c r="AO1" s="261"/>
      <c r="AP1" s="261"/>
      <c r="AQ1" s="261"/>
    </row>
    <row r="2" spans="1:43" s="260" customFormat="1" ht="30" customHeight="1">
      <c r="A2" s="1942"/>
      <c r="B2" s="1024">
        <v>1</v>
      </c>
      <c r="C2" s="321"/>
      <c r="D2" s="322"/>
      <c r="E2" s="322"/>
      <c r="F2" s="322"/>
      <c r="G2" s="322"/>
      <c r="H2" s="322"/>
      <c r="I2" s="322"/>
      <c r="J2" s="322"/>
      <c r="K2" s="322"/>
      <c r="L2" s="322"/>
      <c r="M2" s="322"/>
      <c r="N2" s="322"/>
      <c r="O2" s="322"/>
      <c r="P2" s="322"/>
      <c r="Q2" s="322"/>
      <c r="R2" s="322"/>
      <c r="S2" s="322"/>
      <c r="T2" s="2071" t="s">
        <v>1380</v>
      </c>
      <c r="U2" s="2072"/>
      <c r="V2" s="2150">
        <f>+入力シート!D23</f>
        <v>0</v>
      </c>
      <c r="W2" s="2150"/>
      <c r="X2" s="2150"/>
      <c r="Y2" s="2150"/>
      <c r="Z2" s="2150"/>
      <c r="AA2" s="2150"/>
      <c r="AB2" s="2150"/>
      <c r="AC2" s="2150"/>
      <c r="AD2" s="2150"/>
      <c r="AE2" s="322"/>
      <c r="AF2" s="322"/>
      <c r="AG2" s="322"/>
      <c r="AH2" s="322"/>
      <c r="AI2" s="322"/>
      <c r="AJ2" s="323"/>
      <c r="AK2" s="261"/>
      <c r="AN2" s="261"/>
      <c r="AO2" s="261"/>
      <c r="AP2" s="261"/>
      <c r="AQ2" s="261"/>
    </row>
    <row r="3" spans="1:43" s="260" customFormat="1" ht="18" customHeight="1">
      <c r="A3" s="1942"/>
      <c r="B3" s="1024">
        <v>1</v>
      </c>
      <c r="C3" s="324"/>
      <c r="D3" s="2151" t="str">
        <f>"福岡県"&amp;SUBSTITUTE(入力シート!C3," ","")&amp; "長　殿"</f>
        <v>福岡県長　殿</v>
      </c>
      <c r="E3" s="2151"/>
      <c r="F3" s="2151"/>
      <c r="G3" s="2151"/>
      <c r="H3" s="2151"/>
      <c r="I3" s="2151"/>
      <c r="J3" s="2151"/>
      <c r="K3" s="564"/>
      <c r="L3" s="564"/>
      <c r="M3" s="1173"/>
      <c r="N3" s="1173"/>
      <c r="O3" s="1173"/>
      <c r="P3" s="1173"/>
      <c r="Q3" s="1173"/>
      <c r="R3" s="1173"/>
      <c r="S3" s="1173"/>
      <c r="T3" s="2111"/>
      <c r="U3" s="2108"/>
      <c r="V3" s="2142" t="str">
        <f>+"現場代理人　　"&amp;入力シート!D25</f>
        <v>現場代理人　　</v>
      </c>
      <c r="W3" s="2142"/>
      <c r="X3" s="2142"/>
      <c r="Y3" s="2142"/>
      <c r="Z3" s="2142"/>
      <c r="AA3" s="2142"/>
      <c r="AB3" s="1173" t="s">
        <v>162</v>
      </c>
      <c r="AC3" s="1178"/>
      <c r="AD3" s="1178"/>
      <c r="AE3" s="1173"/>
      <c r="AF3" s="1173"/>
      <c r="AG3" s="1173"/>
      <c r="AH3" s="1173"/>
      <c r="AI3" s="1173"/>
      <c r="AJ3" s="325"/>
      <c r="AK3" s="261"/>
      <c r="AN3" s="261"/>
      <c r="AO3" s="261"/>
      <c r="AP3" s="261"/>
      <c r="AQ3" s="261"/>
    </row>
    <row r="4" spans="1:43" s="260" customFormat="1" ht="18" customHeight="1">
      <c r="A4" s="246"/>
      <c r="B4" s="1024">
        <v>1</v>
      </c>
      <c r="C4" s="324"/>
      <c r="D4" s="1173"/>
      <c r="E4" s="1173"/>
      <c r="F4" s="1173"/>
      <c r="G4" s="1173"/>
      <c r="H4" s="1173"/>
      <c r="I4" s="1173"/>
      <c r="J4" s="1173"/>
      <c r="K4" s="1173"/>
      <c r="L4" s="1173"/>
      <c r="M4" s="1173"/>
      <c r="N4" s="1173"/>
      <c r="O4" s="1173"/>
      <c r="P4" s="1173"/>
      <c r="Q4" s="1173"/>
      <c r="R4" s="1173"/>
      <c r="S4" s="1173"/>
      <c r="T4" s="324"/>
      <c r="U4" s="1173"/>
      <c r="V4" s="1173"/>
      <c r="W4" s="1173"/>
      <c r="X4" s="1173"/>
      <c r="Y4" s="1173"/>
      <c r="Z4" s="1173"/>
      <c r="AA4" s="1173"/>
      <c r="AB4" s="1173"/>
      <c r="AC4" s="1173"/>
      <c r="AD4" s="1173"/>
      <c r="AE4" s="1173"/>
      <c r="AF4" s="1173"/>
      <c r="AG4" s="1173"/>
      <c r="AH4" s="1173"/>
      <c r="AI4" s="1173"/>
      <c r="AJ4" s="325"/>
      <c r="AK4" s="261"/>
      <c r="AN4" s="261"/>
      <c r="AO4" s="261"/>
      <c r="AP4" s="261"/>
      <c r="AQ4" s="261"/>
    </row>
    <row r="5" spans="1:43" s="260" customFormat="1" ht="18" customHeight="1">
      <c r="A5" s="246"/>
      <c r="B5" s="1024">
        <v>1</v>
      </c>
      <c r="C5" s="324"/>
      <c r="D5" s="1173" t="s">
        <v>955</v>
      </c>
      <c r="E5" s="1173"/>
      <c r="F5" s="1173"/>
      <c r="G5" s="1173"/>
      <c r="H5" s="1173"/>
      <c r="I5" s="1173"/>
      <c r="J5" s="1173"/>
      <c r="K5" s="1173"/>
      <c r="L5" s="1173"/>
      <c r="M5" s="1173"/>
      <c r="N5" s="1173"/>
      <c r="O5" s="1173"/>
      <c r="P5" s="1173"/>
      <c r="Q5" s="1173"/>
      <c r="R5" s="1173"/>
      <c r="S5" s="1173"/>
      <c r="T5" s="324"/>
      <c r="U5" s="1173"/>
      <c r="V5" s="1173"/>
      <c r="W5" s="1173"/>
      <c r="X5" s="1173"/>
      <c r="Y5" s="1173"/>
      <c r="Z5" s="1173"/>
      <c r="AA5" s="1173"/>
      <c r="AB5" s="1173"/>
      <c r="AC5" s="1173"/>
      <c r="AD5" s="1173"/>
      <c r="AE5" s="1173"/>
      <c r="AF5" s="1173"/>
      <c r="AG5" s="1173"/>
      <c r="AH5" s="1173"/>
      <c r="AI5" s="1173"/>
      <c r="AJ5" s="325"/>
      <c r="AK5" s="261"/>
      <c r="AN5" s="261"/>
      <c r="AO5" s="261"/>
      <c r="AP5" s="261"/>
      <c r="AQ5" s="261"/>
    </row>
    <row r="6" spans="1:43" s="260" customFormat="1" ht="18" customHeight="1">
      <c r="A6" s="246"/>
      <c r="B6" s="1024">
        <v>1</v>
      </c>
      <c r="C6" s="324"/>
      <c r="D6" s="1173" t="s">
        <v>960</v>
      </c>
      <c r="E6" s="1173"/>
      <c r="F6" s="1173"/>
      <c r="G6" s="1173"/>
      <c r="H6" s="1173"/>
      <c r="I6" s="1173"/>
      <c r="J6" s="1173"/>
      <c r="K6" s="1173"/>
      <c r="L6" s="1173"/>
      <c r="M6" s="1173"/>
      <c r="N6" s="1173"/>
      <c r="O6" s="1173"/>
      <c r="P6" s="1173"/>
      <c r="Q6" s="1173"/>
      <c r="R6" s="1173"/>
      <c r="S6" s="1173"/>
      <c r="T6" s="324"/>
      <c r="U6" s="1173"/>
      <c r="V6" s="1173"/>
      <c r="W6" s="1173"/>
      <c r="X6" s="1173"/>
      <c r="Y6" s="1173"/>
      <c r="Z6" s="1173"/>
      <c r="AA6" s="1173"/>
      <c r="AB6" s="1173"/>
      <c r="AC6" s="1173"/>
      <c r="AD6" s="1173"/>
      <c r="AE6" s="1173"/>
      <c r="AF6" s="1173"/>
      <c r="AG6" s="1173"/>
      <c r="AH6" s="1173"/>
      <c r="AI6" s="1173"/>
      <c r="AJ6" s="325"/>
      <c r="AK6" s="261"/>
      <c r="AN6" s="261"/>
      <c r="AO6" s="261"/>
      <c r="AP6" s="261"/>
      <c r="AQ6" s="261"/>
    </row>
    <row r="7" spans="1:43" s="260" customFormat="1" ht="18" customHeight="1">
      <c r="A7" s="246"/>
      <c r="B7" s="1024">
        <v>1</v>
      </c>
      <c r="C7" s="324"/>
      <c r="D7" s="1173"/>
      <c r="E7" s="1173"/>
      <c r="F7" s="1173"/>
      <c r="G7" s="1173"/>
      <c r="H7" s="1173"/>
      <c r="I7" s="1173"/>
      <c r="J7" s="1173"/>
      <c r="K7" s="1173"/>
      <c r="L7" s="1173"/>
      <c r="M7" s="1173"/>
      <c r="N7" s="2112" t="s">
        <v>1181</v>
      </c>
      <c r="O7" s="2112"/>
      <c r="P7" s="2112"/>
      <c r="Q7" s="2112"/>
      <c r="R7" s="2112"/>
      <c r="S7" s="1179"/>
      <c r="T7" s="324"/>
      <c r="U7" s="1173"/>
      <c r="V7" s="1173"/>
      <c r="W7" s="1173"/>
      <c r="X7" s="1173"/>
      <c r="Y7" s="1173"/>
      <c r="Z7" s="1173"/>
      <c r="AA7" s="1173"/>
      <c r="AB7" s="1173"/>
      <c r="AC7" s="1173"/>
      <c r="AD7" s="2110" t="s">
        <v>1335</v>
      </c>
      <c r="AE7" s="2110"/>
      <c r="AF7" s="2110"/>
      <c r="AG7" s="2110"/>
      <c r="AH7" s="2110"/>
      <c r="AI7" s="2110"/>
      <c r="AJ7" s="325"/>
      <c r="AK7" s="261"/>
      <c r="AN7" s="261"/>
      <c r="AO7" s="261"/>
      <c r="AP7" s="261"/>
      <c r="AQ7" s="261"/>
    </row>
    <row r="8" spans="1:43" s="260" customFormat="1" ht="18" customHeight="1">
      <c r="A8" s="246"/>
      <c r="B8" s="1024">
        <v>1</v>
      </c>
      <c r="C8" s="324"/>
      <c r="D8" s="1173"/>
      <c r="E8" s="1173"/>
      <c r="F8" s="1173"/>
      <c r="G8" s="1173"/>
      <c r="H8" s="1173"/>
      <c r="I8" s="1173"/>
      <c r="J8" s="1173"/>
      <c r="K8" s="1173"/>
      <c r="L8" s="1173"/>
      <c r="M8" s="1173"/>
      <c r="N8" s="1173"/>
      <c r="O8" s="1173"/>
      <c r="P8" s="1173"/>
      <c r="Q8" s="1173"/>
      <c r="R8" s="1173"/>
      <c r="S8" s="1173"/>
      <c r="T8" s="324"/>
      <c r="U8" s="1173"/>
      <c r="V8" s="1173"/>
      <c r="W8" s="1173"/>
      <c r="X8" s="1173"/>
      <c r="Y8" s="1173"/>
      <c r="Z8" s="1173"/>
      <c r="AA8" s="1173"/>
      <c r="AB8" s="1173"/>
      <c r="AC8" s="1173"/>
      <c r="AD8" s="1173"/>
      <c r="AE8" s="1173"/>
      <c r="AF8" s="1173"/>
      <c r="AG8" s="1173"/>
      <c r="AH8" s="1173"/>
      <c r="AI8" s="1173"/>
      <c r="AJ8" s="325"/>
      <c r="AK8" s="261"/>
      <c r="AN8" s="261"/>
      <c r="AO8" s="261"/>
      <c r="AP8" s="261"/>
      <c r="AQ8" s="261"/>
    </row>
    <row r="9" spans="1:43" s="260" customFormat="1" ht="18" customHeight="1">
      <c r="A9" s="246"/>
      <c r="B9" s="1024">
        <v>1</v>
      </c>
      <c r="C9" s="324"/>
      <c r="D9" s="2140" t="s">
        <v>528</v>
      </c>
      <c r="E9" s="2140"/>
      <c r="F9" s="2140"/>
      <c r="G9" s="2152" t="str">
        <f>入力シート!$D$4&amp;入力シート!$E$4&amp;入力シート!$G$4&amp;入力シート!$I$4&amp;入力シート!$K$4&amp;入力シート!$O$4</f>
        <v>令和年度起工第号</v>
      </c>
      <c r="H9" s="2152"/>
      <c r="I9" s="2152"/>
      <c r="J9" s="2152"/>
      <c r="K9" s="2152"/>
      <c r="L9" s="2152"/>
      <c r="M9" s="2152"/>
      <c r="N9" s="2152"/>
      <c r="O9" s="2152"/>
      <c r="P9" s="1173"/>
      <c r="Q9" s="1173"/>
      <c r="R9" s="1173"/>
      <c r="S9" s="1173"/>
      <c r="T9" s="324"/>
      <c r="U9" s="1173"/>
      <c r="V9" s="1173"/>
      <c r="W9" s="1173"/>
      <c r="X9" s="1173"/>
      <c r="Y9" s="1173"/>
      <c r="Z9" s="1173"/>
      <c r="AA9" s="1173"/>
      <c r="AB9" s="1173"/>
      <c r="AC9" s="1173"/>
      <c r="AD9" s="1173"/>
      <c r="AE9" s="1173"/>
      <c r="AF9" s="1173"/>
      <c r="AG9" s="1173"/>
      <c r="AH9" s="1173"/>
      <c r="AI9" s="1173"/>
      <c r="AJ9" s="325"/>
      <c r="AK9" s="261"/>
      <c r="AN9" s="261"/>
      <c r="AO9" s="261"/>
      <c r="AP9" s="261"/>
      <c r="AQ9" s="261"/>
    </row>
    <row r="10" spans="1:43" s="260" customFormat="1" ht="18" customHeight="1">
      <c r="A10" s="246"/>
      <c r="B10" s="1024">
        <v>1</v>
      </c>
      <c r="C10" s="324"/>
      <c r="D10" s="2140" t="s">
        <v>529</v>
      </c>
      <c r="E10" s="2140"/>
      <c r="F10" s="2140"/>
      <c r="G10" s="2141" t="str">
        <f>入力シート!$D$5&amp;" "&amp;入力シート!$D$8&amp;" "&amp;入力シート!D7</f>
        <v xml:space="preserve">  </v>
      </c>
      <c r="H10" s="2141"/>
      <c r="I10" s="2141"/>
      <c r="J10" s="2141"/>
      <c r="K10" s="2141"/>
      <c r="L10" s="2141"/>
      <c r="M10" s="2141"/>
      <c r="N10" s="2141"/>
      <c r="O10" s="2141"/>
      <c r="P10" s="1173"/>
      <c r="Q10" s="1173"/>
      <c r="R10" s="1173"/>
      <c r="S10" s="1173"/>
      <c r="T10" s="324"/>
      <c r="U10" s="1173"/>
      <c r="V10" s="1173"/>
      <c r="W10" s="1173"/>
      <c r="X10" s="2103" t="s">
        <v>255</v>
      </c>
      <c r="Y10" s="2104"/>
      <c r="Z10" s="2103" t="s">
        <v>525</v>
      </c>
      <c r="AA10" s="2105"/>
      <c r="AB10" s="2105"/>
      <c r="AC10" s="2105"/>
      <c r="AD10" s="2105"/>
      <c r="AE10" s="2104"/>
      <c r="AF10" s="2103" t="s">
        <v>524</v>
      </c>
      <c r="AG10" s="2104"/>
      <c r="AH10" s="2103" t="s">
        <v>526</v>
      </c>
      <c r="AI10" s="2104"/>
      <c r="AJ10" s="325"/>
      <c r="AK10" s="261"/>
      <c r="AN10" s="261"/>
      <c r="AO10" s="261"/>
      <c r="AP10" s="261"/>
      <c r="AQ10" s="261"/>
    </row>
    <row r="11" spans="1:43" s="260" customFormat="1" ht="19.5" customHeight="1">
      <c r="A11" s="246"/>
      <c r="B11" s="1024">
        <v>1</v>
      </c>
      <c r="C11" s="324"/>
      <c r="D11" s="2140" t="s">
        <v>323</v>
      </c>
      <c r="E11" s="2140"/>
      <c r="F11" s="2140"/>
      <c r="G11" s="2141">
        <f>+入力シート!D6</f>
        <v>0</v>
      </c>
      <c r="H11" s="2141"/>
      <c r="I11" s="2141"/>
      <c r="J11" s="2141"/>
      <c r="K11" s="2141"/>
      <c r="L11" s="2141"/>
      <c r="M11" s="2141"/>
      <c r="N11" s="2141"/>
      <c r="O11" s="2141"/>
      <c r="P11" s="1173"/>
      <c r="Q11" s="1173"/>
      <c r="R11" s="1173"/>
      <c r="S11" s="1173"/>
      <c r="T11" s="324"/>
      <c r="U11" s="1173"/>
      <c r="V11" s="1173"/>
      <c r="W11" s="1173"/>
      <c r="X11" s="324"/>
      <c r="Y11" s="325"/>
      <c r="Z11" s="321"/>
      <c r="AA11" s="322"/>
      <c r="AB11" s="322"/>
      <c r="AC11" s="322"/>
      <c r="AD11" s="322"/>
      <c r="AE11" s="323"/>
      <c r="AF11" s="324"/>
      <c r="AG11" s="325"/>
      <c r="AH11" s="1173"/>
      <c r="AI11" s="325"/>
      <c r="AJ11" s="325"/>
      <c r="AK11" s="261"/>
      <c r="AN11" s="261"/>
      <c r="AO11" s="261"/>
      <c r="AP11" s="261"/>
      <c r="AQ11" s="261"/>
    </row>
    <row r="12" spans="1:43" s="260" customFormat="1" ht="19.5" customHeight="1">
      <c r="A12" s="246"/>
      <c r="B12" s="1024">
        <v>1</v>
      </c>
      <c r="C12" s="324"/>
      <c r="D12" s="1173"/>
      <c r="E12" s="1173"/>
      <c r="F12" s="1173"/>
      <c r="G12" s="2149" t="s">
        <v>1380</v>
      </c>
      <c r="H12" s="2149"/>
      <c r="I12" s="2141">
        <f>+入力シート!D23</f>
        <v>0</v>
      </c>
      <c r="J12" s="2141"/>
      <c r="K12" s="2141"/>
      <c r="L12" s="2141"/>
      <c r="M12" s="2141"/>
      <c r="N12" s="2141"/>
      <c r="O12" s="2141"/>
      <c r="P12" s="2141"/>
      <c r="Q12" s="2141"/>
      <c r="R12" s="1173"/>
      <c r="S12" s="1173"/>
      <c r="T12" s="324"/>
      <c r="U12" s="1173"/>
      <c r="V12" s="1173"/>
      <c r="W12" s="1173"/>
      <c r="X12" s="324"/>
      <c r="Y12" s="325"/>
      <c r="Z12" s="324"/>
      <c r="AA12" s="1173"/>
      <c r="AB12" s="1173"/>
      <c r="AC12" s="1173"/>
      <c r="AD12" s="1173"/>
      <c r="AE12" s="325"/>
      <c r="AF12" s="324"/>
      <c r="AG12" s="325"/>
      <c r="AH12" s="1173"/>
      <c r="AI12" s="325"/>
      <c r="AJ12" s="325"/>
      <c r="AK12" s="261"/>
      <c r="AN12" s="261"/>
      <c r="AO12" s="261"/>
      <c r="AP12" s="261"/>
      <c r="AQ12" s="261"/>
    </row>
    <row r="13" spans="1:43" s="260" customFormat="1" ht="19.5" customHeight="1">
      <c r="A13" s="246"/>
      <c r="B13" s="1024">
        <v>1</v>
      </c>
      <c r="C13" s="324"/>
      <c r="D13" s="1173"/>
      <c r="E13" s="1173"/>
      <c r="F13" s="1173"/>
      <c r="G13" s="2149"/>
      <c r="H13" s="2149"/>
      <c r="I13" s="2142" t="str">
        <f>+"現場代理人　　"&amp;入力シート!D25</f>
        <v>現場代理人　　</v>
      </c>
      <c r="J13" s="2142"/>
      <c r="K13" s="2142"/>
      <c r="L13" s="2142"/>
      <c r="M13" s="2142"/>
      <c r="N13" s="2142"/>
      <c r="O13" s="2142"/>
      <c r="P13" s="2142"/>
      <c r="Q13" s="2142"/>
      <c r="R13" s="1174"/>
      <c r="S13" s="1173"/>
      <c r="T13" s="324"/>
      <c r="U13" s="1173"/>
      <c r="V13" s="1173"/>
      <c r="W13" s="1173"/>
      <c r="X13" s="326"/>
      <c r="Y13" s="327"/>
      <c r="Z13" s="326"/>
      <c r="AA13" s="328"/>
      <c r="AB13" s="328"/>
      <c r="AC13" s="328"/>
      <c r="AD13" s="328"/>
      <c r="AE13" s="327"/>
      <c r="AF13" s="326"/>
      <c r="AG13" s="327"/>
      <c r="AH13" s="328"/>
      <c r="AI13" s="1172"/>
      <c r="AJ13" s="325"/>
      <c r="AK13" s="261"/>
      <c r="AN13" s="261"/>
      <c r="AO13" s="261"/>
      <c r="AP13" s="261"/>
      <c r="AQ13" s="261"/>
    </row>
    <row r="14" spans="1:43" s="260" customFormat="1" ht="19.5" customHeight="1">
      <c r="A14" s="246"/>
      <c r="B14" s="1024">
        <v>1</v>
      </c>
      <c r="C14" s="326"/>
      <c r="D14" s="328"/>
      <c r="E14" s="328"/>
      <c r="F14" s="328"/>
      <c r="G14" s="328"/>
      <c r="H14" s="328"/>
      <c r="I14" s="328"/>
      <c r="J14" s="328"/>
      <c r="K14" s="328"/>
      <c r="L14" s="328"/>
      <c r="M14" s="328"/>
      <c r="N14" s="328"/>
      <c r="O14" s="328"/>
      <c r="P14" s="328"/>
      <c r="Q14" s="328"/>
      <c r="R14" s="328"/>
      <c r="S14" s="328"/>
      <c r="T14" s="326"/>
      <c r="U14" s="328"/>
      <c r="V14" s="328"/>
      <c r="W14" s="328"/>
      <c r="X14" s="328"/>
      <c r="Y14" s="328"/>
      <c r="Z14" s="328"/>
      <c r="AA14" s="328"/>
      <c r="AB14" s="328"/>
      <c r="AC14" s="328"/>
      <c r="AD14" s="328"/>
      <c r="AE14" s="328"/>
      <c r="AF14" s="328"/>
      <c r="AG14" s="328"/>
      <c r="AH14" s="328"/>
      <c r="AI14" s="328"/>
      <c r="AJ14" s="327"/>
      <c r="AK14" s="261"/>
      <c r="AN14" s="261"/>
      <c r="AO14" s="261"/>
      <c r="AP14" s="261"/>
      <c r="AQ14" s="261"/>
    </row>
    <row r="15" spans="1:43" s="260" customFormat="1" ht="19.5" customHeight="1">
      <c r="A15" s="246"/>
      <c r="B15" s="1024">
        <v>1</v>
      </c>
      <c r="C15" s="2126" t="s">
        <v>530</v>
      </c>
      <c r="D15" s="2121"/>
      <c r="E15" s="2121"/>
      <c r="F15" s="2122"/>
      <c r="G15" s="2126" t="s">
        <v>961</v>
      </c>
      <c r="H15" s="2121"/>
      <c r="I15" s="2121"/>
      <c r="J15" s="2121"/>
      <c r="K15" s="2121"/>
      <c r="L15" s="2122"/>
      <c r="M15" s="2143" t="s">
        <v>210</v>
      </c>
      <c r="N15" s="2144"/>
      <c r="O15" s="2145"/>
      <c r="P15" s="2084" t="s">
        <v>209</v>
      </c>
      <c r="Q15" s="2084"/>
      <c r="R15" s="2084"/>
      <c r="S15" s="2084"/>
      <c r="T15" s="2084" t="s">
        <v>212</v>
      </c>
      <c r="U15" s="2084"/>
      <c r="V15" s="2084"/>
      <c r="W15" s="2084" t="s">
        <v>211</v>
      </c>
      <c r="X15" s="2084"/>
      <c r="Y15" s="2084"/>
      <c r="Z15" s="2084"/>
      <c r="AA15" s="2120" t="s">
        <v>962</v>
      </c>
      <c r="AB15" s="2121"/>
      <c r="AC15" s="2121"/>
      <c r="AD15" s="2122"/>
      <c r="AE15" s="2126" t="s">
        <v>963</v>
      </c>
      <c r="AF15" s="2121"/>
      <c r="AG15" s="2121"/>
      <c r="AH15" s="2121"/>
      <c r="AI15" s="2121"/>
      <c r="AJ15" s="2122"/>
      <c r="AK15" s="261"/>
      <c r="AN15" s="261"/>
      <c r="AO15" s="261"/>
      <c r="AP15" s="261"/>
      <c r="AQ15" s="261"/>
    </row>
    <row r="16" spans="1:43" s="260" customFormat="1" ht="21" customHeight="1">
      <c r="A16" s="246"/>
      <c r="B16" s="1024">
        <v>1</v>
      </c>
      <c r="C16" s="2123"/>
      <c r="D16" s="2124"/>
      <c r="E16" s="2124"/>
      <c r="F16" s="2125"/>
      <c r="G16" s="2123"/>
      <c r="H16" s="2124"/>
      <c r="I16" s="2124"/>
      <c r="J16" s="2124"/>
      <c r="K16" s="2124"/>
      <c r="L16" s="2125"/>
      <c r="M16" s="2146"/>
      <c r="N16" s="2147"/>
      <c r="O16" s="2148"/>
      <c r="P16" s="2084"/>
      <c r="Q16" s="2084"/>
      <c r="R16" s="2084"/>
      <c r="S16" s="2084"/>
      <c r="T16" s="2084"/>
      <c r="U16" s="2084"/>
      <c r="V16" s="2084"/>
      <c r="W16" s="2084"/>
      <c r="X16" s="2084"/>
      <c r="Y16" s="2084"/>
      <c r="Z16" s="2084"/>
      <c r="AA16" s="2123"/>
      <c r="AB16" s="2124"/>
      <c r="AC16" s="2124"/>
      <c r="AD16" s="2125"/>
      <c r="AE16" s="2123"/>
      <c r="AF16" s="2124"/>
      <c r="AG16" s="2124"/>
      <c r="AH16" s="2124"/>
      <c r="AI16" s="2124"/>
      <c r="AJ16" s="2125"/>
      <c r="AK16" s="261"/>
      <c r="AN16" s="261"/>
      <c r="AO16" s="261"/>
      <c r="AP16" s="261"/>
      <c r="AQ16" s="261"/>
    </row>
    <row r="17" spans="1:43" s="260" customFormat="1" ht="21" customHeight="1">
      <c r="A17" s="246"/>
      <c r="B17" s="1024">
        <v>1</v>
      </c>
      <c r="C17" s="2132"/>
      <c r="D17" s="2133"/>
      <c r="E17" s="2133"/>
      <c r="F17" s="2134"/>
      <c r="G17" s="2132"/>
      <c r="H17" s="2133"/>
      <c r="I17" s="2133"/>
      <c r="J17" s="2133"/>
      <c r="K17" s="2133"/>
      <c r="L17" s="2134"/>
      <c r="M17" s="2085" t="s">
        <v>1337</v>
      </c>
      <c r="N17" s="2086"/>
      <c r="O17" s="2087"/>
      <c r="P17" s="2082"/>
      <c r="Q17" s="2082"/>
      <c r="R17" s="2082"/>
      <c r="S17" s="2082"/>
      <c r="T17" s="2120" t="s">
        <v>1339</v>
      </c>
      <c r="U17" s="2138"/>
      <c r="V17" s="2139"/>
      <c r="W17" s="2070"/>
      <c r="X17" s="2070"/>
      <c r="Y17" s="2070"/>
      <c r="Z17" s="2070"/>
      <c r="AA17" s="2071"/>
      <c r="AB17" s="2072"/>
      <c r="AC17" s="2072"/>
      <c r="AD17" s="2091"/>
      <c r="AE17" s="2075"/>
      <c r="AF17" s="2127"/>
      <c r="AG17" s="2127"/>
      <c r="AH17" s="2127"/>
      <c r="AI17" s="2127"/>
      <c r="AJ17" s="2128"/>
      <c r="AK17" s="261"/>
      <c r="AN17" s="261"/>
      <c r="AO17" s="261"/>
      <c r="AP17" s="261"/>
      <c r="AQ17" s="261"/>
    </row>
    <row r="18" spans="1:43" s="260" customFormat="1" ht="22.15" customHeight="1">
      <c r="A18" s="246"/>
      <c r="B18" s="1024">
        <v>1</v>
      </c>
      <c r="C18" s="2135"/>
      <c r="D18" s="2136"/>
      <c r="E18" s="2136"/>
      <c r="F18" s="2137"/>
      <c r="G18" s="2135"/>
      <c r="H18" s="2136"/>
      <c r="I18" s="2136"/>
      <c r="J18" s="2136"/>
      <c r="K18" s="2136"/>
      <c r="L18" s="2137"/>
      <c r="M18" s="2088" t="s">
        <v>1336</v>
      </c>
      <c r="N18" s="2089"/>
      <c r="O18" s="2090"/>
      <c r="P18" s="2082"/>
      <c r="Q18" s="2082"/>
      <c r="R18" s="2082"/>
      <c r="S18" s="2082"/>
      <c r="T18" s="2123" t="s">
        <v>1338</v>
      </c>
      <c r="U18" s="2124"/>
      <c r="V18" s="2125"/>
      <c r="W18" s="2070"/>
      <c r="X18" s="2070"/>
      <c r="Y18" s="2070"/>
      <c r="Z18" s="2070"/>
      <c r="AA18" s="2073"/>
      <c r="AB18" s="2074"/>
      <c r="AC18" s="2074"/>
      <c r="AD18" s="2092"/>
      <c r="AE18" s="2129"/>
      <c r="AF18" s="2130"/>
      <c r="AG18" s="2130"/>
      <c r="AH18" s="2130"/>
      <c r="AI18" s="2130"/>
      <c r="AJ18" s="2131"/>
      <c r="AK18" s="261"/>
      <c r="AN18" s="261"/>
      <c r="AO18" s="261"/>
      <c r="AP18" s="261"/>
      <c r="AQ18" s="261"/>
    </row>
    <row r="19" spans="1:43" s="260" customFormat="1" ht="22.15" customHeight="1">
      <c r="A19" s="246"/>
      <c r="B19" s="1024">
        <v>1</v>
      </c>
      <c r="C19" s="2132"/>
      <c r="D19" s="2133"/>
      <c r="E19" s="2133"/>
      <c r="F19" s="2134"/>
      <c r="G19" s="2132"/>
      <c r="H19" s="2133"/>
      <c r="I19" s="2133"/>
      <c r="J19" s="2133"/>
      <c r="K19" s="2133"/>
      <c r="L19" s="2134"/>
      <c r="M19" s="2085" t="s">
        <v>1337</v>
      </c>
      <c r="N19" s="2086"/>
      <c r="O19" s="2087"/>
      <c r="P19" s="2082"/>
      <c r="Q19" s="2082"/>
      <c r="R19" s="2082"/>
      <c r="S19" s="2082"/>
      <c r="T19" s="2083" t="s">
        <v>1025</v>
      </c>
      <c r="U19" s="2084"/>
      <c r="V19" s="2084"/>
      <c r="W19" s="2070"/>
      <c r="X19" s="2070"/>
      <c r="Y19" s="2070"/>
      <c r="Z19" s="2070"/>
      <c r="AA19" s="2071"/>
      <c r="AB19" s="2072"/>
      <c r="AC19" s="2072"/>
      <c r="AD19" s="2091"/>
      <c r="AE19" s="2075"/>
      <c r="AF19" s="2127"/>
      <c r="AG19" s="2127"/>
      <c r="AH19" s="2127"/>
      <c r="AI19" s="2127"/>
      <c r="AJ19" s="2128"/>
      <c r="AK19" s="261"/>
      <c r="AN19" s="261"/>
      <c r="AO19" s="261"/>
      <c r="AP19" s="261"/>
      <c r="AQ19" s="261"/>
    </row>
    <row r="20" spans="1:43" s="260" customFormat="1" ht="22.15" customHeight="1">
      <c r="A20" s="246"/>
      <c r="B20" s="1024">
        <v>1</v>
      </c>
      <c r="C20" s="2135"/>
      <c r="D20" s="2136"/>
      <c r="E20" s="2136"/>
      <c r="F20" s="2137"/>
      <c r="G20" s="2135"/>
      <c r="H20" s="2136"/>
      <c r="I20" s="2136"/>
      <c r="J20" s="2136"/>
      <c r="K20" s="2136"/>
      <c r="L20" s="2137"/>
      <c r="M20" s="2088" t="s">
        <v>1336</v>
      </c>
      <c r="N20" s="2089"/>
      <c r="O20" s="2090"/>
      <c r="P20" s="2082"/>
      <c r="Q20" s="2082"/>
      <c r="R20" s="2082"/>
      <c r="S20" s="2082"/>
      <c r="T20" s="2084"/>
      <c r="U20" s="2084"/>
      <c r="V20" s="2084"/>
      <c r="W20" s="2070"/>
      <c r="X20" s="2070"/>
      <c r="Y20" s="2070"/>
      <c r="Z20" s="2070"/>
      <c r="AA20" s="2073"/>
      <c r="AB20" s="2074"/>
      <c r="AC20" s="2074"/>
      <c r="AD20" s="2092"/>
      <c r="AE20" s="2129"/>
      <c r="AF20" s="2130"/>
      <c r="AG20" s="2130"/>
      <c r="AH20" s="2130"/>
      <c r="AI20" s="2130"/>
      <c r="AJ20" s="2131"/>
      <c r="AK20" s="261"/>
      <c r="AN20" s="261"/>
      <c r="AO20" s="261"/>
      <c r="AP20" s="261"/>
      <c r="AQ20" s="261"/>
    </row>
    <row r="21" spans="1:43" s="260" customFormat="1" ht="22.15" customHeight="1">
      <c r="A21" s="246"/>
      <c r="B21" s="1024">
        <v>1</v>
      </c>
      <c r="C21" s="2132"/>
      <c r="D21" s="2133"/>
      <c r="E21" s="2133"/>
      <c r="F21" s="2134"/>
      <c r="G21" s="2132"/>
      <c r="H21" s="2133"/>
      <c r="I21" s="2133"/>
      <c r="J21" s="2133"/>
      <c r="K21" s="2133"/>
      <c r="L21" s="2134"/>
      <c r="M21" s="2085" t="s">
        <v>1337</v>
      </c>
      <c r="N21" s="2086"/>
      <c r="O21" s="2087"/>
      <c r="P21" s="2082"/>
      <c r="Q21" s="2082"/>
      <c r="R21" s="2082"/>
      <c r="S21" s="2082"/>
      <c r="T21" s="2083" t="s">
        <v>1025</v>
      </c>
      <c r="U21" s="2084"/>
      <c r="V21" s="2084"/>
      <c r="W21" s="2070"/>
      <c r="X21" s="2070"/>
      <c r="Y21" s="2070"/>
      <c r="Z21" s="2070"/>
      <c r="AA21" s="2071"/>
      <c r="AB21" s="2072"/>
      <c r="AC21" s="2072"/>
      <c r="AD21" s="2091"/>
      <c r="AE21" s="2075"/>
      <c r="AF21" s="2127"/>
      <c r="AG21" s="2127"/>
      <c r="AH21" s="2127"/>
      <c r="AI21" s="2127"/>
      <c r="AJ21" s="2128"/>
      <c r="AK21" s="261"/>
      <c r="AN21" s="261"/>
      <c r="AO21" s="261"/>
      <c r="AP21" s="261"/>
      <c r="AQ21" s="261"/>
    </row>
    <row r="22" spans="1:43" s="260" customFormat="1" ht="22.15" customHeight="1">
      <c r="A22" s="246"/>
      <c r="B22" s="1024">
        <v>1</v>
      </c>
      <c r="C22" s="2135"/>
      <c r="D22" s="2136"/>
      <c r="E22" s="2136"/>
      <c r="F22" s="2137"/>
      <c r="G22" s="2135"/>
      <c r="H22" s="2136"/>
      <c r="I22" s="2136"/>
      <c r="J22" s="2136"/>
      <c r="K22" s="2136"/>
      <c r="L22" s="2137"/>
      <c r="M22" s="2088" t="s">
        <v>1336</v>
      </c>
      <c r="N22" s="2089"/>
      <c r="O22" s="2090"/>
      <c r="P22" s="2082"/>
      <c r="Q22" s="2082"/>
      <c r="R22" s="2082"/>
      <c r="S22" s="2082"/>
      <c r="T22" s="2084"/>
      <c r="U22" s="2084"/>
      <c r="V22" s="2084"/>
      <c r="W22" s="2070"/>
      <c r="X22" s="2070"/>
      <c r="Y22" s="2070"/>
      <c r="Z22" s="2070"/>
      <c r="AA22" s="2073"/>
      <c r="AB22" s="2074"/>
      <c r="AC22" s="2074"/>
      <c r="AD22" s="2092"/>
      <c r="AE22" s="2129"/>
      <c r="AF22" s="2130"/>
      <c r="AG22" s="2130"/>
      <c r="AH22" s="2130"/>
      <c r="AI22" s="2130"/>
      <c r="AJ22" s="2131"/>
      <c r="AK22" s="261"/>
      <c r="AN22" s="261"/>
      <c r="AO22" s="261"/>
      <c r="AP22" s="261"/>
      <c r="AQ22" s="261"/>
    </row>
    <row r="23" spans="1:43" s="260" customFormat="1" ht="22.15" customHeight="1">
      <c r="A23" s="246"/>
      <c r="B23" s="1024">
        <v>1</v>
      </c>
      <c r="C23" s="2132"/>
      <c r="D23" s="2133"/>
      <c r="E23" s="2133"/>
      <c r="F23" s="2134"/>
      <c r="G23" s="2132"/>
      <c r="H23" s="2133"/>
      <c r="I23" s="2133"/>
      <c r="J23" s="2133"/>
      <c r="K23" s="2133"/>
      <c r="L23" s="2134"/>
      <c r="M23" s="2085" t="s">
        <v>1337</v>
      </c>
      <c r="N23" s="2086"/>
      <c r="O23" s="2087"/>
      <c r="P23" s="2082"/>
      <c r="Q23" s="2082"/>
      <c r="R23" s="2082"/>
      <c r="S23" s="2082"/>
      <c r="T23" s="2083" t="s">
        <v>1025</v>
      </c>
      <c r="U23" s="2084"/>
      <c r="V23" s="2084"/>
      <c r="W23" s="2070"/>
      <c r="X23" s="2070"/>
      <c r="Y23" s="2070"/>
      <c r="Z23" s="2070"/>
      <c r="AA23" s="2071"/>
      <c r="AB23" s="2072"/>
      <c r="AC23" s="2072"/>
      <c r="AD23" s="2091"/>
      <c r="AE23" s="2075"/>
      <c r="AF23" s="2127"/>
      <c r="AG23" s="2127"/>
      <c r="AH23" s="2127"/>
      <c r="AI23" s="2127"/>
      <c r="AJ23" s="2128"/>
      <c r="AK23" s="261"/>
      <c r="AN23" s="261"/>
      <c r="AO23" s="261"/>
      <c r="AP23" s="261"/>
      <c r="AQ23" s="261"/>
    </row>
    <row r="24" spans="1:43" s="260" customFormat="1" ht="22.15" customHeight="1">
      <c r="A24" s="246"/>
      <c r="B24" s="1024">
        <v>1</v>
      </c>
      <c r="C24" s="2135"/>
      <c r="D24" s="2136"/>
      <c r="E24" s="2136"/>
      <c r="F24" s="2137"/>
      <c r="G24" s="2135"/>
      <c r="H24" s="2136"/>
      <c r="I24" s="2136"/>
      <c r="J24" s="2136"/>
      <c r="K24" s="2136"/>
      <c r="L24" s="2137"/>
      <c r="M24" s="2088" t="s">
        <v>1336</v>
      </c>
      <c r="N24" s="2089"/>
      <c r="O24" s="2090"/>
      <c r="P24" s="2082"/>
      <c r="Q24" s="2082"/>
      <c r="R24" s="2082"/>
      <c r="S24" s="2082"/>
      <c r="T24" s="2084"/>
      <c r="U24" s="2084"/>
      <c r="V24" s="2084"/>
      <c r="W24" s="2070"/>
      <c r="X24" s="2070"/>
      <c r="Y24" s="2070"/>
      <c r="Z24" s="2070"/>
      <c r="AA24" s="2073"/>
      <c r="AB24" s="2074"/>
      <c r="AC24" s="2074"/>
      <c r="AD24" s="2092"/>
      <c r="AE24" s="2129"/>
      <c r="AF24" s="2130"/>
      <c r="AG24" s="2130"/>
      <c r="AH24" s="2130"/>
      <c r="AI24" s="2130"/>
      <c r="AJ24" s="2131"/>
      <c r="AK24" s="261"/>
      <c r="AN24" s="261"/>
      <c r="AO24" s="261"/>
      <c r="AP24" s="261"/>
      <c r="AQ24" s="261"/>
    </row>
    <row r="25" spans="1:43" s="260" customFormat="1" ht="22.15" customHeight="1">
      <c r="A25" s="246"/>
      <c r="B25" s="1024">
        <v>1</v>
      </c>
      <c r="C25" s="2132"/>
      <c r="D25" s="2133"/>
      <c r="E25" s="2133"/>
      <c r="F25" s="2134"/>
      <c r="G25" s="2132"/>
      <c r="H25" s="2133"/>
      <c r="I25" s="2133"/>
      <c r="J25" s="2133"/>
      <c r="K25" s="2133"/>
      <c r="L25" s="2134"/>
      <c r="M25" s="2085" t="s">
        <v>1337</v>
      </c>
      <c r="N25" s="2086"/>
      <c r="O25" s="2087"/>
      <c r="P25" s="2082"/>
      <c r="Q25" s="2082"/>
      <c r="R25" s="2082"/>
      <c r="S25" s="2082"/>
      <c r="T25" s="2083" t="s">
        <v>1025</v>
      </c>
      <c r="U25" s="2084"/>
      <c r="V25" s="2084"/>
      <c r="W25" s="2070"/>
      <c r="X25" s="2070"/>
      <c r="Y25" s="2070"/>
      <c r="Z25" s="2070"/>
      <c r="AA25" s="2071"/>
      <c r="AB25" s="2072"/>
      <c r="AC25" s="2072"/>
      <c r="AD25" s="2091"/>
      <c r="AE25" s="2075"/>
      <c r="AF25" s="2127"/>
      <c r="AG25" s="2127"/>
      <c r="AH25" s="2127"/>
      <c r="AI25" s="2127"/>
      <c r="AJ25" s="2128"/>
      <c r="AK25" s="261"/>
      <c r="AN25" s="261"/>
      <c r="AO25" s="261"/>
      <c r="AP25" s="261"/>
      <c r="AQ25" s="261"/>
    </row>
    <row r="26" spans="1:43" s="260" customFormat="1" ht="22.15" customHeight="1">
      <c r="A26" s="246"/>
      <c r="B26" s="1024">
        <v>1</v>
      </c>
      <c r="C26" s="2135"/>
      <c r="D26" s="2136"/>
      <c r="E26" s="2136"/>
      <c r="F26" s="2137"/>
      <c r="G26" s="2135"/>
      <c r="H26" s="2136"/>
      <c r="I26" s="2136"/>
      <c r="J26" s="2136"/>
      <c r="K26" s="2136"/>
      <c r="L26" s="2137"/>
      <c r="M26" s="2088" t="s">
        <v>1336</v>
      </c>
      <c r="N26" s="2089"/>
      <c r="O26" s="2090"/>
      <c r="P26" s="2082"/>
      <c r="Q26" s="2082"/>
      <c r="R26" s="2082"/>
      <c r="S26" s="2082"/>
      <c r="T26" s="2084"/>
      <c r="U26" s="2084"/>
      <c r="V26" s="2084"/>
      <c r="W26" s="2070"/>
      <c r="X26" s="2070"/>
      <c r="Y26" s="2070"/>
      <c r="Z26" s="2070"/>
      <c r="AA26" s="2073"/>
      <c r="AB26" s="2074"/>
      <c r="AC26" s="2074"/>
      <c r="AD26" s="2092"/>
      <c r="AE26" s="2129"/>
      <c r="AF26" s="2130"/>
      <c r="AG26" s="2130"/>
      <c r="AH26" s="2130"/>
      <c r="AI26" s="2130"/>
      <c r="AJ26" s="2131"/>
      <c r="AK26" s="261"/>
      <c r="AN26" s="261"/>
      <c r="AO26" s="261"/>
      <c r="AP26" s="261"/>
      <c r="AQ26" s="261"/>
    </row>
    <row r="27" spans="1:43" s="260" customFormat="1" ht="22.15" customHeight="1">
      <c r="A27" s="246"/>
      <c r="B27" s="1024">
        <v>1</v>
      </c>
      <c r="C27" s="2132"/>
      <c r="D27" s="2133"/>
      <c r="E27" s="2133"/>
      <c r="F27" s="2134"/>
      <c r="G27" s="2132"/>
      <c r="H27" s="2133"/>
      <c r="I27" s="2133"/>
      <c r="J27" s="2133"/>
      <c r="K27" s="2133"/>
      <c r="L27" s="2134"/>
      <c r="M27" s="2085" t="s">
        <v>1337</v>
      </c>
      <c r="N27" s="2086"/>
      <c r="O27" s="2087"/>
      <c r="P27" s="2082"/>
      <c r="Q27" s="2082"/>
      <c r="R27" s="2082"/>
      <c r="S27" s="2082"/>
      <c r="T27" s="2083" t="s">
        <v>1025</v>
      </c>
      <c r="U27" s="2084"/>
      <c r="V27" s="2084"/>
      <c r="W27" s="2070"/>
      <c r="X27" s="2070"/>
      <c r="Y27" s="2070"/>
      <c r="Z27" s="2070"/>
      <c r="AA27" s="2071"/>
      <c r="AB27" s="2072"/>
      <c r="AC27" s="2072"/>
      <c r="AD27" s="2091"/>
      <c r="AE27" s="2075"/>
      <c r="AF27" s="2127"/>
      <c r="AG27" s="2127"/>
      <c r="AH27" s="2127"/>
      <c r="AI27" s="2127"/>
      <c r="AJ27" s="2128"/>
      <c r="AK27" s="261"/>
      <c r="AN27" s="261"/>
      <c r="AO27" s="261"/>
      <c r="AP27" s="261"/>
      <c r="AQ27" s="261"/>
    </row>
    <row r="28" spans="1:43" s="260" customFormat="1" ht="22.15" customHeight="1">
      <c r="A28" s="246"/>
      <c r="B28" s="1024">
        <v>1</v>
      </c>
      <c r="C28" s="2135"/>
      <c r="D28" s="2136"/>
      <c r="E28" s="2136"/>
      <c r="F28" s="2137"/>
      <c r="G28" s="2135"/>
      <c r="H28" s="2136"/>
      <c r="I28" s="2136"/>
      <c r="J28" s="2136"/>
      <c r="K28" s="2136"/>
      <c r="L28" s="2137"/>
      <c r="M28" s="2088" t="s">
        <v>1336</v>
      </c>
      <c r="N28" s="2089"/>
      <c r="O28" s="2090"/>
      <c r="P28" s="2082"/>
      <c r="Q28" s="2082"/>
      <c r="R28" s="2082"/>
      <c r="S28" s="2082"/>
      <c r="T28" s="2084"/>
      <c r="U28" s="2084"/>
      <c r="V28" s="2084"/>
      <c r="W28" s="2070"/>
      <c r="X28" s="2070"/>
      <c r="Y28" s="2070"/>
      <c r="Z28" s="2070"/>
      <c r="AA28" s="2073"/>
      <c r="AB28" s="2074"/>
      <c r="AC28" s="2074"/>
      <c r="AD28" s="2092"/>
      <c r="AE28" s="2129"/>
      <c r="AF28" s="2130"/>
      <c r="AG28" s="2130"/>
      <c r="AH28" s="2130"/>
      <c r="AI28" s="2130"/>
      <c r="AJ28" s="2131"/>
      <c r="AK28" s="261"/>
      <c r="AN28" s="261"/>
      <c r="AO28" s="261"/>
      <c r="AP28" s="261"/>
      <c r="AQ28" s="261"/>
    </row>
    <row r="29" spans="1:43" s="260" customFormat="1" ht="22.15" customHeight="1">
      <c r="A29" s="246"/>
      <c r="B29" s="1024">
        <v>1</v>
      </c>
      <c r="C29" s="2132"/>
      <c r="D29" s="2133"/>
      <c r="E29" s="2133"/>
      <c r="F29" s="2134"/>
      <c r="G29" s="2132"/>
      <c r="H29" s="2133"/>
      <c r="I29" s="2133"/>
      <c r="J29" s="2133"/>
      <c r="K29" s="2133"/>
      <c r="L29" s="2134"/>
      <c r="M29" s="2085" t="s">
        <v>1337</v>
      </c>
      <c r="N29" s="2086"/>
      <c r="O29" s="2087"/>
      <c r="P29" s="2082"/>
      <c r="Q29" s="2082"/>
      <c r="R29" s="2082"/>
      <c r="S29" s="2082"/>
      <c r="T29" s="2083" t="s">
        <v>1025</v>
      </c>
      <c r="U29" s="2084"/>
      <c r="V29" s="2084"/>
      <c r="W29" s="2070"/>
      <c r="X29" s="2070"/>
      <c r="Y29" s="2070"/>
      <c r="Z29" s="2070"/>
      <c r="AA29" s="2071"/>
      <c r="AB29" s="2072"/>
      <c r="AC29" s="2072"/>
      <c r="AD29" s="2091"/>
      <c r="AE29" s="2075"/>
      <c r="AF29" s="2127"/>
      <c r="AG29" s="2127"/>
      <c r="AH29" s="2127"/>
      <c r="AI29" s="2127"/>
      <c r="AJ29" s="2128"/>
      <c r="AK29" s="261"/>
      <c r="AN29" s="261"/>
      <c r="AO29" s="261"/>
      <c r="AP29" s="261"/>
      <c r="AQ29" s="261"/>
    </row>
    <row r="30" spans="1:43" s="260" customFormat="1" ht="22.15" customHeight="1">
      <c r="A30" s="246"/>
      <c r="B30" s="1024">
        <v>1</v>
      </c>
      <c r="C30" s="2135"/>
      <c r="D30" s="2136"/>
      <c r="E30" s="2136"/>
      <c r="F30" s="2137"/>
      <c r="G30" s="2135"/>
      <c r="H30" s="2136"/>
      <c r="I30" s="2136"/>
      <c r="J30" s="2136"/>
      <c r="K30" s="2136"/>
      <c r="L30" s="2137"/>
      <c r="M30" s="2088" t="s">
        <v>1336</v>
      </c>
      <c r="N30" s="2089"/>
      <c r="O30" s="2090"/>
      <c r="P30" s="2082"/>
      <c r="Q30" s="2082"/>
      <c r="R30" s="2082"/>
      <c r="S30" s="2082"/>
      <c r="T30" s="2084"/>
      <c r="U30" s="2084"/>
      <c r="V30" s="2084"/>
      <c r="W30" s="2070"/>
      <c r="X30" s="2070"/>
      <c r="Y30" s="2070"/>
      <c r="Z30" s="2070"/>
      <c r="AA30" s="2073"/>
      <c r="AB30" s="2074"/>
      <c r="AC30" s="2074"/>
      <c r="AD30" s="2092"/>
      <c r="AE30" s="2129"/>
      <c r="AF30" s="2130"/>
      <c r="AG30" s="2130"/>
      <c r="AH30" s="2130"/>
      <c r="AI30" s="2130"/>
      <c r="AJ30" s="2131"/>
      <c r="AK30" s="261"/>
      <c r="AN30" s="261"/>
      <c r="AO30" s="261"/>
      <c r="AP30" s="261"/>
      <c r="AQ30" s="261"/>
    </row>
    <row r="31" spans="1:43" s="260" customFormat="1" ht="21" customHeight="1">
      <c r="A31" s="246"/>
      <c r="B31" s="1024" t="str">
        <f>IF($C$31="","",1)</f>
        <v/>
      </c>
      <c r="C31" s="2132"/>
      <c r="D31" s="2133"/>
      <c r="E31" s="2133"/>
      <c r="F31" s="2134"/>
      <c r="G31" s="2132"/>
      <c r="H31" s="2133"/>
      <c r="I31" s="2133"/>
      <c r="J31" s="2133"/>
      <c r="K31" s="2133"/>
      <c r="L31" s="2134"/>
      <c r="M31" s="2085" t="s">
        <v>1337</v>
      </c>
      <c r="N31" s="2086"/>
      <c r="O31" s="2087"/>
      <c r="P31" s="2082"/>
      <c r="Q31" s="2082"/>
      <c r="R31" s="2082"/>
      <c r="S31" s="2082"/>
      <c r="T31" s="2120" t="s">
        <v>1339</v>
      </c>
      <c r="U31" s="2138"/>
      <c r="V31" s="2139"/>
      <c r="W31" s="2070"/>
      <c r="X31" s="2070"/>
      <c r="Y31" s="2070"/>
      <c r="Z31" s="2070"/>
      <c r="AA31" s="2071"/>
      <c r="AB31" s="2072"/>
      <c r="AC31" s="2072"/>
      <c r="AD31" s="2091"/>
      <c r="AE31" s="2075"/>
      <c r="AF31" s="2127"/>
      <c r="AG31" s="2127"/>
      <c r="AH31" s="2127"/>
      <c r="AI31" s="2127"/>
      <c r="AJ31" s="2128"/>
      <c r="AK31" s="261"/>
      <c r="AN31" s="261"/>
      <c r="AO31" s="261"/>
      <c r="AP31" s="261"/>
      <c r="AQ31" s="261"/>
    </row>
    <row r="32" spans="1:43" s="260" customFormat="1" ht="22.15" customHeight="1">
      <c r="A32" s="246"/>
      <c r="B32" s="1024" t="str">
        <f t="shared" ref="B32:B56" si="0">IF($C$31="","",1)</f>
        <v/>
      </c>
      <c r="C32" s="2135"/>
      <c r="D32" s="2136"/>
      <c r="E32" s="2136"/>
      <c r="F32" s="2137"/>
      <c r="G32" s="2135"/>
      <c r="H32" s="2136"/>
      <c r="I32" s="2136"/>
      <c r="J32" s="2136"/>
      <c r="K32" s="2136"/>
      <c r="L32" s="2137"/>
      <c r="M32" s="2088" t="s">
        <v>1336</v>
      </c>
      <c r="N32" s="2089"/>
      <c r="O32" s="2090"/>
      <c r="P32" s="2082"/>
      <c r="Q32" s="2082"/>
      <c r="R32" s="2082"/>
      <c r="S32" s="2082"/>
      <c r="T32" s="2123" t="s">
        <v>1338</v>
      </c>
      <c r="U32" s="2124"/>
      <c r="V32" s="2125"/>
      <c r="W32" s="2070"/>
      <c r="X32" s="2070"/>
      <c r="Y32" s="2070"/>
      <c r="Z32" s="2070"/>
      <c r="AA32" s="2073"/>
      <c r="AB32" s="2074"/>
      <c r="AC32" s="2074"/>
      <c r="AD32" s="2092"/>
      <c r="AE32" s="2129"/>
      <c r="AF32" s="2130"/>
      <c r="AG32" s="2130"/>
      <c r="AH32" s="2130"/>
      <c r="AI32" s="2130"/>
      <c r="AJ32" s="2131"/>
      <c r="AK32" s="261"/>
      <c r="AN32" s="261"/>
      <c r="AO32" s="261"/>
      <c r="AP32" s="261"/>
      <c r="AQ32" s="261"/>
    </row>
    <row r="33" spans="1:43" s="260" customFormat="1" ht="22.15" customHeight="1">
      <c r="A33" s="246"/>
      <c r="B33" s="1024" t="str">
        <f t="shared" si="0"/>
        <v/>
      </c>
      <c r="C33" s="2132"/>
      <c r="D33" s="2133"/>
      <c r="E33" s="2133"/>
      <c r="F33" s="2134"/>
      <c r="G33" s="2132"/>
      <c r="H33" s="2133"/>
      <c r="I33" s="2133"/>
      <c r="J33" s="2133"/>
      <c r="K33" s="2133"/>
      <c r="L33" s="2134"/>
      <c r="M33" s="2085" t="s">
        <v>1337</v>
      </c>
      <c r="N33" s="2086"/>
      <c r="O33" s="2087"/>
      <c r="P33" s="2082"/>
      <c r="Q33" s="2082"/>
      <c r="R33" s="2082"/>
      <c r="S33" s="2082"/>
      <c r="T33" s="2083" t="s">
        <v>1025</v>
      </c>
      <c r="U33" s="2084"/>
      <c r="V33" s="2084"/>
      <c r="W33" s="2070"/>
      <c r="X33" s="2070"/>
      <c r="Y33" s="2070"/>
      <c r="Z33" s="2070"/>
      <c r="AA33" s="2071"/>
      <c r="AB33" s="2072"/>
      <c r="AC33" s="2072"/>
      <c r="AD33" s="2091"/>
      <c r="AE33" s="2075"/>
      <c r="AF33" s="2127"/>
      <c r="AG33" s="2127"/>
      <c r="AH33" s="2127"/>
      <c r="AI33" s="2127"/>
      <c r="AJ33" s="2128"/>
      <c r="AK33" s="261"/>
      <c r="AN33" s="261"/>
      <c r="AO33" s="261"/>
      <c r="AP33" s="261"/>
      <c r="AQ33" s="261"/>
    </row>
    <row r="34" spans="1:43" s="260" customFormat="1" ht="22.15" customHeight="1">
      <c r="A34" s="246"/>
      <c r="B34" s="1024" t="str">
        <f t="shared" si="0"/>
        <v/>
      </c>
      <c r="C34" s="2135"/>
      <c r="D34" s="2136"/>
      <c r="E34" s="2136"/>
      <c r="F34" s="2137"/>
      <c r="G34" s="2135"/>
      <c r="H34" s="2136"/>
      <c r="I34" s="2136"/>
      <c r="J34" s="2136"/>
      <c r="K34" s="2136"/>
      <c r="L34" s="2137"/>
      <c r="M34" s="2088" t="s">
        <v>1336</v>
      </c>
      <c r="N34" s="2089"/>
      <c r="O34" s="2090"/>
      <c r="P34" s="2082"/>
      <c r="Q34" s="2082"/>
      <c r="R34" s="2082"/>
      <c r="S34" s="2082"/>
      <c r="T34" s="2084"/>
      <c r="U34" s="2084"/>
      <c r="V34" s="2084"/>
      <c r="W34" s="2070"/>
      <c r="X34" s="2070"/>
      <c r="Y34" s="2070"/>
      <c r="Z34" s="2070"/>
      <c r="AA34" s="2073"/>
      <c r="AB34" s="2074"/>
      <c r="AC34" s="2074"/>
      <c r="AD34" s="2092"/>
      <c r="AE34" s="2129"/>
      <c r="AF34" s="2130"/>
      <c r="AG34" s="2130"/>
      <c r="AH34" s="2130"/>
      <c r="AI34" s="2130"/>
      <c r="AJ34" s="2131"/>
      <c r="AK34" s="261"/>
      <c r="AN34" s="261"/>
      <c r="AO34" s="261"/>
      <c r="AP34" s="261"/>
      <c r="AQ34" s="261"/>
    </row>
    <row r="35" spans="1:43" s="260" customFormat="1" ht="22.15" customHeight="1">
      <c r="A35" s="246"/>
      <c r="B35" s="1024" t="str">
        <f t="shared" si="0"/>
        <v/>
      </c>
      <c r="C35" s="2132"/>
      <c r="D35" s="2133"/>
      <c r="E35" s="2133"/>
      <c r="F35" s="2134"/>
      <c r="G35" s="2132"/>
      <c r="H35" s="2133"/>
      <c r="I35" s="2133"/>
      <c r="J35" s="2133"/>
      <c r="K35" s="2133"/>
      <c r="L35" s="2134"/>
      <c r="M35" s="2085" t="s">
        <v>1337</v>
      </c>
      <c r="N35" s="2086"/>
      <c r="O35" s="2087"/>
      <c r="P35" s="2082"/>
      <c r="Q35" s="2082"/>
      <c r="R35" s="2082"/>
      <c r="S35" s="2082"/>
      <c r="T35" s="2083" t="s">
        <v>1025</v>
      </c>
      <c r="U35" s="2084"/>
      <c r="V35" s="2084"/>
      <c r="W35" s="2070"/>
      <c r="X35" s="2070"/>
      <c r="Y35" s="2070"/>
      <c r="Z35" s="2070"/>
      <c r="AA35" s="2071"/>
      <c r="AB35" s="2072"/>
      <c r="AC35" s="2072"/>
      <c r="AD35" s="2091"/>
      <c r="AE35" s="2075"/>
      <c r="AF35" s="2127"/>
      <c r="AG35" s="2127"/>
      <c r="AH35" s="2127"/>
      <c r="AI35" s="2127"/>
      <c r="AJ35" s="2128"/>
      <c r="AK35" s="261"/>
      <c r="AN35" s="261"/>
      <c r="AO35" s="261"/>
      <c r="AP35" s="261"/>
      <c r="AQ35" s="261"/>
    </row>
    <row r="36" spans="1:43" s="260" customFormat="1" ht="22.15" customHeight="1">
      <c r="A36" s="246"/>
      <c r="B36" s="1024" t="str">
        <f t="shared" si="0"/>
        <v/>
      </c>
      <c r="C36" s="2135"/>
      <c r="D36" s="2136"/>
      <c r="E36" s="2136"/>
      <c r="F36" s="2137"/>
      <c r="G36" s="2135"/>
      <c r="H36" s="2136"/>
      <c r="I36" s="2136"/>
      <c r="J36" s="2136"/>
      <c r="K36" s="2136"/>
      <c r="L36" s="2137"/>
      <c r="M36" s="2088" t="s">
        <v>1336</v>
      </c>
      <c r="N36" s="2089"/>
      <c r="O36" s="2090"/>
      <c r="P36" s="2082"/>
      <c r="Q36" s="2082"/>
      <c r="R36" s="2082"/>
      <c r="S36" s="2082"/>
      <c r="T36" s="2084"/>
      <c r="U36" s="2084"/>
      <c r="V36" s="2084"/>
      <c r="W36" s="2070"/>
      <c r="X36" s="2070"/>
      <c r="Y36" s="2070"/>
      <c r="Z36" s="2070"/>
      <c r="AA36" s="2073"/>
      <c r="AB36" s="2074"/>
      <c r="AC36" s="2074"/>
      <c r="AD36" s="2092"/>
      <c r="AE36" s="2129"/>
      <c r="AF36" s="2130"/>
      <c r="AG36" s="2130"/>
      <c r="AH36" s="2130"/>
      <c r="AI36" s="2130"/>
      <c r="AJ36" s="2131"/>
      <c r="AK36" s="261"/>
      <c r="AN36" s="261"/>
      <c r="AO36" s="261"/>
      <c r="AP36" s="261"/>
      <c r="AQ36" s="261"/>
    </row>
    <row r="37" spans="1:43" s="260" customFormat="1" ht="22.15" customHeight="1">
      <c r="A37" s="246"/>
      <c r="B37" s="1024" t="str">
        <f t="shared" si="0"/>
        <v/>
      </c>
      <c r="C37" s="2132"/>
      <c r="D37" s="2133"/>
      <c r="E37" s="2133"/>
      <c r="F37" s="2134"/>
      <c r="G37" s="2132"/>
      <c r="H37" s="2133"/>
      <c r="I37" s="2133"/>
      <c r="J37" s="2133"/>
      <c r="K37" s="2133"/>
      <c r="L37" s="2134"/>
      <c r="M37" s="2085" t="s">
        <v>1337</v>
      </c>
      <c r="N37" s="2086"/>
      <c r="O37" s="2087"/>
      <c r="P37" s="2082"/>
      <c r="Q37" s="2082"/>
      <c r="R37" s="2082"/>
      <c r="S37" s="2082"/>
      <c r="T37" s="2083" t="s">
        <v>1025</v>
      </c>
      <c r="U37" s="2084"/>
      <c r="V37" s="2084"/>
      <c r="W37" s="2070"/>
      <c r="X37" s="2070"/>
      <c r="Y37" s="2070"/>
      <c r="Z37" s="2070"/>
      <c r="AA37" s="2071"/>
      <c r="AB37" s="2072"/>
      <c r="AC37" s="2072"/>
      <c r="AD37" s="2091"/>
      <c r="AE37" s="2075"/>
      <c r="AF37" s="2127"/>
      <c r="AG37" s="2127"/>
      <c r="AH37" s="2127"/>
      <c r="AI37" s="2127"/>
      <c r="AJ37" s="2128"/>
      <c r="AK37" s="261"/>
      <c r="AN37" s="261"/>
      <c r="AO37" s="261"/>
      <c r="AP37" s="261"/>
      <c r="AQ37" s="261"/>
    </row>
    <row r="38" spans="1:43" s="260" customFormat="1" ht="22.15" customHeight="1">
      <c r="A38" s="246"/>
      <c r="B38" s="1024" t="str">
        <f t="shared" si="0"/>
        <v/>
      </c>
      <c r="C38" s="2135"/>
      <c r="D38" s="2136"/>
      <c r="E38" s="2136"/>
      <c r="F38" s="2137"/>
      <c r="G38" s="2135"/>
      <c r="H38" s="2136"/>
      <c r="I38" s="2136"/>
      <c r="J38" s="2136"/>
      <c r="K38" s="2136"/>
      <c r="L38" s="2137"/>
      <c r="M38" s="2088" t="s">
        <v>1336</v>
      </c>
      <c r="N38" s="2089"/>
      <c r="O38" s="2090"/>
      <c r="P38" s="2082"/>
      <c r="Q38" s="2082"/>
      <c r="R38" s="2082"/>
      <c r="S38" s="2082"/>
      <c r="T38" s="2084"/>
      <c r="U38" s="2084"/>
      <c r="V38" s="2084"/>
      <c r="W38" s="2070"/>
      <c r="X38" s="2070"/>
      <c r="Y38" s="2070"/>
      <c r="Z38" s="2070"/>
      <c r="AA38" s="2073"/>
      <c r="AB38" s="2074"/>
      <c r="AC38" s="2074"/>
      <c r="AD38" s="2092"/>
      <c r="AE38" s="2129"/>
      <c r="AF38" s="2130"/>
      <c r="AG38" s="2130"/>
      <c r="AH38" s="2130"/>
      <c r="AI38" s="2130"/>
      <c r="AJ38" s="2131"/>
      <c r="AK38" s="261"/>
      <c r="AN38" s="261"/>
      <c r="AO38" s="261"/>
      <c r="AP38" s="261"/>
      <c r="AQ38" s="261"/>
    </row>
    <row r="39" spans="1:43" s="260" customFormat="1" ht="22.15" customHeight="1">
      <c r="A39" s="246"/>
      <c r="B39" s="1024" t="str">
        <f t="shared" si="0"/>
        <v/>
      </c>
      <c r="C39" s="2132"/>
      <c r="D39" s="2133"/>
      <c r="E39" s="2133"/>
      <c r="F39" s="2134"/>
      <c r="G39" s="2132"/>
      <c r="H39" s="2133"/>
      <c r="I39" s="2133"/>
      <c r="J39" s="2133"/>
      <c r="K39" s="2133"/>
      <c r="L39" s="2134"/>
      <c r="M39" s="2085" t="s">
        <v>1337</v>
      </c>
      <c r="N39" s="2086"/>
      <c r="O39" s="2087"/>
      <c r="P39" s="2082"/>
      <c r="Q39" s="2082"/>
      <c r="R39" s="2082"/>
      <c r="S39" s="2082"/>
      <c r="T39" s="2083" t="s">
        <v>1025</v>
      </c>
      <c r="U39" s="2084"/>
      <c r="V39" s="2084"/>
      <c r="W39" s="2070"/>
      <c r="X39" s="2070"/>
      <c r="Y39" s="2070"/>
      <c r="Z39" s="2070"/>
      <c r="AA39" s="2071"/>
      <c r="AB39" s="2072"/>
      <c r="AC39" s="2072"/>
      <c r="AD39" s="2091"/>
      <c r="AE39" s="2075"/>
      <c r="AF39" s="2127"/>
      <c r="AG39" s="2127"/>
      <c r="AH39" s="2127"/>
      <c r="AI39" s="2127"/>
      <c r="AJ39" s="2128"/>
      <c r="AK39" s="261"/>
      <c r="AN39" s="261"/>
      <c r="AO39" s="261"/>
      <c r="AP39" s="261"/>
      <c r="AQ39" s="261"/>
    </row>
    <row r="40" spans="1:43" s="260" customFormat="1" ht="22.15" customHeight="1">
      <c r="A40" s="246"/>
      <c r="B40" s="1024" t="str">
        <f t="shared" si="0"/>
        <v/>
      </c>
      <c r="C40" s="2135"/>
      <c r="D40" s="2136"/>
      <c r="E40" s="2136"/>
      <c r="F40" s="2137"/>
      <c r="G40" s="2135"/>
      <c r="H40" s="2136"/>
      <c r="I40" s="2136"/>
      <c r="J40" s="2136"/>
      <c r="K40" s="2136"/>
      <c r="L40" s="2137"/>
      <c r="M40" s="2088" t="s">
        <v>1336</v>
      </c>
      <c r="N40" s="2089"/>
      <c r="O40" s="2090"/>
      <c r="P40" s="2082"/>
      <c r="Q40" s="2082"/>
      <c r="R40" s="2082"/>
      <c r="S40" s="2082"/>
      <c r="T40" s="2084"/>
      <c r="U40" s="2084"/>
      <c r="V40" s="2084"/>
      <c r="W40" s="2070"/>
      <c r="X40" s="2070"/>
      <c r="Y40" s="2070"/>
      <c r="Z40" s="2070"/>
      <c r="AA40" s="2073"/>
      <c r="AB40" s="2074"/>
      <c r="AC40" s="2074"/>
      <c r="AD40" s="2092"/>
      <c r="AE40" s="2129"/>
      <c r="AF40" s="2130"/>
      <c r="AG40" s="2130"/>
      <c r="AH40" s="2130"/>
      <c r="AI40" s="2130"/>
      <c r="AJ40" s="2131"/>
      <c r="AK40" s="261"/>
      <c r="AN40" s="261"/>
      <c r="AO40" s="261"/>
      <c r="AP40" s="261"/>
      <c r="AQ40" s="261"/>
    </row>
    <row r="41" spans="1:43" s="260" customFormat="1" ht="22.15" customHeight="1">
      <c r="A41" s="246"/>
      <c r="B41" s="1024" t="str">
        <f t="shared" si="0"/>
        <v/>
      </c>
      <c r="C41" s="2132"/>
      <c r="D41" s="2133"/>
      <c r="E41" s="2133"/>
      <c r="F41" s="2134"/>
      <c r="G41" s="2132"/>
      <c r="H41" s="2133"/>
      <c r="I41" s="2133"/>
      <c r="J41" s="2133"/>
      <c r="K41" s="2133"/>
      <c r="L41" s="2134"/>
      <c r="M41" s="2085" t="s">
        <v>1337</v>
      </c>
      <c r="N41" s="2086"/>
      <c r="O41" s="2087"/>
      <c r="P41" s="2082"/>
      <c r="Q41" s="2082"/>
      <c r="R41" s="2082"/>
      <c r="S41" s="2082"/>
      <c r="T41" s="2083" t="s">
        <v>1025</v>
      </c>
      <c r="U41" s="2084"/>
      <c r="V41" s="2084"/>
      <c r="W41" s="2070"/>
      <c r="X41" s="2070"/>
      <c r="Y41" s="2070"/>
      <c r="Z41" s="2070"/>
      <c r="AA41" s="2071"/>
      <c r="AB41" s="2072"/>
      <c r="AC41" s="2072"/>
      <c r="AD41" s="2091"/>
      <c r="AE41" s="2075"/>
      <c r="AF41" s="2127"/>
      <c r="AG41" s="2127"/>
      <c r="AH41" s="2127"/>
      <c r="AI41" s="2127"/>
      <c r="AJ41" s="2128"/>
      <c r="AK41" s="261"/>
      <c r="AN41" s="261"/>
      <c r="AO41" s="261"/>
      <c r="AP41" s="261"/>
      <c r="AQ41" s="261"/>
    </row>
    <row r="42" spans="1:43" s="260" customFormat="1" ht="22.15" customHeight="1">
      <c r="A42" s="246"/>
      <c r="B42" s="1024" t="str">
        <f t="shared" si="0"/>
        <v/>
      </c>
      <c r="C42" s="2135"/>
      <c r="D42" s="2136"/>
      <c r="E42" s="2136"/>
      <c r="F42" s="2137"/>
      <c r="G42" s="2135"/>
      <c r="H42" s="2136"/>
      <c r="I42" s="2136"/>
      <c r="J42" s="2136"/>
      <c r="K42" s="2136"/>
      <c r="L42" s="2137"/>
      <c r="M42" s="2088" t="s">
        <v>1336</v>
      </c>
      <c r="N42" s="2089"/>
      <c r="O42" s="2090"/>
      <c r="P42" s="2082"/>
      <c r="Q42" s="2082"/>
      <c r="R42" s="2082"/>
      <c r="S42" s="2082"/>
      <c r="T42" s="2084"/>
      <c r="U42" s="2084"/>
      <c r="V42" s="2084"/>
      <c r="W42" s="2070"/>
      <c r="X42" s="2070"/>
      <c r="Y42" s="2070"/>
      <c r="Z42" s="2070"/>
      <c r="AA42" s="2073"/>
      <c r="AB42" s="2074"/>
      <c r="AC42" s="2074"/>
      <c r="AD42" s="2092"/>
      <c r="AE42" s="2129"/>
      <c r="AF42" s="2130"/>
      <c r="AG42" s="2130"/>
      <c r="AH42" s="2130"/>
      <c r="AI42" s="2130"/>
      <c r="AJ42" s="2131"/>
      <c r="AK42" s="261"/>
      <c r="AN42" s="261"/>
      <c r="AO42" s="261"/>
      <c r="AP42" s="261"/>
      <c r="AQ42" s="261"/>
    </row>
    <row r="43" spans="1:43" s="260" customFormat="1" ht="22.15" customHeight="1">
      <c r="A43" s="246"/>
      <c r="B43" s="1024" t="str">
        <f t="shared" si="0"/>
        <v/>
      </c>
      <c r="C43" s="2132"/>
      <c r="D43" s="2133"/>
      <c r="E43" s="2133"/>
      <c r="F43" s="2134"/>
      <c r="G43" s="2132"/>
      <c r="H43" s="2133"/>
      <c r="I43" s="2133"/>
      <c r="J43" s="2133"/>
      <c r="K43" s="2133"/>
      <c r="L43" s="2134"/>
      <c r="M43" s="2085" t="s">
        <v>1337</v>
      </c>
      <c r="N43" s="2086"/>
      <c r="O43" s="2087"/>
      <c r="P43" s="2082"/>
      <c r="Q43" s="2082"/>
      <c r="R43" s="2082"/>
      <c r="S43" s="2082"/>
      <c r="T43" s="2083" t="s">
        <v>1025</v>
      </c>
      <c r="U43" s="2084"/>
      <c r="V43" s="2084"/>
      <c r="W43" s="2070"/>
      <c r="X43" s="2070"/>
      <c r="Y43" s="2070"/>
      <c r="Z43" s="2070"/>
      <c r="AA43" s="2071"/>
      <c r="AB43" s="2072"/>
      <c r="AC43" s="2072"/>
      <c r="AD43" s="2091"/>
      <c r="AE43" s="2075"/>
      <c r="AF43" s="2127"/>
      <c r="AG43" s="2127"/>
      <c r="AH43" s="2127"/>
      <c r="AI43" s="2127"/>
      <c r="AJ43" s="2128"/>
      <c r="AK43" s="261"/>
      <c r="AN43" s="261"/>
      <c r="AO43" s="261"/>
      <c r="AP43" s="261"/>
      <c r="AQ43" s="261"/>
    </row>
    <row r="44" spans="1:43" s="260" customFormat="1" ht="22.15" customHeight="1">
      <c r="A44" s="246"/>
      <c r="B44" s="1024" t="str">
        <f t="shared" si="0"/>
        <v/>
      </c>
      <c r="C44" s="2135"/>
      <c r="D44" s="2136"/>
      <c r="E44" s="2136"/>
      <c r="F44" s="2137"/>
      <c r="G44" s="2135"/>
      <c r="H44" s="2136"/>
      <c r="I44" s="2136"/>
      <c r="J44" s="2136"/>
      <c r="K44" s="2136"/>
      <c r="L44" s="2137"/>
      <c r="M44" s="2088" t="s">
        <v>1336</v>
      </c>
      <c r="N44" s="2089"/>
      <c r="O44" s="2090"/>
      <c r="P44" s="2082"/>
      <c r="Q44" s="2082"/>
      <c r="R44" s="2082"/>
      <c r="S44" s="2082"/>
      <c r="T44" s="2084"/>
      <c r="U44" s="2084"/>
      <c r="V44" s="2084"/>
      <c r="W44" s="2070"/>
      <c r="X44" s="2070"/>
      <c r="Y44" s="2070"/>
      <c r="Z44" s="2070"/>
      <c r="AA44" s="2073"/>
      <c r="AB44" s="2074"/>
      <c r="AC44" s="2074"/>
      <c r="AD44" s="2092"/>
      <c r="AE44" s="2129"/>
      <c r="AF44" s="2130"/>
      <c r="AG44" s="2130"/>
      <c r="AH44" s="2130"/>
      <c r="AI44" s="2130"/>
      <c r="AJ44" s="2131"/>
      <c r="AK44" s="261"/>
      <c r="AN44" s="261"/>
      <c r="AO44" s="261"/>
      <c r="AP44" s="261"/>
      <c r="AQ44" s="261"/>
    </row>
    <row r="45" spans="1:43" s="260" customFormat="1" ht="22.15" customHeight="1">
      <c r="A45" s="246"/>
      <c r="B45" s="1024" t="str">
        <f t="shared" si="0"/>
        <v/>
      </c>
      <c r="C45" s="2132"/>
      <c r="D45" s="2133"/>
      <c r="E45" s="2133"/>
      <c r="F45" s="2134"/>
      <c r="G45" s="2132"/>
      <c r="H45" s="2133"/>
      <c r="I45" s="2133"/>
      <c r="J45" s="2133"/>
      <c r="K45" s="2133"/>
      <c r="L45" s="2134"/>
      <c r="M45" s="2085" t="s">
        <v>1337</v>
      </c>
      <c r="N45" s="2086"/>
      <c r="O45" s="2087"/>
      <c r="P45" s="2082"/>
      <c r="Q45" s="2082"/>
      <c r="R45" s="2082"/>
      <c r="S45" s="2082"/>
      <c r="T45" s="2083" t="s">
        <v>1025</v>
      </c>
      <c r="U45" s="2084"/>
      <c r="V45" s="2084"/>
      <c r="W45" s="2070"/>
      <c r="X45" s="2070"/>
      <c r="Y45" s="2070"/>
      <c r="Z45" s="2070"/>
      <c r="AA45" s="2071"/>
      <c r="AB45" s="2072"/>
      <c r="AC45" s="2072"/>
      <c r="AD45" s="2091"/>
      <c r="AE45" s="2075"/>
      <c r="AF45" s="2127"/>
      <c r="AG45" s="2127"/>
      <c r="AH45" s="2127"/>
      <c r="AI45" s="2127"/>
      <c r="AJ45" s="2128"/>
      <c r="AK45" s="261"/>
      <c r="AN45" s="261"/>
      <c r="AO45" s="261"/>
      <c r="AP45" s="261"/>
      <c r="AQ45" s="261"/>
    </row>
    <row r="46" spans="1:43" s="260" customFormat="1" ht="22.15" customHeight="1">
      <c r="A46" s="246"/>
      <c r="B46" s="1024" t="str">
        <f t="shared" si="0"/>
        <v/>
      </c>
      <c r="C46" s="2135"/>
      <c r="D46" s="2136"/>
      <c r="E46" s="2136"/>
      <c r="F46" s="2137"/>
      <c r="G46" s="2135"/>
      <c r="H46" s="2136"/>
      <c r="I46" s="2136"/>
      <c r="J46" s="2136"/>
      <c r="K46" s="2136"/>
      <c r="L46" s="2137"/>
      <c r="M46" s="2088" t="s">
        <v>1336</v>
      </c>
      <c r="N46" s="2089"/>
      <c r="O46" s="2090"/>
      <c r="P46" s="2082"/>
      <c r="Q46" s="2082"/>
      <c r="R46" s="2082"/>
      <c r="S46" s="2082"/>
      <c r="T46" s="2084"/>
      <c r="U46" s="2084"/>
      <c r="V46" s="2084"/>
      <c r="W46" s="2070"/>
      <c r="X46" s="2070"/>
      <c r="Y46" s="2070"/>
      <c r="Z46" s="2070"/>
      <c r="AA46" s="2073"/>
      <c r="AB46" s="2074"/>
      <c r="AC46" s="2074"/>
      <c r="AD46" s="2092"/>
      <c r="AE46" s="2129"/>
      <c r="AF46" s="2130"/>
      <c r="AG46" s="2130"/>
      <c r="AH46" s="2130"/>
      <c r="AI46" s="2130"/>
      <c r="AJ46" s="2131"/>
      <c r="AK46" s="261"/>
      <c r="AN46" s="261"/>
      <c r="AO46" s="261"/>
      <c r="AP46" s="261"/>
      <c r="AQ46" s="261"/>
    </row>
    <row r="47" spans="1:43" s="260" customFormat="1" ht="22.15" customHeight="1">
      <c r="A47" s="246"/>
      <c r="B47" s="1024" t="str">
        <f t="shared" si="0"/>
        <v/>
      </c>
      <c r="C47" s="2132"/>
      <c r="D47" s="2133"/>
      <c r="E47" s="2133"/>
      <c r="F47" s="2134"/>
      <c r="G47" s="2132"/>
      <c r="H47" s="2133"/>
      <c r="I47" s="2133"/>
      <c r="J47" s="2133"/>
      <c r="K47" s="2133"/>
      <c r="L47" s="2134"/>
      <c r="M47" s="2085" t="s">
        <v>1337</v>
      </c>
      <c r="N47" s="2086"/>
      <c r="O47" s="2087"/>
      <c r="P47" s="2082"/>
      <c r="Q47" s="2082"/>
      <c r="R47" s="2082"/>
      <c r="S47" s="2082"/>
      <c r="T47" s="2083" t="s">
        <v>1025</v>
      </c>
      <c r="U47" s="2084"/>
      <c r="V47" s="2084"/>
      <c r="W47" s="2070"/>
      <c r="X47" s="2070"/>
      <c r="Y47" s="2070"/>
      <c r="Z47" s="2070"/>
      <c r="AA47" s="2071"/>
      <c r="AB47" s="2072"/>
      <c r="AC47" s="2072"/>
      <c r="AD47" s="2091"/>
      <c r="AE47" s="2075"/>
      <c r="AF47" s="2127"/>
      <c r="AG47" s="2127"/>
      <c r="AH47" s="2127"/>
      <c r="AI47" s="2127"/>
      <c r="AJ47" s="2128"/>
      <c r="AK47" s="261"/>
      <c r="AN47" s="261"/>
      <c r="AO47" s="261"/>
      <c r="AP47" s="261"/>
      <c r="AQ47" s="261"/>
    </row>
    <row r="48" spans="1:43" s="260" customFormat="1" ht="22.15" customHeight="1">
      <c r="A48" s="246"/>
      <c r="B48" s="1024" t="str">
        <f t="shared" si="0"/>
        <v/>
      </c>
      <c r="C48" s="2135"/>
      <c r="D48" s="2136"/>
      <c r="E48" s="2136"/>
      <c r="F48" s="2137"/>
      <c r="G48" s="2135"/>
      <c r="H48" s="2136"/>
      <c r="I48" s="2136"/>
      <c r="J48" s="2136"/>
      <c r="K48" s="2136"/>
      <c r="L48" s="2137"/>
      <c r="M48" s="2088" t="s">
        <v>1336</v>
      </c>
      <c r="N48" s="2089"/>
      <c r="O48" s="2090"/>
      <c r="P48" s="2082"/>
      <c r="Q48" s="2082"/>
      <c r="R48" s="2082"/>
      <c r="S48" s="2082"/>
      <c r="T48" s="2084"/>
      <c r="U48" s="2084"/>
      <c r="V48" s="2084"/>
      <c r="W48" s="2070"/>
      <c r="X48" s="2070"/>
      <c r="Y48" s="2070"/>
      <c r="Z48" s="2070"/>
      <c r="AA48" s="2073"/>
      <c r="AB48" s="2074"/>
      <c r="AC48" s="2074"/>
      <c r="AD48" s="2092"/>
      <c r="AE48" s="2129"/>
      <c r="AF48" s="2130"/>
      <c r="AG48" s="2130"/>
      <c r="AH48" s="2130"/>
      <c r="AI48" s="2130"/>
      <c r="AJ48" s="2131"/>
      <c r="AK48" s="261"/>
      <c r="AN48" s="261"/>
      <c r="AO48" s="261"/>
      <c r="AP48" s="261"/>
      <c r="AQ48" s="261"/>
    </row>
    <row r="49" spans="1:43" s="260" customFormat="1" ht="22.15" customHeight="1">
      <c r="A49" s="246"/>
      <c r="B49" s="1024" t="str">
        <f t="shared" si="0"/>
        <v/>
      </c>
      <c r="C49" s="2132"/>
      <c r="D49" s="2133"/>
      <c r="E49" s="2133"/>
      <c r="F49" s="2134"/>
      <c r="G49" s="2132"/>
      <c r="H49" s="2133"/>
      <c r="I49" s="2133"/>
      <c r="J49" s="2133"/>
      <c r="K49" s="2133"/>
      <c r="L49" s="2134"/>
      <c r="M49" s="2085" t="s">
        <v>1337</v>
      </c>
      <c r="N49" s="2086"/>
      <c r="O49" s="2087"/>
      <c r="P49" s="2082"/>
      <c r="Q49" s="2082"/>
      <c r="R49" s="2082"/>
      <c r="S49" s="2082"/>
      <c r="T49" s="2083" t="s">
        <v>1025</v>
      </c>
      <c r="U49" s="2084"/>
      <c r="V49" s="2084"/>
      <c r="W49" s="2070"/>
      <c r="X49" s="2070"/>
      <c r="Y49" s="2070"/>
      <c r="Z49" s="2070"/>
      <c r="AA49" s="2071"/>
      <c r="AB49" s="2072"/>
      <c r="AC49" s="2072"/>
      <c r="AD49" s="2091"/>
      <c r="AE49" s="2075"/>
      <c r="AF49" s="2127"/>
      <c r="AG49" s="2127"/>
      <c r="AH49" s="2127"/>
      <c r="AI49" s="2127"/>
      <c r="AJ49" s="2128"/>
      <c r="AK49" s="261"/>
      <c r="AN49" s="261"/>
      <c r="AO49" s="261"/>
      <c r="AP49" s="261"/>
      <c r="AQ49" s="261"/>
    </row>
    <row r="50" spans="1:43" s="260" customFormat="1" ht="22.15" customHeight="1">
      <c r="A50" s="246"/>
      <c r="B50" s="1024" t="str">
        <f t="shared" si="0"/>
        <v/>
      </c>
      <c r="C50" s="2135"/>
      <c r="D50" s="2136"/>
      <c r="E50" s="2136"/>
      <c r="F50" s="2137"/>
      <c r="G50" s="2135"/>
      <c r="H50" s="2136"/>
      <c r="I50" s="2136"/>
      <c r="J50" s="2136"/>
      <c r="K50" s="2136"/>
      <c r="L50" s="2137"/>
      <c r="M50" s="2088" t="s">
        <v>1336</v>
      </c>
      <c r="N50" s="2089"/>
      <c r="O50" s="2090"/>
      <c r="P50" s="2082"/>
      <c r="Q50" s="2082"/>
      <c r="R50" s="2082"/>
      <c r="S50" s="2082"/>
      <c r="T50" s="2084"/>
      <c r="U50" s="2084"/>
      <c r="V50" s="2084"/>
      <c r="W50" s="2070"/>
      <c r="X50" s="2070"/>
      <c r="Y50" s="2070"/>
      <c r="Z50" s="2070"/>
      <c r="AA50" s="2073"/>
      <c r="AB50" s="2074"/>
      <c r="AC50" s="2074"/>
      <c r="AD50" s="2092"/>
      <c r="AE50" s="2129"/>
      <c r="AF50" s="2130"/>
      <c r="AG50" s="2130"/>
      <c r="AH50" s="2130"/>
      <c r="AI50" s="2130"/>
      <c r="AJ50" s="2131"/>
      <c r="AK50" s="261"/>
      <c r="AN50" s="261"/>
      <c r="AO50" s="261"/>
      <c r="AP50" s="261"/>
      <c r="AQ50" s="261"/>
    </row>
    <row r="51" spans="1:43" s="260" customFormat="1" ht="22.15" customHeight="1">
      <c r="A51" s="246"/>
      <c r="B51" s="1024" t="str">
        <f t="shared" si="0"/>
        <v/>
      </c>
      <c r="C51" s="2132"/>
      <c r="D51" s="2133"/>
      <c r="E51" s="2133"/>
      <c r="F51" s="2134"/>
      <c r="G51" s="2132"/>
      <c r="H51" s="2133"/>
      <c r="I51" s="2133"/>
      <c r="J51" s="2133"/>
      <c r="K51" s="2133"/>
      <c r="L51" s="2134"/>
      <c r="M51" s="2085" t="s">
        <v>1337</v>
      </c>
      <c r="N51" s="2086"/>
      <c r="O51" s="2087"/>
      <c r="P51" s="2082"/>
      <c r="Q51" s="2082"/>
      <c r="R51" s="2082"/>
      <c r="S51" s="2082"/>
      <c r="T51" s="2083" t="s">
        <v>1025</v>
      </c>
      <c r="U51" s="2084"/>
      <c r="V51" s="2084"/>
      <c r="W51" s="2070"/>
      <c r="X51" s="2070"/>
      <c r="Y51" s="2070"/>
      <c r="Z51" s="2070"/>
      <c r="AA51" s="2071"/>
      <c r="AB51" s="2072"/>
      <c r="AC51" s="2072"/>
      <c r="AD51" s="2091"/>
      <c r="AE51" s="2075"/>
      <c r="AF51" s="2127"/>
      <c r="AG51" s="2127"/>
      <c r="AH51" s="2127"/>
      <c r="AI51" s="2127"/>
      <c r="AJ51" s="2128"/>
      <c r="AK51" s="261"/>
      <c r="AN51" s="261"/>
      <c r="AO51" s="261"/>
      <c r="AP51" s="261"/>
      <c r="AQ51" s="261"/>
    </row>
    <row r="52" spans="1:43" s="260" customFormat="1" ht="22.15" customHeight="1">
      <c r="A52" s="246"/>
      <c r="B52" s="1024" t="str">
        <f t="shared" si="0"/>
        <v/>
      </c>
      <c r="C52" s="2135"/>
      <c r="D52" s="2136"/>
      <c r="E52" s="2136"/>
      <c r="F52" s="2137"/>
      <c r="G52" s="2135"/>
      <c r="H52" s="2136"/>
      <c r="I52" s="2136"/>
      <c r="J52" s="2136"/>
      <c r="K52" s="2136"/>
      <c r="L52" s="2137"/>
      <c r="M52" s="2088" t="s">
        <v>1336</v>
      </c>
      <c r="N52" s="2089"/>
      <c r="O52" s="2090"/>
      <c r="P52" s="2082"/>
      <c r="Q52" s="2082"/>
      <c r="R52" s="2082"/>
      <c r="S52" s="2082"/>
      <c r="T52" s="2084"/>
      <c r="U52" s="2084"/>
      <c r="V52" s="2084"/>
      <c r="W52" s="2070"/>
      <c r="X52" s="2070"/>
      <c r="Y52" s="2070"/>
      <c r="Z52" s="2070"/>
      <c r="AA52" s="2073"/>
      <c r="AB52" s="2074"/>
      <c r="AC52" s="2074"/>
      <c r="AD52" s="2092"/>
      <c r="AE52" s="2129"/>
      <c r="AF52" s="2130"/>
      <c r="AG52" s="2130"/>
      <c r="AH52" s="2130"/>
      <c r="AI52" s="2130"/>
      <c r="AJ52" s="2131"/>
      <c r="AK52" s="261"/>
      <c r="AN52" s="261"/>
      <c r="AO52" s="261"/>
      <c r="AP52" s="261"/>
      <c r="AQ52" s="261"/>
    </row>
    <row r="53" spans="1:43" s="260" customFormat="1" ht="22.15" customHeight="1">
      <c r="A53" s="246"/>
      <c r="B53" s="1024" t="str">
        <f t="shared" si="0"/>
        <v/>
      </c>
      <c r="C53" s="2132"/>
      <c r="D53" s="2133"/>
      <c r="E53" s="2133"/>
      <c r="F53" s="2134"/>
      <c r="G53" s="2132"/>
      <c r="H53" s="2133"/>
      <c r="I53" s="2133"/>
      <c r="J53" s="2133"/>
      <c r="K53" s="2133"/>
      <c r="L53" s="2134"/>
      <c r="M53" s="2085" t="s">
        <v>1337</v>
      </c>
      <c r="N53" s="2086"/>
      <c r="O53" s="2087"/>
      <c r="P53" s="2082"/>
      <c r="Q53" s="2082"/>
      <c r="R53" s="2082"/>
      <c r="S53" s="2082"/>
      <c r="T53" s="2083" t="s">
        <v>1025</v>
      </c>
      <c r="U53" s="2084"/>
      <c r="V53" s="2084"/>
      <c r="W53" s="2070"/>
      <c r="X53" s="2070"/>
      <c r="Y53" s="2070"/>
      <c r="Z53" s="2070"/>
      <c r="AA53" s="2071"/>
      <c r="AB53" s="2072"/>
      <c r="AC53" s="2072"/>
      <c r="AD53" s="2091"/>
      <c r="AE53" s="2075"/>
      <c r="AF53" s="2127"/>
      <c r="AG53" s="2127"/>
      <c r="AH53" s="2127"/>
      <c r="AI53" s="2127"/>
      <c r="AJ53" s="2128"/>
      <c r="AK53" s="261"/>
      <c r="AN53" s="261"/>
      <c r="AO53" s="261"/>
      <c r="AP53" s="261"/>
      <c r="AQ53" s="261"/>
    </row>
    <row r="54" spans="1:43" s="260" customFormat="1" ht="22.15" customHeight="1">
      <c r="A54" s="246"/>
      <c r="B54" s="1024" t="str">
        <f t="shared" si="0"/>
        <v/>
      </c>
      <c r="C54" s="2135"/>
      <c r="D54" s="2136"/>
      <c r="E54" s="2136"/>
      <c r="F54" s="2137"/>
      <c r="G54" s="2135"/>
      <c r="H54" s="2136"/>
      <c r="I54" s="2136"/>
      <c r="J54" s="2136"/>
      <c r="K54" s="2136"/>
      <c r="L54" s="2137"/>
      <c r="M54" s="2088" t="s">
        <v>1336</v>
      </c>
      <c r="N54" s="2089"/>
      <c r="O54" s="2090"/>
      <c r="P54" s="2082"/>
      <c r="Q54" s="2082"/>
      <c r="R54" s="2082"/>
      <c r="S54" s="2082"/>
      <c r="T54" s="2084"/>
      <c r="U54" s="2084"/>
      <c r="V54" s="2084"/>
      <c r="W54" s="2070"/>
      <c r="X54" s="2070"/>
      <c r="Y54" s="2070"/>
      <c r="Z54" s="2070"/>
      <c r="AA54" s="2073"/>
      <c r="AB54" s="2074"/>
      <c r="AC54" s="2074"/>
      <c r="AD54" s="2092"/>
      <c r="AE54" s="2129"/>
      <c r="AF54" s="2130"/>
      <c r="AG54" s="2130"/>
      <c r="AH54" s="2130"/>
      <c r="AI54" s="2130"/>
      <c r="AJ54" s="2131"/>
      <c r="AK54" s="261"/>
      <c r="AN54" s="261"/>
      <c r="AO54" s="261"/>
      <c r="AP54" s="261"/>
      <c r="AQ54" s="261"/>
    </row>
    <row r="55" spans="1:43" s="260" customFormat="1" ht="22.15" customHeight="1">
      <c r="A55" s="246"/>
      <c r="B55" s="1024" t="str">
        <f t="shared" si="0"/>
        <v/>
      </c>
      <c r="C55" s="2132"/>
      <c r="D55" s="2133"/>
      <c r="E55" s="2133"/>
      <c r="F55" s="2134"/>
      <c r="G55" s="2132"/>
      <c r="H55" s="2133"/>
      <c r="I55" s="2133"/>
      <c r="J55" s="2133"/>
      <c r="K55" s="2133"/>
      <c r="L55" s="2134"/>
      <c r="M55" s="2085" t="s">
        <v>1337</v>
      </c>
      <c r="N55" s="2086"/>
      <c r="O55" s="2087"/>
      <c r="P55" s="2082"/>
      <c r="Q55" s="2082"/>
      <c r="R55" s="2082"/>
      <c r="S55" s="2082"/>
      <c r="T55" s="2083" t="s">
        <v>1025</v>
      </c>
      <c r="U55" s="2084"/>
      <c r="V55" s="2084"/>
      <c r="W55" s="2070"/>
      <c r="X55" s="2070"/>
      <c r="Y55" s="2070"/>
      <c r="Z55" s="2070"/>
      <c r="AA55" s="2071"/>
      <c r="AB55" s="2072"/>
      <c r="AC55" s="2072"/>
      <c r="AD55" s="2091"/>
      <c r="AE55" s="2075"/>
      <c r="AF55" s="2127"/>
      <c r="AG55" s="2127"/>
      <c r="AH55" s="2127"/>
      <c r="AI55" s="2127"/>
      <c r="AJ55" s="2128"/>
      <c r="AK55" s="261"/>
      <c r="AN55" s="261"/>
      <c r="AO55" s="261"/>
      <c r="AP55" s="261"/>
      <c r="AQ55" s="261"/>
    </row>
    <row r="56" spans="1:43" s="260" customFormat="1" ht="22.15" customHeight="1">
      <c r="A56" s="246"/>
      <c r="B56" s="1024" t="str">
        <f t="shared" si="0"/>
        <v/>
      </c>
      <c r="C56" s="2135"/>
      <c r="D56" s="2136"/>
      <c r="E56" s="2136"/>
      <c r="F56" s="2137"/>
      <c r="G56" s="2135"/>
      <c r="H56" s="2136"/>
      <c r="I56" s="2136"/>
      <c r="J56" s="2136"/>
      <c r="K56" s="2136"/>
      <c r="L56" s="2137"/>
      <c r="M56" s="2088" t="s">
        <v>1336</v>
      </c>
      <c r="N56" s="2089"/>
      <c r="O56" s="2090"/>
      <c r="P56" s="2082"/>
      <c r="Q56" s="2082"/>
      <c r="R56" s="2082"/>
      <c r="S56" s="2082"/>
      <c r="T56" s="2084"/>
      <c r="U56" s="2084"/>
      <c r="V56" s="2084"/>
      <c r="W56" s="2070"/>
      <c r="X56" s="2070"/>
      <c r="Y56" s="2070"/>
      <c r="Z56" s="2070"/>
      <c r="AA56" s="2073"/>
      <c r="AB56" s="2074"/>
      <c r="AC56" s="2074"/>
      <c r="AD56" s="2092"/>
      <c r="AE56" s="2129"/>
      <c r="AF56" s="2130"/>
      <c r="AG56" s="2130"/>
      <c r="AH56" s="2130"/>
      <c r="AI56" s="2130"/>
      <c r="AJ56" s="2131"/>
      <c r="AK56" s="261"/>
      <c r="AN56" s="261"/>
      <c r="AO56" s="261"/>
      <c r="AP56" s="261"/>
      <c r="AQ56" s="261"/>
    </row>
    <row r="57" spans="1:43" s="260" customFormat="1" ht="22.15" customHeight="1">
      <c r="A57" s="246"/>
      <c r="B57" s="246"/>
      <c r="C57" s="262"/>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62"/>
      <c r="AK57" s="261"/>
      <c r="AN57" s="261"/>
      <c r="AO57" s="261"/>
      <c r="AP57" s="261"/>
      <c r="AQ57" s="261"/>
    </row>
    <row r="58" spans="1:43" s="260" customFormat="1" ht="19.5" customHeight="1">
      <c r="A58" s="246"/>
      <c r="B58" s="246"/>
      <c r="AH58" s="261"/>
      <c r="AI58" s="261"/>
      <c r="AJ58" s="261"/>
      <c r="AK58" s="261"/>
      <c r="AN58" s="261"/>
      <c r="AO58" s="261"/>
      <c r="AP58" s="261"/>
      <c r="AQ58" s="261"/>
    </row>
    <row r="59" spans="1:43" s="260" customFormat="1">
      <c r="A59" s="246"/>
      <c r="B59" s="246"/>
      <c r="AH59" s="261"/>
      <c r="AI59" s="261"/>
      <c r="AJ59" s="261"/>
      <c r="AK59" s="261"/>
      <c r="AN59" s="261"/>
      <c r="AO59" s="261"/>
      <c r="AP59" s="261"/>
      <c r="AQ59" s="261"/>
    </row>
    <row r="60" spans="1:43" s="260" customFormat="1">
      <c r="A60" s="246"/>
      <c r="B60" s="246"/>
      <c r="AH60" s="261"/>
      <c r="AI60" s="261"/>
      <c r="AJ60" s="261"/>
      <c r="AK60" s="261"/>
      <c r="AN60" s="261"/>
      <c r="AO60" s="261"/>
      <c r="AP60" s="261"/>
      <c r="AQ60" s="261"/>
    </row>
    <row r="61" spans="1:43" s="260" customFormat="1">
      <c r="A61" s="246"/>
      <c r="B61" s="246"/>
      <c r="AH61" s="261"/>
      <c r="AI61" s="261"/>
      <c r="AJ61" s="261"/>
      <c r="AK61" s="261"/>
      <c r="AN61" s="261"/>
      <c r="AO61" s="261"/>
      <c r="AP61" s="261"/>
      <c r="AQ61" s="261"/>
    </row>
    <row r="62" spans="1:43" s="260" customFormat="1">
      <c r="A62" s="246"/>
      <c r="B62" s="246"/>
      <c r="AH62" s="261"/>
      <c r="AI62" s="261"/>
      <c r="AJ62" s="261"/>
      <c r="AK62" s="261"/>
      <c r="AN62" s="261"/>
      <c r="AO62" s="261"/>
      <c r="AP62" s="261"/>
      <c r="AQ62" s="261"/>
    </row>
    <row r="63" spans="1:43" s="260" customFormat="1">
      <c r="A63" s="246"/>
      <c r="B63" s="246"/>
      <c r="AH63" s="261"/>
      <c r="AI63" s="261"/>
      <c r="AJ63" s="261"/>
      <c r="AK63" s="261"/>
      <c r="AN63" s="261"/>
      <c r="AO63" s="261"/>
      <c r="AP63" s="261"/>
      <c r="AQ63" s="261"/>
    </row>
    <row r="64" spans="1:43" s="260" customFormat="1">
      <c r="A64" s="246"/>
      <c r="B64" s="246"/>
      <c r="AH64" s="261"/>
      <c r="AI64" s="261"/>
      <c r="AJ64" s="261"/>
      <c r="AK64" s="261"/>
      <c r="AN64" s="261"/>
      <c r="AO64" s="261"/>
      <c r="AP64" s="261"/>
      <c r="AQ64" s="261"/>
    </row>
    <row r="65" spans="1:43" s="260" customFormat="1">
      <c r="A65" s="246"/>
      <c r="B65" s="246"/>
      <c r="AH65" s="261"/>
      <c r="AI65" s="261"/>
      <c r="AJ65" s="261"/>
      <c r="AK65" s="261"/>
      <c r="AN65" s="261"/>
      <c r="AO65" s="261"/>
      <c r="AP65" s="261"/>
      <c r="AQ65" s="261"/>
    </row>
    <row r="66" spans="1:43" s="260" customFormat="1">
      <c r="A66" s="246"/>
      <c r="B66" s="246"/>
      <c r="AH66" s="261"/>
      <c r="AI66" s="261"/>
      <c r="AJ66" s="261"/>
      <c r="AK66" s="261"/>
      <c r="AN66" s="261"/>
      <c r="AO66" s="261"/>
      <c r="AP66" s="261"/>
      <c r="AQ66" s="261"/>
    </row>
    <row r="67" spans="1:43" s="260" customFormat="1">
      <c r="A67" s="246"/>
      <c r="B67" s="246"/>
      <c r="AH67" s="261"/>
      <c r="AI67" s="261"/>
      <c r="AJ67" s="261"/>
      <c r="AK67" s="261"/>
      <c r="AN67" s="261"/>
      <c r="AO67" s="261"/>
      <c r="AP67" s="261"/>
      <c r="AQ67" s="261"/>
    </row>
    <row r="68" spans="1:43" s="260" customFormat="1">
      <c r="A68" s="246"/>
      <c r="B68" s="246"/>
      <c r="AH68" s="261"/>
      <c r="AI68" s="261"/>
      <c r="AJ68" s="261"/>
      <c r="AK68" s="261"/>
      <c r="AN68" s="261"/>
      <c r="AO68" s="261"/>
      <c r="AP68" s="261"/>
      <c r="AQ68" s="261"/>
    </row>
    <row r="69" spans="1:43" s="260" customFormat="1">
      <c r="A69" s="246"/>
      <c r="B69" s="246"/>
      <c r="AH69" s="261"/>
      <c r="AI69" s="261"/>
      <c r="AJ69" s="261"/>
      <c r="AK69" s="261"/>
      <c r="AN69" s="261"/>
      <c r="AO69" s="261"/>
      <c r="AP69" s="261"/>
      <c r="AQ69" s="261"/>
    </row>
    <row r="70" spans="1:43" s="260" customFormat="1">
      <c r="A70" s="246"/>
      <c r="B70" s="246"/>
      <c r="AH70" s="261"/>
      <c r="AI70" s="261"/>
      <c r="AJ70" s="261"/>
      <c r="AK70" s="261"/>
      <c r="AN70" s="261"/>
      <c r="AO70" s="261"/>
      <c r="AP70" s="261"/>
      <c r="AQ70" s="261"/>
    </row>
    <row r="74" spans="1:43" s="260" customFormat="1">
      <c r="A74" s="247"/>
      <c r="B74" s="247"/>
      <c r="AH74" s="261"/>
      <c r="AI74" s="261"/>
      <c r="AJ74" s="261"/>
      <c r="AK74" s="261"/>
      <c r="AN74" s="261"/>
      <c r="AO74" s="261"/>
      <c r="AP74" s="261"/>
      <c r="AQ74" s="261"/>
    </row>
    <row r="75" spans="1:43" s="260" customFormat="1">
      <c r="A75" s="247"/>
      <c r="B75" s="247"/>
      <c r="AH75" s="261"/>
      <c r="AI75" s="261"/>
      <c r="AJ75" s="261"/>
      <c r="AK75" s="261"/>
      <c r="AN75" s="261"/>
      <c r="AO75" s="261"/>
      <c r="AP75" s="261"/>
      <c r="AQ75" s="261"/>
    </row>
  </sheetData>
  <mergeCells count="212">
    <mergeCell ref="W35:Z36"/>
    <mergeCell ref="AA35:AD36"/>
    <mergeCell ref="AE35:AJ36"/>
    <mergeCell ref="M36:O36"/>
    <mergeCell ref="C47:F48"/>
    <mergeCell ref="G47:L48"/>
    <mergeCell ref="M47:O47"/>
    <mergeCell ref="P47:S48"/>
    <mergeCell ref="T47:V48"/>
    <mergeCell ref="W47:Z48"/>
    <mergeCell ref="AA47:AD48"/>
    <mergeCell ref="AE47:AJ48"/>
    <mergeCell ref="M48:O48"/>
    <mergeCell ref="C35:F36"/>
    <mergeCell ref="G35:L36"/>
    <mergeCell ref="M35:O35"/>
    <mergeCell ref="P35:S36"/>
    <mergeCell ref="T35:V36"/>
    <mergeCell ref="T39:V40"/>
    <mergeCell ref="W39:Z40"/>
    <mergeCell ref="AA39:AD40"/>
    <mergeCell ref="AE39:AJ40"/>
    <mergeCell ref="M40:O40"/>
    <mergeCell ref="AA43:AD44"/>
    <mergeCell ref="G37:L38"/>
    <mergeCell ref="M37:O37"/>
    <mergeCell ref="P37:S38"/>
    <mergeCell ref="T37:V38"/>
    <mergeCell ref="W37:Z38"/>
    <mergeCell ref="AA37:AD38"/>
    <mergeCell ref="AE37:AJ38"/>
    <mergeCell ref="M38:O38"/>
    <mergeCell ref="C39:F40"/>
    <mergeCell ref="G39:L40"/>
    <mergeCell ref="M39:O39"/>
    <mergeCell ref="P39:S40"/>
    <mergeCell ref="W53:Z54"/>
    <mergeCell ref="AA53:AD54"/>
    <mergeCell ref="AE53:AJ54"/>
    <mergeCell ref="M54:O54"/>
    <mergeCell ref="C41:F42"/>
    <mergeCell ref="G41:L42"/>
    <mergeCell ref="M41:O41"/>
    <mergeCell ref="P41:S42"/>
    <mergeCell ref="T41:V42"/>
    <mergeCell ref="W41:Z42"/>
    <mergeCell ref="AA41:AD42"/>
    <mergeCell ref="AE41:AJ42"/>
    <mergeCell ref="M42:O42"/>
    <mergeCell ref="C43:F44"/>
    <mergeCell ref="G43:L44"/>
    <mergeCell ref="M43:O43"/>
    <mergeCell ref="C53:F54"/>
    <mergeCell ref="G53:L54"/>
    <mergeCell ref="M53:O53"/>
    <mergeCell ref="P53:S54"/>
    <mergeCell ref="T53:V54"/>
    <mergeCell ref="W49:Z50"/>
    <mergeCell ref="AA49:AD50"/>
    <mergeCell ref="AE49:AJ50"/>
    <mergeCell ref="T51:V52"/>
    <mergeCell ref="W51:Z52"/>
    <mergeCell ref="AA51:AD52"/>
    <mergeCell ref="AE51:AJ52"/>
    <mergeCell ref="M52:O52"/>
    <mergeCell ref="C49:F50"/>
    <mergeCell ref="G49:L50"/>
    <mergeCell ref="M49:O49"/>
    <mergeCell ref="P49:S50"/>
    <mergeCell ref="T49:V50"/>
    <mergeCell ref="W33:Z34"/>
    <mergeCell ref="AA33:AD34"/>
    <mergeCell ref="AE33:AJ34"/>
    <mergeCell ref="M34:O34"/>
    <mergeCell ref="C45:F46"/>
    <mergeCell ref="G45:L46"/>
    <mergeCell ref="M45:O45"/>
    <mergeCell ref="P45:S46"/>
    <mergeCell ref="T45:V46"/>
    <mergeCell ref="W45:Z46"/>
    <mergeCell ref="AA45:AD46"/>
    <mergeCell ref="AE45:AJ46"/>
    <mergeCell ref="M46:O46"/>
    <mergeCell ref="P43:S44"/>
    <mergeCell ref="T43:V44"/>
    <mergeCell ref="W43:Z44"/>
    <mergeCell ref="C33:F34"/>
    <mergeCell ref="G33:L34"/>
    <mergeCell ref="M33:O33"/>
    <mergeCell ref="P33:S34"/>
    <mergeCell ref="T33:V34"/>
    <mergeCell ref="AE43:AJ44"/>
    <mergeCell ref="M44:O44"/>
    <mergeCell ref="C37:F38"/>
    <mergeCell ref="A1:A3"/>
    <mergeCell ref="C1:S1"/>
    <mergeCell ref="T1:AJ1"/>
    <mergeCell ref="V2:AD2"/>
    <mergeCell ref="V3:AA3"/>
    <mergeCell ref="D3:J3"/>
    <mergeCell ref="T2:U3"/>
    <mergeCell ref="D9:F9"/>
    <mergeCell ref="G9:O9"/>
    <mergeCell ref="N7:R7"/>
    <mergeCell ref="AD7:AI7"/>
    <mergeCell ref="D10:F10"/>
    <mergeCell ref="G10:O10"/>
    <mergeCell ref="X10:Y10"/>
    <mergeCell ref="D11:F11"/>
    <mergeCell ref="G11:O11"/>
    <mergeCell ref="I13:Q13"/>
    <mergeCell ref="C15:F16"/>
    <mergeCell ref="G15:L16"/>
    <mergeCell ref="M15:O16"/>
    <mergeCell ref="P15:S16"/>
    <mergeCell ref="G12:H13"/>
    <mergeCell ref="I12:Q12"/>
    <mergeCell ref="C17:F18"/>
    <mergeCell ref="G17:L18"/>
    <mergeCell ref="P17:S18"/>
    <mergeCell ref="M18:O18"/>
    <mergeCell ref="M17:O17"/>
    <mergeCell ref="T17:V17"/>
    <mergeCell ref="T18:V18"/>
    <mergeCell ref="C19:F20"/>
    <mergeCell ref="G19:L20"/>
    <mergeCell ref="P19:S20"/>
    <mergeCell ref="T19:V20"/>
    <mergeCell ref="M19:O19"/>
    <mergeCell ref="M20:O20"/>
    <mergeCell ref="C21:F22"/>
    <mergeCell ref="G21:L22"/>
    <mergeCell ref="P21:S22"/>
    <mergeCell ref="T21:V22"/>
    <mergeCell ref="M21:O21"/>
    <mergeCell ref="M22:O22"/>
    <mergeCell ref="C23:F24"/>
    <mergeCell ref="G23:L24"/>
    <mergeCell ref="P23:S24"/>
    <mergeCell ref="T23:V24"/>
    <mergeCell ref="M23:O23"/>
    <mergeCell ref="M24:O24"/>
    <mergeCell ref="C25:F26"/>
    <mergeCell ref="G25:L26"/>
    <mergeCell ref="P25:S26"/>
    <mergeCell ref="T25:V26"/>
    <mergeCell ref="M25:O25"/>
    <mergeCell ref="M26:O26"/>
    <mergeCell ref="C27:F28"/>
    <mergeCell ref="G27:L28"/>
    <mergeCell ref="P27:S28"/>
    <mergeCell ref="T27:V28"/>
    <mergeCell ref="M27:O27"/>
    <mergeCell ref="M28:O28"/>
    <mergeCell ref="C29:F30"/>
    <mergeCell ref="G29:L30"/>
    <mergeCell ref="P29:S30"/>
    <mergeCell ref="T29:V30"/>
    <mergeCell ref="M29:O29"/>
    <mergeCell ref="M30:O30"/>
    <mergeCell ref="C55:F56"/>
    <mergeCell ref="G55:L56"/>
    <mergeCell ref="P55:S56"/>
    <mergeCell ref="T55:V56"/>
    <mergeCell ref="M55:O55"/>
    <mergeCell ref="M56:O56"/>
    <mergeCell ref="M32:O32"/>
    <mergeCell ref="T32:V32"/>
    <mergeCell ref="C31:F32"/>
    <mergeCell ref="G31:L32"/>
    <mergeCell ref="M31:O31"/>
    <mergeCell ref="P31:S32"/>
    <mergeCell ref="T31:V31"/>
    <mergeCell ref="M50:O50"/>
    <mergeCell ref="C51:F52"/>
    <mergeCell ref="G51:L52"/>
    <mergeCell ref="M51:O51"/>
    <mergeCell ref="P51:S52"/>
    <mergeCell ref="AA19:AD20"/>
    <mergeCell ref="AE19:AJ20"/>
    <mergeCell ref="AA21:AD22"/>
    <mergeCell ref="AE21:AJ22"/>
    <mergeCell ref="W55:Z56"/>
    <mergeCell ref="AA55:AD56"/>
    <mergeCell ref="AE55:AJ56"/>
    <mergeCell ref="W29:Z30"/>
    <mergeCell ref="W27:Z28"/>
    <mergeCell ref="W25:Z26"/>
    <mergeCell ref="W23:Z24"/>
    <mergeCell ref="AA23:AD24"/>
    <mergeCell ref="AE23:AJ24"/>
    <mergeCell ref="W21:Z22"/>
    <mergeCell ref="W19:Z20"/>
    <mergeCell ref="AA25:AD26"/>
    <mergeCell ref="AE25:AJ26"/>
    <mergeCell ref="AA27:AD28"/>
    <mergeCell ref="AE27:AJ28"/>
    <mergeCell ref="AA29:AD30"/>
    <mergeCell ref="AE29:AJ30"/>
    <mergeCell ref="W31:Z32"/>
    <mergeCell ref="AA31:AD32"/>
    <mergeCell ref="AE31:AJ32"/>
    <mergeCell ref="AA15:AD16"/>
    <mergeCell ref="AE15:AJ16"/>
    <mergeCell ref="AA17:AD18"/>
    <mergeCell ref="AE17:AJ18"/>
    <mergeCell ref="W17:Z18"/>
    <mergeCell ref="W15:Z16"/>
    <mergeCell ref="AF10:AG10"/>
    <mergeCell ref="AH10:AI10"/>
    <mergeCell ref="T15:V16"/>
    <mergeCell ref="Z10:AE10"/>
  </mergeCells>
  <phoneticPr fontId="6"/>
  <conditionalFormatting sqref="M17:O17">
    <cfRule type="cellIs" dxfId="4839" priority="11" operator="equal">
      <formula>"現　　場"</formula>
    </cfRule>
  </conditionalFormatting>
  <conditionalFormatting sqref="M18:O18">
    <cfRule type="cellIs" dxfId="4838" priority="10" operator="equal">
      <formula>"工　　場"</formula>
    </cfRule>
  </conditionalFormatting>
  <conditionalFormatting sqref="M19:O19 M21:O21 M23:O23 M25:O25 M27:O27 M29:O29 M55:O55">
    <cfRule type="cellIs" dxfId="4837" priority="9" operator="equal">
      <formula>"現　　場"</formula>
    </cfRule>
  </conditionalFormatting>
  <conditionalFormatting sqref="M20:O20 M22:O22 M24:O24 M26:O26 M28:O28 M30:O30 M34:O34 M36:O36 M38:O38 M40:O40 M42:O42 M44:O44 M46:O46 M48:O48 M50:O50 M52:O52 M54:O54 M56:O56">
    <cfRule type="cellIs" dxfId="4836" priority="8" operator="equal">
      <formula>"工　　場"</formula>
    </cfRule>
  </conditionalFormatting>
  <conditionalFormatting sqref="M31:O31">
    <cfRule type="cellIs" dxfId="4835" priority="7" operator="equal">
      <formula>"現　　場"</formula>
    </cfRule>
  </conditionalFormatting>
  <conditionalFormatting sqref="M32:O32">
    <cfRule type="cellIs" dxfId="4834" priority="6" operator="equal">
      <formula>"工　　場"</formula>
    </cfRule>
  </conditionalFormatting>
  <conditionalFormatting sqref="M33:O33 M45:O45 M49:O49 M51:O51 M53:O53">
    <cfRule type="cellIs" dxfId="4833" priority="5" operator="equal">
      <formula>"現　　場"</formula>
    </cfRule>
  </conditionalFormatting>
  <conditionalFormatting sqref="M35:O35">
    <cfRule type="cellIs" dxfId="4832" priority="2" operator="equal">
      <formula>"現　　場"</formula>
    </cfRule>
  </conditionalFormatting>
  <conditionalFormatting sqref="M37:O37 M39:O39">
    <cfRule type="cellIs" dxfId="4831" priority="3" operator="equal">
      <formula>"現　　場"</formula>
    </cfRule>
  </conditionalFormatting>
  <conditionalFormatting sqref="M41:O41 M43:O43">
    <cfRule type="cellIs" dxfId="4830" priority="4" operator="equal">
      <formula>"現　　場"</formula>
    </cfRule>
  </conditionalFormatting>
  <conditionalFormatting sqref="M47:O47">
    <cfRule type="cellIs" dxfId="4829" priority="1" operator="equal">
      <formula>"現　　場"</formula>
    </cfRule>
  </conditionalFormatting>
  <dataValidations count="3">
    <dataValidation imeMode="hiragana" allowBlank="1" showInputMessage="1" showErrorMessage="1" sqref="C17:L56"/>
    <dataValidation type="list" allowBlank="1" showInputMessage="1" showErrorMessage="1" sqref="M17:O17 M19:O19 M21:O21 M23:O23 M25:O25 M27:O27 M29:O29 M55:O55 M31:O31 M33:O33 M45:O45 M49:O49 M51:O51 M53:O53 M41:O41 M43:O43 M37:O37 M39:O39 M35:O35 M47:O47">
      <formula1>"現　　場,(現　　場)"</formula1>
    </dataValidation>
    <dataValidation type="list" allowBlank="1" showInputMessage="1" showErrorMessage="1" sqref="M18:O18 M20:O20 M22:O22 M24:O24 M26:O26 M28:O28 M56:O56 M30:O30 M32:O32 M54:O54 M36:O36 M50:O50 M52:O52 M44:O44 M42:O42 M38:O38 M40:O40 M34:O34 M46:O46 M48:O48">
      <formula1>"工　　場,(工　　場)"</formula1>
    </dataValidation>
  </dataValidations>
  <hyperlinks>
    <hyperlink ref="A1:A2" location="表紙１!A1" display="表紙１へ戻る"/>
    <hyperlink ref="A1:A3" location="表紙!A1" display="表紙へ戻る"/>
  </hyperlinks>
  <printOptions horizontalCentered="1"/>
  <pageMargins left="0.47244094488188981" right="0.47244094488188981" top="0.98425196850393704" bottom="0.39370078740157483" header="0.51181102362204722" footer="0.23622047244094491"/>
  <pageSetup paperSize="9" scale="81" fitToHeight="0" orientation="landscape" r:id="rId1"/>
  <headerFooter scaleWithDoc="0" alignWithMargins="0">
    <oddFooter>&amp;R&amp;8※１　段階確認書は、段階確認毎に作成するものであり、請負者から提出された段階確認願を
　　　 コピーし使用する。　　　　　　　　　　　　　　　　　　　　　　　　　　　　　　　　　　　　　　　　　　　 ,
※２　段階確認後は、当該項目に実施内容を記載し、その都度回覧する。　　　 　　　　　　　　　,</oddFooter>
  </headerFooter>
  <rowBreaks count="1" manualBreakCount="1">
    <brk id="30" min="1" max="3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6"/>
  <sheetViews>
    <sheetView workbookViewId="0">
      <selection activeCell="AH19" sqref="AH19"/>
    </sheetView>
  </sheetViews>
  <sheetFormatPr defaultColWidth="8.875" defaultRowHeight="13.5" zeroHeight="1"/>
  <cols>
    <col min="1" max="1" width="10.625" style="248" bestFit="1" customWidth="1"/>
    <col min="2" max="2" width="1.625" style="264" customWidth="1"/>
    <col min="3" max="31" width="3.125" style="264" customWidth="1"/>
    <col min="32" max="32" width="1.625" style="264" customWidth="1"/>
    <col min="33" max="16384" width="8.875" style="264"/>
  </cols>
  <sheetData>
    <row r="1" spans="1:32" s="263" customFormat="1" ht="18" customHeight="1">
      <c r="A1" s="1761" t="s">
        <v>754</v>
      </c>
      <c r="B1" s="565"/>
      <c r="C1" s="330"/>
      <c r="D1" s="1298"/>
      <c r="E1" s="1298"/>
      <c r="F1" s="1298"/>
      <c r="G1" s="1298"/>
      <c r="H1" s="1298"/>
      <c r="I1" s="1298"/>
      <c r="J1" s="1298"/>
      <c r="K1" s="1298"/>
      <c r="L1" s="1298"/>
      <c r="M1" s="1298"/>
      <c r="N1" s="1298"/>
      <c r="O1" s="1298"/>
      <c r="P1" s="1298"/>
      <c r="Q1" s="1298"/>
      <c r="R1" s="1298"/>
      <c r="S1" s="276"/>
      <c r="T1" s="1298"/>
      <c r="U1" s="1400"/>
      <c r="V1" s="1400"/>
      <c r="W1" s="1400"/>
      <c r="X1" s="1400"/>
      <c r="Y1" s="1400"/>
      <c r="Z1" s="1400"/>
      <c r="AA1" s="1400"/>
      <c r="AB1" s="1400"/>
      <c r="AC1" s="1400"/>
      <c r="AD1" s="1400"/>
      <c r="AE1" s="1298"/>
      <c r="AF1" s="1298"/>
    </row>
    <row r="2" spans="1:32" s="263" customFormat="1" ht="18" customHeight="1">
      <c r="A2" s="1761"/>
      <c r="B2" s="2153" t="s">
        <v>141</v>
      </c>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row>
    <row r="3" spans="1:32" ht="18" customHeight="1">
      <c r="A3" s="1761"/>
      <c r="B3" s="2153"/>
      <c r="C3" s="2153"/>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row>
    <row r="4" spans="1:32" ht="18" customHeight="1">
      <c r="A4" s="263"/>
      <c r="B4" s="1299"/>
      <c r="C4" s="331" t="s">
        <v>142</v>
      </c>
      <c r="D4" s="1299" t="s">
        <v>143</v>
      </c>
      <c r="E4" s="1299"/>
      <c r="F4" s="1299"/>
      <c r="G4" s="1299"/>
      <c r="H4" s="1299"/>
      <c r="I4" s="1299"/>
      <c r="J4" s="1299"/>
      <c r="K4" s="1299"/>
      <c r="L4" s="1299"/>
      <c r="M4" s="1299"/>
      <c r="N4" s="1299"/>
      <c r="O4" s="1299"/>
      <c r="P4" s="1299"/>
      <c r="Q4" s="1299"/>
      <c r="R4" s="1299"/>
      <c r="S4" s="1299"/>
      <c r="T4" s="1299"/>
      <c r="U4" s="1299"/>
      <c r="V4" s="1299"/>
      <c r="W4" s="1299"/>
      <c r="X4" s="1299"/>
      <c r="Y4" s="1299"/>
      <c r="Z4" s="1299"/>
      <c r="AA4" s="1299"/>
      <c r="AB4" s="1299"/>
      <c r="AC4" s="1299"/>
      <c r="AD4" s="1299"/>
      <c r="AE4" s="1299"/>
      <c r="AF4" s="1299"/>
    </row>
    <row r="5" spans="1:32" ht="18" customHeight="1">
      <c r="A5" s="263"/>
      <c r="B5" s="1299"/>
      <c r="C5" s="1299"/>
      <c r="D5" s="1299"/>
      <c r="E5" s="1299"/>
      <c r="F5" s="1299"/>
      <c r="G5" s="1299"/>
      <c r="H5" s="1299"/>
      <c r="I5" s="1299"/>
      <c r="J5" s="1299"/>
      <c r="K5" s="1299"/>
      <c r="L5" s="1299"/>
      <c r="M5" s="1299"/>
      <c r="N5" s="1299"/>
      <c r="O5" s="1299"/>
      <c r="P5" s="1299"/>
      <c r="Q5" s="1299"/>
      <c r="R5" s="1299"/>
      <c r="S5" s="1299"/>
      <c r="T5" s="2155" t="s">
        <v>144</v>
      </c>
      <c r="U5" s="2155"/>
      <c r="V5" s="2155"/>
      <c r="W5" s="2155"/>
      <c r="X5" s="2155"/>
      <c r="Y5" s="2155"/>
      <c r="Z5" s="2155"/>
      <c r="AA5" s="2155"/>
      <c r="AB5" s="2155"/>
      <c r="AC5" s="2154"/>
      <c r="AD5" s="2154"/>
      <c r="AE5" s="2154"/>
      <c r="AF5" s="1299"/>
    </row>
    <row r="6" spans="1:32" ht="18" customHeight="1">
      <c r="A6" s="263"/>
      <c r="B6" s="1299"/>
      <c r="C6" s="1299"/>
      <c r="D6" s="1299"/>
      <c r="E6" s="1299"/>
      <c r="F6" s="1299"/>
      <c r="G6" s="1299"/>
      <c r="H6" s="1299"/>
      <c r="I6" s="1299"/>
      <c r="J6" s="1299"/>
      <c r="K6" s="1299"/>
      <c r="L6" s="1299"/>
      <c r="M6" s="1299"/>
      <c r="N6" s="1299"/>
      <c r="O6" s="1299"/>
      <c r="P6" s="1299"/>
      <c r="Q6" s="1299"/>
      <c r="R6" s="1299"/>
      <c r="S6" s="1299"/>
      <c r="T6" s="2155"/>
      <c r="U6" s="2155"/>
      <c r="V6" s="2155"/>
      <c r="W6" s="2155"/>
      <c r="X6" s="2155"/>
      <c r="Y6" s="2155"/>
      <c r="Z6" s="2155"/>
      <c r="AA6" s="2155"/>
      <c r="AB6" s="2155"/>
      <c r="AC6" s="2154"/>
      <c r="AD6" s="2154"/>
      <c r="AE6" s="2154"/>
      <c r="AF6" s="1299"/>
    </row>
    <row r="7" spans="1:32" ht="18" customHeight="1">
      <c r="A7" s="263"/>
      <c r="B7" s="1299"/>
      <c r="C7" s="1299"/>
      <c r="D7" s="1299"/>
      <c r="E7" s="1299"/>
      <c r="F7" s="1299"/>
      <c r="G7" s="1299"/>
      <c r="H7" s="1299"/>
      <c r="I7" s="1299"/>
      <c r="J7" s="1299"/>
      <c r="K7" s="1299"/>
      <c r="L7" s="1299"/>
      <c r="M7" s="1299"/>
      <c r="N7" s="1299"/>
      <c r="O7" s="1299"/>
      <c r="P7" s="1299"/>
      <c r="Q7" s="1299"/>
      <c r="R7" s="1299"/>
      <c r="S7" s="1299"/>
      <c r="T7" s="2155" t="s">
        <v>145</v>
      </c>
      <c r="U7" s="2155"/>
      <c r="V7" s="2155"/>
      <c r="W7" s="2155"/>
      <c r="X7" s="2155"/>
      <c r="Y7" s="2155"/>
      <c r="Z7" s="2155"/>
      <c r="AA7" s="2155"/>
      <c r="AB7" s="2155"/>
      <c r="AC7" s="2154"/>
      <c r="AD7" s="2154"/>
      <c r="AE7" s="2154"/>
      <c r="AF7" s="1299"/>
    </row>
    <row r="8" spans="1:32" ht="18" customHeight="1">
      <c r="A8" s="263"/>
      <c r="B8" s="1299"/>
      <c r="C8" s="1299"/>
      <c r="D8" s="1299"/>
      <c r="E8" s="1299"/>
      <c r="F8" s="1299"/>
      <c r="G8" s="1299"/>
      <c r="H8" s="1299"/>
      <c r="I8" s="1299"/>
      <c r="J8" s="1299"/>
      <c r="K8" s="1299"/>
      <c r="L8" s="1299"/>
      <c r="M8" s="1299"/>
      <c r="N8" s="1299"/>
      <c r="O8" s="1299"/>
      <c r="P8" s="1299"/>
      <c r="Q8" s="1299"/>
      <c r="R8" s="1299"/>
      <c r="S8" s="1299"/>
      <c r="T8" s="2155"/>
      <c r="U8" s="2155"/>
      <c r="V8" s="2155"/>
      <c r="W8" s="2155"/>
      <c r="X8" s="2155"/>
      <c r="Y8" s="2155"/>
      <c r="Z8" s="2155"/>
      <c r="AA8" s="2155"/>
      <c r="AB8" s="2155"/>
      <c r="AC8" s="2154"/>
      <c r="AD8" s="2154"/>
      <c r="AE8" s="2154"/>
      <c r="AF8" s="1299"/>
    </row>
    <row r="9" spans="1:32" ht="18" customHeight="1">
      <c r="A9" s="263"/>
      <c r="B9" s="1299"/>
      <c r="C9" s="1299"/>
      <c r="D9" s="1299"/>
      <c r="E9" s="1299"/>
      <c r="F9" s="1299"/>
      <c r="G9" s="1299"/>
      <c r="H9" s="1299"/>
      <c r="I9" s="1299"/>
      <c r="J9" s="1299"/>
      <c r="K9" s="1299"/>
      <c r="L9" s="1299"/>
      <c r="M9" s="1299"/>
      <c r="N9" s="1299"/>
      <c r="O9" s="1299"/>
      <c r="P9" s="1299"/>
      <c r="Q9" s="1299"/>
      <c r="R9" s="1299"/>
      <c r="S9" s="1299"/>
      <c r="T9" s="2155" t="s">
        <v>146</v>
      </c>
      <c r="U9" s="2155"/>
      <c r="V9" s="2155"/>
      <c r="W9" s="2155"/>
      <c r="X9" s="2155"/>
      <c r="Y9" s="2155"/>
      <c r="Z9" s="2155"/>
      <c r="AA9" s="2155"/>
      <c r="AB9" s="2155"/>
      <c r="AC9" s="2154"/>
      <c r="AD9" s="2154"/>
      <c r="AE9" s="2154"/>
      <c r="AF9" s="1299"/>
    </row>
    <row r="10" spans="1:32" ht="18" customHeight="1">
      <c r="A10" s="263"/>
      <c r="B10" s="1299"/>
      <c r="C10" s="1299"/>
      <c r="D10" s="1299"/>
      <c r="E10" s="1299"/>
      <c r="F10" s="1299"/>
      <c r="G10" s="1299"/>
      <c r="H10" s="1299"/>
      <c r="I10" s="1299"/>
      <c r="J10" s="1299"/>
      <c r="K10" s="1299"/>
      <c r="L10" s="1299"/>
      <c r="M10" s="1299"/>
      <c r="N10" s="1299"/>
      <c r="O10" s="1299"/>
      <c r="P10" s="1299"/>
      <c r="Q10" s="1299"/>
      <c r="R10" s="1299"/>
      <c r="S10" s="1299"/>
      <c r="T10" s="2155"/>
      <c r="U10" s="2155"/>
      <c r="V10" s="2155"/>
      <c r="W10" s="2155"/>
      <c r="X10" s="2155"/>
      <c r="Y10" s="2155"/>
      <c r="Z10" s="2155"/>
      <c r="AA10" s="2155"/>
      <c r="AB10" s="2155"/>
      <c r="AC10" s="2154"/>
      <c r="AD10" s="2154"/>
      <c r="AE10" s="2154"/>
      <c r="AF10" s="1299"/>
    </row>
    <row r="11" spans="1:32" ht="18" customHeight="1">
      <c r="A11" s="263"/>
      <c r="B11" s="1299"/>
      <c r="C11" s="1299"/>
      <c r="D11" s="1299"/>
      <c r="E11" s="1299"/>
      <c r="F11" s="1299"/>
      <c r="G11" s="1299"/>
      <c r="H11" s="1299"/>
      <c r="I11" s="1299"/>
      <c r="J11" s="1299"/>
      <c r="K11" s="1299"/>
      <c r="L11" s="1299"/>
      <c r="M11" s="1299"/>
      <c r="N11" s="1299"/>
      <c r="O11" s="1299"/>
      <c r="P11" s="1299"/>
      <c r="Q11" s="1299"/>
      <c r="R11" s="1299"/>
      <c r="S11" s="1299"/>
      <c r="T11" s="2155" t="s">
        <v>147</v>
      </c>
      <c r="U11" s="2155"/>
      <c r="V11" s="2155"/>
      <c r="W11" s="2155"/>
      <c r="X11" s="2155"/>
      <c r="Y11" s="2155"/>
      <c r="Z11" s="2155"/>
      <c r="AA11" s="2155"/>
      <c r="AB11" s="2155"/>
      <c r="AC11" s="2154"/>
      <c r="AD11" s="2154"/>
      <c r="AE11" s="2154"/>
      <c r="AF11" s="1299"/>
    </row>
    <row r="12" spans="1:32" ht="18" customHeight="1">
      <c r="B12" s="1299"/>
      <c r="C12" s="1299"/>
      <c r="D12" s="1299"/>
      <c r="E12" s="1299"/>
      <c r="F12" s="1299"/>
      <c r="G12" s="1299"/>
      <c r="H12" s="1299"/>
      <c r="I12" s="1299"/>
      <c r="J12" s="1299"/>
      <c r="K12" s="1299"/>
      <c r="L12" s="1299"/>
      <c r="M12" s="1299"/>
      <c r="N12" s="1299"/>
      <c r="O12" s="1299"/>
      <c r="P12" s="1299"/>
      <c r="Q12" s="1299"/>
      <c r="R12" s="1299"/>
      <c r="S12" s="1299"/>
      <c r="T12" s="2155"/>
      <c r="U12" s="2155"/>
      <c r="V12" s="2155"/>
      <c r="W12" s="2155"/>
      <c r="X12" s="2155"/>
      <c r="Y12" s="2155"/>
      <c r="Z12" s="2155"/>
      <c r="AA12" s="2155"/>
      <c r="AB12" s="2155"/>
      <c r="AC12" s="2154"/>
      <c r="AD12" s="2154"/>
      <c r="AE12" s="2154"/>
      <c r="AF12" s="1299"/>
    </row>
    <row r="13" spans="1:32" ht="18" customHeight="1">
      <c r="B13" s="1299"/>
      <c r="C13" s="1299"/>
      <c r="D13" s="1299"/>
      <c r="E13" s="1299"/>
      <c r="F13" s="1299"/>
      <c r="G13" s="1299"/>
      <c r="H13" s="1299"/>
      <c r="I13" s="1299"/>
      <c r="J13" s="1299"/>
      <c r="K13" s="1299"/>
      <c r="L13" s="1299"/>
      <c r="M13" s="1299"/>
      <c r="N13" s="1299"/>
      <c r="O13" s="1299"/>
      <c r="P13" s="1299"/>
      <c r="Q13" s="1299"/>
      <c r="R13" s="1299"/>
      <c r="S13" s="1299"/>
      <c r="T13" s="2155" t="s">
        <v>148</v>
      </c>
      <c r="U13" s="2155"/>
      <c r="V13" s="2155"/>
      <c r="W13" s="2155"/>
      <c r="X13" s="2155"/>
      <c r="Y13" s="2155"/>
      <c r="Z13" s="2155"/>
      <c r="AA13" s="2155"/>
      <c r="AB13" s="2155"/>
      <c r="AC13" s="2154"/>
      <c r="AD13" s="2154"/>
      <c r="AE13" s="2154"/>
      <c r="AF13" s="1299"/>
    </row>
    <row r="14" spans="1:32" ht="18" customHeight="1">
      <c r="B14" s="1299"/>
      <c r="C14" s="1299"/>
      <c r="D14" s="1299"/>
      <c r="E14" s="1299"/>
      <c r="F14" s="1299"/>
      <c r="G14" s="1299"/>
      <c r="H14" s="1299"/>
      <c r="I14" s="1299"/>
      <c r="J14" s="1299"/>
      <c r="K14" s="1299"/>
      <c r="L14" s="1299"/>
      <c r="M14" s="1299"/>
      <c r="N14" s="1299"/>
      <c r="O14" s="1299"/>
      <c r="P14" s="1299"/>
      <c r="Q14" s="1299"/>
      <c r="R14" s="1299"/>
      <c r="S14" s="1299"/>
      <c r="T14" s="2155"/>
      <c r="U14" s="2155"/>
      <c r="V14" s="2155"/>
      <c r="W14" s="2155"/>
      <c r="X14" s="2155"/>
      <c r="Y14" s="2155"/>
      <c r="Z14" s="2155"/>
      <c r="AA14" s="2155"/>
      <c r="AB14" s="2155"/>
      <c r="AC14" s="2154"/>
      <c r="AD14" s="2154"/>
      <c r="AE14" s="2154"/>
      <c r="AF14" s="1299"/>
    </row>
    <row r="15" spans="1:32" ht="18" customHeight="1">
      <c r="B15" s="1299"/>
      <c r="C15" s="1299"/>
      <c r="D15" s="1299"/>
      <c r="E15" s="1299"/>
      <c r="F15" s="1299"/>
      <c r="G15" s="1299"/>
      <c r="H15" s="1299"/>
      <c r="I15" s="1299"/>
      <c r="J15" s="1299"/>
      <c r="K15" s="1299"/>
      <c r="L15" s="1299"/>
      <c r="M15" s="1299"/>
      <c r="N15" s="1299"/>
      <c r="O15" s="1299"/>
      <c r="P15" s="1299"/>
      <c r="Q15" s="1299"/>
      <c r="R15" s="1299"/>
      <c r="S15" s="1299"/>
      <c r="T15" s="2155" t="s">
        <v>149</v>
      </c>
      <c r="U15" s="2155"/>
      <c r="V15" s="2155"/>
      <c r="W15" s="2155"/>
      <c r="X15" s="2155"/>
      <c r="Y15" s="2155"/>
      <c r="Z15" s="2155"/>
      <c r="AA15" s="2155"/>
      <c r="AB15" s="2155"/>
      <c r="AC15" s="2154"/>
      <c r="AD15" s="2154"/>
      <c r="AE15" s="2154"/>
      <c r="AF15" s="1299"/>
    </row>
    <row r="16" spans="1:32" ht="18" customHeight="1">
      <c r="B16" s="1299"/>
      <c r="C16" s="1299"/>
      <c r="D16" s="1299"/>
      <c r="E16" s="1299"/>
      <c r="F16" s="1299"/>
      <c r="G16" s="1299"/>
      <c r="H16" s="1299"/>
      <c r="I16" s="1299"/>
      <c r="J16" s="1299"/>
      <c r="K16" s="1299"/>
      <c r="L16" s="1299"/>
      <c r="M16" s="1299"/>
      <c r="N16" s="1299"/>
      <c r="O16" s="1299"/>
      <c r="P16" s="1299"/>
      <c r="Q16" s="1299"/>
      <c r="R16" s="1299"/>
      <c r="S16" s="1299"/>
      <c r="T16" s="2155"/>
      <c r="U16" s="2155"/>
      <c r="V16" s="2155"/>
      <c r="W16" s="2155"/>
      <c r="X16" s="2155"/>
      <c r="Y16" s="2155"/>
      <c r="Z16" s="2155"/>
      <c r="AA16" s="2155"/>
      <c r="AB16" s="2155"/>
      <c r="AC16" s="2154"/>
      <c r="AD16" s="2154"/>
      <c r="AE16" s="2154"/>
      <c r="AF16" s="1299"/>
    </row>
    <row r="17" spans="1:32" ht="18" customHeight="1">
      <c r="B17" s="1299"/>
      <c r="C17" s="1299"/>
      <c r="D17" s="1299"/>
      <c r="E17" s="1299"/>
      <c r="F17" s="1299"/>
      <c r="G17" s="1299"/>
      <c r="H17" s="1299"/>
      <c r="I17" s="1299"/>
      <c r="J17" s="1299"/>
      <c r="K17" s="1299"/>
      <c r="L17" s="1299"/>
      <c r="M17" s="1299"/>
      <c r="N17" s="1299"/>
      <c r="O17" s="1299"/>
      <c r="P17" s="1299"/>
      <c r="Q17" s="1299"/>
      <c r="R17" s="1299"/>
      <c r="S17" s="1299"/>
      <c r="T17" s="2156" t="s">
        <v>150</v>
      </c>
      <c r="U17" s="2156"/>
      <c r="V17" s="2156"/>
      <c r="W17" s="2156"/>
      <c r="X17" s="2156"/>
      <c r="Y17" s="2156"/>
      <c r="Z17" s="2156"/>
      <c r="AA17" s="2156"/>
      <c r="AB17" s="2156"/>
      <c r="AC17" s="2154"/>
      <c r="AD17" s="2154"/>
      <c r="AE17" s="2154"/>
      <c r="AF17" s="1299"/>
    </row>
    <row r="18" spans="1:32" ht="18" customHeight="1">
      <c r="B18" s="1299"/>
      <c r="C18" s="2157" t="s">
        <v>151</v>
      </c>
      <c r="D18" s="2157"/>
      <c r="E18" s="2157"/>
      <c r="F18" s="2157"/>
      <c r="G18" s="2157"/>
      <c r="H18" s="2157"/>
      <c r="I18" s="2157"/>
      <c r="J18" s="2157"/>
      <c r="K18" s="2157"/>
      <c r="L18" s="2157"/>
      <c r="M18" s="2157"/>
      <c r="N18" s="2157"/>
      <c r="O18" s="2157"/>
      <c r="P18" s="2157"/>
      <c r="Q18" s="2157"/>
      <c r="R18" s="2157"/>
      <c r="S18" s="2158"/>
      <c r="T18" s="2156"/>
      <c r="U18" s="2156"/>
      <c r="V18" s="2156"/>
      <c r="W18" s="2156"/>
      <c r="X18" s="2156"/>
      <c r="Y18" s="2156"/>
      <c r="Z18" s="2156"/>
      <c r="AA18" s="2156"/>
      <c r="AB18" s="2156"/>
      <c r="AC18" s="2154"/>
      <c r="AD18" s="2154"/>
      <c r="AE18" s="2154"/>
      <c r="AF18" s="1299"/>
    </row>
    <row r="19" spans="1:32" ht="18" customHeight="1">
      <c r="B19" s="1299"/>
      <c r="C19" s="1299"/>
      <c r="D19" s="1299"/>
      <c r="E19" s="1299"/>
      <c r="F19" s="1299"/>
      <c r="G19" s="331"/>
      <c r="H19" s="1299"/>
      <c r="I19" s="1299"/>
      <c r="J19" s="1299"/>
      <c r="K19" s="1299"/>
      <c r="L19" s="1299"/>
      <c r="M19" s="1299"/>
      <c r="N19" s="1299"/>
      <c r="O19" s="1299"/>
      <c r="P19" s="1299"/>
      <c r="Q19" s="1299"/>
      <c r="R19" s="1299"/>
      <c r="S19" s="1299"/>
      <c r="T19" s="1299"/>
      <c r="U19" s="1299"/>
      <c r="V19" s="1299"/>
      <c r="W19" s="1299"/>
      <c r="X19" s="1299"/>
      <c r="Y19" s="1299"/>
      <c r="Z19" s="1299"/>
      <c r="AA19" s="1299"/>
      <c r="AB19" s="1299"/>
      <c r="AC19" s="1299"/>
      <c r="AD19" s="1299"/>
      <c r="AE19" s="1299"/>
      <c r="AF19" s="1299"/>
    </row>
    <row r="20" spans="1:32" ht="18" customHeight="1">
      <c r="B20" s="1299"/>
      <c r="C20" s="1299" t="s">
        <v>1821</v>
      </c>
      <c r="D20" s="1299"/>
      <c r="E20" s="1299"/>
      <c r="F20" s="1299"/>
      <c r="G20" s="1299"/>
      <c r="H20" s="1299"/>
      <c r="I20" s="1299"/>
      <c r="J20" s="1299"/>
      <c r="K20" s="1299"/>
      <c r="L20" s="1299"/>
      <c r="M20" s="1299"/>
      <c r="N20" s="1299"/>
      <c r="O20" s="1299"/>
      <c r="P20" s="1299"/>
      <c r="Q20" s="1299"/>
      <c r="R20" s="1299"/>
      <c r="S20" s="1299"/>
      <c r="T20" s="1299"/>
      <c r="U20" s="1299"/>
      <c r="V20" s="1299"/>
      <c r="W20" s="1299"/>
      <c r="X20" s="1299"/>
      <c r="Y20" s="1299"/>
      <c r="Z20" s="1299"/>
      <c r="AA20" s="1299"/>
      <c r="AB20" s="1299"/>
      <c r="AC20" s="1299"/>
      <c r="AD20" s="1299"/>
      <c r="AE20" s="1299"/>
      <c r="AF20" s="1299"/>
    </row>
    <row r="21" spans="1:32" ht="29.1" customHeight="1">
      <c r="B21" s="1299"/>
      <c r="C21" s="1299"/>
      <c r="D21" s="1401" t="s">
        <v>1822</v>
      </c>
      <c r="E21" s="2160" t="s">
        <v>1823</v>
      </c>
      <c r="F21" s="2160"/>
      <c r="G21" s="2160"/>
      <c r="H21" s="2160"/>
      <c r="I21" s="2160"/>
      <c r="J21" s="2160"/>
      <c r="K21" s="2160"/>
      <c r="L21" s="2160"/>
      <c r="M21" s="2160"/>
      <c r="N21" s="2160"/>
      <c r="O21" s="2160"/>
      <c r="P21" s="2160"/>
      <c r="Q21" s="1299"/>
      <c r="R21" s="1299"/>
      <c r="S21" s="1299"/>
      <c r="T21" s="1299"/>
      <c r="U21" s="1299"/>
      <c r="V21" s="1299"/>
      <c r="W21" s="1299"/>
      <c r="X21" s="1299"/>
      <c r="Y21" s="1299"/>
      <c r="Z21" s="1299"/>
      <c r="AA21" s="1299"/>
      <c r="AB21" s="1299"/>
      <c r="AC21" s="1299"/>
      <c r="AD21" s="1299"/>
      <c r="AE21" s="1299"/>
      <c r="AF21" s="1299"/>
    </row>
    <row r="22" spans="1:32" ht="29.1" customHeight="1">
      <c r="B22" s="1299"/>
      <c r="C22" s="1299"/>
      <c r="D22" s="1401" t="s">
        <v>1822</v>
      </c>
      <c r="E22" s="2160" t="s">
        <v>1824</v>
      </c>
      <c r="F22" s="2160"/>
      <c r="G22" s="2160"/>
      <c r="H22" s="2160"/>
      <c r="I22" s="2160"/>
      <c r="J22" s="2160"/>
      <c r="K22" s="2160"/>
      <c r="L22" s="2160"/>
      <c r="M22" s="2160"/>
      <c r="N22" s="2160"/>
      <c r="O22" s="2160"/>
      <c r="P22" s="2160"/>
      <c r="Q22" s="1299"/>
      <c r="R22" s="1299"/>
      <c r="S22" s="1299"/>
      <c r="T22" s="1299"/>
      <c r="U22" s="1299"/>
      <c r="V22" s="1299"/>
      <c r="W22" s="1299"/>
      <c r="X22" s="1299"/>
      <c r="Y22" s="1299"/>
      <c r="Z22" s="1299"/>
      <c r="AA22" s="1299"/>
      <c r="AB22" s="1299"/>
      <c r="AC22" s="1299"/>
      <c r="AD22" s="1299"/>
      <c r="AE22" s="1299"/>
      <c r="AF22" s="1299"/>
    </row>
    <row r="23" spans="1:32" ht="29.1" customHeight="1">
      <c r="B23" s="1299"/>
      <c r="C23" s="1299"/>
      <c r="D23" s="1401" t="s">
        <v>1822</v>
      </c>
      <c r="E23" s="2160" t="s">
        <v>1825</v>
      </c>
      <c r="F23" s="2160"/>
      <c r="G23" s="2160"/>
      <c r="H23" s="2160"/>
      <c r="I23" s="2160"/>
      <c r="J23" s="2160"/>
      <c r="K23" s="2160"/>
      <c r="L23" s="2160"/>
      <c r="M23" s="2160"/>
      <c r="N23" s="2160"/>
      <c r="O23" s="2160"/>
      <c r="P23" s="2160"/>
      <c r="Q23" s="1299"/>
      <c r="R23" s="1299"/>
      <c r="S23" s="1299"/>
      <c r="T23" s="1299"/>
      <c r="U23" s="1299"/>
      <c r="V23" s="1299"/>
      <c r="W23" s="1299"/>
      <c r="X23" s="1299"/>
      <c r="Y23" s="1299"/>
      <c r="Z23" s="1299"/>
      <c r="AA23" s="1299"/>
      <c r="AB23" s="1299"/>
      <c r="AC23" s="1299"/>
      <c r="AD23" s="1299"/>
      <c r="AE23" s="1299"/>
      <c r="AF23" s="1299"/>
    </row>
    <row r="24" spans="1:32" ht="18" customHeight="1">
      <c r="B24" s="1299"/>
      <c r="C24" s="1299"/>
      <c r="D24" s="1221"/>
      <c r="E24" s="1202"/>
      <c r="F24" s="1222"/>
      <c r="G24" s="1222"/>
      <c r="H24" s="1222"/>
      <c r="I24" s="1222"/>
      <c r="J24" s="1222"/>
      <c r="K24" s="1222"/>
      <c r="L24" s="1222"/>
      <c r="M24" s="1222"/>
      <c r="N24" s="1222"/>
      <c r="O24" s="1222"/>
      <c r="P24" s="1222"/>
      <c r="Q24" s="1299"/>
      <c r="R24" s="1299"/>
      <c r="S24" s="1299"/>
      <c r="T24" s="1299"/>
      <c r="U24" s="1299"/>
      <c r="V24" s="1299"/>
      <c r="W24" s="1299"/>
      <c r="X24" s="1299"/>
      <c r="Y24" s="1299"/>
      <c r="Z24" s="1299"/>
      <c r="AA24" s="1299"/>
      <c r="AB24" s="1299"/>
      <c r="AC24" s="1299"/>
      <c r="AD24" s="1299"/>
      <c r="AE24" s="1299"/>
      <c r="AF24" s="1299"/>
    </row>
    <row r="25" spans="1:32" ht="18" customHeight="1">
      <c r="B25" s="1299"/>
      <c r="C25" s="1299" t="s">
        <v>1826</v>
      </c>
      <c r="D25" s="1299"/>
      <c r="E25" s="1299"/>
      <c r="F25" s="1299"/>
      <c r="G25" s="1299"/>
      <c r="H25" s="1299"/>
      <c r="I25" s="1299"/>
      <c r="J25" s="1299"/>
      <c r="K25" s="1299"/>
      <c r="L25" s="1222"/>
      <c r="M25" s="1222"/>
      <c r="N25" s="1222"/>
      <c r="O25" s="1222"/>
      <c r="P25" s="1222"/>
      <c r="Q25" s="1299"/>
      <c r="R25" s="1299"/>
      <c r="S25" s="1299"/>
      <c r="T25" s="1299"/>
      <c r="U25" s="1299"/>
      <c r="V25" s="1299"/>
      <c r="W25" s="1299"/>
      <c r="X25" s="1299"/>
      <c r="Y25" s="1299"/>
      <c r="Z25" s="1299"/>
      <c r="AA25" s="1299"/>
      <c r="AB25" s="1299"/>
      <c r="AC25" s="1299"/>
      <c r="AD25" s="1299"/>
      <c r="AE25" s="1299"/>
      <c r="AF25" s="1299"/>
    </row>
    <row r="26" spans="1:32" ht="29.1" customHeight="1">
      <c r="A26" s="265"/>
      <c r="B26" s="1299"/>
      <c r="C26" s="1299"/>
      <c r="D26" s="1224" t="s">
        <v>1827</v>
      </c>
      <c r="E26" s="1202"/>
      <c r="F26" s="1223"/>
      <c r="G26" s="1223"/>
      <c r="H26" s="2159"/>
      <c r="I26" s="2159"/>
      <c r="J26" s="2159"/>
      <c r="K26" s="2157" t="s">
        <v>1828</v>
      </c>
      <c r="L26" s="2157"/>
      <c r="M26" s="2157"/>
      <c r="N26" s="1222"/>
      <c r="O26" s="1222"/>
      <c r="P26" s="1222"/>
      <c r="Q26" s="1299"/>
      <c r="R26" s="1299"/>
      <c r="S26" s="1299"/>
      <c r="T26" s="1299"/>
      <c r="U26" s="1299"/>
      <c r="V26" s="1299"/>
      <c r="W26" s="1299"/>
      <c r="X26" s="1299"/>
      <c r="Y26" s="1299"/>
      <c r="Z26" s="1299"/>
      <c r="AA26" s="1299"/>
      <c r="AB26" s="1299"/>
      <c r="AC26" s="1299"/>
      <c r="AD26" s="1299"/>
      <c r="AE26" s="1299"/>
      <c r="AF26" s="1299"/>
    </row>
    <row r="27" spans="1:32" ht="29.1" customHeight="1">
      <c r="B27" s="1299"/>
      <c r="C27" s="1299"/>
      <c r="D27" s="1224" t="s">
        <v>1829</v>
      </c>
      <c r="E27" s="1202"/>
      <c r="F27" s="1223"/>
      <c r="G27" s="1223"/>
      <c r="H27" s="2159"/>
      <c r="I27" s="2159"/>
      <c r="J27" s="2159"/>
      <c r="K27" s="2157" t="s">
        <v>1828</v>
      </c>
      <c r="L27" s="2157"/>
      <c r="M27" s="2157"/>
      <c r="N27" s="1222" t="s">
        <v>1830</v>
      </c>
      <c r="O27" s="1222"/>
      <c r="P27" s="1222"/>
      <c r="Q27" s="1299"/>
      <c r="R27" s="1299"/>
      <c r="S27" s="1299"/>
      <c r="T27" s="1299"/>
      <c r="U27" s="1299"/>
      <c r="V27" s="1299"/>
      <c r="W27" s="1299"/>
      <c r="X27" s="1299"/>
      <c r="Y27" s="1299"/>
      <c r="Z27" s="1299"/>
      <c r="AA27" s="1299"/>
      <c r="AB27" s="1299"/>
      <c r="AC27" s="1299"/>
      <c r="AD27" s="1299"/>
      <c r="AE27" s="1299"/>
      <c r="AF27" s="1299"/>
    </row>
    <row r="28" spans="1:32" ht="29.1" customHeight="1">
      <c r="B28" s="1299"/>
      <c r="C28" s="1299"/>
      <c r="D28" s="1224" t="s">
        <v>1831</v>
      </c>
      <c r="E28" s="1202"/>
      <c r="F28" s="1223"/>
      <c r="G28" s="1223"/>
      <c r="H28" s="2159"/>
      <c r="I28" s="2159"/>
      <c r="J28" s="2159"/>
      <c r="K28" s="2157" t="s">
        <v>1828</v>
      </c>
      <c r="L28" s="2157"/>
      <c r="M28" s="2157"/>
      <c r="N28" s="1222"/>
      <c r="O28" s="1222"/>
      <c r="P28" s="1222"/>
      <c r="Q28" s="1299"/>
      <c r="R28" s="1299"/>
      <c r="S28" s="1299"/>
      <c r="T28" s="1299"/>
      <c r="U28" s="1299"/>
      <c r="V28" s="1299"/>
      <c r="W28" s="1299"/>
      <c r="X28" s="1299"/>
      <c r="Y28" s="1299"/>
      <c r="Z28" s="1299"/>
      <c r="AA28" s="1299"/>
      <c r="AB28" s="1299"/>
      <c r="AC28" s="1299"/>
      <c r="AD28" s="1299"/>
      <c r="AE28" s="1299"/>
      <c r="AF28" s="1299"/>
    </row>
    <row r="29" spans="1:32" ht="18" customHeight="1">
      <c r="B29" s="1299"/>
      <c r="C29" s="1299"/>
      <c r="D29" s="1221"/>
      <c r="E29" s="1202"/>
      <c r="F29" s="1222"/>
      <c r="G29" s="1222"/>
      <c r="H29" s="1222"/>
      <c r="I29" s="1222"/>
      <c r="J29" s="1222"/>
      <c r="K29" s="1222"/>
      <c r="L29" s="1222"/>
      <c r="M29" s="1222"/>
      <c r="N29" s="1222"/>
      <c r="O29" s="1222"/>
      <c r="P29" s="1222"/>
      <c r="Q29" s="1299"/>
      <c r="R29" s="1299"/>
      <c r="S29" s="1299"/>
      <c r="T29" s="1299"/>
      <c r="U29" s="1299"/>
      <c r="V29" s="1299"/>
      <c r="W29" s="1299"/>
      <c r="X29" s="1299"/>
      <c r="Y29" s="1299"/>
      <c r="Z29" s="1299"/>
      <c r="AA29" s="1299"/>
      <c r="AB29" s="1299"/>
      <c r="AC29" s="1299"/>
      <c r="AD29" s="1299"/>
      <c r="AE29" s="1299"/>
      <c r="AF29" s="1299"/>
    </row>
    <row r="30" spans="1:32" ht="18" customHeight="1">
      <c r="B30" s="1299"/>
      <c r="C30" s="1299" t="s">
        <v>1832</v>
      </c>
      <c r="D30" s="1299"/>
      <c r="E30" s="1299"/>
      <c r="F30" s="1299"/>
      <c r="G30" s="1299"/>
      <c r="H30" s="1299"/>
      <c r="I30" s="1299"/>
      <c r="J30" s="1299"/>
      <c r="K30" s="1299"/>
      <c r="L30" s="1222"/>
      <c r="M30" s="1222"/>
      <c r="N30" s="1222"/>
      <c r="O30" s="1222"/>
      <c r="P30" s="1222"/>
      <c r="Q30" s="1299"/>
      <c r="R30" s="1299"/>
      <c r="S30" s="1299"/>
      <c r="T30" s="1299"/>
      <c r="U30" s="1299"/>
      <c r="V30" s="1299"/>
      <c r="W30" s="1299"/>
      <c r="X30" s="1299"/>
      <c r="Y30" s="1299"/>
      <c r="Z30" s="1299"/>
      <c r="AA30" s="1299"/>
      <c r="AB30" s="1299"/>
      <c r="AC30" s="1299"/>
      <c r="AD30" s="1299"/>
      <c r="AE30" s="1299"/>
      <c r="AF30" s="1299"/>
    </row>
    <row r="31" spans="1:32" ht="29.1" customHeight="1">
      <c r="B31" s="1299"/>
      <c r="C31" s="1299"/>
      <c r="D31" s="1221"/>
      <c r="E31" s="1202"/>
      <c r="F31" s="1223"/>
      <c r="G31" s="1223"/>
      <c r="H31" s="2159"/>
      <c r="I31" s="2159"/>
      <c r="J31" s="2159"/>
      <c r="K31" s="1299"/>
      <c r="L31" s="1222"/>
      <c r="M31" s="1222"/>
      <c r="N31" s="1222"/>
      <c r="O31" s="1222"/>
      <c r="P31" s="1222"/>
      <c r="Q31" s="1299"/>
      <c r="R31" s="1299"/>
      <c r="S31" s="1299"/>
      <c r="T31" s="1299"/>
      <c r="U31" s="1299"/>
      <c r="V31" s="1299"/>
      <c r="W31" s="1299"/>
      <c r="X31" s="1299"/>
      <c r="Y31" s="1299"/>
      <c r="Z31" s="1299"/>
      <c r="AA31" s="1299"/>
      <c r="AB31" s="1299"/>
      <c r="AC31" s="1299"/>
      <c r="AD31" s="1299"/>
      <c r="AE31" s="1299"/>
      <c r="AF31" s="1299"/>
    </row>
    <row r="32" spans="1:32" ht="18" customHeight="1">
      <c r="B32" s="1299"/>
      <c r="C32" s="1299" t="s">
        <v>1833</v>
      </c>
      <c r="D32" s="1221"/>
      <c r="E32" s="1202"/>
      <c r="F32" s="1223"/>
      <c r="G32" s="1223"/>
      <c r="H32" s="1299"/>
      <c r="I32" s="1299"/>
      <c r="J32" s="1299"/>
      <c r="K32" s="1299"/>
      <c r="L32" s="1222"/>
      <c r="M32" s="1222"/>
      <c r="N32" s="1222"/>
      <c r="O32" s="1222"/>
      <c r="P32" s="1222"/>
      <c r="Q32" s="1299"/>
      <c r="R32" s="1299"/>
      <c r="S32" s="1299"/>
      <c r="T32" s="1299"/>
      <c r="U32" s="1299"/>
      <c r="V32" s="1299"/>
      <c r="W32" s="1299"/>
      <c r="X32" s="1299"/>
      <c r="Y32" s="1299"/>
      <c r="Z32" s="1299"/>
      <c r="AA32" s="1299"/>
      <c r="AB32" s="1299"/>
      <c r="AC32" s="1299"/>
      <c r="AD32" s="1299"/>
      <c r="AE32" s="1299"/>
      <c r="AF32" s="1299"/>
    </row>
    <row r="33" spans="2:32" ht="18" customHeight="1">
      <c r="B33" s="1299"/>
      <c r="C33" s="1299" t="s">
        <v>1834</v>
      </c>
      <c r="D33" s="1221"/>
      <c r="E33" s="1202"/>
      <c r="F33" s="1223"/>
      <c r="G33" s="1223"/>
      <c r="H33" s="1299"/>
      <c r="I33" s="1299"/>
      <c r="J33" s="1299"/>
      <c r="K33" s="1299"/>
      <c r="L33" s="1222"/>
      <c r="M33" s="1222"/>
      <c r="N33" s="1222"/>
      <c r="O33" s="1222"/>
      <c r="P33" s="1222"/>
      <c r="Q33" s="1299"/>
      <c r="R33" s="1299"/>
      <c r="S33" s="1299"/>
      <c r="T33" s="1299"/>
      <c r="U33" s="1299"/>
      <c r="V33" s="1299"/>
      <c r="W33" s="1299"/>
      <c r="X33" s="1299"/>
      <c r="Y33" s="1299"/>
      <c r="Z33" s="1299"/>
      <c r="AA33" s="1299"/>
      <c r="AB33" s="1299"/>
      <c r="AC33" s="1299"/>
      <c r="AD33" s="1299"/>
      <c r="AE33" s="1299"/>
      <c r="AF33" s="1299"/>
    </row>
    <row r="34" spans="2:32" ht="18" customHeight="1">
      <c r="B34" s="1299"/>
      <c r="C34" s="1299" t="s">
        <v>1835</v>
      </c>
      <c r="D34" s="1221"/>
      <c r="E34" s="1202"/>
      <c r="F34" s="1223"/>
      <c r="G34" s="1223"/>
      <c r="H34" s="1299"/>
      <c r="I34" s="1299"/>
      <c r="J34" s="1299"/>
      <c r="K34" s="1299"/>
      <c r="L34" s="1222"/>
      <c r="M34" s="1222"/>
      <c r="N34" s="1222"/>
      <c r="O34" s="1222"/>
      <c r="P34" s="1222"/>
      <c r="Q34" s="1299"/>
      <c r="R34" s="1299"/>
      <c r="S34" s="1299"/>
      <c r="T34" s="1299"/>
      <c r="U34" s="1299"/>
      <c r="V34" s="1299"/>
      <c r="W34" s="1299"/>
      <c r="X34" s="1299"/>
      <c r="Y34" s="1299"/>
      <c r="Z34" s="1299"/>
      <c r="AA34" s="1299"/>
      <c r="AB34" s="1299"/>
      <c r="AC34" s="1299"/>
      <c r="AD34" s="1299"/>
      <c r="AE34" s="1299"/>
      <c r="AF34" s="1299"/>
    </row>
    <row r="35" spans="2:32" ht="18" customHeight="1">
      <c r="B35" s="1299"/>
      <c r="C35" s="1299"/>
      <c r="D35" s="1221"/>
      <c r="E35" s="1202"/>
      <c r="F35" s="1223"/>
      <c r="G35" s="1223"/>
      <c r="H35" s="1299"/>
      <c r="I35" s="1299"/>
      <c r="J35" s="1299"/>
      <c r="K35" s="1299"/>
      <c r="L35" s="1222"/>
      <c r="M35" s="1222"/>
      <c r="N35" s="1222"/>
      <c r="O35" s="1222"/>
      <c r="P35" s="1222"/>
      <c r="Q35" s="1299"/>
      <c r="R35" s="1299"/>
      <c r="S35" s="1299"/>
      <c r="T35" s="1299"/>
      <c r="U35" s="1299"/>
      <c r="V35" s="1299"/>
      <c r="W35" s="1299"/>
      <c r="X35" s="1299"/>
      <c r="Y35" s="1299"/>
      <c r="Z35" s="1299"/>
      <c r="AA35" s="1299"/>
      <c r="AB35" s="1299"/>
      <c r="AC35" s="1299"/>
      <c r="AD35" s="1299"/>
      <c r="AE35" s="1299"/>
      <c r="AF35" s="1299"/>
    </row>
    <row r="36" spans="2:32" ht="29.1" customHeight="1">
      <c r="B36" s="1299"/>
      <c r="C36" s="1299"/>
      <c r="D36" s="1221"/>
      <c r="E36" s="1202"/>
      <c r="F36" s="1223"/>
      <c r="G36" s="1223"/>
      <c r="H36" s="1299"/>
      <c r="I36" s="1299"/>
      <c r="J36" s="1299"/>
      <c r="K36" s="1299"/>
      <c r="L36" s="1222"/>
      <c r="M36" s="1222"/>
      <c r="N36" s="1222"/>
      <c r="O36" s="1222"/>
      <c r="P36" s="1222"/>
      <c r="Q36" s="1299"/>
      <c r="R36" s="1299"/>
      <c r="S36" s="1299"/>
      <c r="T36" s="1299"/>
      <c r="U36" s="1299"/>
      <c r="V36" s="1299"/>
      <c r="W36" s="1299"/>
      <c r="X36" s="1299"/>
      <c r="Y36" s="1299"/>
      <c r="Z36" s="1299"/>
      <c r="AA36" s="1299"/>
      <c r="AB36" s="1299"/>
      <c r="AC36" s="1299"/>
      <c r="AD36" s="1299"/>
      <c r="AE36" s="1299"/>
      <c r="AF36" s="1299"/>
    </row>
    <row r="37" spans="2:32" ht="29.1" customHeight="1">
      <c r="B37" s="1299"/>
      <c r="C37" s="1299"/>
      <c r="D37" s="1221"/>
      <c r="E37" s="1224"/>
      <c r="F37" s="1224"/>
      <c r="G37" s="1224"/>
      <c r="H37" s="1224"/>
      <c r="I37" s="1224"/>
      <c r="J37" s="1299"/>
      <c r="K37" s="1299"/>
      <c r="L37" s="1222"/>
      <c r="M37" s="1222"/>
      <c r="N37" s="1222"/>
      <c r="O37" s="1222"/>
      <c r="P37" s="1222"/>
      <c r="Q37" s="1299"/>
      <c r="R37" s="1299"/>
      <c r="S37" s="1299"/>
      <c r="T37" s="1299"/>
      <c r="U37" s="1299"/>
      <c r="V37" s="1299"/>
      <c r="W37" s="1299"/>
      <c r="X37" s="1299"/>
      <c r="Y37" s="1299"/>
      <c r="Z37" s="1299"/>
      <c r="AA37" s="1299"/>
      <c r="AB37" s="1299"/>
      <c r="AC37" s="1299"/>
      <c r="AD37" s="1299"/>
      <c r="AE37" s="1299"/>
      <c r="AF37" s="1299"/>
    </row>
    <row r="38" spans="2:32" ht="29.1" customHeight="1">
      <c r="B38" s="1299"/>
      <c r="C38" s="1299"/>
      <c r="D38" s="1221"/>
      <c r="E38" s="1224"/>
      <c r="F38" s="1224"/>
      <c r="G38" s="1224"/>
      <c r="H38" s="1224"/>
      <c r="I38" s="1224"/>
      <c r="J38" s="1299"/>
      <c r="K38" s="1299"/>
      <c r="L38" s="1222"/>
      <c r="M38" s="1222"/>
      <c r="N38" s="1222"/>
      <c r="O38" s="1222"/>
      <c r="P38" s="1222"/>
      <c r="Q38" s="1299"/>
      <c r="R38" s="1299"/>
      <c r="S38" s="1299"/>
      <c r="T38" s="1299"/>
      <c r="U38" s="1299"/>
      <c r="V38" s="1299"/>
      <c r="W38" s="1299"/>
      <c r="X38" s="1299"/>
      <c r="Y38" s="1299"/>
      <c r="Z38" s="1299"/>
      <c r="AA38" s="1299"/>
      <c r="AB38" s="1299"/>
      <c r="AC38" s="1299"/>
      <c r="AD38" s="1299"/>
      <c r="AE38" s="1299"/>
      <c r="AF38" s="1299"/>
    </row>
    <row r="39" spans="2:32" ht="29.1" customHeight="1">
      <c r="B39" s="1299"/>
      <c r="C39" s="1299"/>
      <c r="D39" s="1221"/>
      <c r="E39" s="1202"/>
      <c r="F39" s="1224"/>
      <c r="G39" s="1224"/>
      <c r="H39" s="1224"/>
      <c r="I39" s="1224"/>
      <c r="J39" s="1299"/>
      <c r="K39" s="1299"/>
      <c r="L39" s="1222"/>
      <c r="M39" s="1222"/>
      <c r="N39" s="1222"/>
      <c r="O39" s="1222"/>
      <c r="P39" s="1222"/>
      <c r="Q39" s="1299"/>
      <c r="R39" s="1299"/>
      <c r="S39" s="1299"/>
      <c r="T39" s="1299"/>
      <c r="U39" s="1299"/>
      <c r="V39" s="1299"/>
      <c r="W39" s="1299"/>
      <c r="X39" s="1299"/>
      <c r="Y39" s="1299"/>
      <c r="Z39" s="1299"/>
      <c r="AA39" s="1299"/>
      <c r="AB39" s="1299"/>
      <c r="AC39" s="1299"/>
      <c r="AD39" s="1299"/>
      <c r="AE39" s="1299"/>
      <c r="AF39" s="1299"/>
    </row>
    <row r="40" spans="2:32" ht="29.1" customHeight="1">
      <c r="B40" s="1299"/>
      <c r="C40" s="1299"/>
      <c r="D40" s="1221"/>
      <c r="E40" s="1202"/>
      <c r="F40" s="1224"/>
      <c r="G40" s="1224"/>
      <c r="H40" s="1224"/>
      <c r="I40" s="1224"/>
      <c r="J40" s="1299"/>
      <c r="K40" s="1299"/>
      <c r="L40" s="1222"/>
      <c r="M40" s="1222"/>
      <c r="N40" s="1222"/>
      <c r="O40" s="1222"/>
      <c r="P40" s="1222"/>
      <c r="Q40" s="1222"/>
      <c r="R40" s="1222"/>
      <c r="S40" s="1222"/>
      <c r="T40" s="1222"/>
      <c r="U40" s="1222"/>
      <c r="V40" s="1222"/>
      <c r="W40" s="1222"/>
      <c r="X40" s="1222"/>
      <c r="Y40" s="1222"/>
      <c r="Z40" s="1222"/>
      <c r="AA40" s="1222"/>
      <c r="AB40" s="1222"/>
      <c r="AC40" s="1222"/>
      <c r="AD40" s="1222"/>
      <c r="AE40" s="1222"/>
      <c r="AF40" s="1299"/>
    </row>
    <row r="41" spans="2:32" ht="29.1" customHeight="1">
      <c r="B41" s="1299"/>
      <c r="C41" s="1299"/>
      <c r="D41" s="1222"/>
      <c r="E41" s="1222"/>
      <c r="F41" s="1224"/>
      <c r="G41" s="1224"/>
      <c r="H41" s="1224"/>
      <c r="I41" s="1224"/>
      <c r="J41" s="1299"/>
      <c r="K41" s="1299"/>
      <c r="L41" s="1222"/>
      <c r="M41" s="1222"/>
      <c r="N41" s="1222"/>
      <c r="O41" s="1222"/>
      <c r="P41" s="1222"/>
      <c r="Q41" s="1222"/>
      <c r="R41" s="1222"/>
      <c r="S41" s="1222"/>
      <c r="T41" s="1222"/>
      <c r="U41" s="1222"/>
      <c r="V41" s="1222"/>
      <c r="W41" s="1222"/>
      <c r="X41" s="1222"/>
      <c r="Y41" s="1222"/>
      <c r="Z41" s="1222"/>
      <c r="AA41" s="1222"/>
      <c r="AB41" s="1222"/>
      <c r="AC41" s="1222"/>
      <c r="AD41" s="1222"/>
      <c r="AE41" s="1222"/>
      <c r="AF41" s="1299"/>
    </row>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sheetData>
  <mergeCells count="27">
    <mergeCell ref="H31:J31"/>
    <mergeCell ref="E21:P21"/>
    <mergeCell ref="E22:P22"/>
    <mergeCell ref="E23:P23"/>
    <mergeCell ref="H26:J26"/>
    <mergeCell ref="K26:M26"/>
    <mergeCell ref="C18:S18"/>
    <mergeCell ref="H27:J27"/>
    <mergeCell ref="K27:M27"/>
    <mergeCell ref="H28:J28"/>
    <mergeCell ref="K28:M28"/>
    <mergeCell ref="AC17:AE18"/>
    <mergeCell ref="T15:AB16"/>
    <mergeCell ref="T13:AB14"/>
    <mergeCell ref="T11:AB12"/>
    <mergeCell ref="AC5:AE6"/>
    <mergeCell ref="AC7:AE8"/>
    <mergeCell ref="AC9:AE10"/>
    <mergeCell ref="T7:AB8"/>
    <mergeCell ref="T5:AB6"/>
    <mergeCell ref="T9:AB10"/>
    <mergeCell ref="T17:AB18"/>
    <mergeCell ref="A1:A3"/>
    <mergeCell ref="B2:AF3"/>
    <mergeCell ref="AC11:AE12"/>
    <mergeCell ref="AC13:AE14"/>
    <mergeCell ref="AC15:AE16"/>
  </mergeCells>
  <phoneticPr fontId="6"/>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5"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
  <sheetViews>
    <sheetView workbookViewId="0">
      <selection sqref="A1:A3"/>
    </sheetView>
  </sheetViews>
  <sheetFormatPr defaultColWidth="9" defaultRowHeight="12"/>
  <cols>
    <col min="1" max="1" width="10.625" style="272" bestFit="1" customWidth="1"/>
    <col min="2" max="2" width="3.625" style="272" customWidth="1"/>
    <col min="3" max="3" width="5.5" style="272" customWidth="1"/>
    <col min="4" max="4" width="25.625" style="272" customWidth="1"/>
    <col min="5" max="5" width="15.5" style="272" customWidth="1"/>
    <col min="6" max="6" width="7.25" style="272" customWidth="1"/>
    <col min="7" max="7" width="3.625" style="272" customWidth="1"/>
    <col min="8" max="8" width="6.125" style="272" customWidth="1"/>
    <col min="9" max="9" width="6.625" style="272" customWidth="1"/>
    <col min="10" max="12" width="6.875" style="272" customWidth="1"/>
    <col min="13" max="13" width="4.625" style="272" customWidth="1"/>
    <col min="14" max="14" width="19.5" style="272" customWidth="1"/>
    <col min="15" max="15" width="6.625" style="272" customWidth="1"/>
    <col min="16" max="17" width="7.5" style="272" customWidth="1"/>
    <col min="18" max="16384" width="9" style="272"/>
  </cols>
  <sheetData>
    <row r="1" spans="1:20" ht="18.75" customHeight="1">
      <c r="A1" s="1942" t="s">
        <v>754</v>
      </c>
      <c r="B1" s="576" t="s">
        <v>764</v>
      </c>
      <c r="C1" s="577"/>
      <c r="D1" s="577"/>
      <c r="E1" s="577"/>
      <c r="F1" s="577"/>
      <c r="G1" s="577"/>
      <c r="H1" s="577"/>
      <c r="I1" s="577"/>
      <c r="J1" s="577"/>
      <c r="K1" s="577"/>
      <c r="L1" s="577"/>
      <c r="M1" s="2175"/>
      <c r="N1" s="2161" t="s">
        <v>765</v>
      </c>
      <c r="O1" s="2161"/>
      <c r="P1" s="2161"/>
      <c r="Q1" s="2162"/>
    </row>
    <row r="2" spans="1:20" ht="15" customHeight="1">
      <c r="A2" s="1942"/>
      <c r="B2" s="577"/>
      <c r="C2" s="577"/>
      <c r="D2" s="577"/>
      <c r="E2" s="577"/>
      <c r="F2" s="577"/>
      <c r="G2" s="577"/>
      <c r="H2" s="577"/>
      <c r="I2" s="577"/>
      <c r="J2" s="577"/>
      <c r="K2" s="577"/>
      <c r="L2" s="578"/>
      <c r="M2" s="2174"/>
      <c r="N2" s="2163" t="s">
        <v>255</v>
      </c>
      <c r="O2" s="2163"/>
      <c r="P2" s="579" t="s">
        <v>524</v>
      </c>
      <c r="Q2" s="580" t="s">
        <v>526</v>
      </c>
    </row>
    <row r="3" spans="1:20" ht="20.100000000000001" customHeight="1">
      <c r="A3" s="1942"/>
      <c r="B3" s="2164" t="s">
        <v>128</v>
      </c>
      <c r="C3" s="2165"/>
      <c r="D3" s="2166" t="str">
        <f>入力シート!$D$5&amp;" "&amp;入力シート!$D$8</f>
        <v xml:space="preserve"> </v>
      </c>
      <c r="E3" s="2167"/>
      <c r="F3" s="2168" t="s">
        <v>377</v>
      </c>
      <c r="G3" s="2169"/>
      <c r="H3" s="2170" t="str">
        <f>IF(入力シート!D7="","",入力シート!D7)</f>
        <v/>
      </c>
      <c r="I3" s="2171"/>
      <c r="J3" s="2171"/>
      <c r="K3" s="2171"/>
      <c r="L3" s="2172"/>
      <c r="M3" s="2173" t="s">
        <v>766</v>
      </c>
      <c r="N3" s="2163"/>
      <c r="O3" s="2163"/>
      <c r="P3" s="2163"/>
      <c r="Q3" s="2176"/>
    </row>
    <row r="4" spans="1:20" ht="20.100000000000001" customHeight="1">
      <c r="B4" s="2177" t="s">
        <v>271</v>
      </c>
      <c r="C4" s="2178"/>
      <c r="D4" s="2179">
        <f>+入力シート!D9</f>
        <v>0</v>
      </c>
      <c r="E4" s="2180"/>
      <c r="F4" s="2181" t="s">
        <v>303</v>
      </c>
      <c r="G4" s="2182"/>
      <c r="H4" s="2180">
        <f>+入力シート!D6</f>
        <v>0</v>
      </c>
      <c r="I4" s="2183"/>
      <c r="J4" s="2183"/>
      <c r="K4" s="2183"/>
      <c r="L4" s="2184"/>
      <c r="M4" s="2174"/>
      <c r="N4" s="2163"/>
      <c r="O4" s="2163"/>
      <c r="P4" s="2163"/>
      <c r="Q4" s="2176"/>
    </row>
    <row r="5" spans="1:20" ht="21.6" customHeight="1">
      <c r="B5" s="2177" t="s">
        <v>1381</v>
      </c>
      <c r="C5" s="2178"/>
      <c r="D5" s="2179">
        <f>+入力シート!D23</f>
        <v>0</v>
      </c>
      <c r="E5" s="2180"/>
      <c r="F5" s="2194" t="s">
        <v>767</v>
      </c>
      <c r="G5" s="2195"/>
      <c r="H5" s="2180">
        <f>入力シート!D26</f>
        <v>0</v>
      </c>
      <c r="I5" s="2183"/>
      <c r="J5" s="2183"/>
      <c r="K5" s="2183"/>
      <c r="L5" s="2184"/>
      <c r="M5" s="2173" t="s">
        <v>768</v>
      </c>
      <c r="N5" s="2163"/>
      <c r="O5" s="2163"/>
      <c r="P5" s="2163"/>
      <c r="Q5" s="2176"/>
      <c r="T5" s="873">
        <f>入力シート!$D$17</f>
        <v>0</v>
      </c>
    </row>
    <row r="6" spans="1:20" ht="20.100000000000001" customHeight="1">
      <c r="B6" s="2187" t="s">
        <v>769</v>
      </c>
      <c r="C6" s="2188"/>
      <c r="D6" s="581">
        <f>+入力シート!D13</f>
        <v>0</v>
      </c>
      <c r="E6" s="582" t="s">
        <v>86</v>
      </c>
      <c r="F6" s="2189" t="s">
        <v>283</v>
      </c>
      <c r="G6" s="2190"/>
      <c r="H6" s="2191" t="str">
        <f>入力シート!D16</f>
        <v/>
      </c>
      <c r="I6" s="2192"/>
      <c r="J6" s="676" t="s">
        <v>886</v>
      </c>
      <c r="K6" s="2192">
        <f>MAX(T5:T7)</f>
        <v>0</v>
      </c>
      <c r="L6" s="2193"/>
      <c r="M6" s="2196"/>
      <c r="N6" s="2185"/>
      <c r="O6" s="2185"/>
      <c r="P6" s="2185"/>
      <c r="Q6" s="2186"/>
      <c r="T6" s="873">
        <f>入力シート!$D$19</f>
        <v>0</v>
      </c>
    </row>
    <row r="7" spans="1:20">
      <c r="B7" s="577"/>
      <c r="C7" s="577"/>
      <c r="D7" s="577"/>
      <c r="E7" s="577"/>
      <c r="F7" s="577"/>
      <c r="G7" s="577"/>
      <c r="H7" s="577"/>
      <c r="I7" s="577"/>
      <c r="J7" s="577"/>
      <c r="K7" s="577"/>
      <c r="L7" s="577"/>
      <c r="M7" s="577"/>
      <c r="N7" s="577"/>
      <c r="O7" s="577"/>
      <c r="P7" s="577"/>
      <c r="Q7" s="577"/>
      <c r="T7" s="873">
        <f>入力シート!$D$21</f>
        <v>0</v>
      </c>
    </row>
    <row r="8" spans="1:20" ht="20.100000000000001" customHeight="1">
      <c r="B8" s="2197" t="s">
        <v>770</v>
      </c>
      <c r="C8" s="2198"/>
      <c r="D8" s="2199"/>
      <c r="E8" s="2200"/>
      <c r="F8" s="2200"/>
      <c r="G8" s="2200"/>
      <c r="H8" s="2200"/>
      <c r="I8" s="2200"/>
      <c r="J8" s="2200"/>
      <c r="K8" s="2200"/>
      <c r="L8" s="2200"/>
      <c r="M8" s="2200"/>
      <c r="N8" s="2200"/>
      <c r="O8" s="2200"/>
      <c r="P8" s="2200"/>
      <c r="Q8" s="2201"/>
    </row>
    <row r="9" spans="1:20" ht="20.100000000000001" customHeight="1">
      <c r="B9" s="2202" t="s">
        <v>771</v>
      </c>
      <c r="C9" s="2203"/>
      <c r="D9" s="2203"/>
      <c r="E9" s="2204"/>
      <c r="F9" s="2208" t="s">
        <v>772</v>
      </c>
      <c r="G9" s="2209"/>
      <c r="H9" s="2210"/>
      <c r="I9" s="2211" t="s">
        <v>773</v>
      </c>
      <c r="J9" s="2211"/>
      <c r="K9" s="2211"/>
      <c r="L9" s="2212"/>
      <c r="M9" s="2212"/>
      <c r="N9" s="2212"/>
      <c r="O9" s="2212"/>
      <c r="P9" s="2212"/>
      <c r="Q9" s="2213"/>
    </row>
    <row r="10" spans="1:20" ht="20.100000000000001" customHeight="1">
      <c r="B10" s="2205"/>
      <c r="C10" s="2206"/>
      <c r="D10" s="2206"/>
      <c r="E10" s="2207"/>
      <c r="F10" s="1021" t="s">
        <v>14</v>
      </c>
      <c r="G10" s="2214" t="s">
        <v>774</v>
      </c>
      <c r="H10" s="2215"/>
      <c r="I10" s="1022" t="s">
        <v>14</v>
      </c>
      <c r="J10" s="2214" t="s">
        <v>775</v>
      </c>
      <c r="K10" s="2218"/>
      <c r="L10" s="2218"/>
      <c r="M10" s="2218"/>
      <c r="N10" s="2219"/>
      <c r="O10" s="1023" t="s">
        <v>211</v>
      </c>
      <c r="P10" s="2216" t="s">
        <v>776</v>
      </c>
      <c r="Q10" s="2217"/>
    </row>
    <row r="11" spans="1:20" ht="20.100000000000001" customHeight="1">
      <c r="B11" s="583"/>
      <c r="C11" s="2220"/>
      <c r="D11" s="2221"/>
      <c r="E11" s="2222"/>
      <c r="F11" s="584"/>
      <c r="G11" s="2223"/>
      <c r="H11" s="2224"/>
      <c r="I11" s="584"/>
      <c r="J11" s="2227"/>
      <c r="K11" s="2228"/>
      <c r="L11" s="2228"/>
      <c r="M11" s="2228"/>
      <c r="N11" s="2229"/>
      <c r="O11" s="1019"/>
      <c r="P11" s="2225"/>
      <c r="Q11" s="2226"/>
    </row>
    <row r="12" spans="1:20" ht="20.100000000000001" customHeight="1">
      <c r="B12" s="583"/>
      <c r="C12" s="2220"/>
      <c r="D12" s="2221"/>
      <c r="E12" s="2222"/>
      <c r="F12" s="584"/>
      <c r="G12" s="2223"/>
      <c r="H12" s="2224"/>
      <c r="I12" s="584"/>
      <c r="J12" s="2227"/>
      <c r="K12" s="2228"/>
      <c r="L12" s="2228"/>
      <c r="M12" s="2228"/>
      <c r="N12" s="2229"/>
      <c r="O12" s="1019"/>
      <c r="P12" s="2225"/>
      <c r="Q12" s="2226"/>
    </row>
    <row r="13" spans="1:20" ht="20.100000000000001" customHeight="1">
      <c r="B13" s="583"/>
      <c r="C13" s="2220"/>
      <c r="D13" s="2221"/>
      <c r="E13" s="2222"/>
      <c r="F13" s="584"/>
      <c r="G13" s="2223"/>
      <c r="H13" s="2224"/>
      <c r="I13" s="584"/>
      <c r="J13" s="2227"/>
      <c r="K13" s="2228"/>
      <c r="L13" s="2228"/>
      <c r="M13" s="2228"/>
      <c r="N13" s="2229"/>
      <c r="O13" s="1019"/>
      <c r="P13" s="2225"/>
      <c r="Q13" s="2226"/>
    </row>
    <row r="14" spans="1:20" ht="20.100000000000001" customHeight="1">
      <c r="B14" s="583"/>
      <c r="C14" s="2220"/>
      <c r="D14" s="2221"/>
      <c r="E14" s="2222"/>
      <c r="F14" s="584"/>
      <c r="G14" s="2223"/>
      <c r="H14" s="2224"/>
      <c r="I14" s="584"/>
      <c r="J14" s="2227"/>
      <c r="K14" s="2228"/>
      <c r="L14" s="2228"/>
      <c r="M14" s="2228"/>
      <c r="N14" s="2229"/>
      <c r="O14" s="1019"/>
      <c r="P14" s="2225"/>
      <c r="Q14" s="2226"/>
    </row>
    <row r="15" spans="1:20" ht="20.100000000000001" customHeight="1">
      <c r="B15" s="583"/>
      <c r="C15" s="2220"/>
      <c r="D15" s="2221"/>
      <c r="E15" s="2222"/>
      <c r="F15" s="584"/>
      <c r="G15" s="2223"/>
      <c r="H15" s="2224"/>
      <c r="I15" s="584"/>
      <c r="J15" s="2227"/>
      <c r="K15" s="2228"/>
      <c r="L15" s="2228"/>
      <c r="M15" s="2228"/>
      <c r="N15" s="2229"/>
      <c r="O15" s="1019"/>
      <c r="P15" s="2225"/>
      <c r="Q15" s="2226"/>
    </row>
    <row r="16" spans="1:20" ht="20.100000000000001" customHeight="1">
      <c r="B16" s="585"/>
      <c r="C16" s="2230"/>
      <c r="D16" s="2231"/>
      <c r="E16" s="2232"/>
      <c r="F16" s="586"/>
      <c r="G16" s="2233"/>
      <c r="H16" s="2234"/>
      <c r="I16" s="586"/>
      <c r="J16" s="2237"/>
      <c r="K16" s="2238"/>
      <c r="L16" s="2238"/>
      <c r="M16" s="2238"/>
      <c r="N16" s="2239"/>
      <c r="O16" s="1020"/>
      <c r="P16" s="2235"/>
      <c r="Q16" s="2236"/>
    </row>
    <row r="17" spans="2:18">
      <c r="B17" s="577"/>
      <c r="C17" s="577"/>
      <c r="D17" s="577"/>
      <c r="E17" s="577"/>
      <c r="F17" s="577"/>
      <c r="G17" s="577"/>
      <c r="H17" s="577"/>
      <c r="I17" s="577"/>
      <c r="J17" s="577"/>
      <c r="K17" s="577"/>
      <c r="L17" s="577"/>
      <c r="M17" s="577"/>
      <c r="N17" s="577"/>
      <c r="O17" s="577"/>
      <c r="P17" s="577"/>
      <c r="Q17" s="577"/>
    </row>
    <row r="18" spans="2:18" ht="20.100000000000001" customHeight="1">
      <c r="B18" s="2197" t="s">
        <v>770</v>
      </c>
      <c r="C18" s="2198"/>
      <c r="D18" s="2199"/>
      <c r="E18" s="2200"/>
      <c r="F18" s="2200"/>
      <c r="G18" s="2200"/>
      <c r="H18" s="2200"/>
      <c r="I18" s="2200"/>
      <c r="J18" s="2200"/>
      <c r="K18" s="2200"/>
      <c r="L18" s="2200"/>
      <c r="M18" s="2200"/>
      <c r="N18" s="2200"/>
      <c r="O18" s="2200"/>
      <c r="P18" s="2200"/>
      <c r="Q18" s="2201"/>
    </row>
    <row r="19" spans="2:18" ht="20.100000000000001" customHeight="1">
      <c r="B19" s="2202" t="s">
        <v>771</v>
      </c>
      <c r="C19" s="2203"/>
      <c r="D19" s="2203"/>
      <c r="E19" s="2204"/>
      <c r="F19" s="2208" t="s">
        <v>772</v>
      </c>
      <c r="G19" s="2209"/>
      <c r="H19" s="2210"/>
      <c r="I19" s="2211" t="s">
        <v>773</v>
      </c>
      <c r="J19" s="2211"/>
      <c r="K19" s="2211"/>
      <c r="L19" s="2212"/>
      <c r="M19" s="2212"/>
      <c r="N19" s="2212"/>
      <c r="O19" s="2212"/>
      <c r="P19" s="2212"/>
      <c r="Q19" s="2213"/>
    </row>
    <row r="20" spans="2:18" ht="20.100000000000001" customHeight="1">
      <c r="B20" s="2205"/>
      <c r="C20" s="2206"/>
      <c r="D20" s="2206"/>
      <c r="E20" s="2207"/>
      <c r="F20" s="1021" t="s">
        <v>14</v>
      </c>
      <c r="G20" s="2214" t="s">
        <v>774</v>
      </c>
      <c r="H20" s="2215"/>
      <c r="I20" s="1022" t="s">
        <v>14</v>
      </c>
      <c r="J20" s="2214" t="s">
        <v>775</v>
      </c>
      <c r="K20" s="2218"/>
      <c r="L20" s="2218"/>
      <c r="M20" s="2218"/>
      <c r="N20" s="2219"/>
      <c r="O20" s="1023" t="s">
        <v>211</v>
      </c>
      <c r="P20" s="2216" t="s">
        <v>776</v>
      </c>
      <c r="Q20" s="2217"/>
    </row>
    <row r="21" spans="2:18" ht="20.100000000000001" customHeight="1">
      <c r="B21" s="583"/>
      <c r="C21" s="2220"/>
      <c r="D21" s="2221"/>
      <c r="E21" s="2222"/>
      <c r="F21" s="584"/>
      <c r="G21" s="2223"/>
      <c r="H21" s="2224"/>
      <c r="I21" s="584"/>
      <c r="J21" s="2227"/>
      <c r="K21" s="2228"/>
      <c r="L21" s="2228"/>
      <c r="M21" s="2228"/>
      <c r="N21" s="2229"/>
      <c r="O21" s="1019"/>
      <c r="P21" s="2225"/>
      <c r="Q21" s="2226"/>
    </row>
    <row r="22" spans="2:18" ht="20.100000000000001" customHeight="1">
      <c r="B22" s="583"/>
      <c r="C22" s="2220"/>
      <c r="D22" s="2221"/>
      <c r="E22" s="2222"/>
      <c r="F22" s="584"/>
      <c r="G22" s="2223"/>
      <c r="H22" s="2224"/>
      <c r="I22" s="584"/>
      <c r="J22" s="2227"/>
      <c r="K22" s="2228"/>
      <c r="L22" s="2228"/>
      <c r="M22" s="2228"/>
      <c r="N22" s="2229"/>
      <c r="O22" s="1019"/>
      <c r="P22" s="2225"/>
      <c r="Q22" s="2226"/>
    </row>
    <row r="23" spans="2:18" ht="20.100000000000001" customHeight="1">
      <c r="B23" s="583"/>
      <c r="C23" s="2220"/>
      <c r="D23" s="2221"/>
      <c r="E23" s="2222"/>
      <c r="F23" s="584"/>
      <c r="G23" s="2223"/>
      <c r="H23" s="2224"/>
      <c r="I23" s="584"/>
      <c r="J23" s="2227"/>
      <c r="K23" s="2228"/>
      <c r="L23" s="2228"/>
      <c r="M23" s="2228"/>
      <c r="N23" s="2229"/>
      <c r="O23" s="1019"/>
      <c r="P23" s="2225"/>
      <c r="Q23" s="2226"/>
    </row>
    <row r="24" spans="2:18" ht="20.100000000000001" customHeight="1">
      <c r="B24" s="583"/>
      <c r="C24" s="2220"/>
      <c r="D24" s="2221"/>
      <c r="E24" s="2222"/>
      <c r="F24" s="584"/>
      <c r="G24" s="2223"/>
      <c r="H24" s="2224"/>
      <c r="I24" s="584"/>
      <c r="J24" s="2227"/>
      <c r="K24" s="2228"/>
      <c r="L24" s="2228"/>
      <c r="M24" s="2228"/>
      <c r="N24" s="2229"/>
      <c r="O24" s="1019"/>
      <c r="P24" s="2225"/>
      <c r="Q24" s="2226"/>
    </row>
    <row r="25" spans="2:18" ht="20.100000000000001" customHeight="1">
      <c r="B25" s="583"/>
      <c r="C25" s="2220"/>
      <c r="D25" s="2221"/>
      <c r="E25" s="2222"/>
      <c r="F25" s="584"/>
      <c r="G25" s="2223"/>
      <c r="H25" s="2224"/>
      <c r="I25" s="584"/>
      <c r="J25" s="2227"/>
      <c r="K25" s="2228"/>
      <c r="L25" s="2228"/>
      <c r="M25" s="2228"/>
      <c r="N25" s="2229"/>
      <c r="O25" s="1019"/>
      <c r="P25" s="2225"/>
      <c r="Q25" s="2226"/>
    </row>
    <row r="26" spans="2:18" ht="20.100000000000001" customHeight="1">
      <c r="B26" s="585"/>
      <c r="C26" s="2230"/>
      <c r="D26" s="2231"/>
      <c r="E26" s="2232"/>
      <c r="F26" s="586"/>
      <c r="G26" s="2233"/>
      <c r="H26" s="2234"/>
      <c r="I26" s="586"/>
      <c r="J26" s="2237"/>
      <c r="K26" s="2238"/>
      <c r="L26" s="2238"/>
      <c r="M26" s="2238"/>
      <c r="N26" s="2239"/>
      <c r="O26" s="1020"/>
      <c r="P26" s="2235"/>
      <c r="Q26" s="2236"/>
    </row>
    <row r="27" spans="2:18" ht="20.100000000000001" customHeight="1">
      <c r="B27" s="587" t="s">
        <v>777</v>
      </c>
      <c r="C27" s="587" t="s">
        <v>1382</v>
      </c>
      <c r="D27" s="577"/>
      <c r="E27" s="577"/>
      <c r="F27" s="577"/>
      <c r="G27" s="577"/>
      <c r="H27" s="577"/>
      <c r="I27" s="577"/>
      <c r="J27" s="577"/>
      <c r="K27" s="577"/>
      <c r="L27" s="577"/>
      <c r="M27" s="577"/>
      <c r="N27" s="577"/>
      <c r="O27" s="577"/>
      <c r="P27" s="577"/>
      <c r="Q27" s="577"/>
    </row>
    <row r="28" spans="2:18" ht="19.899999999999999" customHeight="1">
      <c r="B28" s="587" t="s">
        <v>778</v>
      </c>
      <c r="C28" s="588" t="s">
        <v>779</v>
      </c>
      <c r="D28" s="589"/>
      <c r="E28" s="589"/>
      <c r="F28" s="589"/>
      <c r="G28" s="589"/>
      <c r="H28" s="589"/>
      <c r="I28" s="589"/>
      <c r="J28" s="589"/>
      <c r="K28" s="589"/>
      <c r="L28" s="589"/>
      <c r="M28" s="589"/>
      <c r="N28" s="589"/>
      <c r="O28" s="589"/>
      <c r="P28" s="589"/>
      <c r="Q28" s="589"/>
      <c r="R28" s="575"/>
    </row>
    <row r="29" spans="2:18">
      <c r="B29" s="577"/>
      <c r="C29" s="577"/>
      <c r="D29" s="577"/>
      <c r="E29" s="577"/>
      <c r="F29" s="577"/>
      <c r="G29" s="577"/>
      <c r="H29" s="577"/>
      <c r="I29" s="577"/>
      <c r="J29" s="577"/>
      <c r="K29" s="577"/>
      <c r="L29" s="577"/>
      <c r="M29" s="577"/>
      <c r="N29" s="577"/>
      <c r="O29" s="577"/>
      <c r="P29" s="577"/>
      <c r="Q29" s="577"/>
    </row>
  </sheetData>
  <mergeCells count="92">
    <mergeCell ref="A1:A3"/>
    <mergeCell ref="C25:E25"/>
    <mergeCell ref="G25:H25"/>
    <mergeCell ref="J23:N23"/>
    <mergeCell ref="C21:E21"/>
    <mergeCell ref="G21:H21"/>
    <mergeCell ref="B18:C18"/>
    <mergeCell ref="D18:Q18"/>
    <mergeCell ref="B19:E20"/>
    <mergeCell ref="F19:H19"/>
    <mergeCell ref="I19:Q19"/>
    <mergeCell ref="G20:H20"/>
    <mergeCell ref="P20:Q20"/>
    <mergeCell ref="J20:N20"/>
    <mergeCell ref="C15:E15"/>
    <mergeCell ref="P25:Q25"/>
    <mergeCell ref="C26:E26"/>
    <mergeCell ref="G26:H26"/>
    <mergeCell ref="P26:Q26"/>
    <mergeCell ref="C23:E23"/>
    <mergeCell ref="G23:H23"/>
    <mergeCell ref="P23:Q23"/>
    <mergeCell ref="C24:E24"/>
    <mergeCell ref="G24:H24"/>
    <mergeCell ref="P24:Q24"/>
    <mergeCell ref="J26:N26"/>
    <mergeCell ref="J24:N24"/>
    <mergeCell ref="J25:N25"/>
    <mergeCell ref="P21:Q21"/>
    <mergeCell ref="C22:E22"/>
    <mergeCell ref="G22:H22"/>
    <mergeCell ref="P22:Q22"/>
    <mergeCell ref="J21:N21"/>
    <mergeCell ref="J22:N22"/>
    <mergeCell ref="G15:H15"/>
    <mergeCell ref="P15:Q15"/>
    <mergeCell ref="C16:E16"/>
    <mergeCell ref="G16:H16"/>
    <mergeCell ref="P16:Q16"/>
    <mergeCell ref="J15:N15"/>
    <mergeCell ref="J16:N16"/>
    <mergeCell ref="C13:E13"/>
    <mergeCell ref="G13:H13"/>
    <mergeCell ref="P13:Q13"/>
    <mergeCell ref="C14:E14"/>
    <mergeCell ref="G14:H14"/>
    <mergeCell ref="P14:Q14"/>
    <mergeCell ref="J13:N13"/>
    <mergeCell ref="J14:N14"/>
    <mergeCell ref="C11:E11"/>
    <mergeCell ref="G11:H11"/>
    <mergeCell ref="P11:Q11"/>
    <mergeCell ref="C12:E12"/>
    <mergeCell ref="G12:H12"/>
    <mergeCell ref="P12:Q12"/>
    <mergeCell ref="J11:N11"/>
    <mergeCell ref="J12:N12"/>
    <mergeCell ref="B8:C8"/>
    <mergeCell ref="D8:Q8"/>
    <mergeCell ref="B9:E10"/>
    <mergeCell ref="F9:H9"/>
    <mergeCell ref="I9:Q9"/>
    <mergeCell ref="G10:H10"/>
    <mergeCell ref="P10:Q10"/>
    <mergeCell ref="J10:N10"/>
    <mergeCell ref="N5:O6"/>
    <mergeCell ref="P5:P6"/>
    <mergeCell ref="Q5:Q6"/>
    <mergeCell ref="B6:C6"/>
    <mergeCell ref="F6:G6"/>
    <mergeCell ref="H6:I6"/>
    <mergeCell ref="K6:L6"/>
    <mergeCell ref="B5:C5"/>
    <mergeCell ref="D5:E5"/>
    <mergeCell ref="F5:G5"/>
    <mergeCell ref="H5:L5"/>
    <mergeCell ref="M5:M6"/>
    <mergeCell ref="N1:Q1"/>
    <mergeCell ref="N2:O2"/>
    <mergeCell ref="B3:C3"/>
    <mergeCell ref="D3:E3"/>
    <mergeCell ref="F3:G3"/>
    <mergeCell ref="H3:L3"/>
    <mergeCell ref="M3:M4"/>
    <mergeCell ref="N3:O4"/>
    <mergeCell ref="P3:P4"/>
    <mergeCell ref="M1:M2"/>
    <mergeCell ref="Q3:Q4"/>
    <mergeCell ref="B4:C4"/>
    <mergeCell ref="D4:E4"/>
    <mergeCell ref="F4:G4"/>
    <mergeCell ref="H4:L4"/>
  </mergeCells>
  <phoneticPr fontId="6"/>
  <dataValidations count="4">
    <dataValidation type="list" showInputMessage="1" showErrorMessage="1" sqref="K6:L6">
      <formula1>$T$5:$T$7</formula1>
    </dataValidation>
    <dataValidation imeMode="hiragana" allowBlank="1" showInputMessage="1" showErrorMessage="1" sqref="D8:Q8 C11:E16 G11:H16 J11:N16 P11:Q16 D18:Q18 C21:E26 G21:H26 J21:N26 P21:Q26"/>
    <dataValidation imeMode="off" allowBlank="1" showInputMessage="1" showErrorMessage="1" sqref="B11:B16 B21:B26"/>
    <dataValidation type="list" allowBlank="1" showInputMessage="1" showErrorMessage="1" sqref="F11:F16 I11:I16 F21:F26 I21:I26">
      <formula1>"有,無"</formula1>
    </dataValidation>
  </dataValidations>
  <hyperlinks>
    <hyperlink ref="A1:A2" location="表紙１!A1" display="表紙１へ戻る"/>
    <hyperlink ref="A1:A3" location="表紙!A1" display="表紙へ戻る"/>
  </hyperlinks>
  <pageMargins left="0.78740157480314965" right="0" top="0.98425196850393704" bottom="0.39370078740157483" header="0.51181102362204722" footer="0.51181102362204722"/>
  <pageSetup paperSize="9" scale="99" orientation="landscape" r:id="rId1"/>
  <headerFooter scaleWithDoc="0"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54"/>
  <sheetViews>
    <sheetView workbookViewId="0">
      <selection activeCell="H13" sqref="H13:K13"/>
    </sheetView>
  </sheetViews>
  <sheetFormatPr defaultColWidth="8.875" defaultRowHeight="13.5"/>
  <cols>
    <col min="1" max="1" width="11.25" style="591" customWidth="1"/>
    <col min="2" max="3" width="7" style="591" customWidth="1"/>
    <col min="4" max="11" width="9.5" style="591" customWidth="1"/>
    <col min="12" max="12" width="2" style="591" customWidth="1"/>
    <col min="13" max="16384" width="8.875" style="591"/>
  </cols>
  <sheetData>
    <row r="1" spans="1:14" ht="21">
      <c r="A1" s="1942" t="s">
        <v>754</v>
      </c>
      <c r="B1" s="2276" t="s">
        <v>780</v>
      </c>
      <c r="C1" s="2276"/>
      <c r="D1" s="2276"/>
      <c r="E1" s="2276"/>
      <c r="F1" s="2276"/>
      <c r="G1" s="2276"/>
      <c r="H1" s="2276"/>
      <c r="I1" s="2276"/>
      <c r="J1" s="2276"/>
      <c r="K1" s="2276"/>
      <c r="L1" s="2276"/>
      <c r="M1" s="590"/>
      <c r="N1" s="590"/>
    </row>
    <row r="2" spans="1:14" ht="5.45" customHeight="1" thickBot="1">
      <c r="A2" s="1942"/>
      <c r="B2" s="592"/>
      <c r="C2" s="592"/>
      <c r="D2" s="592"/>
      <c r="E2" s="592"/>
      <c r="F2" s="592"/>
      <c r="G2" s="592"/>
      <c r="H2" s="592"/>
      <c r="I2" s="592"/>
      <c r="J2" s="592"/>
      <c r="K2" s="592"/>
      <c r="L2" s="592"/>
    </row>
    <row r="3" spans="1:14" ht="16.149999999999999" customHeight="1">
      <c r="A3" s="1942"/>
      <c r="B3" s="593"/>
      <c r="C3" s="594"/>
      <c r="D3" s="595" t="s">
        <v>533</v>
      </c>
      <c r="E3" s="2277" t="s">
        <v>614</v>
      </c>
      <c r="F3" s="2278"/>
      <c r="G3" s="595" t="s">
        <v>24</v>
      </c>
      <c r="H3" s="595" t="s">
        <v>258</v>
      </c>
      <c r="I3" s="595" t="s">
        <v>22</v>
      </c>
      <c r="J3" s="595" t="s">
        <v>781</v>
      </c>
      <c r="K3" s="595" t="s">
        <v>23</v>
      </c>
      <c r="L3" s="596"/>
    </row>
    <row r="4" spans="1:14" ht="52.5" customHeight="1">
      <c r="B4" s="597"/>
      <c r="C4" s="598"/>
      <c r="D4" s="599"/>
      <c r="E4" s="2279"/>
      <c r="F4" s="2280"/>
      <c r="G4" s="599"/>
      <c r="H4" s="599"/>
      <c r="I4" s="599"/>
      <c r="J4" s="599"/>
      <c r="K4" s="599"/>
      <c r="L4" s="600"/>
    </row>
    <row r="5" spans="1:14" ht="14.25">
      <c r="B5" s="601"/>
      <c r="C5" s="602"/>
      <c r="D5" s="602"/>
      <c r="E5" s="602"/>
      <c r="F5" s="602"/>
      <c r="G5" s="602"/>
      <c r="H5" s="602"/>
      <c r="I5" s="602"/>
      <c r="J5" s="602"/>
      <c r="K5" s="602"/>
      <c r="L5" s="603"/>
    </row>
    <row r="6" spans="1:14">
      <c r="B6" s="597"/>
      <c r="C6" s="592"/>
      <c r="D6" s="592"/>
      <c r="E6" s="592"/>
      <c r="F6" s="592"/>
      <c r="G6" s="592"/>
      <c r="H6" s="592"/>
      <c r="I6" s="592"/>
      <c r="J6" s="592"/>
      <c r="K6" s="592"/>
      <c r="L6" s="600"/>
    </row>
    <row r="7" spans="1:14">
      <c r="B7" s="597"/>
      <c r="C7" s="592"/>
      <c r="D7" s="592"/>
      <c r="E7" s="592"/>
      <c r="F7" s="592"/>
      <c r="G7" s="592"/>
      <c r="H7" s="592"/>
      <c r="I7" s="2281" t="s">
        <v>1334</v>
      </c>
      <c r="J7" s="2281"/>
      <c r="K7" s="2281"/>
      <c r="L7" s="600"/>
    </row>
    <row r="8" spans="1:14" ht="14.25">
      <c r="B8" s="2282" t="str">
        <f>"　福岡県"&amp;SUBSTITUTE(入力シート!C3," ","")&amp; "長　殿"</f>
        <v>　福岡県長　殿</v>
      </c>
      <c r="C8" s="2283"/>
      <c r="D8" s="2283"/>
      <c r="E8" s="2283"/>
      <c r="F8" s="602"/>
      <c r="G8" s="592"/>
      <c r="H8" s="592"/>
      <c r="I8" s="592"/>
      <c r="J8" s="592"/>
      <c r="K8" s="592"/>
      <c r="L8" s="600"/>
    </row>
    <row r="9" spans="1:14">
      <c r="B9" s="597"/>
      <c r="C9" s="592"/>
      <c r="D9" s="592"/>
      <c r="E9" s="592"/>
      <c r="F9" s="592"/>
      <c r="G9" s="592"/>
      <c r="H9" s="592"/>
      <c r="I9" s="592"/>
      <c r="J9" s="592"/>
      <c r="K9" s="592"/>
      <c r="L9" s="600"/>
    </row>
    <row r="10" spans="1:14">
      <c r="B10" s="597"/>
      <c r="C10" s="592"/>
      <c r="D10" s="592"/>
      <c r="E10" s="592"/>
      <c r="F10" s="592"/>
      <c r="G10" s="592"/>
      <c r="H10" s="592"/>
      <c r="I10" s="592"/>
      <c r="J10" s="592"/>
      <c r="K10" s="592"/>
      <c r="L10" s="600"/>
    </row>
    <row r="11" spans="1:14" ht="14.25">
      <c r="B11" s="597"/>
      <c r="C11" s="592"/>
      <c r="D11" s="592"/>
      <c r="E11" s="592"/>
      <c r="F11" s="592"/>
      <c r="G11" s="1018" t="s">
        <v>5</v>
      </c>
      <c r="H11" s="2285">
        <f xml:space="preserve"> 入力シート!$D$22</f>
        <v>0</v>
      </c>
      <c r="I11" s="2285"/>
      <c r="J11" s="2285"/>
      <c r="K11" s="2285"/>
      <c r="L11" s="600"/>
    </row>
    <row r="12" spans="1:14" ht="14.25">
      <c r="B12" s="597"/>
      <c r="C12" s="592"/>
      <c r="D12" s="592"/>
      <c r="E12" s="592"/>
      <c r="F12" s="2286" t="s">
        <v>1380</v>
      </c>
      <c r="G12" s="2286"/>
      <c r="H12" s="602"/>
      <c r="I12" s="602"/>
      <c r="J12" s="602"/>
      <c r="K12" s="602"/>
      <c r="L12" s="600"/>
    </row>
    <row r="13" spans="1:14" ht="14.25">
      <c r="B13" s="597"/>
      <c r="C13" s="592"/>
      <c r="D13" s="592"/>
      <c r="E13" s="592"/>
      <c r="F13" s="592"/>
      <c r="G13" s="1018" t="s">
        <v>34</v>
      </c>
      <c r="H13" s="2284" t="str">
        <f>入力シート!$D$23&amp;"　"&amp;入力シート!D24</f>
        <v>　</v>
      </c>
      <c r="I13" s="2284"/>
      <c r="J13" s="2284"/>
      <c r="K13" s="2284"/>
      <c r="L13" s="600"/>
    </row>
    <row r="14" spans="1:14">
      <c r="B14" s="597"/>
      <c r="C14" s="592"/>
      <c r="D14" s="592"/>
      <c r="E14" s="592"/>
      <c r="F14" s="592"/>
      <c r="G14" s="592"/>
      <c r="H14" s="592"/>
      <c r="I14" s="592"/>
      <c r="J14" s="592"/>
      <c r="K14" s="592"/>
      <c r="L14" s="600"/>
    </row>
    <row r="15" spans="1:14" ht="10.9" customHeight="1">
      <c r="B15" s="2257" t="s">
        <v>267</v>
      </c>
      <c r="C15" s="2258"/>
      <c r="D15" s="2287" t="str">
        <f>入力シート!$D$4&amp;入力シート!$E$4&amp;入力シート!$G$4&amp;"　"&amp;入力シート!$I$4&amp;入力シート!$K$4&amp;入力シート!$O$4</f>
        <v>令和年度　起工第号</v>
      </c>
      <c r="E15" s="2287"/>
      <c r="F15" s="2287"/>
      <c r="G15" s="2287"/>
      <c r="H15" s="2258" t="s">
        <v>9</v>
      </c>
      <c r="I15" s="2259" t="str">
        <f>" " &amp; 入力シート!$D$6</f>
        <v xml:space="preserve"> </v>
      </c>
      <c r="J15" s="2251"/>
      <c r="K15" s="2251"/>
      <c r="L15" s="2252"/>
    </row>
    <row r="16" spans="1:14" ht="10.9" customHeight="1">
      <c r="B16" s="2257"/>
      <c r="C16" s="2258"/>
      <c r="D16" s="2287"/>
      <c r="E16" s="2287"/>
      <c r="F16" s="2287"/>
      <c r="G16" s="2287"/>
      <c r="H16" s="2258"/>
      <c r="I16" s="2261"/>
      <c r="J16" s="2253"/>
      <c r="K16" s="2253"/>
      <c r="L16" s="2254"/>
    </row>
    <row r="17" spans="2:12" ht="10.9" customHeight="1">
      <c r="B17" s="2257"/>
      <c r="C17" s="2258"/>
      <c r="D17" s="2287"/>
      <c r="E17" s="2287"/>
      <c r="F17" s="2287"/>
      <c r="G17" s="2287"/>
      <c r="H17" s="2258"/>
      <c r="I17" s="2263"/>
      <c r="J17" s="2255"/>
      <c r="K17" s="2255"/>
      <c r="L17" s="2256"/>
    </row>
    <row r="18" spans="2:12" ht="10.9" customHeight="1">
      <c r="B18" s="2257" t="s">
        <v>782</v>
      </c>
      <c r="C18" s="2258"/>
      <c r="D18" s="2259" t="str">
        <f>" "&amp;入力シート!$D$5&amp;" "&amp;入力シート!$D$8</f>
        <v xml:space="preserve">  </v>
      </c>
      <c r="E18" s="2251"/>
      <c r="F18" s="2251"/>
      <c r="G18" s="2260"/>
      <c r="H18" s="2258" t="s">
        <v>783</v>
      </c>
      <c r="I18" s="2265" t="str">
        <f>+TEXT(入力シート!D16,"ggge年m月d日")&amp;TEXT(入力シート!D17,)&amp;"　～　"&amp;TEXT(入力シート!D17,"ggge年m月d日")</f>
        <v>　～　明治33年1月0日</v>
      </c>
      <c r="J18" s="2266"/>
      <c r="K18" s="2266"/>
      <c r="L18" s="2267"/>
    </row>
    <row r="19" spans="2:12" ht="10.9" customHeight="1">
      <c r="B19" s="2257"/>
      <c r="C19" s="2258"/>
      <c r="D19" s="2261"/>
      <c r="E19" s="2253"/>
      <c r="F19" s="2253"/>
      <c r="G19" s="2262"/>
      <c r="H19" s="2258"/>
      <c r="I19" s="2268"/>
      <c r="J19" s="2269"/>
      <c r="K19" s="2269"/>
      <c r="L19" s="2270"/>
    </row>
    <row r="20" spans="2:12" ht="10.9" customHeight="1">
      <c r="B20" s="2257"/>
      <c r="C20" s="2258"/>
      <c r="D20" s="2263"/>
      <c r="E20" s="2255"/>
      <c r="F20" s="2255"/>
      <c r="G20" s="2264"/>
      <c r="H20" s="2258"/>
      <c r="I20" s="2271"/>
      <c r="J20" s="2272"/>
      <c r="K20" s="2272"/>
      <c r="L20" s="2273"/>
    </row>
    <row r="21" spans="2:12" ht="10.9" customHeight="1">
      <c r="B21" s="2257" t="s">
        <v>271</v>
      </c>
      <c r="C21" s="2258"/>
      <c r="D21" s="2245" t="str">
        <f>IF(入力シート!$D$7="","[　　　　　　　　　　]"," ［　 "&amp;入力シート!$D$7&amp;"　］")</f>
        <v>[　　　　　　　　　　]</v>
      </c>
      <c r="E21" s="2246"/>
      <c r="F21" s="2246"/>
      <c r="G21" s="2251" t="str">
        <f>+" " &amp; 入力シート!$D$9</f>
        <v xml:space="preserve"> </v>
      </c>
      <c r="H21" s="2251"/>
      <c r="I21" s="2251"/>
      <c r="J21" s="2251"/>
      <c r="K21" s="2251"/>
      <c r="L21" s="2252"/>
    </row>
    <row r="22" spans="2:12" ht="10.9" customHeight="1">
      <c r="B22" s="2257"/>
      <c r="C22" s="2258"/>
      <c r="D22" s="2247"/>
      <c r="E22" s="2248"/>
      <c r="F22" s="2248"/>
      <c r="G22" s="2253"/>
      <c r="H22" s="2253"/>
      <c r="I22" s="2253"/>
      <c r="J22" s="2253"/>
      <c r="K22" s="2253"/>
      <c r="L22" s="2254"/>
    </row>
    <row r="23" spans="2:12" ht="10.9" customHeight="1">
      <c r="B23" s="2274"/>
      <c r="C23" s="2275"/>
      <c r="D23" s="2249"/>
      <c r="E23" s="2250"/>
      <c r="F23" s="2250"/>
      <c r="G23" s="2255"/>
      <c r="H23" s="2255"/>
      <c r="I23" s="2255"/>
      <c r="J23" s="2255"/>
      <c r="K23" s="2255"/>
      <c r="L23" s="2256"/>
    </row>
    <row r="24" spans="2:12" ht="12.6" customHeight="1">
      <c r="B24" s="2288" t="s">
        <v>784</v>
      </c>
      <c r="C24" s="2289"/>
      <c r="D24" s="2289"/>
      <c r="E24" s="2290"/>
      <c r="F24" s="2259"/>
      <c r="G24" s="2297"/>
      <c r="H24" s="2297"/>
      <c r="I24" s="2297"/>
      <c r="J24" s="2297"/>
      <c r="K24" s="2297"/>
      <c r="L24" s="2298"/>
    </row>
    <row r="25" spans="2:12" ht="12.6" customHeight="1">
      <c r="B25" s="2291"/>
      <c r="C25" s="2292"/>
      <c r="D25" s="2292"/>
      <c r="E25" s="2293"/>
      <c r="F25" s="2299"/>
      <c r="G25" s="2300"/>
      <c r="H25" s="2300"/>
      <c r="I25" s="2300"/>
      <c r="J25" s="2300"/>
      <c r="K25" s="2300"/>
      <c r="L25" s="2301"/>
    </row>
    <row r="26" spans="2:12" ht="12.6" customHeight="1">
      <c r="B26" s="2294"/>
      <c r="C26" s="2295"/>
      <c r="D26" s="2295"/>
      <c r="E26" s="2296"/>
      <c r="F26" s="2302"/>
      <c r="G26" s="2303"/>
      <c r="H26" s="2303"/>
      <c r="I26" s="2303"/>
      <c r="J26" s="2303"/>
      <c r="K26" s="2303"/>
      <c r="L26" s="2304"/>
    </row>
    <row r="27" spans="2:12" ht="24" customHeight="1">
      <c r="B27" s="2242" t="s">
        <v>1389</v>
      </c>
      <c r="C27" s="2243"/>
      <c r="D27" s="2243"/>
      <c r="E27" s="2243"/>
      <c r="F27" s="2243"/>
      <c r="G27" s="2243"/>
      <c r="H27" s="2243"/>
      <c r="I27" s="2243"/>
      <c r="J27" s="2243"/>
      <c r="K27" s="2243"/>
      <c r="L27" s="2244"/>
    </row>
    <row r="28" spans="2:12" ht="16.899999999999999" customHeight="1">
      <c r="B28" s="604" t="s">
        <v>785</v>
      </c>
      <c r="C28" s="605"/>
      <c r="D28" s="602"/>
      <c r="E28" s="602"/>
      <c r="F28" s="602"/>
      <c r="G28" s="602"/>
      <c r="H28" s="602"/>
      <c r="I28" s="602"/>
      <c r="J28" s="602"/>
      <c r="K28" s="602"/>
      <c r="L28" s="603"/>
    </row>
    <row r="29" spans="2:12" ht="14.45" customHeight="1">
      <c r="B29" s="601"/>
      <c r="C29" s="605"/>
      <c r="D29" s="602"/>
      <c r="E29" s="602"/>
      <c r="F29" s="602"/>
      <c r="G29" s="602"/>
      <c r="H29" s="602"/>
      <c r="I29" s="602"/>
      <c r="J29" s="602"/>
      <c r="K29" s="602"/>
      <c r="L29" s="603"/>
    </row>
    <row r="30" spans="2:12" ht="14.45" customHeight="1">
      <c r="B30" s="606" t="s">
        <v>786</v>
      </c>
      <c r="C30" s="607"/>
      <c r="D30" s="592"/>
      <c r="E30" s="592"/>
      <c r="F30" s="592"/>
      <c r="G30" s="592"/>
      <c r="H30" s="592"/>
      <c r="I30" s="592"/>
      <c r="J30" s="592"/>
      <c r="K30" s="592"/>
      <c r="L30" s="600"/>
    </row>
    <row r="31" spans="2:12" ht="14.45" customHeight="1">
      <c r="B31" s="606"/>
      <c r="C31" s="2240"/>
      <c r="D31" s="2240"/>
      <c r="E31" s="2240"/>
      <c r="F31" s="2240"/>
      <c r="G31" s="2240"/>
      <c r="H31" s="2240"/>
      <c r="I31" s="2240"/>
      <c r="J31" s="2240"/>
      <c r="K31" s="2240"/>
      <c r="L31" s="600"/>
    </row>
    <row r="32" spans="2:12" ht="14.45" customHeight="1">
      <c r="B32" s="597"/>
      <c r="C32" s="2240"/>
      <c r="D32" s="2240"/>
      <c r="E32" s="2240"/>
      <c r="F32" s="2240"/>
      <c r="G32" s="2240"/>
      <c r="H32" s="2240"/>
      <c r="I32" s="2240"/>
      <c r="J32" s="2240"/>
      <c r="K32" s="2240"/>
      <c r="L32" s="600"/>
    </row>
    <row r="33" spans="2:12" ht="14.45" customHeight="1">
      <c r="B33" s="597"/>
      <c r="C33" s="2240"/>
      <c r="D33" s="2240"/>
      <c r="E33" s="2240"/>
      <c r="F33" s="2240"/>
      <c r="G33" s="2240"/>
      <c r="H33" s="2240"/>
      <c r="I33" s="2240"/>
      <c r="J33" s="2240"/>
      <c r="K33" s="2240"/>
      <c r="L33" s="600"/>
    </row>
    <row r="34" spans="2:12" ht="14.45" customHeight="1">
      <c r="B34" s="606" t="s">
        <v>787</v>
      </c>
      <c r="C34" s="608"/>
      <c r="D34" s="592"/>
      <c r="E34" s="592"/>
      <c r="F34" s="592"/>
      <c r="G34" s="592"/>
      <c r="H34" s="592"/>
      <c r="I34" s="592"/>
      <c r="J34" s="592"/>
      <c r="K34" s="592"/>
      <c r="L34" s="600"/>
    </row>
    <row r="35" spans="2:12" ht="14.45" customHeight="1">
      <c r="B35" s="606"/>
      <c r="C35" s="2240"/>
      <c r="D35" s="2240"/>
      <c r="E35" s="2240"/>
      <c r="F35" s="2240"/>
      <c r="G35" s="2240"/>
      <c r="H35" s="2240"/>
      <c r="I35" s="2240"/>
      <c r="J35" s="2240"/>
      <c r="K35" s="2240"/>
      <c r="L35" s="600"/>
    </row>
    <row r="36" spans="2:12" ht="14.45" customHeight="1">
      <c r="B36" s="606"/>
      <c r="C36" s="2240"/>
      <c r="D36" s="2240"/>
      <c r="E36" s="2240"/>
      <c r="F36" s="2240"/>
      <c r="G36" s="2240"/>
      <c r="H36" s="2240"/>
      <c r="I36" s="2240"/>
      <c r="J36" s="2240"/>
      <c r="K36" s="2240"/>
      <c r="L36" s="600"/>
    </row>
    <row r="37" spans="2:12" ht="14.45" customHeight="1">
      <c r="B37" s="597"/>
      <c r="C37" s="2240"/>
      <c r="D37" s="2240"/>
      <c r="E37" s="2240"/>
      <c r="F37" s="2240"/>
      <c r="G37" s="2240"/>
      <c r="H37" s="2240"/>
      <c r="I37" s="2240"/>
      <c r="J37" s="2240"/>
      <c r="K37" s="2240"/>
      <c r="L37" s="600"/>
    </row>
    <row r="38" spans="2:12" ht="14.45" customHeight="1">
      <c r="B38" s="597"/>
      <c r="C38" s="2240"/>
      <c r="D38" s="2240"/>
      <c r="E38" s="2240"/>
      <c r="F38" s="2240"/>
      <c r="G38" s="2240"/>
      <c r="H38" s="2240"/>
      <c r="I38" s="2240"/>
      <c r="J38" s="2240"/>
      <c r="K38" s="2240"/>
      <c r="L38" s="600"/>
    </row>
    <row r="39" spans="2:12" ht="14.45" customHeight="1">
      <c r="B39" s="597"/>
      <c r="C39" s="2240"/>
      <c r="D39" s="2240"/>
      <c r="E39" s="2240"/>
      <c r="F39" s="2240"/>
      <c r="G39" s="2240"/>
      <c r="H39" s="2240"/>
      <c r="I39" s="2240"/>
      <c r="J39" s="2240"/>
      <c r="K39" s="2240"/>
      <c r="L39" s="600"/>
    </row>
    <row r="40" spans="2:12" ht="14.45" customHeight="1">
      <c r="B40" s="597"/>
      <c r="C40" s="2240"/>
      <c r="D40" s="2240"/>
      <c r="E40" s="2240"/>
      <c r="F40" s="2240"/>
      <c r="G40" s="2240"/>
      <c r="H40" s="2240"/>
      <c r="I40" s="2240"/>
      <c r="J40" s="2240"/>
      <c r="K40" s="2240"/>
      <c r="L40" s="600"/>
    </row>
    <row r="41" spans="2:12" ht="14.45" customHeight="1">
      <c r="B41" s="597"/>
      <c r="C41" s="2241"/>
      <c r="D41" s="2241"/>
      <c r="E41" s="2241"/>
      <c r="F41" s="2241"/>
      <c r="G41" s="2241"/>
      <c r="H41" s="2241"/>
      <c r="I41" s="2241"/>
      <c r="J41" s="2241"/>
      <c r="K41" s="2241"/>
      <c r="L41" s="600"/>
    </row>
    <row r="42" spans="2:12" ht="24" customHeight="1">
      <c r="B42" s="2242" t="s">
        <v>788</v>
      </c>
      <c r="C42" s="2243"/>
      <c r="D42" s="2243"/>
      <c r="E42" s="2243"/>
      <c r="F42" s="2243"/>
      <c r="G42" s="2243"/>
      <c r="H42" s="2243"/>
      <c r="I42" s="2243"/>
      <c r="J42" s="2243"/>
      <c r="K42" s="2243"/>
      <c r="L42" s="2244"/>
    </row>
    <row r="43" spans="2:12" ht="16.899999999999999" customHeight="1">
      <c r="B43" s="604" t="s">
        <v>789</v>
      </c>
      <c r="C43" s="605"/>
      <c r="D43" s="602"/>
      <c r="E43" s="602"/>
      <c r="F43" s="602"/>
      <c r="G43" s="602"/>
      <c r="H43" s="602"/>
      <c r="I43" s="602"/>
      <c r="J43" s="602"/>
      <c r="K43" s="602"/>
      <c r="L43" s="603"/>
    </row>
    <row r="44" spans="2:12" ht="14.45" customHeight="1">
      <c r="B44" s="597"/>
      <c r="C44" s="592"/>
      <c r="D44" s="592"/>
      <c r="E44" s="592"/>
      <c r="F44" s="592"/>
      <c r="G44" s="592"/>
      <c r="H44" s="592"/>
      <c r="I44" s="592"/>
      <c r="J44" s="592"/>
      <c r="K44" s="592"/>
      <c r="L44" s="600"/>
    </row>
    <row r="45" spans="2:12" ht="14.45" customHeight="1">
      <c r="B45" s="597"/>
      <c r="C45" s="592"/>
      <c r="D45" s="592"/>
      <c r="E45" s="592"/>
      <c r="F45" s="592"/>
      <c r="G45" s="592"/>
      <c r="H45" s="592"/>
      <c r="I45" s="592"/>
      <c r="J45" s="592"/>
      <c r="K45" s="592"/>
      <c r="L45" s="600"/>
    </row>
    <row r="46" spans="2:12" ht="14.45" customHeight="1">
      <c r="B46" s="606"/>
      <c r="C46" s="608"/>
      <c r="D46" s="592"/>
      <c r="E46" s="592"/>
      <c r="F46" s="592"/>
      <c r="G46" s="592"/>
      <c r="H46" s="592"/>
      <c r="I46" s="592"/>
      <c r="J46" s="592"/>
      <c r="K46" s="592"/>
      <c r="L46" s="600"/>
    </row>
    <row r="47" spans="2:12" ht="14.45" customHeight="1">
      <c r="B47" s="606"/>
      <c r="C47" s="608"/>
      <c r="D47" s="592"/>
      <c r="E47" s="592"/>
      <c r="F47" s="592"/>
      <c r="G47" s="592"/>
      <c r="H47" s="592"/>
      <c r="I47" s="592"/>
      <c r="J47" s="592"/>
      <c r="K47" s="592"/>
      <c r="L47" s="600"/>
    </row>
    <row r="48" spans="2:12" ht="14.45" customHeight="1">
      <c r="B48" s="597"/>
      <c r="C48" s="592"/>
      <c r="D48" s="592"/>
      <c r="E48" s="592"/>
      <c r="F48" s="592"/>
      <c r="G48" s="592"/>
      <c r="H48" s="592"/>
      <c r="I48" s="592"/>
      <c r="J48" s="592"/>
      <c r="K48" s="592"/>
      <c r="L48" s="600"/>
    </row>
    <row r="49" spans="2:12" ht="14.45" customHeight="1">
      <c r="B49" s="597"/>
      <c r="C49" s="592"/>
      <c r="D49" s="592"/>
      <c r="E49" s="592"/>
      <c r="F49" s="592"/>
      <c r="G49" s="592"/>
      <c r="H49" s="592"/>
      <c r="I49" s="592"/>
      <c r="J49" s="592"/>
      <c r="K49" s="592"/>
      <c r="L49" s="600"/>
    </row>
    <row r="50" spans="2:12" ht="14.45" customHeight="1">
      <c r="B50" s="597"/>
      <c r="C50" s="592"/>
      <c r="D50" s="592"/>
      <c r="E50" s="592"/>
      <c r="F50" s="592"/>
      <c r="G50" s="592"/>
      <c r="H50" s="592"/>
      <c r="I50" s="592"/>
      <c r="J50" s="592"/>
      <c r="K50" s="592"/>
      <c r="L50" s="600"/>
    </row>
    <row r="51" spans="2:12" ht="14.45" customHeight="1">
      <c r="B51" s="597"/>
      <c r="C51" s="592"/>
      <c r="D51" s="592"/>
      <c r="E51" s="592"/>
      <c r="F51" s="592"/>
      <c r="G51" s="592"/>
      <c r="H51" s="592"/>
      <c r="I51" s="592"/>
      <c r="J51" s="592"/>
      <c r="K51" s="592"/>
      <c r="L51" s="600"/>
    </row>
    <row r="52" spans="2:12" ht="14.45" customHeight="1">
      <c r="B52" s="597"/>
      <c r="C52" s="592"/>
      <c r="D52" s="592"/>
      <c r="E52" s="592"/>
      <c r="F52" s="592"/>
      <c r="G52" s="592"/>
      <c r="H52" s="592"/>
      <c r="I52" s="592"/>
      <c r="J52" s="592"/>
      <c r="K52" s="592"/>
      <c r="L52" s="600"/>
    </row>
    <row r="53" spans="2:12" ht="14.45" customHeight="1">
      <c r="B53" s="597"/>
      <c r="C53" s="592"/>
      <c r="D53" s="592"/>
      <c r="E53" s="592"/>
      <c r="F53" s="592"/>
      <c r="G53" s="592"/>
      <c r="H53" s="592"/>
      <c r="I53" s="592"/>
      <c r="J53" s="592"/>
      <c r="K53" s="592"/>
      <c r="L53" s="600"/>
    </row>
    <row r="54" spans="2:12" ht="14.45" customHeight="1" thickBot="1">
      <c r="B54" s="609"/>
      <c r="C54" s="610"/>
      <c r="D54" s="610"/>
      <c r="E54" s="610"/>
      <c r="F54" s="610"/>
      <c r="G54" s="610"/>
      <c r="H54" s="610"/>
      <c r="I54" s="610"/>
      <c r="J54" s="610"/>
      <c r="K54" s="610"/>
      <c r="L54" s="611"/>
    </row>
  </sheetData>
  <mergeCells count="26">
    <mergeCell ref="B8:E8"/>
    <mergeCell ref="H13:K13"/>
    <mergeCell ref="H11:K11"/>
    <mergeCell ref="F12:G12"/>
    <mergeCell ref="C31:K33"/>
    <mergeCell ref="D15:G17"/>
    <mergeCell ref="H15:H17"/>
    <mergeCell ref="I15:L17"/>
    <mergeCell ref="B24:E26"/>
    <mergeCell ref="F24:L26"/>
    <mergeCell ref="C35:K41"/>
    <mergeCell ref="B27:L27"/>
    <mergeCell ref="B42:L42"/>
    <mergeCell ref="A1:A3"/>
    <mergeCell ref="D21:F23"/>
    <mergeCell ref="G21:L23"/>
    <mergeCell ref="B18:C20"/>
    <mergeCell ref="D18:G20"/>
    <mergeCell ref="H18:H20"/>
    <mergeCell ref="I18:L20"/>
    <mergeCell ref="B21:C23"/>
    <mergeCell ref="B1:L1"/>
    <mergeCell ref="E3:F3"/>
    <mergeCell ref="E4:F4"/>
    <mergeCell ref="B15:C17"/>
    <mergeCell ref="I7:K7"/>
  </mergeCells>
  <phoneticPr fontId="6"/>
  <dataValidations disablePrompts="1" count="1">
    <dataValidation imeMode="hiragana" allowBlank="1" showInputMessage="1" showErrorMessage="1" sqref="F24:L26"/>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78740157480314965" header="0.51181102362204722" footer="0.51181102362204722"/>
  <pageSetup paperSize="9" scale="97" orientation="portrait" verticalDpi="300" r:id="rId1"/>
  <headerFooter scaleWithDoc="0"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W41"/>
  <sheetViews>
    <sheetView topLeftCell="A13" zoomScale="85" zoomScaleNormal="85" workbookViewId="0">
      <selection activeCell="BL18" sqref="BL18"/>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4" width="2.625" style="264" customWidth="1"/>
    <col min="35" max="35" width="2.625" style="751" customWidth="1"/>
    <col min="36" max="36" width="2.375" style="751" customWidth="1"/>
    <col min="37" max="68" width="2.625" style="751" customWidth="1"/>
    <col min="69" max="70" width="2.625" style="264" customWidth="1"/>
    <col min="71" max="73" width="9" style="264"/>
    <col min="74" max="74" width="15.625" style="264" bestFit="1" customWidth="1"/>
    <col min="75" max="75" width="18.375" style="264" bestFit="1" customWidth="1"/>
    <col min="76" max="16384" width="9" style="264"/>
  </cols>
  <sheetData>
    <row r="1" spans="1:68">
      <c r="A1" s="1942" t="s">
        <v>754</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row>
    <row r="2" spans="1:68" ht="18" customHeight="1">
      <c r="A2" s="1942"/>
      <c r="B2" s="104"/>
      <c r="C2" s="104"/>
      <c r="D2" s="104"/>
      <c r="E2" s="2372"/>
      <c r="F2" s="2328"/>
      <c r="G2" s="2328"/>
      <c r="H2" s="2328"/>
      <c r="I2" s="105"/>
      <c r="J2" s="2308" t="s">
        <v>255</v>
      </c>
      <c r="K2" s="2398"/>
      <c r="L2" s="2398"/>
      <c r="M2" s="2399"/>
      <c r="N2" s="2411" t="s">
        <v>256</v>
      </c>
      <c r="O2" s="2398"/>
      <c r="P2" s="2398"/>
      <c r="Q2" s="2398"/>
      <c r="R2" s="2398"/>
      <c r="S2" s="2398"/>
      <c r="T2" s="2398"/>
      <c r="U2" s="2399"/>
      <c r="V2" s="2411" t="s">
        <v>257</v>
      </c>
      <c r="W2" s="2398"/>
      <c r="X2" s="2398"/>
      <c r="Y2" s="2399"/>
      <c r="Z2" s="2308" t="s">
        <v>258</v>
      </c>
      <c r="AA2" s="2398"/>
      <c r="AB2" s="2398"/>
      <c r="AC2" s="2399"/>
      <c r="AD2" s="104"/>
      <c r="AE2" s="104"/>
      <c r="AF2" s="104"/>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row>
    <row r="3" spans="1:68" ht="54" customHeight="1">
      <c r="A3" s="1942"/>
      <c r="B3" s="104"/>
      <c r="C3" s="104"/>
      <c r="D3" s="104"/>
      <c r="E3" s="2408"/>
      <c r="F3" s="2409"/>
      <c r="G3" s="2409"/>
      <c r="H3" s="2409"/>
      <c r="I3" s="104"/>
      <c r="J3" s="2410"/>
      <c r="K3" s="2401"/>
      <c r="L3" s="2401"/>
      <c r="M3" s="2402"/>
      <c r="N3" s="2400"/>
      <c r="O3" s="2401"/>
      <c r="P3" s="2401"/>
      <c r="Q3" s="2401"/>
      <c r="R3" s="2401"/>
      <c r="S3" s="2401"/>
      <c r="T3" s="2401"/>
      <c r="U3" s="2402"/>
      <c r="V3" s="2400"/>
      <c r="W3" s="2401"/>
      <c r="X3" s="2401"/>
      <c r="Y3" s="2402"/>
      <c r="Z3" s="2400"/>
      <c r="AA3" s="2401"/>
      <c r="AB3" s="2401"/>
      <c r="AC3" s="2402"/>
      <c r="AD3" s="104"/>
      <c r="AE3" s="104"/>
      <c r="AF3" s="104"/>
      <c r="AI3" s="105"/>
      <c r="AJ3" s="105"/>
      <c r="AK3" s="2403" t="s">
        <v>937</v>
      </c>
      <c r="AL3" s="2403"/>
      <c r="AM3" s="2403"/>
      <c r="AN3" s="2403"/>
      <c r="AO3" s="2403"/>
      <c r="AP3" s="2403"/>
      <c r="AQ3" s="2403"/>
      <c r="AR3" s="2403"/>
      <c r="AS3" s="2403"/>
      <c r="AT3" s="2403"/>
      <c r="AU3" s="2403"/>
      <c r="AV3" s="2403"/>
      <c r="AW3" s="2403"/>
      <c r="AX3" s="2403"/>
      <c r="AY3" s="2403"/>
      <c r="AZ3" s="2403"/>
      <c r="BA3" s="2403"/>
      <c r="BB3" s="2403"/>
      <c r="BC3" s="2403"/>
      <c r="BD3" s="2403"/>
      <c r="BE3" s="2403"/>
      <c r="BF3" s="2403"/>
      <c r="BG3" s="2403"/>
      <c r="BH3" s="2403"/>
      <c r="BI3" s="2403"/>
      <c r="BJ3" s="2403"/>
      <c r="BK3" s="2403"/>
      <c r="BL3" s="2403"/>
      <c r="BM3" s="2403"/>
      <c r="BN3" s="2403"/>
      <c r="BO3" s="2403"/>
      <c r="BP3" s="105"/>
    </row>
    <row r="4" spans="1:68"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I4" s="105"/>
      <c r="AJ4" s="105"/>
      <c r="AK4" s="170"/>
      <c r="AL4" s="170"/>
      <c r="AM4" s="170"/>
      <c r="AN4" s="170"/>
      <c r="AO4" s="170"/>
      <c r="AP4" s="170"/>
      <c r="AQ4" s="170"/>
      <c r="AR4" s="170"/>
      <c r="AS4" s="170"/>
      <c r="AT4" s="170"/>
      <c r="AU4" s="170"/>
      <c r="AV4" s="105"/>
      <c r="AW4" s="105"/>
      <c r="AX4" s="105"/>
      <c r="AY4" s="105"/>
      <c r="AZ4" s="105"/>
      <c r="BA4" s="105"/>
      <c r="BB4" s="105"/>
      <c r="BC4" s="105"/>
      <c r="BD4" s="105"/>
      <c r="BE4" s="105"/>
      <c r="BF4" s="105"/>
      <c r="BG4" s="105"/>
      <c r="BH4" s="105"/>
      <c r="BI4" s="105"/>
      <c r="BJ4" s="105"/>
      <c r="BK4" s="105"/>
      <c r="BL4" s="105"/>
      <c r="BM4" s="105"/>
      <c r="BN4" s="105"/>
      <c r="BO4" s="105"/>
      <c r="BP4" s="105"/>
    </row>
    <row r="5" spans="1:68" ht="24" customHeight="1">
      <c r="B5" s="104"/>
      <c r="C5" s="2403" t="s">
        <v>259</v>
      </c>
      <c r="D5" s="2404"/>
      <c r="E5" s="2404"/>
      <c r="F5" s="2404"/>
      <c r="G5" s="2404"/>
      <c r="H5" s="2404"/>
      <c r="I5" s="2404"/>
      <c r="J5" s="2404"/>
      <c r="K5" s="2404"/>
      <c r="L5" s="2404"/>
      <c r="M5" s="2404"/>
      <c r="N5" s="2404"/>
      <c r="O5" s="2404"/>
      <c r="P5" s="2404"/>
      <c r="Q5" s="2404"/>
      <c r="R5" s="2404"/>
      <c r="S5" s="2404"/>
      <c r="T5" s="2404"/>
      <c r="U5" s="2404"/>
      <c r="V5" s="2404"/>
      <c r="W5" s="2404"/>
      <c r="X5" s="2404"/>
      <c r="Y5" s="2404"/>
      <c r="Z5" s="2404"/>
      <c r="AA5" s="2404"/>
      <c r="AB5" s="2404"/>
      <c r="AC5" s="2404"/>
      <c r="AD5" s="2404"/>
      <c r="AE5" s="2404"/>
      <c r="AF5" s="104"/>
      <c r="AI5" s="105"/>
      <c r="AJ5" s="105"/>
      <c r="AK5" s="170"/>
      <c r="AL5" s="170"/>
      <c r="AM5" s="170"/>
      <c r="AN5" s="170"/>
      <c r="AO5" s="170"/>
      <c r="AP5" s="170"/>
      <c r="AQ5" s="170"/>
      <c r="AR5" s="170"/>
      <c r="AS5" s="170"/>
      <c r="AT5" s="170"/>
      <c r="AU5" s="170"/>
      <c r="AV5" s="105"/>
      <c r="AW5" s="105"/>
      <c r="AX5" s="105"/>
      <c r="AY5" s="105"/>
      <c r="AZ5" s="105"/>
      <c r="BA5" s="105"/>
      <c r="BB5" s="105"/>
      <c r="BC5" s="105"/>
      <c r="BD5" s="105"/>
      <c r="BE5" s="105"/>
      <c r="BF5" s="105"/>
      <c r="BG5" s="105"/>
      <c r="BH5" s="105"/>
      <c r="BI5" s="105"/>
      <c r="BJ5" s="105"/>
      <c r="BK5" s="105"/>
      <c r="BL5" s="105"/>
      <c r="BM5" s="105"/>
      <c r="BN5" s="105"/>
      <c r="BO5" s="105"/>
      <c r="BP5" s="105"/>
    </row>
    <row r="6" spans="1:68" ht="18" customHeight="1">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I6" s="105"/>
      <c r="AJ6" s="105"/>
      <c r="AK6" s="170"/>
      <c r="AL6" s="170"/>
      <c r="AM6" s="170"/>
      <c r="AN6" s="170"/>
      <c r="AO6" s="170"/>
      <c r="AP6" s="170"/>
      <c r="AQ6" s="170"/>
      <c r="AR6" s="170"/>
      <c r="AS6" s="170"/>
      <c r="AT6" s="170"/>
      <c r="AU6" s="170"/>
      <c r="AV6" s="105"/>
      <c r="AW6" s="105"/>
      <c r="AX6" s="105"/>
      <c r="AY6" s="105"/>
      <c r="AZ6" s="105"/>
      <c r="BA6" s="105"/>
      <c r="BB6" s="105"/>
      <c r="BC6" s="105"/>
      <c r="BD6" s="105"/>
      <c r="BE6" s="105"/>
      <c r="BF6" s="105"/>
      <c r="BG6" s="105"/>
      <c r="BH6" s="105"/>
      <c r="BI6" s="105"/>
      <c r="BJ6" s="105"/>
      <c r="BK6" s="105"/>
      <c r="BL6" s="105"/>
      <c r="BM6" s="105"/>
      <c r="BN6" s="105"/>
      <c r="BO6" s="105"/>
      <c r="BP6" s="105"/>
    </row>
    <row r="7" spans="1:68" ht="18" customHeight="1">
      <c r="B7" s="104"/>
      <c r="C7" s="104"/>
      <c r="D7" s="2407" t="str">
        <f>"福岡県"&amp;SUBSTITUTE(入力シート!C3," ","")&amp; "長　殿"</f>
        <v>福岡県長　殿</v>
      </c>
      <c r="E7" s="2407"/>
      <c r="F7" s="2407"/>
      <c r="G7" s="2407"/>
      <c r="H7" s="2407"/>
      <c r="I7" s="2407"/>
      <c r="J7" s="2407"/>
      <c r="K7" s="2407"/>
      <c r="L7" s="2407"/>
      <c r="M7" s="2407"/>
      <c r="N7" s="2407"/>
      <c r="O7" s="2407"/>
      <c r="P7" s="565"/>
      <c r="Q7" s="565"/>
      <c r="R7" s="565"/>
      <c r="S7" s="565"/>
      <c r="T7" s="104"/>
      <c r="U7" s="104"/>
      <c r="V7" s="106"/>
      <c r="W7" s="106"/>
      <c r="X7" s="107"/>
      <c r="Y7" s="104"/>
      <c r="Z7" s="104"/>
      <c r="AA7" s="104"/>
      <c r="AB7" s="104"/>
      <c r="AC7" s="104"/>
      <c r="AD7" s="104"/>
      <c r="AE7" s="104"/>
      <c r="AF7" s="104"/>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row>
    <row r="8" spans="1:68" ht="18" customHeight="1">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I8" s="105"/>
      <c r="AJ8" s="105"/>
      <c r="AK8" s="2412">
        <f>入力シート!D23</f>
        <v>0</v>
      </c>
      <c r="AL8" s="2413"/>
      <c r="AM8" s="2413"/>
      <c r="AN8" s="2413"/>
      <c r="AO8" s="2413"/>
      <c r="AP8" s="2413"/>
      <c r="AQ8" s="2413"/>
      <c r="AR8" s="2413"/>
      <c r="AS8" s="2413"/>
      <c r="AT8" s="2413"/>
      <c r="AU8" s="2414" t="s">
        <v>938</v>
      </c>
      <c r="AV8" s="2328"/>
      <c r="AW8" s="105"/>
      <c r="AX8" s="105"/>
      <c r="AY8" s="105"/>
      <c r="AZ8" s="105"/>
      <c r="BA8" s="105"/>
      <c r="BB8" s="105"/>
      <c r="BC8" s="105"/>
      <c r="BD8" s="105"/>
      <c r="BE8" s="105"/>
      <c r="BF8" s="105"/>
      <c r="BG8" s="105"/>
      <c r="BH8" s="105"/>
      <c r="BI8" s="105"/>
      <c r="BJ8" s="105"/>
      <c r="BK8" s="105"/>
      <c r="BL8" s="105"/>
      <c r="BM8" s="105"/>
      <c r="BN8" s="105"/>
      <c r="BO8" s="105"/>
      <c r="BP8" s="105"/>
    </row>
    <row r="9" spans="1:68" ht="18" customHeight="1">
      <c r="B9" s="104"/>
      <c r="C9" s="104"/>
      <c r="D9" s="104"/>
      <c r="E9" s="104"/>
      <c r="F9" s="104"/>
      <c r="G9" s="104"/>
      <c r="H9" s="104"/>
      <c r="I9" s="104"/>
      <c r="J9" s="104"/>
      <c r="K9" s="104"/>
      <c r="L9" s="104"/>
      <c r="M9" s="104"/>
      <c r="N9" s="104"/>
      <c r="O9" s="104"/>
      <c r="P9" s="104"/>
      <c r="Q9" s="104"/>
      <c r="R9" s="104"/>
      <c r="S9" s="104"/>
      <c r="T9" s="276"/>
      <c r="U9" s="189"/>
      <c r="V9" s="189"/>
      <c r="W9" s="189"/>
      <c r="X9" s="2406" t="s">
        <v>1181</v>
      </c>
      <c r="Y9" s="2406"/>
      <c r="Z9" s="2406"/>
      <c r="AA9" s="2406"/>
      <c r="AB9" s="2406"/>
      <c r="AC9" s="2406"/>
      <c r="AD9" s="189"/>
      <c r="AE9" s="104"/>
      <c r="AF9" s="104"/>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row>
    <row r="10" spans="1:68"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c r="AI10" s="105"/>
      <c r="AJ10" s="105"/>
      <c r="AK10" s="105"/>
      <c r="AL10" s="105"/>
      <c r="AM10" s="105"/>
      <c r="AN10" s="105"/>
      <c r="AO10" s="105"/>
      <c r="AP10" s="105"/>
      <c r="AQ10" s="105"/>
      <c r="AR10" s="105"/>
      <c r="AS10" s="108"/>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row>
    <row r="11" spans="1:68" s="263" customFormat="1" ht="18" customHeight="1">
      <c r="B11" s="105"/>
      <c r="C11" s="105"/>
      <c r="D11" s="105"/>
      <c r="E11" s="105"/>
      <c r="F11" s="105"/>
      <c r="G11" s="105"/>
      <c r="H11" s="105"/>
      <c r="I11" s="105"/>
      <c r="J11" s="105"/>
      <c r="K11" s="105"/>
      <c r="L11" s="105"/>
      <c r="M11" s="105"/>
      <c r="N11" s="105"/>
      <c r="O11" s="105"/>
      <c r="P11" s="105"/>
      <c r="Q11" s="2405" t="s">
        <v>1380</v>
      </c>
      <c r="R11" s="2405"/>
      <c r="S11" s="2405"/>
      <c r="T11" s="2371" t="s">
        <v>262</v>
      </c>
      <c r="U11" s="2405"/>
      <c r="V11" s="2405" t="str">
        <f>" " &amp; 入力シート!D22</f>
        <v xml:space="preserve"> </v>
      </c>
      <c r="W11" s="2405"/>
      <c r="X11" s="2405"/>
      <c r="Y11" s="2405"/>
      <c r="Z11" s="2405"/>
      <c r="AA11" s="2405"/>
      <c r="AB11" s="2405"/>
      <c r="AC11" s="2405"/>
      <c r="AD11" s="2405"/>
      <c r="AE11" s="2405"/>
      <c r="AF11" s="105"/>
      <c r="AI11" s="105"/>
      <c r="AJ11" s="105"/>
      <c r="AK11" s="105"/>
      <c r="AL11" s="105"/>
      <c r="AM11" s="105"/>
      <c r="AN11" s="105"/>
      <c r="AO11" s="105"/>
      <c r="AP11" s="105"/>
      <c r="AQ11" s="105"/>
      <c r="AR11" s="105"/>
      <c r="AS11" s="108"/>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row>
    <row r="12" spans="1:68" s="263" customFormat="1" ht="18" customHeight="1">
      <c r="B12" s="105"/>
      <c r="C12" s="105"/>
      <c r="D12" s="105"/>
      <c r="E12" s="105"/>
      <c r="F12" s="105"/>
      <c r="G12" s="105"/>
      <c r="H12" s="105"/>
      <c r="I12" s="105"/>
      <c r="J12" s="105"/>
      <c r="K12" s="105"/>
      <c r="L12" s="105"/>
      <c r="M12" s="105"/>
      <c r="N12" s="105"/>
      <c r="O12" s="105"/>
      <c r="P12" s="105"/>
      <c r="Q12" s="2405"/>
      <c r="R12" s="2405"/>
      <c r="S12" s="2405"/>
      <c r="T12" s="2371" t="s">
        <v>263</v>
      </c>
      <c r="U12" s="2405"/>
      <c r="V12" s="2371" t="str">
        <f>" " &amp; 入力シート!D23</f>
        <v xml:space="preserve"> </v>
      </c>
      <c r="W12" s="2371"/>
      <c r="X12" s="2371"/>
      <c r="Y12" s="2371"/>
      <c r="Z12" s="2371"/>
      <c r="AA12" s="2371"/>
      <c r="AB12" s="2371"/>
      <c r="AC12" s="2371"/>
      <c r="AD12" s="2371"/>
      <c r="AE12" s="2371"/>
      <c r="AF12" s="105"/>
      <c r="AI12" s="105"/>
      <c r="AJ12" s="105"/>
      <c r="AK12" s="105"/>
      <c r="AL12" s="105"/>
      <c r="AM12" s="105"/>
      <c r="AN12" s="105"/>
      <c r="AO12" s="105"/>
      <c r="AP12" s="105"/>
      <c r="AQ12" s="105"/>
      <c r="AR12" s="105"/>
      <c r="AS12" s="108"/>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row>
    <row r="13" spans="1:68"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2371" t="str">
        <f>"     " &amp; 入力シート!D24</f>
        <v xml:space="preserve">     </v>
      </c>
      <c r="W13" s="2371"/>
      <c r="X13" s="2371"/>
      <c r="Y13" s="2371"/>
      <c r="Z13" s="2371"/>
      <c r="AA13" s="2371"/>
      <c r="AB13" s="2371"/>
      <c r="AC13" s="2371"/>
      <c r="AD13" s="109"/>
      <c r="AE13" s="108"/>
      <c r="AF13" s="105"/>
      <c r="AI13" s="105"/>
      <c r="AJ13" s="105"/>
      <c r="AK13" s="105"/>
      <c r="AL13" s="105"/>
      <c r="AM13" s="105"/>
      <c r="AN13" s="105"/>
      <c r="AO13" s="105"/>
      <c r="AP13" s="105"/>
      <c r="AQ13" s="105"/>
      <c r="AR13" s="105"/>
      <c r="AS13" s="108"/>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row>
    <row r="14" spans="1:68"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05"/>
      <c r="W14" s="105"/>
      <c r="X14" s="105"/>
      <c r="Y14" s="105"/>
      <c r="Z14" s="105"/>
      <c r="AA14" s="105"/>
      <c r="AB14" s="105"/>
      <c r="AC14" s="108"/>
      <c r="AD14" s="105"/>
      <c r="AE14" s="105"/>
      <c r="AF14" s="105"/>
      <c r="AI14" s="105"/>
      <c r="AJ14" s="105"/>
      <c r="AK14" s="105"/>
      <c r="AL14" s="105"/>
      <c r="AM14" s="105"/>
      <c r="AN14" s="105"/>
      <c r="AO14" s="105"/>
      <c r="AP14" s="105"/>
      <c r="AQ14" s="105"/>
      <c r="AR14" s="105"/>
      <c r="AS14" s="108"/>
      <c r="AT14" s="105"/>
      <c r="AU14" s="105"/>
      <c r="AV14" s="105"/>
      <c r="AW14" s="105"/>
      <c r="AX14" s="105"/>
      <c r="AY14" s="105"/>
      <c r="AZ14" s="2405"/>
      <c r="BA14" s="2405"/>
      <c r="BB14" s="2405"/>
      <c r="BC14" s="2405"/>
      <c r="BD14" s="2405"/>
      <c r="BE14" s="2405"/>
      <c r="BF14" s="2405"/>
      <c r="BG14" s="2405"/>
      <c r="BH14" s="2405"/>
      <c r="BI14" s="2405"/>
      <c r="BJ14" s="2405"/>
      <c r="BK14" s="2405"/>
      <c r="BL14" s="2405"/>
      <c r="BM14" s="2405"/>
      <c r="BN14" s="2405"/>
      <c r="BO14" s="105"/>
      <c r="BP14" s="105"/>
    </row>
    <row r="15" spans="1:68" s="263" customFormat="1" ht="18" customHeight="1">
      <c r="B15" s="105"/>
      <c r="C15" s="105"/>
      <c r="D15" s="105"/>
      <c r="E15" s="105"/>
      <c r="F15" s="105"/>
      <c r="G15" s="105"/>
      <c r="H15" s="2371" t="s">
        <v>264</v>
      </c>
      <c r="I15" s="2328"/>
      <c r="J15" s="2328"/>
      <c r="K15" s="2328"/>
      <c r="L15" s="2328"/>
      <c r="M15" s="2328"/>
      <c r="N15" s="2328"/>
      <c r="O15" s="2328"/>
      <c r="P15" s="2328"/>
      <c r="Q15" s="2328"/>
      <c r="R15" s="2328"/>
      <c r="S15" s="2328"/>
      <c r="T15" s="2328"/>
      <c r="U15" s="2328"/>
      <c r="V15" s="2328"/>
      <c r="W15" s="2328"/>
      <c r="X15" s="2328"/>
      <c r="Y15" s="2328"/>
      <c r="Z15" s="2328"/>
      <c r="AA15" s="2328"/>
      <c r="AB15" s="105"/>
      <c r="AC15" s="105"/>
      <c r="AD15" s="105"/>
      <c r="AE15" s="105"/>
      <c r="AF15" s="105"/>
      <c r="AI15" s="105"/>
      <c r="AJ15" s="105"/>
      <c r="AK15" s="105"/>
      <c r="AL15" s="105"/>
      <c r="AM15" s="105"/>
      <c r="AN15" s="105"/>
      <c r="AO15" s="105"/>
      <c r="AP15" s="105"/>
      <c r="AQ15" s="105"/>
      <c r="AR15" s="105"/>
      <c r="AS15" s="108"/>
      <c r="AT15" s="105"/>
      <c r="AU15" s="105"/>
      <c r="AV15" s="105"/>
      <c r="AW15" s="105"/>
      <c r="AX15" s="105"/>
      <c r="AY15" s="105"/>
      <c r="AZ15" s="105"/>
      <c r="BA15" s="105"/>
      <c r="BB15" s="105"/>
      <c r="BC15" s="105"/>
      <c r="BD15" s="105"/>
      <c r="BE15" s="2312" t="s">
        <v>939</v>
      </c>
      <c r="BF15" s="2312"/>
      <c r="BG15" s="2312"/>
      <c r="BH15" s="2415"/>
      <c r="BI15" s="2415"/>
      <c r="BJ15" s="2415"/>
      <c r="BK15" s="2415"/>
      <c r="BL15" s="2415"/>
      <c r="BM15" s="744"/>
      <c r="BN15" s="105"/>
      <c r="BO15" s="105"/>
      <c r="BP15" s="105"/>
    </row>
    <row r="16" spans="1:68" s="263" customFormat="1" ht="18" customHeight="1">
      <c r="B16" s="105"/>
      <c r="C16" s="105"/>
      <c r="D16" s="105"/>
      <c r="E16" s="105"/>
      <c r="F16" s="105"/>
      <c r="G16" s="105"/>
      <c r="H16" s="2371" t="s">
        <v>265</v>
      </c>
      <c r="I16" s="2328"/>
      <c r="J16" s="2328"/>
      <c r="K16" s="2328"/>
      <c r="L16" s="2328"/>
      <c r="M16" s="2328"/>
      <c r="N16" s="2328"/>
      <c r="O16" s="2328"/>
      <c r="P16" s="2328"/>
      <c r="Q16" s="2328"/>
      <c r="R16" s="2328"/>
      <c r="S16" s="2328"/>
      <c r="T16" s="2328"/>
      <c r="U16" s="2328"/>
      <c r="V16" s="2328"/>
      <c r="W16" s="2328"/>
      <c r="X16" s="2328"/>
      <c r="Y16" s="2328"/>
      <c r="Z16" s="2328"/>
      <c r="AA16" s="2328"/>
      <c r="AB16" s="105"/>
      <c r="AC16" s="105"/>
      <c r="AD16" s="105"/>
      <c r="AE16" s="105"/>
      <c r="AF16" s="105"/>
      <c r="AI16" s="105"/>
      <c r="AJ16" s="105"/>
      <c r="AK16" s="105"/>
      <c r="AL16" s="105"/>
      <c r="AM16" s="105"/>
      <c r="AN16" s="105"/>
      <c r="AO16" s="105"/>
      <c r="AP16" s="105"/>
      <c r="AQ16" s="105"/>
      <c r="AR16" s="105"/>
      <c r="AS16" s="108"/>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row>
    <row r="17" spans="2:75" s="263" customFormat="1" ht="18" customHeight="1">
      <c r="B17" s="105"/>
      <c r="C17" s="105"/>
      <c r="D17" s="105"/>
      <c r="E17" s="105"/>
      <c r="F17" s="105"/>
      <c r="G17" s="105"/>
      <c r="H17" s="108"/>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I17" s="105"/>
      <c r="AJ17" s="105"/>
      <c r="AK17" s="105"/>
      <c r="AL17" s="105"/>
      <c r="AM17" s="105"/>
      <c r="AN17" s="2371"/>
      <c r="AO17" s="2371"/>
      <c r="AP17" s="2371"/>
      <c r="AQ17" s="2371"/>
      <c r="AR17" s="2371"/>
      <c r="AS17" s="2371"/>
      <c r="AT17" s="2371"/>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row>
    <row r="18" spans="2:75" s="263" customFormat="1" ht="18" customHeight="1">
      <c r="B18" s="105"/>
      <c r="C18" s="2372" t="s">
        <v>266</v>
      </c>
      <c r="D18" s="2328"/>
      <c r="E18" s="2328"/>
      <c r="F18" s="2328"/>
      <c r="G18" s="2328"/>
      <c r="H18" s="2328"/>
      <c r="I18" s="2328"/>
      <c r="J18" s="2328"/>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105"/>
      <c r="AI18" s="105"/>
      <c r="AJ18" s="105"/>
      <c r="AK18" s="105"/>
      <c r="AL18" s="105"/>
      <c r="AM18" s="105"/>
      <c r="AN18" s="108"/>
      <c r="AO18" s="745"/>
      <c r="AP18" s="745"/>
      <c r="AQ18" s="745"/>
      <c r="AR18" s="745"/>
      <c r="AS18" s="745"/>
      <c r="AT18" s="108"/>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row>
    <row r="19" spans="2:75" s="263" customFormat="1" ht="18" customHeight="1" thickBot="1">
      <c r="B19" s="105"/>
      <c r="C19" s="105"/>
      <c r="D19" s="105"/>
      <c r="E19" s="105"/>
      <c r="F19" s="105"/>
      <c r="G19" s="105"/>
      <c r="H19" s="105"/>
      <c r="I19" s="105"/>
      <c r="J19" s="105"/>
      <c r="K19" s="110"/>
      <c r="L19" s="110"/>
      <c r="M19" s="105"/>
      <c r="N19" s="105"/>
      <c r="O19" s="105"/>
      <c r="P19" s="105"/>
      <c r="Q19" s="105"/>
      <c r="R19" s="105"/>
      <c r="S19" s="105"/>
      <c r="T19" s="105"/>
      <c r="U19" s="105"/>
      <c r="V19" s="105"/>
      <c r="W19" s="105"/>
      <c r="X19" s="105"/>
      <c r="Y19" s="105"/>
      <c r="Z19" s="105"/>
      <c r="AA19" s="105"/>
      <c r="AB19" s="105"/>
      <c r="AC19" s="105"/>
      <c r="AD19" s="105"/>
      <c r="AE19" s="105"/>
      <c r="AF19" s="105"/>
      <c r="AI19" s="105"/>
      <c r="AJ19" s="105"/>
      <c r="AK19" s="105"/>
      <c r="AL19" s="105"/>
      <c r="AM19" s="105"/>
      <c r="AN19" s="108"/>
      <c r="AO19" s="745"/>
      <c r="AP19" s="745"/>
      <c r="AQ19" s="745"/>
      <c r="AR19" s="745"/>
      <c r="AS19" s="745"/>
      <c r="AT19" s="108"/>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row>
    <row r="20" spans="2:75" s="263" customFormat="1" ht="40.5" customHeight="1">
      <c r="B20" s="105"/>
      <c r="C20" s="2373" t="s">
        <v>267</v>
      </c>
      <c r="D20" s="2374"/>
      <c r="E20" s="2374"/>
      <c r="F20" s="2375"/>
      <c r="G20" s="2376" t="str">
        <f>入力シート!$D$4&amp;入力シート!$E$4&amp;入力シート!$G$4&amp;"　"&amp;入力シート!$I$4&amp;入力シート!$K$4&amp;入力シート!$O$4</f>
        <v>令和年度　起工第号</v>
      </c>
      <c r="H20" s="2377"/>
      <c r="I20" s="2377"/>
      <c r="J20" s="2377"/>
      <c r="K20" s="2377"/>
      <c r="L20" s="2377"/>
      <c r="M20" s="2377"/>
      <c r="N20" s="2377"/>
      <c r="O20" s="2377"/>
      <c r="P20" s="2377"/>
      <c r="Q20" s="2377"/>
      <c r="R20" s="2378"/>
      <c r="S20" s="2379" t="s">
        <v>269</v>
      </c>
      <c r="T20" s="2380"/>
      <c r="U20" s="2380"/>
      <c r="V20" s="2381"/>
      <c r="W20" s="2384">
        <f>+入力シート!D6</f>
        <v>0</v>
      </c>
      <c r="X20" s="2385"/>
      <c r="Y20" s="2385"/>
      <c r="Z20" s="2385"/>
      <c r="AA20" s="2385"/>
      <c r="AB20" s="2385"/>
      <c r="AC20" s="2385"/>
      <c r="AD20" s="2385"/>
      <c r="AE20" s="2386"/>
      <c r="AF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row>
    <row r="21" spans="2:75" s="263" customFormat="1" ht="20.25" customHeight="1">
      <c r="B21" s="105"/>
      <c r="C21" s="2393" t="s">
        <v>270</v>
      </c>
      <c r="D21" s="2343"/>
      <c r="E21" s="2343"/>
      <c r="F21" s="2344"/>
      <c r="G21" s="2394" t="str">
        <f>入力シート!$D$5&amp;" "&amp;入力シート!$D$8</f>
        <v xml:space="preserve"> </v>
      </c>
      <c r="H21" s="2395"/>
      <c r="I21" s="2395"/>
      <c r="J21" s="2395"/>
      <c r="K21" s="2395"/>
      <c r="L21" s="2395"/>
      <c r="M21" s="2395"/>
      <c r="N21" s="2395"/>
      <c r="O21" s="2395"/>
      <c r="P21" s="2395"/>
      <c r="Q21" s="2395"/>
      <c r="R21" s="2396"/>
      <c r="S21" s="2382"/>
      <c r="T21" s="2328"/>
      <c r="U21" s="2328"/>
      <c r="V21" s="2329"/>
      <c r="W21" s="2387"/>
      <c r="X21" s="2388"/>
      <c r="Y21" s="2388"/>
      <c r="Z21" s="2388"/>
      <c r="AA21" s="2388"/>
      <c r="AB21" s="2388"/>
      <c r="AC21" s="2388"/>
      <c r="AD21" s="2388"/>
      <c r="AE21" s="2389"/>
      <c r="AF21" s="105"/>
      <c r="AI21" s="105"/>
      <c r="AJ21" s="105"/>
      <c r="AK21" s="108"/>
      <c r="AL21" s="745"/>
      <c r="AM21" s="105"/>
      <c r="AN21" s="2435" t="s">
        <v>1329</v>
      </c>
      <c r="AO21" s="2435"/>
      <c r="AP21" s="2435"/>
      <c r="AQ21" s="2435"/>
      <c r="AR21" s="2435"/>
      <c r="AS21" s="2435"/>
      <c r="AT21" s="2435"/>
      <c r="AU21" s="2435"/>
      <c r="AV21" s="2435"/>
      <c r="AW21" s="105" t="s">
        <v>1333</v>
      </c>
      <c r="AX21" s="105"/>
      <c r="AY21" s="105"/>
      <c r="AZ21" s="105"/>
      <c r="BA21" s="105"/>
      <c r="BB21" s="105"/>
      <c r="BC21" s="105"/>
      <c r="BD21" s="105"/>
      <c r="BE21" s="105"/>
      <c r="BF21" s="105"/>
      <c r="BG21" s="105"/>
      <c r="BH21" s="105"/>
      <c r="BI21" s="105"/>
      <c r="BJ21" s="105"/>
      <c r="BK21" s="105"/>
      <c r="BL21" s="105"/>
      <c r="BM21" s="105"/>
      <c r="BN21" s="105"/>
      <c r="BO21" s="105"/>
      <c r="BP21" s="105"/>
    </row>
    <row r="22" spans="2:75" s="263" customFormat="1" ht="20.25" customHeight="1">
      <c r="B22" s="105"/>
      <c r="C22" s="2345"/>
      <c r="D22" s="2346"/>
      <c r="E22" s="2346"/>
      <c r="F22" s="2347"/>
      <c r="G22" s="2390"/>
      <c r="H22" s="2391"/>
      <c r="I22" s="2391"/>
      <c r="J22" s="2391"/>
      <c r="K22" s="2391"/>
      <c r="L22" s="2391"/>
      <c r="M22" s="2391"/>
      <c r="N22" s="2391"/>
      <c r="O22" s="2391"/>
      <c r="P22" s="2391"/>
      <c r="Q22" s="2391"/>
      <c r="R22" s="2397"/>
      <c r="S22" s="2383"/>
      <c r="T22" s="2346"/>
      <c r="U22" s="2346"/>
      <c r="V22" s="2347"/>
      <c r="W22" s="2390"/>
      <c r="X22" s="2391"/>
      <c r="Y22" s="2391"/>
      <c r="Z22" s="2391"/>
      <c r="AA22" s="2391"/>
      <c r="AB22" s="2391"/>
      <c r="AC22" s="2391"/>
      <c r="AD22" s="2391"/>
      <c r="AE22" s="2392"/>
      <c r="AF22" s="105"/>
      <c r="AI22" s="105"/>
      <c r="AJ22" s="745"/>
      <c r="AK22" s="745"/>
      <c r="AL22" s="745"/>
      <c r="AM22" s="108" t="s">
        <v>1332</v>
      </c>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row>
    <row r="23" spans="2:75" s="263" customFormat="1" ht="20.25" customHeight="1">
      <c r="B23" s="105"/>
      <c r="C23" s="2342" t="s">
        <v>271</v>
      </c>
      <c r="D23" s="2343"/>
      <c r="E23" s="2343"/>
      <c r="F23" s="2344"/>
      <c r="G23" s="2348" t="s">
        <v>538</v>
      </c>
      <c r="H23" s="2350" t="str">
        <f>IF(入力シート!D7="","",入力シート!D7)</f>
        <v/>
      </c>
      <c r="I23" s="2351"/>
      <c r="J23" s="2351"/>
      <c r="K23" s="2351"/>
      <c r="L23" s="2353" t="s">
        <v>539</v>
      </c>
      <c r="M23" s="2343"/>
      <c r="N23" s="2354">
        <f>+入力シート!D9</f>
        <v>0</v>
      </c>
      <c r="O23" s="2354"/>
      <c r="P23" s="2354"/>
      <c r="Q23" s="2354"/>
      <c r="R23" s="2354"/>
      <c r="S23" s="2354"/>
      <c r="T23" s="2354"/>
      <c r="U23" s="2354"/>
      <c r="V23" s="2354"/>
      <c r="W23" s="2354"/>
      <c r="X23" s="2354"/>
      <c r="Y23" s="2354"/>
      <c r="Z23" s="2354"/>
      <c r="AA23" s="2354"/>
      <c r="AB23" s="2354"/>
      <c r="AC23" s="2354"/>
      <c r="AD23" s="2354"/>
      <c r="AE23" s="2355"/>
      <c r="AF23" s="105"/>
      <c r="AI23" s="105"/>
      <c r="AJ23" s="105"/>
      <c r="AK23" s="105"/>
      <c r="AL23" s="105"/>
      <c r="AM23" s="108"/>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row>
    <row r="24" spans="2:75" s="263" customFormat="1" ht="20.25" customHeight="1">
      <c r="B24" s="105"/>
      <c r="C24" s="2345"/>
      <c r="D24" s="2346"/>
      <c r="E24" s="2346"/>
      <c r="F24" s="2347"/>
      <c r="G24" s="2349"/>
      <c r="H24" s="2352"/>
      <c r="I24" s="2352"/>
      <c r="J24" s="2352"/>
      <c r="K24" s="2352"/>
      <c r="L24" s="2346"/>
      <c r="M24" s="2346"/>
      <c r="N24" s="2356"/>
      <c r="O24" s="2356"/>
      <c r="P24" s="2356"/>
      <c r="Q24" s="2356"/>
      <c r="R24" s="2356"/>
      <c r="S24" s="2356"/>
      <c r="T24" s="2356"/>
      <c r="U24" s="2356"/>
      <c r="V24" s="2356"/>
      <c r="W24" s="2356"/>
      <c r="X24" s="2356"/>
      <c r="Y24" s="2356"/>
      <c r="Z24" s="2356"/>
      <c r="AA24" s="2356"/>
      <c r="AB24" s="2356"/>
      <c r="AC24" s="2356"/>
      <c r="AD24" s="2356"/>
      <c r="AE24" s="2357"/>
      <c r="AF24" s="105"/>
      <c r="AI24" s="105"/>
      <c r="AJ24" s="105"/>
      <c r="AK24" s="105"/>
      <c r="AL24" s="105"/>
      <c r="AM24" s="108"/>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row>
    <row r="25" spans="2:75" s="263" customFormat="1" ht="6" customHeight="1">
      <c r="B25" s="105"/>
      <c r="C25" s="2358"/>
      <c r="D25" s="2328"/>
      <c r="E25" s="2328"/>
      <c r="F25" s="2329"/>
      <c r="G25" s="2359"/>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62"/>
      <c r="AF25" s="105"/>
      <c r="AI25" s="105"/>
      <c r="AJ25" s="2312" t="s">
        <v>266</v>
      </c>
      <c r="AK25" s="2328"/>
      <c r="AL25" s="2328"/>
      <c r="AM25" s="2328"/>
      <c r="AN25" s="2328"/>
      <c r="AO25" s="2328"/>
      <c r="AP25" s="2328"/>
      <c r="AQ25" s="2328"/>
      <c r="AR25" s="2328"/>
      <c r="AS25" s="2328"/>
      <c r="AT25" s="2328"/>
      <c r="AU25" s="2328"/>
      <c r="AV25" s="2328"/>
      <c r="AW25" s="2328"/>
      <c r="AX25" s="2328"/>
      <c r="AY25" s="2328"/>
      <c r="AZ25" s="2328"/>
      <c r="BA25" s="2328"/>
      <c r="BB25" s="2328"/>
      <c r="BC25" s="2328"/>
      <c r="BD25" s="2328"/>
      <c r="BE25" s="2328"/>
      <c r="BF25" s="2328"/>
      <c r="BG25" s="2328"/>
      <c r="BH25" s="2328"/>
      <c r="BI25" s="2328"/>
      <c r="BJ25" s="2328"/>
      <c r="BK25" s="2328"/>
      <c r="BL25" s="2328"/>
      <c r="BM25" s="2328"/>
      <c r="BN25" s="2328"/>
      <c r="BO25" s="2328"/>
      <c r="BP25" s="105"/>
    </row>
    <row r="26" spans="2:75" s="263" customFormat="1" ht="28.5" customHeight="1">
      <c r="B26" s="105"/>
      <c r="C26" s="2363" t="s">
        <v>272</v>
      </c>
      <c r="D26" s="2328"/>
      <c r="E26" s="2328"/>
      <c r="F26" s="2329"/>
      <c r="G26" s="2360"/>
      <c r="H26" s="111" t="s">
        <v>540</v>
      </c>
      <c r="I26" s="112"/>
      <c r="J26" s="2364" t="str">
        <f>BV32</f>
        <v>０</v>
      </c>
      <c r="K26" s="2364"/>
      <c r="L26" s="2364"/>
      <c r="M26" s="2364"/>
      <c r="N26" s="2364"/>
      <c r="O26" s="2364"/>
      <c r="P26" s="2364"/>
      <c r="Q26" s="191"/>
      <c r="R26" s="191"/>
      <c r="S26" s="191"/>
      <c r="T26" s="191"/>
      <c r="U26" s="2365"/>
      <c r="V26" s="2366"/>
      <c r="W26" s="2366"/>
      <c r="X26" s="2366"/>
      <c r="Y26" s="2366"/>
      <c r="Z26" s="2366"/>
      <c r="AA26" s="2366"/>
      <c r="AB26" s="2366"/>
      <c r="AC26" s="2366"/>
      <c r="AD26" s="2366"/>
      <c r="AE26" s="2367"/>
      <c r="AF26" s="105"/>
      <c r="AI26" s="105"/>
      <c r="AJ26" s="2328"/>
      <c r="AK26" s="2328"/>
      <c r="AL26" s="2328"/>
      <c r="AM26" s="2328"/>
      <c r="AN26" s="2328"/>
      <c r="AO26" s="2328"/>
      <c r="AP26" s="2328"/>
      <c r="AQ26" s="2328"/>
      <c r="AR26" s="2328"/>
      <c r="AS26" s="2328"/>
      <c r="AT26" s="2328"/>
      <c r="AU26" s="2328"/>
      <c r="AV26" s="2328"/>
      <c r="AW26" s="2328"/>
      <c r="AX26" s="2328"/>
      <c r="AY26" s="2328"/>
      <c r="AZ26" s="2328"/>
      <c r="BA26" s="2328"/>
      <c r="BB26" s="2328"/>
      <c r="BC26" s="2328"/>
      <c r="BD26" s="2328"/>
      <c r="BE26" s="2328"/>
      <c r="BF26" s="2328"/>
      <c r="BG26" s="2328"/>
      <c r="BH26" s="2328"/>
      <c r="BI26" s="2328"/>
      <c r="BJ26" s="2328"/>
      <c r="BK26" s="2328"/>
      <c r="BL26" s="2328"/>
      <c r="BM26" s="2328"/>
      <c r="BN26" s="2328"/>
      <c r="BO26" s="2328"/>
      <c r="BP26" s="105"/>
    </row>
    <row r="27" spans="2:75" s="263" customFormat="1" ht="6" customHeight="1" thickBot="1">
      <c r="B27" s="105"/>
      <c r="C27" s="2345"/>
      <c r="D27" s="2346"/>
      <c r="E27" s="2346"/>
      <c r="F27" s="2347"/>
      <c r="G27" s="2361"/>
      <c r="H27" s="2368"/>
      <c r="I27" s="2369"/>
      <c r="J27" s="2369"/>
      <c r="K27" s="2369"/>
      <c r="L27" s="2369"/>
      <c r="M27" s="2369"/>
      <c r="N27" s="2369"/>
      <c r="O27" s="2369"/>
      <c r="P27" s="2369"/>
      <c r="Q27" s="2369"/>
      <c r="R27" s="2369"/>
      <c r="S27" s="2369"/>
      <c r="T27" s="2369"/>
      <c r="U27" s="2369"/>
      <c r="V27" s="2369"/>
      <c r="W27" s="2369"/>
      <c r="X27" s="2369"/>
      <c r="Y27" s="2369"/>
      <c r="Z27" s="2369"/>
      <c r="AA27" s="2369"/>
      <c r="AB27" s="2369"/>
      <c r="AC27" s="2369"/>
      <c r="AD27" s="2369"/>
      <c r="AE27" s="2370"/>
      <c r="AF27" s="105"/>
      <c r="AI27" s="105"/>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05"/>
    </row>
    <row r="28" spans="2:75" s="263" customFormat="1" ht="20.25" customHeight="1">
      <c r="B28" s="105"/>
      <c r="C28" s="2327" t="s">
        <v>273</v>
      </c>
      <c r="D28" s="2328"/>
      <c r="E28" s="2328"/>
      <c r="F28" s="2329"/>
      <c r="G28" s="158"/>
      <c r="H28" s="2340" t="str">
        <f>+入力シート!D16</f>
        <v/>
      </c>
      <c r="I28" s="2340"/>
      <c r="J28" s="2340"/>
      <c r="K28" s="2340"/>
      <c r="L28" s="2340"/>
      <c r="M28" s="2340"/>
      <c r="N28" s="2340"/>
      <c r="O28" s="2339" t="s">
        <v>1330</v>
      </c>
      <c r="P28" s="2339"/>
      <c r="Q28" s="2333" t="str">
        <f>IF(H29&gt;0,H29+1-H28,"")</f>
        <v/>
      </c>
      <c r="R28" s="2333"/>
      <c r="S28" s="2335" t="s">
        <v>274</v>
      </c>
      <c r="T28" s="2336"/>
      <c r="U28" s="2315" t="s">
        <v>275</v>
      </c>
      <c r="V28" s="2316"/>
      <c r="W28" s="2317"/>
      <c r="X28" s="2318">
        <f>+入力シート!D12</f>
        <v>0</v>
      </c>
      <c r="Y28" s="2319"/>
      <c r="Z28" s="2319"/>
      <c r="AA28" s="2319"/>
      <c r="AB28" s="2319"/>
      <c r="AC28" s="2319"/>
      <c r="AD28" s="2319"/>
      <c r="AE28" s="2320"/>
      <c r="AF28" s="105"/>
      <c r="AI28" s="105"/>
      <c r="AJ28" s="2373" t="s">
        <v>267</v>
      </c>
      <c r="AK28" s="2416"/>
      <c r="AL28" s="2416"/>
      <c r="AM28" s="2416"/>
      <c r="AN28" s="2417"/>
      <c r="AO28" s="2418" t="str">
        <f>G20</f>
        <v>令和年度　起工第号</v>
      </c>
      <c r="AP28" s="2419"/>
      <c r="AQ28" s="2419"/>
      <c r="AR28" s="2419"/>
      <c r="AS28" s="2419"/>
      <c r="AT28" s="2419"/>
      <c r="AU28" s="2419"/>
      <c r="AV28" s="2419"/>
      <c r="AW28" s="2419"/>
      <c r="AX28" s="2419"/>
      <c r="AY28" s="2419"/>
      <c r="AZ28" s="2419"/>
      <c r="BA28" s="2419"/>
      <c r="BB28" s="2420"/>
      <c r="BC28" s="2379" t="s">
        <v>269</v>
      </c>
      <c r="BD28" s="2421"/>
      <c r="BE28" s="2421"/>
      <c r="BF28" s="2422"/>
      <c r="BG28" s="2384">
        <f>W20</f>
        <v>0</v>
      </c>
      <c r="BH28" s="2426"/>
      <c r="BI28" s="2426"/>
      <c r="BJ28" s="2426"/>
      <c r="BK28" s="2426"/>
      <c r="BL28" s="2426"/>
      <c r="BM28" s="2426"/>
      <c r="BN28" s="2426"/>
      <c r="BO28" s="2427"/>
      <c r="BP28" s="738"/>
    </row>
    <row r="29" spans="2:75" s="263" customFormat="1" ht="20.25" customHeight="1" thickBot="1">
      <c r="B29" s="105"/>
      <c r="C29" s="2330"/>
      <c r="D29" s="2331"/>
      <c r="E29" s="2331"/>
      <c r="F29" s="2332"/>
      <c r="G29" s="159"/>
      <c r="H29" s="2341">
        <f>MAX(BW29:BW31)</f>
        <v>0</v>
      </c>
      <c r="I29" s="2341"/>
      <c r="J29" s="2341"/>
      <c r="K29" s="2341"/>
      <c r="L29" s="2341"/>
      <c r="M29" s="2341"/>
      <c r="N29" s="2341"/>
      <c r="O29" s="2325" t="s">
        <v>1331</v>
      </c>
      <c r="P29" s="2325"/>
      <c r="Q29" s="2334"/>
      <c r="R29" s="2334"/>
      <c r="S29" s="2337"/>
      <c r="T29" s="2338"/>
      <c r="U29" s="2324" t="s">
        <v>276</v>
      </c>
      <c r="V29" s="2325"/>
      <c r="W29" s="2326"/>
      <c r="X29" s="2321"/>
      <c r="Y29" s="2322"/>
      <c r="Z29" s="2322"/>
      <c r="AA29" s="2322"/>
      <c r="AB29" s="2322"/>
      <c r="AC29" s="2322"/>
      <c r="AD29" s="2322"/>
      <c r="AE29" s="2323"/>
      <c r="AF29" s="105"/>
      <c r="AI29" s="105"/>
      <c r="AJ29" s="2429" t="s">
        <v>270</v>
      </c>
      <c r="AK29" s="2430"/>
      <c r="AL29" s="2430"/>
      <c r="AM29" s="2430"/>
      <c r="AN29" s="2431"/>
      <c r="AO29" s="2432" t="str">
        <f>G21</f>
        <v xml:space="preserve"> </v>
      </c>
      <c r="AP29" s="2433"/>
      <c r="AQ29" s="2433"/>
      <c r="AR29" s="2433"/>
      <c r="AS29" s="2433"/>
      <c r="AT29" s="2433"/>
      <c r="AU29" s="2433"/>
      <c r="AV29" s="2433"/>
      <c r="AW29" s="2433"/>
      <c r="AX29" s="2433"/>
      <c r="AY29" s="2433"/>
      <c r="AZ29" s="2433"/>
      <c r="BA29" s="2433"/>
      <c r="BB29" s="2434"/>
      <c r="BC29" s="2423"/>
      <c r="BD29" s="2424"/>
      <c r="BE29" s="2424"/>
      <c r="BF29" s="2425"/>
      <c r="BG29" s="2428"/>
      <c r="BH29" s="2356"/>
      <c r="BI29" s="2356"/>
      <c r="BJ29" s="2356"/>
      <c r="BK29" s="2356"/>
      <c r="BL29" s="2356"/>
      <c r="BM29" s="2356"/>
      <c r="BN29" s="2356"/>
      <c r="BO29" s="2357"/>
      <c r="BP29" s="738"/>
      <c r="BV29" s="1017" t="str">
        <f>DBCS(TEXT(入力シート!D13,"＃,＃＃０"))</f>
        <v>０</v>
      </c>
      <c r="BW29" s="684">
        <f>+入力シート!D17</f>
        <v>0</v>
      </c>
    </row>
    <row r="30" spans="2:75" s="263" customFormat="1" ht="18" customHeight="1">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I30" s="105"/>
      <c r="AJ30" s="2455" t="s">
        <v>271</v>
      </c>
      <c r="AK30" s="2309"/>
      <c r="AL30" s="2309"/>
      <c r="AM30" s="2309"/>
      <c r="AN30" s="2310"/>
      <c r="AO30" s="2359"/>
      <c r="AP30" s="2339" t="s">
        <v>940</v>
      </c>
      <c r="AQ30" s="2458" t="str">
        <f>H23</f>
        <v/>
      </c>
      <c r="AR30" s="2458"/>
      <c r="AS30" s="2458"/>
      <c r="AT30" s="2458"/>
      <c r="AU30" s="2339" t="s">
        <v>941</v>
      </c>
      <c r="AV30" s="168"/>
      <c r="AW30" s="2354">
        <f>N23</f>
        <v>0</v>
      </c>
      <c r="AX30" s="2354"/>
      <c r="AY30" s="2354"/>
      <c r="AZ30" s="2354"/>
      <c r="BA30" s="2354"/>
      <c r="BB30" s="2354"/>
      <c r="BC30" s="2354"/>
      <c r="BD30" s="2354"/>
      <c r="BE30" s="2354"/>
      <c r="BF30" s="2354"/>
      <c r="BG30" s="2354"/>
      <c r="BH30" s="2354"/>
      <c r="BI30" s="2354"/>
      <c r="BJ30" s="2354"/>
      <c r="BK30" s="2354"/>
      <c r="BL30" s="2354"/>
      <c r="BM30" s="2354"/>
      <c r="BN30" s="2354"/>
      <c r="BO30" s="2355"/>
      <c r="BP30" s="738"/>
      <c r="BV30" s="1017" t="str">
        <f>DBCS(TEXT(入力シート!D14,"＃,＃＃０"))</f>
        <v>０</v>
      </c>
      <c r="BW30" s="684" t="str">
        <f>IF(入力シート!$D$19=0,"",入力シート!$D$19)</f>
        <v/>
      </c>
    </row>
    <row r="31" spans="2:75" s="263" customFormat="1" ht="18" customHeight="1">
      <c r="B31" s="105"/>
      <c r="C31" s="105"/>
      <c r="D31" s="105"/>
      <c r="E31" s="105"/>
      <c r="F31" s="105"/>
      <c r="G31" s="105"/>
      <c r="H31" s="105"/>
      <c r="I31" s="105"/>
      <c r="J31" s="105"/>
      <c r="K31" s="105"/>
      <c r="L31" s="105"/>
      <c r="M31" s="105"/>
      <c r="N31" s="108"/>
      <c r="O31" s="105"/>
      <c r="P31" s="105"/>
      <c r="Q31" s="105"/>
      <c r="R31" s="105"/>
      <c r="S31" s="108"/>
      <c r="T31" s="105"/>
      <c r="U31" s="105"/>
      <c r="V31" s="105"/>
      <c r="W31" s="105"/>
      <c r="X31" s="105"/>
      <c r="Y31" s="105"/>
      <c r="Z31" s="105"/>
      <c r="AA31" s="105"/>
      <c r="AB31" s="105"/>
      <c r="AC31" s="105"/>
      <c r="AD31" s="105"/>
      <c r="AE31" s="105"/>
      <c r="AF31" s="105"/>
      <c r="AI31" s="105"/>
      <c r="AJ31" s="2455"/>
      <c r="AK31" s="2309"/>
      <c r="AL31" s="2309"/>
      <c r="AM31" s="2309"/>
      <c r="AN31" s="2310"/>
      <c r="AO31" s="2456"/>
      <c r="AP31" s="2457"/>
      <c r="AQ31" s="2459"/>
      <c r="AR31" s="2459"/>
      <c r="AS31" s="2459"/>
      <c r="AT31" s="2459"/>
      <c r="AU31" s="2457"/>
      <c r="AV31" s="752"/>
      <c r="AW31" s="2356"/>
      <c r="AX31" s="2356"/>
      <c r="AY31" s="2356"/>
      <c r="AZ31" s="2356"/>
      <c r="BA31" s="2356"/>
      <c r="BB31" s="2356"/>
      <c r="BC31" s="2356"/>
      <c r="BD31" s="2356"/>
      <c r="BE31" s="2356"/>
      <c r="BF31" s="2356"/>
      <c r="BG31" s="2356"/>
      <c r="BH31" s="2356"/>
      <c r="BI31" s="2356"/>
      <c r="BJ31" s="2356"/>
      <c r="BK31" s="2356"/>
      <c r="BL31" s="2356"/>
      <c r="BM31" s="2356"/>
      <c r="BN31" s="2356"/>
      <c r="BO31" s="2357"/>
      <c r="BP31" s="738"/>
      <c r="BV31" s="1017" t="str">
        <f>DBCS(TEXT(入力シート!D15,"＃,＃＃０"))</f>
        <v>０</v>
      </c>
      <c r="BW31" s="684" t="str">
        <f>IF(入力シート!$D$21=0,"",入力シート!$D$21)</f>
        <v/>
      </c>
    </row>
    <row r="32" spans="2:75" s="263" customFormat="1" ht="18" customHeight="1" thickBot="1">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I32" s="105"/>
      <c r="AJ32" s="2455" t="s">
        <v>272</v>
      </c>
      <c r="AK32" s="2309"/>
      <c r="AL32" s="2309"/>
      <c r="AM32" s="2309"/>
      <c r="AN32" s="2310"/>
      <c r="AO32" s="737"/>
      <c r="AP32" s="169"/>
      <c r="AQ32" s="169"/>
      <c r="AR32" s="169"/>
      <c r="AS32" s="169"/>
      <c r="AT32" s="169"/>
      <c r="AU32" s="169"/>
      <c r="AV32" s="169"/>
      <c r="AW32" s="169"/>
      <c r="AX32" s="169"/>
      <c r="AY32" s="169"/>
      <c r="AZ32" s="741"/>
      <c r="BA32" s="169"/>
      <c r="BB32" s="169"/>
      <c r="BC32" s="169"/>
      <c r="BD32" s="169"/>
      <c r="BE32" s="169"/>
      <c r="BF32" s="169"/>
      <c r="BG32" s="169"/>
      <c r="BH32" s="169"/>
      <c r="BI32" s="169"/>
      <c r="BJ32" s="741"/>
      <c r="BK32" s="169"/>
      <c r="BL32" s="169"/>
      <c r="BM32" s="169"/>
      <c r="BN32" s="169"/>
      <c r="BO32" s="169"/>
      <c r="BP32" s="2358"/>
      <c r="BV32" s="1017" t="str">
        <f>IF(BV31&lt;&gt;"０",BV31,IF(BV30&lt;&gt;"０",BV30,BV29))</f>
        <v>０</v>
      </c>
    </row>
    <row r="33" spans="2:68" s="263" customFormat="1" ht="20.25" customHeight="1">
      <c r="B33" s="105"/>
      <c r="C33" s="2305" t="s">
        <v>277</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05"/>
      <c r="AI33" s="105"/>
      <c r="AJ33" s="2455"/>
      <c r="AK33" s="2309"/>
      <c r="AL33" s="2309"/>
      <c r="AM33" s="2309"/>
      <c r="AN33" s="2310"/>
      <c r="AO33" s="737"/>
      <c r="AP33" s="746" t="s">
        <v>942</v>
      </c>
      <c r="AQ33" s="2436" t="str">
        <f>J26</f>
        <v>０</v>
      </c>
      <c r="AR33" s="2437"/>
      <c r="AS33" s="2437"/>
      <c r="AT33" s="2437"/>
      <c r="AU33" s="2437"/>
      <c r="AV33" s="2437"/>
      <c r="AW33" s="2437"/>
      <c r="AX33" s="2437"/>
      <c r="AY33" s="2437"/>
      <c r="AZ33" s="747"/>
      <c r="BA33" s="747"/>
      <c r="BB33" s="747"/>
      <c r="BC33" s="747"/>
      <c r="BD33" s="747"/>
      <c r="BE33" s="747"/>
      <c r="BF33" s="169"/>
      <c r="BG33" s="169"/>
      <c r="BH33" s="169"/>
      <c r="BI33" s="169"/>
      <c r="BJ33" s="169"/>
      <c r="BK33" s="169"/>
      <c r="BL33" s="169"/>
      <c r="BM33" s="169"/>
      <c r="BN33" s="169"/>
      <c r="BO33" s="169"/>
      <c r="BP33" s="2358"/>
    </row>
    <row r="34" spans="2:68" s="263" customFormat="1" ht="20.25" customHeight="1">
      <c r="B34" s="105"/>
      <c r="C34" s="2306"/>
      <c r="D34" s="105"/>
      <c r="E34" s="108"/>
      <c r="F34" s="108" t="s">
        <v>278</v>
      </c>
      <c r="G34" s="108"/>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15"/>
      <c r="AF34" s="105"/>
      <c r="AI34" s="105"/>
      <c r="AJ34" s="2455"/>
      <c r="AK34" s="2309"/>
      <c r="AL34" s="2309"/>
      <c r="AM34" s="2309"/>
      <c r="AN34" s="2310"/>
      <c r="AO34" s="742"/>
      <c r="AP34" s="743"/>
      <c r="AQ34" s="743"/>
      <c r="AR34" s="743"/>
      <c r="AS34" s="743"/>
      <c r="AT34" s="743"/>
      <c r="AU34" s="743"/>
      <c r="AV34" s="743"/>
      <c r="AW34" s="743"/>
      <c r="AX34" s="743"/>
      <c r="AY34" s="743"/>
      <c r="AZ34" s="743"/>
      <c r="BA34" s="748"/>
      <c r="BB34" s="743"/>
      <c r="BC34" s="743"/>
      <c r="BD34" s="743"/>
      <c r="BE34" s="743"/>
      <c r="BF34" s="743"/>
      <c r="BG34" s="743"/>
      <c r="BH34" s="743"/>
      <c r="BI34" s="743"/>
      <c r="BJ34" s="743"/>
      <c r="BK34" s="743"/>
      <c r="BL34" s="743"/>
      <c r="BM34" s="743"/>
      <c r="BN34" s="743"/>
      <c r="BO34" s="743"/>
      <c r="BP34" s="2358"/>
    </row>
    <row r="35" spans="2:68" s="263" customFormat="1" ht="20.25" customHeight="1">
      <c r="B35" s="105"/>
      <c r="C35" s="2306"/>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15"/>
      <c r="AF35" s="105"/>
      <c r="AI35" s="105"/>
      <c r="AJ35" s="2429" t="s">
        <v>273</v>
      </c>
      <c r="AK35" s="2430"/>
      <c r="AL35" s="2430"/>
      <c r="AM35" s="2430"/>
      <c r="AN35" s="2431"/>
      <c r="AO35" s="737"/>
      <c r="AP35" s="2340" t="str">
        <f>H28</f>
        <v/>
      </c>
      <c r="AQ35" s="2340"/>
      <c r="AR35" s="2340"/>
      <c r="AS35" s="2340"/>
      <c r="AT35" s="2340"/>
      <c r="AU35" s="2340"/>
      <c r="AV35" s="2340"/>
      <c r="AW35" s="2340"/>
      <c r="AX35" s="168" t="s">
        <v>943</v>
      </c>
      <c r="AY35" s="189"/>
      <c r="AZ35" s="2441" t="str">
        <f>Q28</f>
        <v/>
      </c>
      <c r="BA35" s="2441"/>
      <c r="BB35" s="2335" t="s">
        <v>654</v>
      </c>
      <c r="BC35" s="2335"/>
      <c r="BD35" s="749"/>
      <c r="BE35" s="2443" t="s">
        <v>944</v>
      </c>
      <c r="BF35" s="2444"/>
      <c r="BG35" s="2445"/>
      <c r="BH35" s="2446">
        <f>X28</f>
        <v>0</v>
      </c>
      <c r="BI35" s="2447"/>
      <c r="BJ35" s="2447"/>
      <c r="BK35" s="2447"/>
      <c r="BL35" s="2447"/>
      <c r="BM35" s="2447"/>
      <c r="BN35" s="2447"/>
      <c r="BO35" s="2448"/>
      <c r="BP35" s="739"/>
    </row>
    <row r="36" spans="2:68" s="263" customFormat="1" ht="20.25" customHeight="1" thickBot="1">
      <c r="B36" s="105"/>
      <c r="C36" s="2306"/>
      <c r="D36" s="105"/>
      <c r="E36" s="108"/>
      <c r="F36" s="108" t="s">
        <v>279</v>
      </c>
      <c r="G36" s="108"/>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15"/>
      <c r="AF36" s="105"/>
      <c r="AI36" s="105"/>
      <c r="AJ36" s="2438"/>
      <c r="AK36" s="2439"/>
      <c r="AL36" s="2439"/>
      <c r="AM36" s="2439"/>
      <c r="AN36" s="2440"/>
      <c r="AO36" s="740"/>
      <c r="AP36" s="2341">
        <f>H29</f>
        <v>0</v>
      </c>
      <c r="AQ36" s="2341"/>
      <c r="AR36" s="2341"/>
      <c r="AS36" s="2341"/>
      <c r="AT36" s="2341"/>
      <c r="AU36" s="2341"/>
      <c r="AV36" s="2341"/>
      <c r="AW36" s="2341"/>
      <c r="AX36" s="110" t="s">
        <v>945</v>
      </c>
      <c r="AY36" s="110"/>
      <c r="AZ36" s="2442"/>
      <c r="BA36" s="2442"/>
      <c r="BB36" s="2337"/>
      <c r="BC36" s="2337"/>
      <c r="BD36" s="750"/>
      <c r="BE36" s="2452" t="s">
        <v>946</v>
      </c>
      <c r="BF36" s="2453"/>
      <c r="BG36" s="2454"/>
      <c r="BH36" s="2449"/>
      <c r="BI36" s="2450"/>
      <c r="BJ36" s="2450"/>
      <c r="BK36" s="2450"/>
      <c r="BL36" s="2450"/>
      <c r="BM36" s="2450"/>
      <c r="BN36" s="2450"/>
      <c r="BO36" s="2451"/>
      <c r="BP36" s="739"/>
    </row>
    <row r="37" spans="2:68" s="263" customFormat="1" ht="20.25" customHeight="1">
      <c r="B37" s="105"/>
      <c r="C37" s="2306"/>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15"/>
      <c r="AF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row>
    <row r="38" spans="2:68" s="263" customFormat="1" ht="20.25" customHeight="1">
      <c r="B38" s="105"/>
      <c r="C38" s="2306"/>
      <c r="D38" s="2308" t="s">
        <v>410</v>
      </c>
      <c r="E38" s="2309"/>
      <c r="F38" s="2310"/>
      <c r="G38" s="2311"/>
      <c r="H38" s="2312"/>
      <c r="I38" s="2312"/>
      <c r="J38" s="105"/>
      <c r="K38" s="105"/>
      <c r="L38" s="105"/>
      <c r="M38" s="105"/>
      <c r="N38" s="105"/>
      <c r="O38" s="105"/>
      <c r="P38" s="105"/>
      <c r="Q38" s="105"/>
      <c r="R38" s="105"/>
      <c r="S38" s="105"/>
      <c r="T38" s="105"/>
      <c r="U38" s="105"/>
      <c r="V38" s="105"/>
      <c r="W38" s="105"/>
      <c r="X38" s="105"/>
      <c r="Y38" s="105"/>
      <c r="Z38" s="105"/>
      <c r="AA38" s="105"/>
      <c r="AB38" s="105"/>
      <c r="AC38" s="105"/>
      <c r="AD38" s="105"/>
      <c r="AE38" s="115"/>
      <c r="AF38" s="105"/>
      <c r="AI38" s="105"/>
      <c r="AJ38" s="105"/>
      <c r="AK38" s="108" t="s">
        <v>947</v>
      </c>
      <c r="AL38" s="108"/>
      <c r="AM38" s="105"/>
      <c r="AN38" s="105"/>
      <c r="AO38" s="108"/>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row>
    <row r="39" spans="2:68" s="263" customFormat="1" ht="33.75" customHeight="1">
      <c r="B39" s="105"/>
      <c r="C39" s="2306"/>
      <c r="D39" s="105"/>
      <c r="E39" s="105"/>
      <c r="F39" s="116"/>
      <c r="G39" s="165"/>
      <c r="H39" s="105"/>
      <c r="I39" s="105"/>
      <c r="J39" s="105"/>
      <c r="K39" s="105"/>
      <c r="L39" s="105"/>
      <c r="M39" s="105"/>
      <c r="N39" s="105"/>
      <c r="O39" s="2313" t="s">
        <v>1373</v>
      </c>
      <c r="P39" s="2314"/>
      <c r="Q39" s="2314"/>
      <c r="R39" s="2314"/>
      <c r="S39" s="2314"/>
      <c r="T39" s="2314"/>
      <c r="U39" s="2314"/>
      <c r="V39" s="2314"/>
      <c r="W39" s="2314"/>
      <c r="X39" s="2314"/>
      <c r="Y39" s="2314"/>
      <c r="Z39" s="2314"/>
      <c r="AA39" s="2314"/>
      <c r="AB39" s="2314"/>
      <c r="AC39" s="2314"/>
      <c r="AD39" s="105"/>
      <c r="AE39" s="115"/>
      <c r="AF39" s="105"/>
      <c r="AI39" s="105"/>
      <c r="AJ39" s="105"/>
      <c r="AK39" s="105"/>
      <c r="AL39" s="105"/>
      <c r="AM39" s="105" t="s">
        <v>948</v>
      </c>
      <c r="AN39" s="105"/>
      <c r="AO39" s="108"/>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row>
    <row r="40" spans="2:68" s="263" customFormat="1" ht="20.25" customHeight="1" thickBot="1">
      <c r="B40" s="105"/>
      <c r="C40" s="2307"/>
      <c r="D40" s="110"/>
      <c r="E40" s="110"/>
      <c r="F40" s="117"/>
      <c r="G40" s="166"/>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8"/>
      <c r="AF40" s="105"/>
      <c r="AI40" s="105"/>
      <c r="AJ40" s="105"/>
      <c r="AK40" s="105"/>
      <c r="AL40" s="105"/>
      <c r="AM40" s="105" t="s">
        <v>949</v>
      </c>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row>
    <row r="41" spans="2:6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row>
  </sheetData>
  <mergeCells count="87">
    <mergeCell ref="AW30:BO31"/>
    <mergeCell ref="AJ30:AN31"/>
    <mergeCell ref="AO30:AO31"/>
    <mergeCell ref="AP30:AP31"/>
    <mergeCell ref="AQ30:AT31"/>
    <mergeCell ref="AU30:AU31"/>
    <mergeCell ref="BP32:BP34"/>
    <mergeCell ref="AQ33:AY33"/>
    <mergeCell ref="AJ35:AN36"/>
    <mergeCell ref="AZ35:BA36"/>
    <mergeCell ref="BB35:BC36"/>
    <mergeCell ref="BE35:BG35"/>
    <mergeCell ref="BH35:BO36"/>
    <mergeCell ref="BE36:BG36"/>
    <mergeCell ref="AP35:AW35"/>
    <mergeCell ref="AP36:AW36"/>
    <mergeCell ref="AJ32:AN34"/>
    <mergeCell ref="AN17:AT17"/>
    <mergeCell ref="AJ25:BO26"/>
    <mergeCell ref="AJ28:AN28"/>
    <mergeCell ref="AO28:BB28"/>
    <mergeCell ref="BC28:BF29"/>
    <mergeCell ref="BG28:BO29"/>
    <mergeCell ref="AJ29:AN29"/>
    <mergeCell ref="AO29:BB29"/>
    <mergeCell ref="AN21:AV21"/>
    <mergeCell ref="AK3:BO3"/>
    <mergeCell ref="AK8:AT8"/>
    <mergeCell ref="AU8:AV8"/>
    <mergeCell ref="AZ14:BN14"/>
    <mergeCell ref="BE15:BG15"/>
    <mergeCell ref="BH15:BL15"/>
    <mergeCell ref="A1:A3"/>
    <mergeCell ref="E3:H3"/>
    <mergeCell ref="J3:M3"/>
    <mergeCell ref="N3:U3"/>
    <mergeCell ref="V3:Y3"/>
    <mergeCell ref="E2:H2"/>
    <mergeCell ref="J2:M2"/>
    <mergeCell ref="N2:U2"/>
    <mergeCell ref="V2:Y2"/>
    <mergeCell ref="Z2:AC2"/>
    <mergeCell ref="Z3:AC3"/>
    <mergeCell ref="C5:AE5"/>
    <mergeCell ref="Q11:S12"/>
    <mergeCell ref="T11:U11"/>
    <mergeCell ref="V11:AE11"/>
    <mergeCell ref="T12:U12"/>
    <mergeCell ref="V12:AE12"/>
    <mergeCell ref="X9:AC9"/>
    <mergeCell ref="D7:O7"/>
    <mergeCell ref="V13:AC13"/>
    <mergeCell ref="H15:AA15"/>
    <mergeCell ref="H16:AA16"/>
    <mergeCell ref="C18:AE18"/>
    <mergeCell ref="C20:F20"/>
    <mergeCell ref="G20:R20"/>
    <mergeCell ref="S20:V22"/>
    <mergeCell ref="W20:AE22"/>
    <mergeCell ref="C21:F22"/>
    <mergeCell ref="G21:R22"/>
    <mergeCell ref="C25:F25"/>
    <mergeCell ref="G25:G27"/>
    <mergeCell ref="H25:AE25"/>
    <mergeCell ref="C26:F27"/>
    <mergeCell ref="J26:P26"/>
    <mergeCell ref="U26:AE26"/>
    <mergeCell ref="H27:AE27"/>
    <mergeCell ref="C23:F24"/>
    <mergeCell ref="G23:G24"/>
    <mergeCell ref="H23:K24"/>
    <mergeCell ref="L23:M24"/>
    <mergeCell ref="N23:AE24"/>
    <mergeCell ref="C33:C40"/>
    <mergeCell ref="D38:F38"/>
    <mergeCell ref="G38:I38"/>
    <mergeCell ref="O39:AC39"/>
    <mergeCell ref="U28:W28"/>
    <mergeCell ref="X28:AE29"/>
    <mergeCell ref="U29:W29"/>
    <mergeCell ref="C28:F29"/>
    <mergeCell ref="Q28:R29"/>
    <mergeCell ref="S28:T29"/>
    <mergeCell ref="O28:P28"/>
    <mergeCell ref="O29:P29"/>
    <mergeCell ref="H28:N28"/>
    <mergeCell ref="H29:N29"/>
  </mergeCells>
  <phoneticPr fontId="6"/>
  <dataValidations count="2">
    <dataValidation type="list" showInputMessage="1" sqref="H29">
      <formula1>$BW$29:$BW$31</formula1>
    </dataValidation>
    <dataValidation type="list" imeMode="off" allowBlank="1" showInputMessage="1" sqref="J26:P26">
      <formula1>$BV$29:$BV$31</formula1>
    </dataValidation>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fitToWidth="0" orientation="portrait" blackAndWhite="1" r:id="rId1"/>
  <headerFooter scaleWithDoc="0"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266" bestFit="1" customWidth="1"/>
    <col min="2" max="2" width="0.5" style="266" customWidth="1"/>
    <col min="3" max="3" width="5" style="266" customWidth="1"/>
    <col min="4" max="4" width="25.875" style="266" customWidth="1"/>
    <col min="5" max="5" width="14.375" style="266" customWidth="1"/>
    <col min="6" max="6" width="15" style="266" customWidth="1"/>
    <col min="7" max="7" width="14" style="266" hidden="1" customWidth="1"/>
    <col min="8" max="8" width="10.5" style="266" customWidth="1"/>
    <col min="9" max="9" width="10.125" style="266" customWidth="1"/>
    <col min="10" max="10" width="3.75" style="266" customWidth="1"/>
    <col min="11" max="11" width="26.625" style="266" customWidth="1"/>
    <col min="12" max="12" width="11.75" style="266" customWidth="1"/>
    <col min="13" max="16384" width="9" style="266"/>
  </cols>
  <sheetData>
    <row r="1" spans="1:16">
      <c r="A1" s="1942" t="s">
        <v>754</v>
      </c>
      <c r="B1" s="1016">
        <v>1</v>
      </c>
      <c r="C1" s="333" t="s">
        <v>57</v>
      </c>
      <c r="D1" s="333"/>
      <c r="E1" s="333"/>
      <c r="F1" s="1205"/>
      <c r="G1" s="333"/>
      <c r="H1" s="1205"/>
      <c r="I1" s="1205"/>
      <c r="J1" s="1205"/>
      <c r="K1" s="1205"/>
      <c r="L1" s="1205"/>
    </row>
    <row r="2" spans="1:16">
      <c r="A2" s="1942"/>
      <c r="B2" s="1016">
        <v>1</v>
      </c>
      <c r="C2" s="333"/>
      <c r="D2" s="333"/>
      <c r="E2" s="333"/>
      <c r="F2" s="1205"/>
      <c r="G2" s="333"/>
      <c r="H2" s="1205"/>
      <c r="I2" s="1205"/>
      <c r="J2" s="1205"/>
      <c r="K2" s="1213"/>
      <c r="L2" s="1205"/>
    </row>
    <row r="3" spans="1:16" ht="18.75">
      <c r="A3" s="1942"/>
      <c r="B3" s="1016">
        <v>1</v>
      </c>
      <c r="C3" s="1204" t="s">
        <v>58</v>
      </c>
      <c r="D3" s="334"/>
      <c r="E3" s="334"/>
      <c r="F3" s="1205"/>
      <c r="G3" s="334"/>
      <c r="H3" s="1205"/>
      <c r="I3" s="1205"/>
      <c r="J3" s="1205"/>
      <c r="K3" s="1402" t="s">
        <v>1756</v>
      </c>
      <c r="L3" s="1212" t="s">
        <v>1754</v>
      </c>
    </row>
    <row r="4" spans="1:16" ht="6.75" customHeight="1">
      <c r="B4" s="1016">
        <v>1</v>
      </c>
      <c r="C4" s="333"/>
      <c r="D4" s="333"/>
      <c r="E4" s="333"/>
      <c r="F4" s="333"/>
      <c r="G4" s="333"/>
      <c r="H4" s="333"/>
      <c r="I4" s="333"/>
      <c r="J4" s="333"/>
      <c r="K4" s="333"/>
      <c r="L4" s="333"/>
    </row>
    <row r="5" spans="1:16" ht="13.5" customHeight="1">
      <c r="B5" s="1016">
        <v>1</v>
      </c>
      <c r="C5" s="2473" t="s">
        <v>59</v>
      </c>
      <c r="D5" s="2475" t="s">
        <v>60</v>
      </c>
      <c r="E5" s="2475" t="s">
        <v>188</v>
      </c>
      <c r="F5" s="2480" t="s">
        <v>61</v>
      </c>
      <c r="G5" s="2475" t="s">
        <v>1749</v>
      </c>
      <c r="H5" s="2484" t="s">
        <v>1750</v>
      </c>
      <c r="I5" s="2467" t="s">
        <v>2009</v>
      </c>
      <c r="J5" s="2468"/>
      <c r="K5" s="2506" t="s">
        <v>189</v>
      </c>
      <c r="L5" s="2507"/>
    </row>
    <row r="6" spans="1:16" ht="13.5" customHeight="1">
      <c r="B6" s="1016">
        <v>1</v>
      </c>
      <c r="C6" s="2474"/>
      <c r="D6" s="2476"/>
      <c r="E6" s="2476"/>
      <c r="F6" s="2481"/>
      <c r="G6" s="2476"/>
      <c r="H6" s="2485"/>
      <c r="I6" s="2469"/>
      <c r="J6" s="2470"/>
      <c r="K6" s="2508" t="s">
        <v>392</v>
      </c>
      <c r="L6" s="2509"/>
    </row>
    <row r="7" spans="1:16" ht="13.5" customHeight="1">
      <c r="B7" s="1016">
        <v>1</v>
      </c>
      <c r="C7" s="2478" t="s">
        <v>268</v>
      </c>
      <c r="D7" s="2476"/>
      <c r="E7" s="2476"/>
      <c r="F7" s="2482" t="s">
        <v>18</v>
      </c>
      <c r="G7" s="2476"/>
      <c r="H7" s="2485"/>
      <c r="I7" s="2469"/>
      <c r="J7" s="2470"/>
      <c r="K7" s="2510" t="s">
        <v>334</v>
      </c>
      <c r="L7" s="2511"/>
    </row>
    <row r="8" spans="1:16">
      <c r="B8" s="1016">
        <v>1</v>
      </c>
      <c r="C8" s="2479"/>
      <c r="D8" s="2477"/>
      <c r="E8" s="2477"/>
      <c r="F8" s="2483"/>
      <c r="G8" s="2477"/>
      <c r="H8" s="2486"/>
      <c r="I8" s="2471"/>
      <c r="J8" s="2472"/>
      <c r="K8" s="2510"/>
      <c r="L8" s="2511"/>
    </row>
    <row r="9" spans="1:16" ht="18" customHeight="1">
      <c r="B9" s="1016">
        <v>1</v>
      </c>
      <c r="C9" s="2505">
        <v>1</v>
      </c>
      <c r="D9" s="2487"/>
      <c r="E9" s="2487"/>
      <c r="F9" s="2487"/>
      <c r="G9" s="2487"/>
      <c r="H9" s="2484" t="s">
        <v>1751</v>
      </c>
      <c r="I9" s="2462"/>
      <c r="J9" s="2464"/>
      <c r="K9" s="2512" t="s">
        <v>1497</v>
      </c>
      <c r="L9" s="2513"/>
      <c r="N9" s="267" t="s">
        <v>335</v>
      </c>
      <c r="O9" s="267" t="s">
        <v>395</v>
      </c>
      <c r="P9" s="1214" t="s">
        <v>1753</v>
      </c>
    </row>
    <row r="10" spans="1:16" ht="18" customHeight="1">
      <c r="B10" s="1016">
        <v>1</v>
      </c>
      <c r="C10" s="2496"/>
      <c r="D10" s="2488"/>
      <c r="E10" s="2488"/>
      <c r="F10" s="2488"/>
      <c r="G10" s="2488"/>
      <c r="H10" s="2485"/>
      <c r="I10" s="2463"/>
      <c r="J10" s="2465"/>
      <c r="K10" s="2500"/>
      <c r="L10" s="2501"/>
      <c r="N10" s="267" t="s">
        <v>336</v>
      </c>
      <c r="O10" s="267" t="s">
        <v>391</v>
      </c>
      <c r="P10" s="1214" t="s">
        <v>1755</v>
      </c>
    </row>
    <row r="11" spans="1:16" ht="18" customHeight="1">
      <c r="B11" s="1016">
        <v>1</v>
      </c>
      <c r="C11" s="2489">
        <v>2</v>
      </c>
      <c r="D11" s="2490"/>
      <c r="E11" s="2490"/>
      <c r="F11" s="2490"/>
      <c r="G11" s="2490"/>
      <c r="H11" s="2476" t="s">
        <v>1752</v>
      </c>
      <c r="I11" s="2466"/>
      <c r="J11" s="2460"/>
      <c r="K11" s="2500" t="s">
        <v>391</v>
      </c>
      <c r="L11" s="2501"/>
      <c r="N11" s="268"/>
      <c r="O11" s="267" t="s">
        <v>62</v>
      </c>
    </row>
    <row r="12" spans="1:16" ht="18" customHeight="1">
      <c r="B12" s="1016">
        <v>1</v>
      </c>
      <c r="C12" s="2489"/>
      <c r="D12" s="2490"/>
      <c r="E12" s="2490"/>
      <c r="F12" s="2490"/>
      <c r="G12" s="2490"/>
      <c r="H12" s="2476"/>
      <c r="I12" s="2466"/>
      <c r="J12" s="2461"/>
      <c r="K12" s="2500"/>
      <c r="L12" s="2501"/>
      <c r="N12" s="268"/>
      <c r="O12" s="1206" t="s">
        <v>1745</v>
      </c>
    </row>
    <row r="13" spans="1:16" ht="18" customHeight="1">
      <c r="B13" s="1016">
        <v>1</v>
      </c>
      <c r="C13" s="2489">
        <v>3</v>
      </c>
      <c r="D13" s="2490"/>
      <c r="E13" s="2490"/>
      <c r="F13" s="2490"/>
      <c r="G13" s="2490"/>
      <c r="H13" s="2476"/>
      <c r="I13" s="2466"/>
      <c r="J13" s="2460"/>
      <c r="K13" s="2514" t="s">
        <v>1745</v>
      </c>
      <c r="L13" s="2515"/>
      <c r="M13" s="267" t="s">
        <v>1751</v>
      </c>
    </row>
    <row r="14" spans="1:16" ht="18" customHeight="1">
      <c r="B14" s="1016">
        <v>1</v>
      </c>
      <c r="C14" s="2489"/>
      <c r="D14" s="2490"/>
      <c r="E14" s="2490"/>
      <c r="F14" s="2490"/>
      <c r="G14" s="2490"/>
      <c r="H14" s="2476"/>
      <c r="I14" s="2466"/>
      <c r="J14" s="2461"/>
      <c r="K14" s="2514"/>
      <c r="L14" s="2515"/>
      <c r="M14" s="267" t="s">
        <v>1752</v>
      </c>
    </row>
    <row r="15" spans="1:16" ht="18" customHeight="1">
      <c r="B15" s="1016">
        <v>1</v>
      </c>
      <c r="C15" s="2489">
        <v>4</v>
      </c>
      <c r="D15" s="2490"/>
      <c r="E15" s="2490"/>
      <c r="F15" s="2490"/>
      <c r="G15" s="2490"/>
      <c r="H15" s="2476"/>
      <c r="I15" s="2466"/>
      <c r="J15" s="2460"/>
      <c r="K15" s="2500"/>
      <c r="L15" s="2501"/>
    </row>
    <row r="16" spans="1:16" ht="18" customHeight="1">
      <c r="B16" s="1016">
        <v>1</v>
      </c>
      <c r="C16" s="2489"/>
      <c r="D16" s="2490"/>
      <c r="E16" s="2490"/>
      <c r="F16" s="2490"/>
      <c r="G16" s="2490"/>
      <c r="H16" s="2476"/>
      <c r="I16" s="2466"/>
      <c r="J16" s="2461"/>
      <c r="K16" s="2500"/>
      <c r="L16" s="2501"/>
    </row>
    <row r="17" spans="2:12" ht="18" customHeight="1">
      <c r="B17" s="1016">
        <v>1</v>
      </c>
      <c r="C17" s="2489">
        <v>5</v>
      </c>
      <c r="D17" s="2490"/>
      <c r="E17" s="2490"/>
      <c r="F17" s="2490"/>
      <c r="G17" s="2490"/>
      <c r="H17" s="2476"/>
      <c r="I17" s="2466"/>
      <c r="J17" s="2460"/>
      <c r="K17" s="2500"/>
      <c r="L17" s="2501"/>
    </row>
    <row r="18" spans="2:12" ht="18" customHeight="1">
      <c r="B18" s="1016">
        <v>1</v>
      </c>
      <c r="C18" s="2489"/>
      <c r="D18" s="2490"/>
      <c r="E18" s="2490"/>
      <c r="F18" s="2490"/>
      <c r="G18" s="2490"/>
      <c r="H18" s="2476"/>
      <c r="I18" s="2466"/>
      <c r="J18" s="2461"/>
      <c r="K18" s="2500"/>
      <c r="L18" s="2501"/>
    </row>
    <row r="19" spans="2:12" ht="18" customHeight="1">
      <c r="B19" s="1016">
        <v>1</v>
      </c>
      <c r="C19" s="2489">
        <v>6</v>
      </c>
      <c r="D19" s="2490"/>
      <c r="E19" s="2490"/>
      <c r="F19" s="2490"/>
      <c r="G19" s="2490"/>
      <c r="H19" s="2476"/>
      <c r="I19" s="2466"/>
      <c r="J19" s="2460"/>
      <c r="K19" s="2500"/>
      <c r="L19" s="2501"/>
    </row>
    <row r="20" spans="2:12" ht="18" customHeight="1">
      <c r="B20" s="1016">
        <v>1</v>
      </c>
      <c r="C20" s="2489"/>
      <c r="D20" s="2490"/>
      <c r="E20" s="2490"/>
      <c r="F20" s="2490"/>
      <c r="G20" s="2490"/>
      <c r="H20" s="2476"/>
      <c r="I20" s="2466"/>
      <c r="J20" s="2461"/>
      <c r="K20" s="2500"/>
      <c r="L20" s="2501"/>
    </row>
    <row r="21" spans="2:12" ht="18" customHeight="1">
      <c r="B21" s="1016">
        <v>1</v>
      </c>
      <c r="C21" s="2489">
        <v>7</v>
      </c>
      <c r="D21" s="2490"/>
      <c r="E21" s="2490"/>
      <c r="F21" s="2490"/>
      <c r="G21" s="2490"/>
      <c r="H21" s="2476"/>
      <c r="I21" s="2466"/>
      <c r="J21" s="2460"/>
      <c r="K21" s="2500"/>
      <c r="L21" s="2501"/>
    </row>
    <row r="22" spans="2:12" ht="18" customHeight="1">
      <c r="B22" s="1016">
        <v>1</v>
      </c>
      <c r="C22" s="2489"/>
      <c r="D22" s="2490"/>
      <c r="E22" s="2490"/>
      <c r="F22" s="2490"/>
      <c r="G22" s="2490"/>
      <c r="H22" s="2476"/>
      <c r="I22" s="2466"/>
      <c r="J22" s="2461"/>
      <c r="K22" s="2500"/>
      <c r="L22" s="2501"/>
    </row>
    <row r="23" spans="2:12" ht="18" customHeight="1">
      <c r="B23" s="1016">
        <v>1</v>
      </c>
      <c r="C23" s="2489">
        <v>8</v>
      </c>
      <c r="D23" s="2490"/>
      <c r="E23" s="2490"/>
      <c r="F23" s="2490"/>
      <c r="G23" s="2490"/>
      <c r="H23" s="2476"/>
      <c r="I23" s="2466"/>
      <c r="J23" s="2460"/>
      <c r="K23" s="2500"/>
      <c r="L23" s="2501"/>
    </row>
    <row r="24" spans="2:12" ht="18" customHeight="1">
      <c r="B24" s="1016">
        <v>1</v>
      </c>
      <c r="C24" s="2489"/>
      <c r="D24" s="2490"/>
      <c r="E24" s="2490"/>
      <c r="F24" s="2490"/>
      <c r="G24" s="2490"/>
      <c r="H24" s="2476"/>
      <c r="I24" s="2466"/>
      <c r="J24" s="2461"/>
      <c r="K24" s="2500"/>
      <c r="L24" s="2501"/>
    </row>
    <row r="25" spans="2:12" ht="18" customHeight="1">
      <c r="B25" s="1016">
        <v>1</v>
      </c>
      <c r="C25" s="2489">
        <v>9</v>
      </c>
      <c r="D25" s="2490"/>
      <c r="E25" s="2490"/>
      <c r="F25" s="2490"/>
      <c r="G25" s="2490"/>
      <c r="H25" s="2476"/>
      <c r="I25" s="2466"/>
      <c r="J25" s="2460"/>
      <c r="K25" s="2500"/>
      <c r="L25" s="2501"/>
    </row>
    <row r="26" spans="2:12" ht="18" customHeight="1">
      <c r="B26" s="1016">
        <v>1</v>
      </c>
      <c r="C26" s="2489"/>
      <c r="D26" s="2490"/>
      <c r="E26" s="2490"/>
      <c r="F26" s="2490"/>
      <c r="G26" s="2490"/>
      <c r="H26" s="2476"/>
      <c r="I26" s="2466"/>
      <c r="J26" s="2461"/>
      <c r="K26" s="2500"/>
      <c r="L26" s="2501"/>
    </row>
    <row r="27" spans="2:12" ht="18" customHeight="1">
      <c r="B27" s="1016">
        <v>1</v>
      </c>
      <c r="C27" s="2489">
        <v>10</v>
      </c>
      <c r="D27" s="2490"/>
      <c r="E27" s="2490"/>
      <c r="F27" s="2490"/>
      <c r="G27" s="2490"/>
      <c r="H27" s="2476"/>
      <c r="I27" s="2466"/>
      <c r="J27" s="2460"/>
      <c r="K27" s="2500"/>
      <c r="L27" s="2501"/>
    </row>
    <row r="28" spans="2:12" ht="18" customHeight="1">
      <c r="B28" s="1016">
        <v>1</v>
      </c>
      <c r="C28" s="2489"/>
      <c r="D28" s="2490"/>
      <c r="E28" s="2490"/>
      <c r="F28" s="2490"/>
      <c r="G28" s="2490"/>
      <c r="H28" s="2476"/>
      <c r="I28" s="2466"/>
      <c r="J28" s="2461"/>
      <c r="K28" s="2500"/>
      <c r="L28" s="2501"/>
    </row>
    <row r="29" spans="2:12" ht="18" customHeight="1">
      <c r="B29" s="1016">
        <v>1</v>
      </c>
      <c r="C29" s="2489">
        <v>11</v>
      </c>
      <c r="D29" s="2490"/>
      <c r="E29" s="2490"/>
      <c r="F29" s="2490"/>
      <c r="G29" s="2490"/>
      <c r="H29" s="2476"/>
      <c r="I29" s="2466"/>
      <c r="J29" s="2460"/>
      <c r="K29" s="2500"/>
      <c r="L29" s="2501"/>
    </row>
    <row r="30" spans="2:12" ht="18" customHeight="1">
      <c r="B30" s="1016">
        <v>1</v>
      </c>
      <c r="C30" s="2489"/>
      <c r="D30" s="2490"/>
      <c r="E30" s="2490"/>
      <c r="F30" s="2490"/>
      <c r="G30" s="2490"/>
      <c r="H30" s="2476"/>
      <c r="I30" s="2466"/>
      <c r="J30" s="2461"/>
      <c r="K30" s="2500"/>
      <c r="L30" s="2501"/>
    </row>
    <row r="31" spans="2:12" ht="18" customHeight="1">
      <c r="B31" s="1016">
        <v>1</v>
      </c>
      <c r="C31" s="2489">
        <v>12</v>
      </c>
      <c r="D31" s="2490"/>
      <c r="E31" s="2490"/>
      <c r="F31" s="2490"/>
      <c r="G31" s="2490"/>
      <c r="H31" s="2476"/>
      <c r="I31" s="2466"/>
      <c r="J31" s="2460"/>
      <c r="K31" s="2500"/>
      <c r="L31" s="2501"/>
    </row>
    <row r="32" spans="2:12" ht="18" customHeight="1">
      <c r="B32" s="1016">
        <v>1</v>
      </c>
      <c r="C32" s="2489"/>
      <c r="D32" s="2490"/>
      <c r="E32" s="2490"/>
      <c r="F32" s="2490"/>
      <c r="G32" s="2490"/>
      <c r="H32" s="2476"/>
      <c r="I32" s="2466"/>
      <c r="J32" s="2461"/>
      <c r="K32" s="2500"/>
      <c r="L32" s="2501"/>
    </row>
    <row r="33" spans="2:12" ht="18" customHeight="1">
      <c r="B33" s="1016">
        <v>1</v>
      </c>
      <c r="C33" s="2489">
        <v>13</v>
      </c>
      <c r="D33" s="2490"/>
      <c r="E33" s="2490"/>
      <c r="F33" s="2490"/>
      <c r="G33" s="2490"/>
      <c r="H33" s="2476"/>
      <c r="I33" s="2466"/>
      <c r="J33" s="2460"/>
      <c r="K33" s="2500"/>
      <c r="L33" s="2501"/>
    </row>
    <row r="34" spans="2:12" ht="18" customHeight="1">
      <c r="B34" s="1016">
        <v>1</v>
      </c>
      <c r="C34" s="2489"/>
      <c r="D34" s="2490"/>
      <c r="E34" s="2490"/>
      <c r="F34" s="2490"/>
      <c r="G34" s="2490"/>
      <c r="H34" s="2476"/>
      <c r="I34" s="2466"/>
      <c r="J34" s="2461"/>
      <c r="K34" s="2500"/>
      <c r="L34" s="2501"/>
    </row>
    <row r="35" spans="2:12" ht="18" customHeight="1">
      <c r="B35" s="1016">
        <v>1</v>
      </c>
      <c r="C35" s="2489">
        <v>14</v>
      </c>
      <c r="D35" s="2490"/>
      <c r="E35" s="2490"/>
      <c r="F35" s="2490"/>
      <c r="G35" s="2490"/>
      <c r="H35" s="2476"/>
      <c r="I35" s="2466"/>
      <c r="J35" s="2460"/>
      <c r="K35" s="2500"/>
      <c r="L35" s="2501"/>
    </row>
    <row r="36" spans="2:12" ht="18" customHeight="1">
      <c r="B36" s="1016">
        <v>1</v>
      </c>
      <c r="C36" s="2489"/>
      <c r="D36" s="2490"/>
      <c r="E36" s="2490"/>
      <c r="F36" s="2490"/>
      <c r="G36" s="2490"/>
      <c r="H36" s="2476"/>
      <c r="I36" s="2466"/>
      <c r="J36" s="2461"/>
      <c r="K36" s="2500"/>
      <c r="L36" s="2501"/>
    </row>
    <row r="37" spans="2:12" ht="18" customHeight="1">
      <c r="B37" s="1016">
        <v>1</v>
      </c>
      <c r="C37" s="2489">
        <v>15</v>
      </c>
      <c r="D37" s="2490"/>
      <c r="E37" s="2490"/>
      <c r="F37" s="2490"/>
      <c r="G37" s="2490"/>
      <c r="H37" s="2476"/>
      <c r="I37" s="2466"/>
      <c r="J37" s="2460"/>
      <c r="K37" s="2500"/>
      <c r="L37" s="2501"/>
    </row>
    <row r="38" spans="2:12" ht="18" customHeight="1">
      <c r="B38" s="1016">
        <v>1</v>
      </c>
      <c r="C38" s="2489"/>
      <c r="D38" s="2490"/>
      <c r="E38" s="2490"/>
      <c r="F38" s="2490"/>
      <c r="G38" s="2490"/>
      <c r="H38" s="2476"/>
      <c r="I38" s="2466"/>
      <c r="J38" s="2461"/>
      <c r="K38" s="2500"/>
      <c r="L38" s="2501"/>
    </row>
    <row r="39" spans="2:12" ht="18" customHeight="1">
      <c r="B39" s="1016">
        <v>1</v>
      </c>
      <c r="C39" s="2496">
        <v>16</v>
      </c>
      <c r="D39" s="2488"/>
      <c r="E39" s="2488"/>
      <c r="F39" s="2499"/>
      <c r="G39" s="2499"/>
      <c r="H39" s="2485"/>
      <c r="I39" s="2463"/>
      <c r="J39" s="2460"/>
      <c r="K39" s="2500"/>
      <c r="L39" s="2501"/>
    </row>
    <row r="40" spans="2:12" ht="18" customHeight="1">
      <c r="B40" s="1016">
        <v>1</v>
      </c>
      <c r="C40" s="2497"/>
      <c r="D40" s="2498"/>
      <c r="E40" s="2498"/>
      <c r="F40" s="2498"/>
      <c r="G40" s="2498"/>
      <c r="H40" s="2486"/>
      <c r="I40" s="2491"/>
      <c r="J40" s="2492"/>
      <c r="K40" s="2516"/>
      <c r="L40" s="2517"/>
    </row>
    <row r="41" spans="2:12" ht="18" customHeight="1">
      <c r="B41" s="1016" t="str">
        <f>IF($D$41="","",1)</f>
        <v/>
      </c>
      <c r="C41" s="2493">
        <v>17</v>
      </c>
      <c r="D41" s="2494"/>
      <c r="E41" s="2494"/>
      <c r="F41" s="2494"/>
      <c r="G41" s="2494"/>
      <c r="H41" s="2475"/>
      <c r="I41" s="2495"/>
      <c r="J41" s="2464"/>
      <c r="K41" s="2512"/>
      <c r="L41" s="2513"/>
    </row>
    <row r="42" spans="2:12" ht="18" customHeight="1">
      <c r="B42" s="1016" t="str">
        <f t="shared" ref="B42:B71" si="0">IF($D$41="","",1)</f>
        <v/>
      </c>
      <c r="C42" s="2489"/>
      <c r="D42" s="2490"/>
      <c r="E42" s="2490"/>
      <c r="F42" s="2490"/>
      <c r="G42" s="2490"/>
      <c r="H42" s="2476"/>
      <c r="I42" s="2466"/>
      <c r="J42" s="2461"/>
      <c r="K42" s="2500"/>
      <c r="L42" s="2501"/>
    </row>
    <row r="43" spans="2:12" ht="18" customHeight="1">
      <c r="B43" s="1016" t="str">
        <f t="shared" si="0"/>
        <v/>
      </c>
      <c r="C43" s="2489">
        <v>18</v>
      </c>
      <c r="D43" s="2490"/>
      <c r="E43" s="2490"/>
      <c r="F43" s="2490"/>
      <c r="G43" s="2490"/>
      <c r="H43" s="2476"/>
      <c r="I43" s="2466"/>
      <c r="J43" s="2460"/>
      <c r="K43" s="2500"/>
      <c r="L43" s="2501"/>
    </row>
    <row r="44" spans="2:12" ht="18" customHeight="1">
      <c r="B44" s="1016" t="str">
        <f t="shared" si="0"/>
        <v/>
      </c>
      <c r="C44" s="2489"/>
      <c r="D44" s="2490"/>
      <c r="E44" s="2490"/>
      <c r="F44" s="2490"/>
      <c r="G44" s="2490"/>
      <c r="H44" s="2476"/>
      <c r="I44" s="2466"/>
      <c r="J44" s="2461"/>
      <c r="K44" s="2500"/>
      <c r="L44" s="2501"/>
    </row>
    <row r="45" spans="2:12" ht="18" customHeight="1">
      <c r="B45" s="1016" t="str">
        <f t="shared" si="0"/>
        <v/>
      </c>
      <c r="C45" s="2489">
        <v>19</v>
      </c>
      <c r="D45" s="2490"/>
      <c r="E45" s="2490"/>
      <c r="F45" s="2490"/>
      <c r="G45" s="2490"/>
      <c r="H45" s="2476"/>
      <c r="I45" s="2466"/>
      <c r="J45" s="2460"/>
      <c r="K45" s="2500"/>
      <c r="L45" s="2501"/>
    </row>
    <row r="46" spans="2:12" ht="18" customHeight="1">
      <c r="B46" s="1016" t="str">
        <f t="shared" si="0"/>
        <v/>
      </c>
      <c r="C46" s="2489"/>
      <c r="D46" s="2490"/>
      <c r="E46" s="2490"/>
      <c r="F46" s="2490"/>
      <c r="G46" s="2490"/>
      <c r="H46" s="2476"/>
      <c r="I46" s="2466"/>
      <c r="J46" s="2461"/>
      <c r="K46" s="2500"/>
      <c r="L46" s="2501"/>
    </row>
    <row r="47" spans="2:12" ht="18" customHeight="1">
      <c r="B47" s="1016" t="str">
        <f t="shared" si="0"/>
        <v/>
      </c>
      <c r="C47" s="2489">
        <v>20</v>
      </c>
      <c r="D47" s="2490"/>
      <c r="E47" s="2490"/>
      <c r="F47" s="2490"/>
      <c r="G47" s="2490"/>
      <c r="H47" s="2476"/>
      <c r="I47" s="2466"/>
      <c r="J47" s="2460"/>
      <c r="K47" s="2500"/>
      <c r="L47" s="2501"/>
    </row>
    <row r="48" spans="2:12" ht="18" customHeight="1">
      <c r="B48" s="1016" t="str">
        <f t="shared" si="0"/>
        <v/>
      </c>
      <c r="C48" s="2489"/>
      <c r="D48" s="2490"/>
      <c r="E48" s="2490"/>
      <c r="F48" s="2490"/>
      <c r="G48" s="2490"/>
      <c r="H48" s="2476"/>
      <c r="I48" s="2466"/>
      <c r="J48" s="2461"/>
      <c r="K48" s="2500"/>
      <c r="L48" s="2501"/>
    </row>
    <row r="49" spans="2:12" ht="18" customHeight="1">
      <c r="B49" s="1016" t="str">
        <f t="shared" si="0"/>
        <v/>
      </c>
      <c r="C49" s="2489">
        <v>21</v>
      </c>
      <c r="D49" s="2490"/>
      <c r="E49" s="2490"/>
      <c r="F49" s="2490"/>
      <c r="G49" s="2490"/>
      <c r="H49" s="2476"/>
      <c r="I49" s="2466"/>
      <c r="J49" s="2460"/>
      <c r="K49" s="2500"/>
      <c r="L49" s="2501"/>
    </row>
    <row r="50" spans="2:12" ht="18" customHeight="1">
      <c r="B50" s="1016" t="str">
        <f t="shared" si="0"/>
        <v/>
      </c>
      <c r="C50" s="2489"/>
      <c r="D50" s="2490"/>
      <c r="E50" s="2490"/>
      <c r="F50" s="2490"/>
      <c r="G50" s="2490"/>
      <c r="H50" s="2476"/>
      <c r="I50" s="2466"/>
      <c r="J50" s="2461"/>
      <c r="K50" s="2500"/>
      <c r="L50" s="2501"/>
    </row>
    <row r="51" spans="2:12" ht="18" customHeight="1">
      <c r="B51" s="1016" t="str">
        <f t="shared" si="0"/>
        <v/>
      </c>
      <c r="C51" s="2489">
        <v>22</v>
      </c>
      <c r="D51" s="2490"/>
      <c r="E51" s="2490"/>
      <c r="F51" s="2490"/>
      <c r="G51" s="2490"/>
      <c r="H51" s="2476"/>
      <c r="I51" s="2466"/>
      <c r="J51" s="2460"/>
      <c r="K51" s="2500"/>
      <c r="L51" s="2501"/>
    </row>
    <row r="52" spans="2:12" ht="18" customHeight="1">
      <c r="B52" s="1016" t="str">
        <f t="shared" si="0"/>
        <v/>
      </c>
      <c r="C52" s="2489"/>
      <c r="D52" s="2490"/>
      <c r="E52" s="2490"/>
      <c r="F52" s="2490"/>
      <c r="G52" s="2490"/>
      <c r="H52" s="2476"/>
      <c r="I52" s="2466"/>
      <c r="J52" s="2461"/>
      <c r="K52" s="2500"/>
      <c r="L52" s="2501"/>
    </row>
    <row r="53" spans="2:12" ht="18" customHeight="1">
      <c r="B53" s="1016" t="str">
        <f t="shared" si="0"/>
        <v/>
      </c>
      <c r="C53" s="2489">
        <v>23</v>
      </c>
      <c r="D53" s="2490"/>
      <c r="E53" s="2490"/>
      <c r="F53" s="2490"/>
      <c r="G53" s="2490"/>
      <c r="H53" s="2476"/>
      <c r="I53" s="2466"/>
      <c r="J53" s="2460"/>
      <c r="K53" s="2500"/>
      <c r="L53" s="2501"/>
    </row>
    <row r="54" spans="2:12" ht="18" customHeight="1">
      <c r="B54" s="1016" t="str">
        <f t="shared" si="0"/>
        <v/>
      </c>
      <c r="C54" s="2489"/>
      <c r="D54" s="2490"/>
      <c r="E54" s="2490"/>
      <c r="F54" s="2490"/>
      <c r="G54" s="2490"/>
      <c r="H54" s="2476"/>
      <c r="I54" s="2466"/>
      <c r="J54" s="2461"/>
      <c r="K54" s="2500"/>
      <c r="L54" s="2501"/>
    </row>
    <row r="55" spans="2:12" ht="18" customHeight="1">
      <c r="B55" s="1016" t="str">
        <f t="shared" si="0"/>
        <v/>
      </c>
      <c r="C55" s="2489">
        <v>24</v>
      </c>
      <c r="D55" s="2490"/>
      <c r="E55" s="2490"/>
      <c r="F55" s="2490"/>
      <c r="G55" s="2490"/>
      <c r="H55" s="2476"/>
      <c r="I55" s="2466"/>
      <c r="J55" s="2460"/>
      <c r="K55" s="2500"/>
      <c r="L55" s="2501"/>
    </row>
    <row r="56" spans="2:12" ht="18" customHeight="1">
      <c r="B56" s="1016" t="str">
        <f t="shared" si="0"/>
        <v/>
      </c>
      <c r="C56" s="2489"/>
      <c r="D56" s="2490"/>
      <c r="E56" s="2490"/>
      <c r="F56" s="2490"/>
      <c r="G56" s="2490"/>
      <c r="H56" s="2476"/>
      <c r="I56" s="2466"/>
      <c r="J56" s="2461"/>
      <c r="K56" s="2500"/>
      <c r="L56" s="2501"/>
    </row>
    <row r="57" spans="2:12" ht="18" customHeight="1">
      <c r="B57" s="1016" t="str">
        <f t="shared" si="0"/>
        <v/>
      </c>
      <c r="C57" s="2489">
        <v>25</v>
      </c>
      <c r="D57" s="2490"/>
      <c r="E57" s="2490"/>
      <c r="F57" s="2490"/>
      <c r="G57" s="2490"/>
      <c r="H57" s="2476"/>
      <c r="I57" s="2466"/>
      <c r="J57" s="2460"/>
      <c r="K57" s="2500"/>
      <c r="L57" s="2501"/>
    </row>
    <row r="58" spans="2:12" ht="18" customHeight="1">
      <c r="B58" s="1016" t="str">
        <f t="shared" si="0"/>
        <v/>
      </c>
      <c r="C58" s="2489"/>
      <c r="D58" s="2490"/>
      <c r="E58" s="2490"/>
      <c r="F58" s="2490"/>
      <c r="G58" s="2490"/>
      <c r="H58" s="2476"/>
      <c r="I58" s="2466"/>
      <c r="J58" s="2461"/>
      <c r="K58" s="2500"/>
      <c r="L58" s="2501"/>
    </row>
    <row r="59" spans="2:12" ht="18" customHeight="1">
      <c r="B59" s="1016" t="str">
        <f t="shared" si="0"/>
        <v/>
      </c>
      <c r="C59" s="2489">
        <v>26</v>
      </c>
      <c r="D59" s="2490"/>
      <c r="E59" s="2490"/>
      <c r="F59" s="2490"/>
      <c r="G59" s="2490"/>
      <c r="H59" s="2476"/>
      <c r="I59" s="2466"/>
      <c r="J59" s="2460"/>
      <c r="K59" s="2500"/>
      <c r="L59" s="2501"/>
    </row>
    <row r="60" spans="2:12" ht="18" customHeight="1">
      <c r="B60" s="1016" t="str">
        <f t="shared" si="0"/>
        <v/>
      </c>
      <c r="C60" s="2489"/>
      <c r="D60" s="2490"/>
      <c r="E60" s="2490"/>
      <c r="F60" s="2490"/>
      <c r="G60" s="2490"/>
      <c r="H60" s="2476"/>
      <c r="I60" s="2466"/>
      <c r="J60" s="2461"/>
      <c r="K60" s="2500"/>
      <c r="L60" s="2501"/>
    </row>
    <row r="61" spans="2:12" ht="18" customHeight="1">
      <c r="B61" s="1016" t="str">
        <f t="shared" si="0"/>
        <v/>
      </c>
      <c r="C61" s="2489">
        <v>27</v>
      </c>
      <c r="D61" s="2490"/>
      <c r="E61" s="2490"/>
      <c r="F61" s="2490"/>
      <c r="G61" s="2490"/>
      <c r="H61" s="2476"/>
      <c r="I61" s="2466"/>
      <c r="J61" s="2460"/>
      <c r="K61" s="2500"/>
      <c r="L61" s="2501"/>
    </row>
    <row r="62" spans="2:12" ht="18" customHeight="1">
      <c r="B62" s="1016" t="str">
        <f t="shared" si="0"/>
        <v/>
      </c>
      <c r="C62" s="2489"/>
      <c r="D62" s="2490"/>
      <c r="E62" s="2490"/>
      <c r="F62" s="2490"/>
      <c r="G62" s="2490"/>
      <c r="H62" s="2476"/>
      <c r="I62" s="2466"/>
      <c r="J62" s="2461"/>
      <c r="K62" s="2500"/>
      <c r="L62" s="2501"/>
    </row>
    <row r="63" spans="2:12" ht="18" customHeight="1">
      <c r="B63" s="1016" t="str">
        <f t="shared" si="0"/>
        <v/>
      </c>
      <c r="C63" s="2489">
        <v>28</v>
      </c>
      <c r="D63" s="2490"/>
      <c r="E63" s="2490"/>
      <c r="F63" s="2490"/>
      <c r="G63" s="2490"/>
      <c r="H63" s="2476"/>
      <c r="I63" s="2466"/>
      <c r="J63" s="2460"/>
      <c r="K63" s="2500"/>
      <c r="L63" s="2501"/>
    </row>
    <row r="64" spans="2:12" ht="18" customHeight="1">
      <c r="B64" s="1016" t="str">
        <f t="shared" si="0"/>
        <v/>
      </c>
      <c r="C64" s="2489"/>
      <c r="D64" s="2490"/>
      <c r="E64" s="2490"/>
      <c r="F64" s="2490"/>
      <c r="G64" s="2490"/>
      <c r="H64" s="2476"/>
      <c r="I64" s="2466"/>
      <c r="J64" s="2461"/>
      <c r="K64" s="2500"/>
      <c r="L64" s="2501"/>
    </row>
    <row r="65" spans="2:12" ht="18" customHeight="1">
      <c r="B65" s="1016" t="str">
        <f t="shared" si="0"/>
        <v/>
      </c>
      <c r="C65" s="2489">
        <v>29</v>
      </c>
      <c r="D65" s="2490"/>
      <c r="E65" s="2490"/>
      <c r="F65" s="2490"/>
      <c r="G65" s="2490"/>
      <c r="H65" s="2476"/>
      <c r="I65" s="2466"/>
      <c r="J65" s="2460"/>
      <c r="K65" s="2500"/>
      <c r="L65" s="2501"/>
    </row>
    <row r="66" spans="2:12" ht="18" customHeight="1">
      <c r="B66" s="1016" t="str">
        <f t="shared" si="0"/>
        <v/>
      </c>
      <c r="C66" s="2489"/>
      <c r="D66" s="2490"/>
      <c r="E66" s="2490"/>
      <c r="F66" s="2490"/>
      <c r="G66" s="2490"/>
      <c r="H66" s="2476"/>
      <c r="I66" s="2466"/>
      <c r="J66" s="2461"/>
      <c r="K66" s="2500"/>
      <c r="L66" s="2501"/>
    </row>
    <row r="67" spans="2:12" ht="18" customHeight="1">
      <c r="B67" s="1016" t="str">
        <f t="shared" si="0"/>
        <v/>
      </c>
      <c r="C67" s="2489">
        <v>30</v>
      </c>
      <c r="D67" s="2490"/>
      <c r="E67" s="2490"/>
      <c r="F67" s="2490"/>
      <c r="G67" s="2490"/>
      <c r="H67" s="2476"/>
      <c r="I67" s="2466"/>
      <c r="J67" s="2460"/>
      <c r="K67" s="2500"/>
      <c r="L67" s="2501"/>
    </row>
    <row r="68" spans="2:12" ht="18" customHeight="1">
      <c r="B68" s="1016" t="str">
        <f t="shared" si="0"/>
        <v/>
      </c>
      <c r="C68" s="2489"/>
      <c r="D68" s="2490"/>
      <c r="E68" s="2490"/>
      <c r="F68" s="2490"/>
      <c r="G68" s="2490"/>
      <c r="H68" s="2476"/>
      <c r="I68" s="2466"/>
      <c r="J68" s="2461"/>
      <c r="K68" s="2500"/>
      <c r="L68" s="2501"/>
    </row>
    <row r="69" spans="2:12" ht="18" customHeight="1">
      <c r="B69" s="1016" t="str">
        <f t="shared" si="0"/>
        <v/>
      </c>
      <c r="C69" s="2489">
        <v>31</v>
      </c>
      <c r="D69" s="2488"/>
      <c r="E69" s="2488"/>
      <c r="F69" s="2488"/>
      <c r="G69" s="2488"/>
      <c r="H69" s="2485"/>
      <c r="I69" s="2463"/>
      <c r="J69" s="2460"/>
      <c r="K69" s="2500"/>
      <c r="L69" s="2501"/>
    </row>
    <row r="70" spans="2:12" ht="18" customHeight="1">
      <c r="B70" s="1016" t="str">
        <f t="shared" si="0"/>
        <v/>
      </c>
      <c r="C70" s="2489"/>
      <c r="D70" s="2502"/>
      <c r="E70" s="2502"/>
      <c r="F70" s="2502"/>
      <c r="G70" s="2502"/>
      <c r="H70" s="2503"/>
      <c r="I70" s="2504"/>
      <c r="J70" s="2461"/>
      <c r="K70" s="2500"/>
      <c r="L70" s="2501"/>
    </row>
    <row r="71" spans="2:12" ht="18" customHeight="1">
      <c r="B71" s="1016" t="str">
        <f t="shared" si="0"/>
        <v/>
      </c>
      <c r="C71" s="2496">
        <v>32</v>
      </c>
      <c r="D71" s="2488"/>
      <c r="E71" s="2488"/>
      <c r="F71" s="2488"/>
      <c r="G71" s="2488"/>
      <c r="H71" s="2485"/>
      <c r="I71" s="2463"/>
      <c r="J71" s="2460"/>
      <c r="K71" s="2500"/>
      <c r="L71" s="2501"/>
    </row>
    <row r="72" spans="2:12" ht="18" customHeight="1">
      <c r="B72" s="1016" t="str">
        <f>IF($D$41="","",1)</f>
        <v/>
      </c>
      <c r="C72" s="2497"/>
      <c r="D72" s="2498"/>
      <c r="E72" s="2498"/>
      <c r="F72" s="2498"/>
      <c r="G72" s="2498"/>
      <c r="H72" s="2486"/>
      <c r="I72" s="2491"/>
      <c r="J72" s="2492"/>
      <c r="K72" s="2516"/>
      <c r="L72" s="2517"/>
    </row>
    <row r="73" spans="2:12" ht="18" customHeight="1">
      <c r="B73" s="1016" t="str">
        <f>IF($D$73="","",1)</f>
        <v/>
      </c>
      <c r="C73" s="2493">
        <v>33</v>
      </c>
      <c r="D73" s="2494"/>
      <c r="E73" s="2494"/>
      <c r="F73" s="2494"/>
      <c r="G73" s="2494"/>
      <c r="H73" s="2475"/>
      <c r="I73" s="2495"/>
      <c r="J73" s="2464"/>
      <c r="K73" s="2512"/>
      <c r="L73" s="2513"/>
    </row>
    <row r="74" spans="2:12" ht="18" customHeight="1">
      <c r="B74" s="1016" t="str">
        <f t="shared" ref="B74:B104" si="1">IF($D$73="","",1)</f>
        <v/>
      </c>
      <c r="C74" s="2489"/>
      <c r="D74" s="2490"/>
      <c r="E74" s="2490"/>
      <c r="F74" s="2490"/>
      <c r="G74" s="2490"/>
      <c r="H74" s="2476"/>
      <c r="I74" s="2466"/>
      <c r="J74" s="2461"/>
      <c r="K74" s="2500"/>
      <c r="L74" s="2501"/>
    </row>
    <row r="75" spans="2:12" ht="18" customHeight="1">
      <c r="B75" s="1016" t="str">
        <f t="shared" si="1"/>
        <v/>
      </c>
      <c r="C75" s="2489">
        <v>34</v>
      </c>
      <c r="D75" s="2490"/>
      <c r="E75" s="2490"/>
      <c r="F75" s="2490"/>
      <c r="G75" s="2490"/>
      <c r="H75" s="2476"/>
      <c r="I75" s="2466"/>
      <c r="J75" s="2460"/>
      <c r="K75" s="2500"/>
      <c r="L75" s="2501"/>
    </row>
    <row r="76" spans="2:12" ht="18" customHeight="1">
      <c r="B76" s="1016" t="str">
        <f t="shared" si="1"/>
        <v/>
      </c>
      <c r="C76" s="2489"/>
      <c r="D76" s="2490"/>
      <c r="E76" s="2490"/>
      <c r="F76" s="2490"/>
      <c r="G76" s="2490"/>
      <c r="H76" s="2476"/>
      <c r="I76" s="2466"/>
      <c r="J76" s="2461"/>
      <c r="K76" s="2500"/>
      <c r="L76" s="2501"/>
    </row>
    <row r="77" spans="2:12" ht="18" customHeight="1">
      <c r="B77" s="1016" t="str">
        <f t="shared" si="1"/>
        <v/>
      </c>
      <c r="C77" s="2489">
        <v>35</v>
      </c>
      <c r="D77" s="2490"/>
      <c r="E77" s="2490"/>
      <c r="F77" s="2490"/>
      <c r="G77" s="2490"/>
      <c r="H77" s="2476"/>
      <c r="I77" s="2466"/>
      <c r="J77" s="2460"/>
      <c r="K77" s="2500"/>
      <c r="L77" s="2501"/>
    </row>
    <row r="78" spans="2:12" ht="18" customHeight="1">
      <c r="B78" s="1016" t="str">
        <f t="shared" si="1"/>
        <v/>
      </c>
      <c r="C78" s="2489"/>
      <c r="D78" s="2490"/>
      <c r="E78" s="2490"/>
      <c r="F78" s="2490"/>
      <c r="G78" s="2490"/>
      <c r="H78" s="2476"/>
      <c r="I78" s="2466"/>
      <c r="J78" s="2461"/>
      <c r="K78" s="2500"/>
      <c r="L78" s="2501"/>
    </row>
    <row r="79" spans="2:12" ht="18" customHeight="1">
      <c r="B79" s="1016" t="str">
        <f t="shared" si="1"/>
        <v/>
      </c>
      <c r="C79" s="2489">
        <v>36</v>
      </c>
      <c r="D79" s="2490"/>
      <c r="E79" s="2490"/>
      <c r="F79" s="2490"/>
      <c r="G79" s="2490"/>
      <c r="H79" s="2476"/>
      <c r="I79" s="2466"/>
      <c r="J79" s="2460"/>
      <c r="K79" s="2500"/>
      <c r="L79" s="2501"/>
    </row>
    <row r="80" spans="2:12" ht="18" customHeight="1">
      <c r="B80" s="1016" t="str">
        <f t="shared" si="1"/>
        <v/>
      </c>
      <c r="C80" s="2489"/>
      <c r="D80" s="2490"/>
      <c r="E80" s="2490"/>
      <c r="F80" s="2490"/>
      <c r="G80" s="2490"/>
      <c r="H80" s="2476"/>
      <c r="I80" s="2466"/>
      <c r="J80" s="2461"/>
      <c r="K80" s="2500"/>
      <c r="L80" s="2501"/>
    </row>
    <row r="81" spans="2:12" ht="18" customHeight="1">
      <c r="B81" s="1016" t="str">
        <f t="shared" si="1"/>
        <v/>
      </c>
      <c r="C81" s="2489">
        <v>37</v>
      </c>
      <c r="D81" s="2490"/>
      <c r="E81" s="2490"/>
      <c r="F81" s="2490"/>
      <c r="G81" s="2490"/>
      <c r="H81" s="2476"/>
      <c r="I81" s="2466"/>
      <c r="J81" s="2460"/>
      <c r="K81" s="2500"/>
      <c r="L81" s="2501"/>
    </row>
    <row r="82" spans="2:12" ht="18" customHeight="1">
      <c r="B82" s="1016" t="str">
        <f t="shared" si="1"/>
        <v/>
      </c>
      <c r="C82" s="2489"/>
      <c r="D82" s="2490"/>
      <c r="E82" s="2490"/>
      <c r="F82" s="2490"/>
      <c r="G82" s="2490"/>
      <c r="H82" s="2476"/>
      <c r="I82" s="2466"/>
      <c r="J82" s="2461"/>
      <c r="K82" s="2500"/>
      <c r="L82" s="2501"/>
    </row>
    <row r="83" spans="2:12" ht="18" customHeight="1">
      <c r="B83" s="1016" t="str">
        <f t="shared" si="1"/>
        <v/>
      </c>
      <c r="C83" s="2489">
        <v>38</v>
      </c>
      <c r="D83" s="2490"/>
      <c r="E83" s="2490"/>
      <c r="F83" s="2490"/>
      <c r="G83" s="2490"/>
      <c r="H83" s="2476"/>
      <c r="I83" s="2466"/>
      <c r="J83" s="2460"/>
      <c r="K83" s="2500"/>
      <c r="L83" s="2501"/>
    </row>
    <row r="84" spans="2:12" ht="18" customHeight="1">
      <c r="B84" s="1016" t="str">
        <f t="shared" si="1"/>
        <v/>
      </c>
      <c r="C84" s="2489"/>
      <c r="D84" s="2490"/>
      <c r="E84" s="2490"/>
      <c r="F84" s="2490"/>
      <c r="G84" s="2490"/>
      <c r="H84" s="2476"/>
      <c r="I84" s="2466"/>
      <c r="J84" s="2461"/>
      <c r="K84" s="2500"/>
      <c r="L84" s="2501"/>
    </row>
    <row r="85" spans="2:12" ht="18" customHeight="1">
      <c r="B85" s="1016" t="str">
        <f t="shared" si="1"/>
        <v/>
      </c>
      <c r="C85" s="2489">
        <v>39</v>
      </c>
      <c r="D85" s="2490"/>
      <c r="E85" s="2490"/>
      <c r="F85" s="2490"/>
      <c r="G85" s="2490"/>
      <c r="H85" s="2476"/>
      <c r="I85" s="2466"/>
      <c r="J85" s="2460"/>
      <c r="K85" s="2500"/>
      <c r="L85" s="2501"/>
    </row>
    <row r="86" spans="2:12" ht="18" customHeight="1">
      <c r="B86" s="1016" t="str">
        <f t="shared" si="1"/>
        <v/>
      </c>
      <c r="C86" s="2489"/>
      <c r="D86" s="2490"/>
      <c r="E86" s="2490"/>
      <c r="F86" s="2490"/>
      <c r="G86" s="2490"/>
      <c r="H86" s="2476"/>
      <c r="I86" s="2466"/>
      <c r="J86" s="2461"/>
      <c r="K86" s="2500"/>
      <c r="L86" s="2501"/>
    </row>
    <row r="87" spans="2:12" ht="18" customHeight="1">
      <c r="B87" s="1016" t="str">
        <f t="shared" si="1"/>
        <v/>
      </c>
      <c r="C87" s="2489">
        <v>40</v>
      </c>
      <c r="D87" s="2490"/>
      <c r="E87" s="2490"/>
      <c r="F87" s="2490"/>
      <c r="G87" s="2490"/>
      <c r="H87" s="2476"/>
      <c r="I87" s="2466"/>
      <c r="J87" s="2460"/>
      <c r="K87" s="2500"/>
      <c r="L87" s="2501"/>
    </row>
    <row r="88" spans="2:12" ht="18" customHeight="1">
      <c r="B88" s="1016" t="str">
        <f t="shared" si="1"/>
        <v/>
      </c>
      <c r="C88" s="2489"/>
      <c r="D88" s="2490"/>
      <c r="E88" s="2490"/>
      <c r="F88" s="2490"/>
      <c r="G88" s="2490"/>
      <c r="H88" s="2476"/>
      <c r="I88" s="2466"/>
      <c r="J88" s="2461"/>
      <c r="K88" s="2500"/>
      <c r="L88" s="2501"/>
    </row>
    <row r="89" spans="2:12" ht="18" customHeight="1">
      <c r="B89" s="1016" t="str">
        <f t="shared" si="1"/>
        <v/>
      </c>
      <c r="C89" s="2489">
        <v>41</v>
      </c>
      <c r="D89" s="2490"/>
      <c r="E89" s="2490"/>
      <c r="F89" s="2490"/>
      <c r="G89" s="2490"/>
      <c r="H89" s="2476"/>
      <c r="I89" s="2466"/>
      <c r="J89" s="2460"/>
      <c r="K89" s="2500"/>
      <c r="L89" s="2501"/>
    </row>
    <row r="90" spans="2:12" ht="18" customHeight="1">
      <c r="B90" s="1016" t="str">
        <f t="shared" si="1"/>
        <v/>
      </c>
      <c r="C90" s="2489"/>
      <c r="D90" s="2490"/>
      <c r="E90" s="2490"/>
      <c r="F90" s="2490"/>
      <c r="G90" s="2490"/>
      <c r="H90" s="2476"/>
      <c r="I90" s="2466"/>
      <c r="J90" s="2461"/>
      <c r="K90" s="2500"/>
      <c r="L90" s="2501"/>
    </row>
    <row r="91" spans="2:12" ht="18" customHeight="1">
      <c r="B91" s="1016" t="str">
        <f t="shared" si="1"/>
        <v/>
      </c>
      <c r="C91" s="2489">
        <v>42</v>
      </c>
      <c r="D91" s="2490"/>
      <c r="E91" s="2490"/>
      <c r="F91" s="2490"/>
      <c r="G91" s="2490"/>
      <c r="H91" s="2476"/>
      <c r="I91" s="2466"/>
      <c r="J91" s="2460"/>
      <c r="K91" s="2500"/>
      <c r="L91" s="2501"/>
    </row>
    <row r="92" spans="2:12" ht="18" customHeight="1">
      <c r="B92" s="1016" t="str">
        <f t="shared" si="1"/>
        <v/>
      </c>
      <c r="C92" s="2489"/>
      <c r="D92" s="2490"/>
      <c r="E92" s="2490"/>
      <c r="F92" s="2490"/>
      <c r="G92" s="2490"/>
      <c r="H92" s="2476"/>
      <c r="I92" s="2466"/>
      <c r="J92" s="2461"/>
      <c r="K92" s="2500"/>
      <c r="L92" s="2501"/>
    </row>
    <row r="93" spans="2:12" ht="18" customHeight="1">
      <c r="B93" s="1016" t="str">
        <f t="shared" si="1"/>
        <v/>
      </c>
      <c r="C93" s="2489">
        <v>43</v>
      </c>
      <c r="D93" s="2490"/>
      <c r="E93" s="2490"/>
      <c r="F93" s="2490"/>
      <c r="G93" s="2490"/>
      <c r="H93" s="2476"/>
      <c r="I93" s="2466"/>
      <c r="J93" s="2460"/>
      <c r="K93" s="2500"/>
      <c r="L93" s="2501"/>
    </row>
    <row r="94" spans="2:12" ht="18" customHeight="1">
      <c r="B94" s="1016" t="str">
        <f t="shared" si="1"/>
        <v/>
      </c>
      <c r="C94" s="2489"/>
      <c r="D94" s="2490"/>
      <c r="E94" s="2490"/>
      <c r="F94" s="2490"/>
      <c r="G94" s="2490"/>
      <c r="H94" s="2476"/>
      <c r="I94" s="2466"/>
      <c r="J94" s="2461"/>
      <c r="K94" s="2500"/>
      <c r="L94" s="2501"/>
    </row>
    <row r="95" spans="2:12" ht="18" customHeight="1">
      <c r="B95" s="1016" t="str">
        <f t="shared" si="1"/>
        <v/>
      </c>
      <c r="C95" s="2489">
        <v>44</v>
      </c>
      <c r="D95" s="2490"/>
      <c r="E95" s="2490"/>
      <c r="F95" s="2490"/>
      <c r="G95" s="2490"/>
      <c r="H95" s="2476"/>
      <c r="I95" s="2466"/>
      <c r="J95" s="2460"/>
      <c r="K95" s="2500"/>
      <c r="L95" s="2501"/>
    </row>
    <row r="96" spans="2:12" ht="18" customHeight="1">
      <c r="B96" s="1016" t="str">
        <f t="shared" si="1"/>
        <v/>
      </c>
      <c r="C96" s="2489"/>
      <c r="D96" s="2490"/>
      <c r="E96" s="2490"/>
      <c r="F96" s="2490"/>
      <c r="G96" s="2490"/>
      <c r="H96" s="2476"/>
      <c r="I96" s="2466"/>
      <c r="J96" s="2461"/>
      <c r="K96" s="2500"/>
      <c r="L96" s="2501"/>
    </row>
    <row r="97" spans="2:12" ht="18" customHeight="1">
      <c r="B97" s="1016" t="str">
        <f t="shared" si="1"/>
        <v/>
      </c>
      <c r="C97" s="2489">
        <v>45</v>
      </c>
      <c r="D97" s="2490"/>
      <c r="E97" s="2490"/>
      <c r="F97" s="2490"/>
      <c r="G97" s="2490"/>
      <c r="H97" s="2476"/>
      <c r="I97" s="2466"/>
      <c r="J97" s="2460"/>
      <c r="K97" s="2500"/>
      <c r="L97" s="2501"/>
    </row>
    <row r="98" spans="2:12" ht="18" customHeight="1">
      <c r="B98" s="1016" t="str">
        <f t="shared" si="1"/>
        <v/>
      </c>
      <c r="C98" s="2489"/>
      <c r="D98" s="2490"/>
      <c r="E98" s="2490"/>
      <c r="F98" s="2490"/>
      <c r="G98" s="2490"/>
      <c r="H98" s="2476"/>
      <c r="I98" s="2466"/>
      <c r="J98" s="2461"/>
      <c r="K98" s="2500"/>
      <c r="L98" s="2501"/>
    </row>
    <row r="99" spans="2:12" ht="18" customHeight="1">
      <c r="B99" s="1016" t="str">
        <f t="shared" si="1"/>
        <v/>
      </c>
      <c r="C99" s="2489">
        <v>46</v>
      </c>
      <c r="D99" s="2490"/>
      <c r="E99" s="2490"/>
      <c r="F99" s="2490"/>
      <c r="G99" s="2490"/>
      <c r="H99" s="2476"/>
      <c r="I99" s="2466"/>
      <c r="J99" s="2460"/>
      <c r="K99" s="2500"/>
      <c r="L99" s="2501"/>
    </row>
    <row r="100" spans="2:12" ht="18" customHeight="1">
      <c r="B100" s="1016" t="str">
        <f t="shared" si="1"/>
        <v/>
      </c>
      <c r="C100" s="2489"/>
      <c r="D100" s="2490"/>
      <c r="E100" s="2490"/>
      <c r="F100" s="2490"/>
      <c r="G100" s="2490"/>
      <c r="H100" s="2476"/>
      <c r="I100" s="2466"/>
      <c r="J100" s="2461"/>
      <c r="K100" s="2500"/>
      <c r="L100" s="2501"/>
    </row>
    <row r="101" spans="2:12" ht="18" customHeight="1">
      <c r="B101" s="1016" t="str">
        <f t="shared" si="1"/>
        <v/>
      </c>
      <c r="C101" s="2489">
        <v>47</v>
      </c>
      <c r="D101" s="2488"/>
      <c r="E101" s="2488"/>
      <c r="F101" s="2488"/>
      <c r="G101" s="2488"/>
      <c r="H101" s="2485"/>
      <c r="I101" s="2463"/>
      <c r="J101" s="2460"/>
      <c r="K101" s="2500"/>
      <c r="L101" s="2501"/>
    </row>
    <row r="102" spans="2:12" ht="18" customHeight="1">
      <c r="B102" s="1016" t="str">
        <f t="shared" si="1"/>
        <v/>
      </c>
      <c r="C102" s="2489"/>
      <c r="D102" s="2502"/>
      <c r="E102" s="2502"/>
      <c r="F102" s="2502"/>
      <c r="G102" s="2502"/>
      <c r="H102" s="2503"/>
      <c r="I102" s="2504"/>
      <c r="J102" s="2461"/>
      <c r="K102" s="2500"/>
      <c r="L102" s="2501"/>
    </row>
    <row r="103" spans="2:12" ht="18" customHeight="1">
      <c r="B103" s="1016" t="str">
        <f t="shared" si="1"/>
        <v/>
      </c>
      <c r="C103" s="2496">
        <v>48</v>
      </c>
      <c r="D103" s="2488"/>
      <c r="E103" s="2488"/>
      <c r="F103" s="2488"/>
      <c r="G103" s="2488"/>
      <c r="H103" s="2485"/>
      <c r="I103" s="2463"/>
      <c r="J103" s="2460"/>
      <c r="K103" s="2500"/>
      <c r="L103" s="2501"/>
    </row>
    <row r="104" spans="2:12" ht="18" customHeight="1">
      <c r="B104" s="1016" t="str">
        <f t="shared" si="1"/>
        <v/>
      </c>
      <c r="C104" s="2497"/>
      <c r="D104" s="2498"/>
      <c r="E104" s="2498"/>
      <c r="F104" s="2498"/>
      <c r="G104" s="2498"/>
      <c r="H104" s="2486"/>
      <c r="I104" s="2491"/>
      <c r="J104" s="2492"/>
      <c r="K104" s="2516"/>
      <c r="L104" s="2517"/>
    </row>
    <row r="105" spans="2:12" ht="18" customHeight="1">
      <c r="B105" s="1016" t="str">
        <f>IF($D$105="","",1)</f>
        <v/>
      </c>
      <c r="C105" s="2493">
        <v>49</v>
      </c>
      <c r="D105" s="2494"/>
      <c r="E105" s="2494"/>
      <c r="F105" s="2494"/>
      <c r="G105" s="2494"/>
      <c r="H105" s="2475"/>
      <c r="I105" s="2495"/>
      <c r="J105" s="2464"/>
      <c r="K105" s="2512"/>
      <c r="L105" s="2513"/>
    </row>
    <row r="106" spans="2:12" ht="18" customHeight="1">
      <c r="B106" s="1016" t="str">
        <f t="shared" ref="B106:B136" si="2">IF($D$105="","",1)</f>
        <v/>
      </c>
      <c r="C106" s="2489"/>
      <c r="D106" s="2490"/>
      <c r="E106" s="2490"/>
      <c r="F106" s="2490"/>
      <c r="G106" s="2490"/>
      <c r="H106" s="2476"/>
      <c r="I106" s="2466"/>
      <c r="J106" s="2461"/>
      <c r="K106" s="2500"/>
      <c r="L106" s="2501"/>
    </row>
    <row r="107" spans="2:12" ht="18" customHeight="1">
      <c r="B107" s="1016" t="str">
        <f t="shared" si="2"/>
        <v/>
      </c>
      <c r="C107" s="2489">
        <v>50</v>
      </c>
      <c r="D107" s="2490"/>
      <c r="E107" s="2490"/>
      <c r="F107" s="2490"/>
      <c r="G107" s="2490"/>
      <c r="H107" s="2476"/>
      <c r="I107" s="2466"/>
      <c r="J107" s="2460"/>
      <c r="K107" s="2500"/>
      <c r="L107" s="2501"/>
    </row>
    <row r="108" spans="2:12" ht="18" customHeight="1">
      <c r="B108" s="1016" t="str">
        <f t="shared" si="2"/>
        <v/>
      </c>
      <c r="C108" s="2489"/>
      <c r="D108" s="2490"/>
      <c r="E108" s="2490"/>
      <c r="F108" s="2490"/>
      <c r="G108" s="2490"/>
      <c r="H108" s="2476"/>
      <c r="I108" s="2466"/>
      <c r="J108" s="2461"/>
      <c r="K108" s="2500"/>
      <c r="L108" s="2501"/>
    </row>
    <row r="109" spans="2:12" ht="18" customHeight="1">
      <c r="B109" s="1016" t="str">
        <f t="shared" si="2"/>
        <v/>
      </c>
      <c r="C109" s="2489">
        <v>51</v>
      </c>
      <c r="D109" s="2490"/>
      <c r="E109" s="2490"/>
      <c r="F109" s="2490"/>
      <c r="G109" s="2490"/>
      <c r="H109" s="2476"/>
      <c r="I109" s="2466"/>
      <c r="J109" s="2460"/>
      <c r="K109" s="2500"/>
      <c r="L109" s="2501"/>
    </row>
    <row r="110" spans="2:12" ht="18" customHeight="1">
      <c r="B110" s="1016" t="str">
        <f t="shared" si="2"/>
        <v/>
      </c>
      <c r="C110" s="2489"/>
      <c r="D110" s="2490"/>
      <c r="E110" s="2490"/>
      <c r="F110" s="2490"/>
      <c r="G110" s="2490"/>
      <c r="H110" s="2476"/>
      <c r="I110" s="2466"/>
      <c r="J110" s="2461"/>
      <c r="K110" s="2500"/>
      <c r="L110" s="2501"/>
    </row>
    <row r="111" spans="2:12" ht="18" customHeight="1">
      <c r="B111" s="1016" t="str">
        <f t="shared" si="2"/>
        <v/>
      </c>
      <c r="C111" s="2489">
        <v>52</v>
      </c>
      <c r="D111" s="2490"/>
      <c r="E111" s="2490"/>
      <c r="F111" s="2490"/>
      <c r="G111" s="2490"/>
      <c r="H111" s="2476"/>
      <c r="I111" s="2466"/>
      <c r="J111" s="2460"/>
      <c r="K111" s="2500"/>
      <c r="L111" s="2501"/>
    </row>
    <row r="112" spans="2:12" ht="18" customHeight="1">
      <c r="B112" s="1016" t="str">
        <f t="shared" si="2"/>
        <v/>
      </c>
      <c r="C112" s="2489"/>
      <c r="D112" s="2490"/>
      <c r="E112" s="2490"/>
      <c r="F112" s="2490"/>
      <c r="G112" s="2490"/>
      <c r="H112" s="2476"/>
      <c r="I112" s="2466"/>
      <c r="J112" s="2461"/>
      <c r="K112" s="2500"/>
      <c r="L112" s="2501"/>
    </row>
    <row r="113" spans="2:12" ht="18" customHeight="1">
      <c r="B113" s="1016" t="str">
        <f t="shared" si="2"/>
        <v/>
      </c>
      <c r="C113" s="2489">
        <v>53</v>
      </c>
      <c r="D113" s="2490"/>
      <c r="E113" s="2490"/>
      <c r="F113" s="2490"/>
      <c r="G113" s="2490"/>
      <c r="H113" s="2476"/>
      <c r="I113" s="2466"/>
      <c r="J113" s="2460"/>
      <c r="K113" s="2500"/>
      <c r="L113" s="2501"/>
    </row>
    <row r="114" spans="2:12" ht="18" customHeight="1">
      <c r="B114" s="1016" t="str">
        <f t="shared" si="2"/>
        <v/>
      </c>
      <c r="C114" s="2489"/>
      <c r="D114" s="2490"/>
      <c r="E114" s="2490"/>
      <c r="F114" s="2490"/>
      <c r="G114" s="2490"/>
      <c r="H114" s="2476"/>
      <c r="I114" s="2466"/>
      <c r="J114" s="2461"/>
      <c r="K114" s="2500"/>
      <c r="L114" s="2501"/>
    </row>
    <row r="115" spans="2:12" ht="18" customHeight="1">
      <c r="B115" s="1016" t="str">
        <f t="shared" si="2"/>
        <v/>
      </c>
      <c r="C115" s="2489">
        <v>54</v>
      </c>
      <c r="D115" s="2490"/>
      <c r="E115" s="2490"/>
      <c r="F115" s="2490"/>
      <c r="G115" s="2490"/>
      <c r="H115" s="2476"/>
      <c r="I115" s="2466"/>
      <c r="J115" s="2460"/>
      <c r="K115" s="2500"/>
      <c r="L115" s="2501"/>
    </row>
    <row r="116" spans="2:12" ht="18" customHeight="1">
      <c r="B116" s="1016" t="str">
        <f t="shared" si="2"/>
        <v/>
      </c>
      <c r="C116" s="2489"/>
      <c r="D116" s="2490"/>
      <c r="E116" s="2490"/>
      <c r="F116" s="2490"/>
      <c r="G116" s="2490"/>
      <c r="H116" s="2476"/>
      <c r="I116" s="2466"/>
      <c r="J116" s="2461"/>
      <c r="K116" s="2500"/>
      <c r="L116" s="2501"/>
    </row>
    <row r="117" spans="2:12" ht="18" customHeight="1">
      <c r="B117" s="1016" t="str">
        <f t="shared" si="2"/>
        <v/>
      </c>
      <c r="C117" s="2489">
        <v>55</v>
      </c>
      <c r="D117" s="2490"/>
      <c r="E117" s="2490"/>
      <c r="F117" s="2490"/>
      <c r="G117" s="2490"/>
      <c r="H117" s="2476"/>
      <c r="I117" s="2466"/>
      <c r="J117" s="2460"/>
      <c r="K117" s="2500"/>
      <c r="L117" s="2501"/>
    </row>
    <row r="118" spans="2:12" ht="18" customHeight="1">
      <c r="B118" s="1016" t="str">
        <f t="shared" si="2"/>
        <v/>
      </c>
      <c r="C118" s="2489"/>
      <c r="D118" s="2490"/>
      <c r="E118" s="2490"/>
      <c r="F118" s="2490"/>
      <c r="G118" s="2490"/>
      <c r="H118" s="2476"/>
      <c r="I118" s="2466"/>
      <c r="J118" s="2461"/>
      <c r="K118" s="2500"/>
      <c r="L118" s="2501"/>
    </row>
    <row r="119" spans="2:12" ht="18" customHeight="1">
      <c r="B119" s="1016" t="str">
        <f t="shared" si="2"/>
        <v/>
      </c>
      <c r="C119" s="2489">
        <v>56</v>
      </c>
      <c r="D119" s="2490"/>
      <c r="E119" s="2490"/>
      <c r="F119" s="2490"/>
      <c r="G119" s="2490"/>
      <c r="H119" s="2476"/>
      <c r="I119" s="2466"/>
      <c r="J119" s="2460"/>
      <c r="K119" s="2500"/>
      <c r="L119" s="2501"/>
    </row>
    <row r="120" spans="2:12" ht="18" customHeight="1">
      <c r="B120" s="1016" t="str">
        <f t="shared" si="2"/>
        <v/>
      </c>
      <c r="C120" s="2489"/>
      <c r="D120" s="2490"/>
      <c r="E120" s="2490"/>
      <c r="F120" s="2490"/>
      <c r="G120" s="2490"/>
      <c r="H120" s="2476"/>
      <c r="I120" s="2466"/>
      <c r="J120" s="2461"/>
      <c r="K120" s="2500"/>
      <c r="L120" s="2501"/>
    </row>
    <row r="121" spans="2:12" ht="18" customHeight="1">
      <c r="B121" s="1016" t="str">
        <f t="shared" si="2"/>
        <v/>
      </c>
      <c r="C121" s="2489">
        <v>57</v>
      </c>
      <c r="D121" s="2490"/>
      <c r="E121" s="2490"/>
      <c r="F121" s="2490"/>
      <c r="G121" s="2490"/>
      <c r="H121" s="2476"/>
      <c r="I121" s="2466"/>
      <c r="J121" s="2460"/>
      <c r="K121" s="2500"/>
      <c r="L121" s="2501"/>
    </row>
    <row r="122" spans="2:12" ht="18" customHeight="1">
      <c r="B122" s="1016" t="str">
        <f t="shared" si="2"/>
        <v/>
      </c>
      <c r="C122" s="2489"/>
      <c r="D122" s="2490"/>
      <c r="E122" s="2490"/>
      <c r="F122" s="2490"/>
      <c r="G122" s="2490"/>
      <c r="H122" s="2476"/>
      <c r="I122" s="2466"/>
      <c r="J122" s="2461"/>
      <c r="K122" s="2500"/>
      <c r="L122" s="2501"/>
    </row>
    <row r="123" spans="2:12" ht="18" customHeight="1">
      <c r="B123" s="1016" t="str">
        <f t="shared" si="2"/>
        <v/>
      </c>
      <c r="C123" s="2489">
        <v>58</v>
      </c>
      <c r="D123" s="2490"/>
      <c r="E123" s="2490"/>
      <c r="F123" s="2490"/>
      <c r="G123" s="2490"/>
      <c r="H123" s="2476"/>
      <c r="I123" s="2466"/>
      <c r="J123" s="2460"/>
      <c r="K123" s="2500"/>
      <c r="L123" s="2501"/>
    </row>
    <row r="124" spans="2:12" ht="18" customHeight="1">
      <c r="B124" s="1016" t="str">
        <f t="shared" si="2"/>
        <v/>
      </c>
      <c r="C124" s="2489"/>
      <c r="D124" s="2490"/>
      <c r="E124" s="2490"/>
      <c r="F124" s="2490"/>
      <c r="G124" s="2490"/>
      <c r="H124" s="2476"/>
      <c r="I124" s="2466"/>
      <c r="J124" s="2461"/>
      <c r="K124" s="2500"/>
      <c r="L124" s="2501"/>
    </row>
    <row r="125" spans="2:12" ht="18" customHeight="1">
      <c r="B125" s="1016" t="str">
        <f t="shared" si="2"/>
        <v/>
      </c>
      <c r="C125" s="2489">
        <v>59</v>
      </c>
      <c r="D125" s="2490"/>
      <c r="E125" s="2490"/>
      <c r="F125" s="2490"/>
      <c r="G125" s="2490"/>
      <c r="H125" s="2476"/>
      <c r="I125" s="2466"/>
      <c r="J125" s="2460"/>
      <c r="K125" s="2500"/>
      <c r="L125" s="2501"/>
    </row>
    <row r="126" spans="2:12" ht="18" customHeight="1">
      <c r="B126" s="1016" t="str">
        <f t="shared" si="2"/>
        <v/>
      </c>
      <c r="C126" s="2489"/>
      <c r="D126" s="2490"/>
      <c r="E126" s="2490"/>
      <c r="F126" s="2490"/>
      <c r="G126" s="2490"/>
      <c r="H126" s="2476"/>
      <c r="I126" s="2466"/>
      <c r="J126" s="2461"/>
      <c r="K126" s="2500"/>
      <c r="L126" s="2501"/>
    </row>
    <row r="127" spans="2:12" ht="18" customHeight="1">
      <c r="B127" s="1016" t="str">
        <f t="shared" si="2"/>
        <v/>
      </c>
      <c r="C127" s="2489">
        <v>60</v>
      </c>
      <c r="D127" s="2490"/>
      <c r="E127" s="2490"/>
      <c r="F127" s="2490"/>
      <c r="G127" s="2490"/>
      <c r="H127" s="2476"/>
      <c r="I127" s="2466"/>
      <c r="J127" s="2460"/>
      <c r="K127" s="2500"/>
      <c r="L127" s="2501"/>
    </row>
    <row r="128" spans="2:12" ht="18" customHeight="1">
      <c r="B128" s="1016" t="str">
        <f t="shared" si="2"/>
        <v/>
      </c>
      <c r="C128" s="2489"/>
      <c r="D128" s="2490"/>
      <c r="E128" s="2490"/>
      <c r="F128" s="2490"/>
      <c r="G128" s="2490"/>
      <c r="H128" s="2476"/>
      <c r="I128" s="2466"/>
      <c r="J128" s="2461"/>
      <c r="K128" s="2500"/>
      <c r="L128" s="2501"/>
    </row>
    <row r="129" spans="2:12" ht="18" customHeight="1">
      <c r="B129" s="1016" t="str">
        <f t="shared" si="2"/>
        <v/>
      </c>
      <c r="C129" s="2489">
        <v>61</v>
      </c>
      <c r="D129" s="2490"/>
      <c r="E129" s="2490"/>
      <c r="F129" s="2490"/>
      <c r="G129" s="2490"/>
      <c r="H129" s="2476"/>
      <c r="I129" s="2466"/>
      <c r="J129" s="2460"/>
      <c r="K129" s="2500"/>
      <c r="L129" s="2501"/>
    </row>
    <row r="130" spans="2:12" ht="18" customHeight="1">
      <c r="B130" s="1016" t="str">
        <f t="shared" si="2"/>
        <v/>
      </c>
      <c r="C130" s="2489"/>
      <c r="D130" s="2490"/>
      <c r="E130" s="2490"/>
      <c r="F130" s="2490"/>
      <c r="G130" s="2490"/>
      <c r="H130" s="2476"/>
      <c r="I130" s="2466"/>
      <c r="J130" s="2461"/>
      <c r="K130" s="2500"/>
      <c r="L130" s="2501"/>
    </row>
    <row r="131" spans="2:12" ht="18" customHeight="1">
      <c r="B131" s="1016" t="str">
        <f t="shared" si="2"/>
        <v/>
      </c>
      <c r="C131" s="2489">
        <v>62</v>
      </c>
      <c r="D131" s="2490"/>
      <c r="E131" s="2490"/>
      <c r="F131" s="2490"/>
      <c r="G131" s="2490"/>
      <c r="H131" s="2476"/>
      <c r="I131" s="2466"/>
      <c r="J131" s="2460"/>
      <c r="K131" s="2500"/>
      <c r="L131" s="2501"/>
    </row>
    <row r="132" spans="2:12" ht="18" customHeight="1">
      <c r="B132" s="1016" t="str">
        <f t="shared" si="2"/>
        <v/>
      </c>
      <c r="C132" s="2489"/>
      <c r="D132" s="2490"/>
      <c r="E132" s="2490"/>
      <c r="F132" s="2490"/>
      <c r="G132" s="2490"/>
      <c r="H132" s="2476"/>
      <c r="I132" s="2466"/>
      <c r="J132" s="2461"/>
      <c r="K132" s="2500"/>
      <c r="L132" s="2501"/>
    </row>
    <row r="133" spans="2:12" ht="18" customHeight="1">
      <c r="B133" s="1016" t="str">
        <f t="shared" si="2"/>
        <v/>
      </c>
      <c r="C133" s="2489">
        <v>63</v>
      </c>
      <c r="D133" s="2488"/>
      <c r="E133" s="2488"/>
      <c r="F133" s="2488"/>
      <c r="G133" s="2488"/>
      <c r="H133" s="2485"/>
      <c r="I133" s="2463"/>
      <c r="J133" s="2460"/>
      <c r="K133" s="2500"/>
      <c r="L133" s="2501"/>
    </row>
    <row r="134" spans="2:12" ht="18" customHeight="1">
      <c r="B134" s="1016" t="str">
        <f t="shared" si="2"/>
        <v/>
      </c>
      <c r="C134" s="2489"/>
      <c r="D134" s="2502"/>
      <c r="E134" s="2502"/>
      <c r="F134" s="2502"/>
      <c r="G134" s="2502"/>
      <c r="H134" s="2503"/>
      <c r="I134" s="2504"/>
      <c r="J134" s="2461"/>
      <c r="K134" s="2500"/>
      <c r="L134" s="2501"/>
    </row>
    <row r="135" spans="2:12" ht="18" customHeight="1">
      <c r="B135" s="1016" t="str">
        <f t="shared" si="2"/>
        <v/>
      </c>
      <c r="C135" s="2496">
        <v>64</v>
      </c>
      <c r="D135" s="2488"/>
      <c r="E135" s="2488"/>
      <c r="F135" s="2488"/>
      <c r="G135" s="2488"/>
      <c r="H135" s="2485"/>
      <c r="I135" s="2463"/>
      <c r="J135" s="2460"/>
      <c r="K135" s="2500"/>
      <c r="L135" s="2501"/>
    </row>
    <row r="136" spans="2:12" ht="18" customHeight="1">
      <c r="B136" s="1016" t="str">
        <f t="shared" si="2"/>
        <v/>
      </c>
      <c r="C136" s="2497"/>
      <c r="D136" s="2498"/>
      <c r="E136" s="2498"/>
      <c r="F136" s="2498"/>
      <c r="G136" s="2498"/>
      <c r="H136" s="2486"/>
      <c r="I136" s="2491"/>
      <c r="J136" s="2492"/>
      <c r="K136" s="2516"/>
      <c r="L136" s="2517"/>
    </row>
    <row r="137" spans="2:12" ht="18" customHeight="1"/>
    <row r="138" spans="2:12" ht="18" customHeight="1"/>
  </sheetData>
  <mergeCells count="589">
    <mergeCell ref="K125:L126"/>
    <mergeCell ref="K127:L128"/>
    <mergeCell ref="K129:L130"/>
    <mergeCell ref="K131:L132"/>
    <mergeCell ref="K133:L134"/>
    <mergeCell ref="K135:L136"/>
    <mergeCell ref="K95:L96"/>
    <mergeCell ref="K97:L98"/>
    <mergeCell ref="K99:L100"/>
    <mergeCell ref="K101:L102"/>
    <mergeCell ref="K103:L104"/>
    <mergeCell ref="K105:L106"/>
    <mergeCell ref="K107:L108"/>
    <mergeCell ref="K109:L110"/>
    <mergeCell ref="K111:L112"/>
    <mergeCell ref="K121:L122"/>
    <mergeCell ref="K123:L124"/>
    <mergeCell ref="K117:L118"/>
    <mergeCell ref="K119:L120"/>
    <mergeCell ref="K113:L114"/>
    <mergeCell ref="K115:L116"/>
    <mergeCell ref="K77:L78"/>
    <mergeCell ref="K79:L80"/>
    <mergeCell ref="K81:L82"/>
    <mergeCell ref="K83:L84"/>
    <mergeCell ref="K85:L86"/>
    <mergeCell ref="K87:L88"/>
    <mergeCell ref="K89:L90"/>
    <mergeCell ref="K91:L92"/>
    <mergeCell ref="K93:L94"/>
    <mergeCell ref="K59:L60"/>
    <mergeCell ref="K61:L62"/>
    <mergeCell ref="K63:L64"/>
    <mergeCell ref="K65:L66"/>
    <mergeCell ref="K67:L68"/>
    <mergeCell ref="K69:L70"/>
    <mergeCell ref="K71:L72"/>
    <mergeCell ref="K73:L74"/>
    <mergeCell ref="K75:L76"/>
    <mergeCell ref="K39:L40"/>
    <mergeCell ref="K41:L42"/>
    <mergeCell ref="K43:L44"/>
    <mergeCell ref="K45:L46"/>
    <mergeCell ref="K47:L48"/>
    <mergeCell ref="K49:L50"/>
    <mergeCell ref="K51:L52"/>
    <mergeCell ref="K53:L54"/>
    <mergeCell ref="K55:L56"/>
    <mergeCell ref="K21:L22"/>
    <mergeCell ref="K23:L24"/>
    <mergeCell ref="K25:L26"/>
    <mergeCell ref="K27:L28"/>
    <mergeCell ref="K29:L30"/>
    <mergeCell ref="K31:L32"/>
    <mergeCell ref="K33:L34"/>
    <mergeCell ref="K35:L36"/>
    <mergeCell ref="K37:L38"/>
    <mergeCell ref="K5:L5"/>
    <mergeCell ref="K6:L6"/>
    <mergeCell ref="K7:L8"/>
    <mergeCell ref="K9:L10"/>
    <mergeCell ref="K11:L12"/>
    <mergeCell ref="K13:L14"/>
    <mergeCell ref="K15:L16"/>
    <mergeCell ref="K17:L18"/>
    <mergeCell ref="K19:L20"/>
    <mergeCell ref="G51:G52"/>
    <mergeCell ref="G53:G54"/>
    <mergeCell ref="G55:G56"/>
    <mergeCell ref="G71:G72"/>
    <mergeCell ref="G73:G74"/>
    <mergeCell ref="G75:G76"/>
    <mergeCell ref="G77:G78"/>
    <mergeCell ref="G79:G80"/>
    <mergeCell ref="G81:G82"/>
    <mergeCell ref="I133:I134"/>
    <mergeCell ref="J133:J134"/>
    <mergeCell ref="C135:C136"/>
    <mergeCell ref="D135:D136"/>
    <mergeCell ref="E135:E136"/>
    <mergeCell ref="F135:F136"/>
    <mergeCell ref="H135:H136"/>
    <mergeCell ref="I135:I136"/>
    <mergeCell ref="J135:J136"/>
    <mergeCell ref="C133:C134"/>
    <mergeCell ref="D133:D134"/>
    <mergeCell ref="E133:E134"/>
    <mergeCell ref="F133:F134"/>
    <mergeCell ref="H133:H134"/>
    <mergeCell ref="G133:G134"/>
    <mergeCell ref="G135:G136"/>
    <mergeCell ref="I129:I130"/>
    <mergeCell ref="J129:J130"/>
    <mergeCell ref="C131:C132"/>
    <mergeCell ref="D131:D132"/>
    <mergeCell ref="E131:E132"/>
    <mergeCell ref="F131:F132"/>
    <mergeCell ref="H131:H132"/>
    <mergeCell ref="I131:I132"/>
    <mergeCell ref="J131:J132"/>
    <mergeCell ref="C129:C130"/>
    <mergeCell ref="D129:D130"/>
    <mergeCell ref="E129:E130"/>
    <mergeCell ref="F129:F130"/>
    <mergeCell ref="H129:H130"/>
    <mergeCell ref="G129:G130"/>
    <mergeCell ref="G131:G132"/>
    <mergeCell ref="I125:I126"/>
    <mergeCell ref="J125:J126"/>
    <mergeCell ref="C127:C128"/>
    <mergeCell ref="D127:D128"/>
    <mergeCell ref="E127:E128"/>
    <mergeCell ref="F127:F128"/>
    <mergeCell ref="H127:H128"/>
    <mergeCell ref="I127:I128"/>
    <mergeCell ref="J127:J128"/>
    <mergeCell ref="C125:C126"/>
    <mergeCell ref="D125:D126"/>
    <mergeCell ref="E125:E126"/>
    <mergeCell ref="F125:F126"/>
    <mergeCell ref="H125:H126"/>
    <mergeCell ref="G125:G126"/>
    <mergeCell ref="G127:G128"/>
    <mergeCell ref="C123:C124"/>
    <mergeCell ref="D123:D124"/>
    <mergeCell ref="E123:E124"/>
    <mergeCell ref="F123:F124"/>
    <mergeCell ref="H123:H124"/>
    <mergeCell ref="I123:I124"/>
    <mergeCell ref="J123:J124"/>
    <mergeCell ref="C121:C122"/>
    <mergeCell ref="D121:D122"/>
    <mergeCell ref="E121:E122"/>
    <mergeCell ref="F121:F122"/>
    <mergeCell ref="H121:H122"/>
    <mergeCell ref="I121:I122"/>
    <mergeCell ref="J121:J122"/>
    <mergeCell ref="G121:G122"/>
    <mergeCell ref="G123:G124"/>
    <mergeCell ref="I117:I118"/>
    <mergeCell ref="J117:J118"/>
    <mergeCell ref="C119:C120"/>
    <mergeCell ref="D119:D120"/>
    <mergeCell ref="E119:E120"/>
    <mergeCell ref="F119:F120"/>
    <mergeCell ref="H119:H120"/>
    <mergeCell ref="I119:I120"/>
    <mergeCell ref="J119:J120"/>
    <mergeCell ref="C117:C118"/>
    <mergeCell ref="D117:D118"/>
    <mergeCell ref="E117:E118"/>
    <mergeCell ref="F117:F118"/>
    <mergeCell ref="H117:H118"/>
    <mergeCell ref="G117:G118"/>
    <mergeCell ref="G119:G120"/>
    <mergeCell ref="I113:I114"/>
    <mergeCell ref="J113:J114"/>
    <mergeCell ref="C115:C116"/>
    <mergeCell ref="D115:D116"/>
    <mergeCell ref="E115:E116"/>
    <mergeCell ref="F115:F116"/>
    <mergeCell ref="H115:H116"/>
    <mergeCell ref="I115:I116"/>
    <mergeCell ref="J115:J116"/>
    <mergeCell ref="C113:C114"/>
    <mergeCell ref="D113:D114"/>
    <mergeCell ref="E113:E114"/>
    <mergeCell ref="F113:F114"/>
    <mergeCell ref="H113:H114"/>
    <mergeCell ref="G113:G114"/>
    <mergeCell ref="G115:G116"/>
    <mergeCell ref="I109:I110"/>
    <mergeCell ref="J109:J110"/>
    <mergeCell ref="C111:C112"/>
    <mergeCell ref="D111:D112"/>
    <mergeCell ref="E111:E112"/>
    <mergeCell ref="F111:F112"/>
    <mergeCell ref="H111:H112"/>
    <mergeCell ref="I111:I112"/>
    <mergeCell ref="J111:J112"/>
    <mergeCell ref="C109:C110"/>
    <mergeCell ref="D109:D110"/>
    <mergeCell ref="E109:E110"/>
    <mergeCell ref="F109:F110"/>
    <mergeCell ref="H109:H110"/>
    <mergeCell ref="G109:G110"/>
    <mergeCell ref="G111:G112"/>
    <mergeCell ref="C107:C108"/>
    <mergeCell ref="D107:D108"/>
    <mergeCell ref="E107:E108"/>
    <mergeCell ref="F107:F108"/>
    <mergeCell ref="H107:H108"/>
    <mergeCell ref="I107:I108"/>
    <mergeCell ref="J107:J108"/>
    <mergeCell ref="C105:C106"/>
    <mergeCell ref="D105:D106"/>
    <mergeCell ref="E105:E106"/>
    <mergeCell ref="F105:F106"/>
    <mergeCell ref="H105:H106"/>
    <mergeCell ref="I105:I106"/>
    <mergeCell ref="J105:J106"/>
    <mergeCell ref="G105:G106"/>
    <mergeCell ref="G107:G108"/>
    <mergeCell ref="I101:I102"/>
    <mergeCell ref="J101:J102"/>
    <mergeCell ref="C103:C104"/>
    <mergeCell ref="D103:D104"/>
    <mergeCell ref="E103:E104"/>
    <mergeCell ref="F103:F104"/>
    <mergeCell ref="H103:H104"/>
    <mergeCell ref="I103:I104"/>
    <mergeCell ref="J103:J104"/>
    <mergeCell ref="C101:C102"/>
    <mergeCell ref="D101:D102"/>
    <mergeCell ref="E101:E102"/>
    <mergeCell ref="F101:F102"/>
    <mergeCell ref="H101:H102"/>
    <mergeCell ref="G101:G102"/>
    <mergeCell ref="G103:G104"/>
    <mergeCell ref="I97:I98"/>
    <mergeCell ref="J97:J98"/>
    <mergeCell ref="C99:C100"/>
    <mergeCell ref="D99:D100"/>
    <mergeCell ref="E99:E100"/>
    <mergeCell ref="F99:F100"/>
    <mergeCell ref="H99:H100"/>
    <mergeCell ref="I99:I100"/>
    <mergeCell ref="J99:J100"/>
    <mergeCell ref="C97:C98"/>
    <mergeCell ref="D97:D98"/>
    <mergeCell ref="E97:E98"/>
    <mergeCell ref="F97:F98"/>
    <mergeCell ref="H97:H98"/>
    <mergeCell ref="G97:G98"/>
    <mergeCell ref="G99:G100"/>
    <mergeCell ref="I93:I94"/>
    <mergeCell ref="J93:J94"/>
    <mergeCell ref="C95:C96"/>
    <mergeCell ref="D95:D96"/>
    <mergeCell ref="E95:E96"/>
    <mergeCell ref="F95:F96"/>
    <mergeCell ref="H95:H96"/>
    <mergeCell ref="I95:I96"/>
    <mergeCell ref="J95:J96"/>
    <mergeCell ref="C93:C94"/>
    <mergeCell ref="D93:D94"/>
    <mergeCell ref="E93:E94"/>
    <mergeCell ref="F93:F94"/>
    <mergeCell ref="H93:H94"/>
    <mergeCell ref="G93:G94"/>
    <mergeCell ref="G95:G96"/>
    <mergeCell ref="C91:C92"/>
    <mergeCell ref="D91:D92"/>
    <mergeCell ref="E91:E92"/>
    <mergeCell ref="F91:F92"/>
    <mergeCell ref="H91:H92"/>
    <mergeCell ref="I91:I92"/>
    <mergeCell ref="J91:J92"/>
    <mergeCell ref="C89:C90"/>
    <mergeCell ref="D89:D90"/>
    <mergeCell ref="E89:E90"/>
    <mergeCell ref="F89:F90"/>
    <mergeCell ref="H89:H90"/>
    <mergeCell ref="I89:I90"/>
    <mergeCell ref="J89:J90"/>
    <mergeCell ref="G89:G90"/>
    <mergeCell ref="G91:G92"/>
    <mergeCell ref="I85:I86"/>
    <mergeCell ref="J85:J86"/>
    <mergeCell ref="C87:C88"/>
    <mergeCell ref="D87:D88"/>
    <mergeCell ref="E87:E88"/>
    <mergeCell ref="F87:F88"/>
    <mergeCell ref="H87:H88"/>
    <mergeCell ref="I87:I88"/>
    <mergeCell ref="J87:J88"/>
    <mergeCell ref="C85:C86"/>
    <mergeCell ref="D85:D86"/>
    <mergeCell ref="E85:E86"/>
    <mergeCell ref="F85:F86"/>
    <mergeCell ref="H85:H86"/>
    <mergeCell ref="G85:G86"/>
    <mergeCell ref="G87:G88"/>
    <mergeCell ref="I81:I82"/>
    <mergeCell ref="J81:J82"/>
    <mergeCell ref="C83:C84"/>
    <mergeCell ref="D83:D84"/>
    <mergeCell ref="E83:E84"/>
    <mergeCell ref="F83:F84"/>
    <mergeCell ref="H83:H84"/>
    <mergeCell ref="I83:I84"/>
    <mergeCell ref="J83:J84"/>
    <mergeCell ref="C81:C82"/>
    <mergeCell ref="D81:D82"/>
    <mergeCell ref="E81:E82"/>
    <mergeCell ref="F81:F82"/>
    <mergeCell ref="H81:H82"/>
    <mergeCell ref="G83:G84"/>
    <mergeCell ref="I77:I78"/>
    <mergeCell ref="J77:J78"/>
    <mergeCell ref="C79:C80"/>
    <mergeCell ref="D79:D80"/>
    <mergeCell ref="E79:E80"/>
    <mergeCell ref="F79:F80"/>
    <mergeCell ref="H79:H80"/>
    <mergeCell ref="I79:I80"/>
    <mergeCell ref="J79:J80"/>
    <mergeCell ref="C77:C78"/>
    <mergeCell ref="D77:D78"/>
    <mergeCell ref="E77:E78"/>
    <mergeCell ref="F77:F78"/>
    <mergeCell ref="H77:H78"/>
    <mergeCell ref="C75:C76"/>
    <mergeCell ref="D75:D76"/>
    <mergeCell ref="E75:E76"/>
    <mergeCell ref="F75:F76"/>
    <mergeCell ref="H75:H76"/>
    <mergeCell ref="I75:I76"/>
    <mergeCell ref="J75:J76"/>
    <mergeCell ref="C73:C74"/>
    <mergeCell ref="D73:D74"/>
    <mergeCell ref="E73:E74"/>
    <mergeCell ref="F73:F74"/>
    <mergeCell ref="H73:H74"/>
    <mergeCell ref="I73:I74"/>
    <mergeCell ref="J73:J74"/>
    <mergeCell ref="A1:A3"/>
    <mergeCell ref="C15:C16"/>
    <mergeCell ref="D15:D16"/>
    <mergeCell ref="E15:E16"/>
    <mergeCell ref="F15:F16"/>
    <mergeCell ref="E17:E18"/>
    <mergeCell ref="F17:F18"/>
    <mergeCell ref="C71:C72"/>
    <mergeCell ref="D71:D72"/>
    <mergeCell ref="E71:E72"/>
    <mergeCell ref="F71:F72"/>
    <mergeCell ref="C37:C38"/>
    <mergeCell ref="D37:D38"/>
    <mergeCell ref="E37:E38"/>
    <mergeCell ref="F37:F38"/>
    <mergeCell ref="C29:C30"/>
    <mergeCell ref="D29:D30"/>
    <mergeCell ref="E29:E30"/>
    <mergeCell ref="F29:F30"/>
    <mergeCell ref="C25:C26"/>
    <mergeCell ref="D25:D26"/>
    <mergeCell ref="E25:E26"/>
    <mergeCell ref="F25:F26"/>
    <mergeCell ref="C9:C10"/>
    <mergeCell ref="H71:H72"/>
    <mergeCell ref="J71:J72"/>
    <mergeCell ref="I71:I72"/>
    <mergeCell ref="J67:J68"/>
    <mergeCell ref="C67:C68"/>
    <mergeCell ref="D67:D68"/>
    <mergeCell ref="E67:E68"/>
    <mergeCell ref="F67:F68"/>
    <mergeCell ref="H67:H68"/>
    <mergeCell ref="C69:C70"/>
    <mergeCell ref="D69:D70"/>
    <mergeCell ref="E69:E70"/>
    <mergeCell ref="F69:F70"/>
    <mergeCell ref="H69:H70"/>
    <mergeCell ref="I69:I70"/>
    <mergeCell ref="J69:J70"/>
    <mergeCell ref="I67:I68"/>
    <mergeCell ref="G67:G68"/>
    <mergeCell ref="G69:G70"/>
    <mergeCell ref="J63:J64"/>
    <mergeCell ref="C65:C66"/>
    <mergeCell ref="D65:D66"/>
    <mergeCell ref="E65:E66"/>
    <mergeCell ref="F65:F66"/>
    <mergeCell ref="H65:H66"/>
    <mergeCell ref="I65:I66"/>
    <mergeCell ref="J65:J66"/>
    <mergeCell ref="C63:C64"/>
    <mergeCell ref="D63:D64"/>
    <mergeCell ref="E63:E64"/>
    <mergeCell ref="F63:F64"/>
    <mergeCell ref="H63:H64"/>
    <mergeCell ref="I63:I64"/>
    <mergeCell ref="G63:G64"/>
    <mergeCell ref="G65:G66"/>
    <mergeCell ref="D55:D56"/>
    <mergeCell ref="E55:E56"/>
    <mergeCell ref="F55:F56"/>
    <mergeCell ref="H55:H56"/>
    <mergeCell ref="I55:I56"/>
    <mergeCell ref="G57:G58"/>
    <mergeCell ref="J59:J60"/>
    <mergeCell ref="C61:C62"/>
    <mergeCell ref="D61:D62"/>
    <mergeCell ref="E61:E62"/>
    <mergeCell ref="F61:F62"/>
    <mergeCell ref="H61:H62"/>
    <mergeCell ref="I61:I62"/>
    <mergeCell ref="J61:J62"/>
    <mergeCell ref="C59:C60"/>
    <mergeCell ref="D59:D60"/>
    <mergeCell ref="E59:E60"/>
    <mergeCell ref="F59:F60"/>
    <mergeCell ref="H59:H60"/>
    <mergeCell ref="I59:I60"/>
    <mergeCell ref="G59:G60"/>
    <mergeCell ref="G61:G62"/>
    <mergeCell ref="K57:L58"/>
    <mergeCell ref="J51:J52"/>
    <mergeCell ref="C53:C54"/>
    <mergeCell ref="D53:D54"/>
    <mergeCell ref="E53:E54"/>
    <mergeCell ref="F53:F54"/>
    <mergeCell ref="H53:H54"/>
    <mergeCell ref="I53:I54"/>
    <mergeCell ref="J53:J54"/>
    <mergeCell ref="C51:C52"/>
    <mergeCell ref="D51:D52"/>
    <mergeCell ref="E51:E52"/>
    <mergeCell ref="F51:F52"/>
    <mergeCell ref="H51:H52"/>
    <mergeCell ref="I51:I52"/>
    <mergeCell ref="J55:J56"/>
    <mergeCell ref="C57:C58"/>
    <mergeCell ref="D57:D58"/>
    <mergeCell ref="E57:E58"/>
    <mergeCell ref="F57:F58"/>
    <mergeCell ref="H57:H58"/>
    <mergeCell ref="I57:I58"/>
    <mergeCell ref="J57:J58"/>
    <mergeCell ref="C55:C56"/>
    <mergeCell ref="J47:J48"/>
    <mergeCell ref="C49:C50"/>
    <mergeCell ref="D49:D50"/>
    <mergeCell ref="E49:E50"/>
    <mergeCell ref="F49:F50"/>
    <mergeCell ref="H49:H50"/>
    <mergeCell ref="I49:I50"/>
    <mergeCell ref="J49:J50"/>
    <mergeCell ref="C47:C48"/>
    <mergeCell ref="D47:D48"/>
    <mergeCell ref="E47:E48"/>
    <mergeCell ref="F47:F48"/>
    <mergeCell ref="H47:H48"/>
    <mergeCell ref="I47:I48"/>
    <mergeCell ref="G47:G48"/>
    <mergeCell ref="G49:G50"/>
    <mergeCell ref="I43:I44"/>
    <mergeCell ref="J43:J44"/>
    <mergeCell ref="C45:C46"/>
    <mergeCell ref="D45:D46"/>
    <mergeCell ref="E45:E46"/>
    <mergeCell ref="F45:F46"/>
    <mergeCell ref="H45:H46"/>
    <mergeCell ref="I45:I46"/>
    <mergeCell ref="J45:J46"/>
    <mergeCell ref="C43:C44"/>
    <mergeCell ref="D43:D44"/>
    <mergeCell ref="E43:E44"/>
    <mergeCell ref="F43:F44"/>
    <mergeCell ref="H43:H44"/>
    <mergeCell ref="G43:G44"/>
    <mergeCell ref="G45:G46"/>
    <mergeCell ref="I39:I40"/>
    <mergeCell ref="J39:J40"/>
    <mergeCell ref="C41:C42"/>
    <mergeCell ref="D41:D42"/>
    <mergeCell ref="E41:E42"/>
    <mergeCell ref="F41:F42"/>
    <mergeCell ref="H41:H42"/>
    <mergeCell ref="I41:I42"/>
    <mergeCell ref="J41:J42"/>
    <mergeCell ref="C39:C40"/>
    <mergeCell ref="D39:D40"/>
    <mergeCell ref="E39:E40"/>
    <mergeCell ref="F39:F40"/>
    <mergeCell ref="H39:H40"/>
    <mergeCell ref="G39:G40"/>
    <mergeCell ref="G41:G42"/>
    <mergeCell ref="H37:H38"/>
    <mergeCell ref="I37:I38"/>
    <mergeCell ref="J37:J38"/>
    <mergeCell ref="C35:C36"/>
    <mergeCell ref="D35:D36"/>
    <mergeCell ref="E35:E36"/>
    <mergeCell ref="F35:F36"/>
    <mergeCell ref="H35:H36"/>
    <mergeCell ref="I35:I36"/>
    <mergeCell ref="J35:J36"/>
    <mergeCell ref="G35:G36"/>
    <mergeCell ref="G37:G38"/>
    <mergeCell ref="J31:J32"/>
    <mergeCell ref="C33:C34"/>
    <mergeCell ref="D33:D34"/>
    <mergeCell ref="E33:E34"/>
    <mergeCell ref="F33:F34"/>
    <mergeCell ref="H33:H34"/>
    <mergeCell ref="I33:I34"/>
    <mergeCell ref="J33:J34"/>
    <mergeCell ref="C31:C32"/>
    <mergeCell ref="D31:D32"/>
    <mergeCell ref="E31:E32"/>
    <mergeCell ref="F31:F32"/>
    <mergeCell ref="H31:H32"/>
    <mergeCell ref="I31:I32"/>
    <mergeCell ref="G31:G32"/>
    <mergeCell ref="G33:G34"/>
    <mergeCell ref="H29:H30"/>
    <mergeCell ref="I29:I30"/>
    <mergeCell ref="J29:J30"/>
    <mergeCell ref="C27:C28"/>
    <mergeCell ref="D27:D28"/>
    <mergeCell ref="E27:E28"/>
    <mergeCell ref="F27:F28"/>
    <mergeCell ref="G27:G28"/>
    <mergeCell ref="G29:G30"/>
    <mergeCell ref="H27:H28"/>
    <mergeCell ref="I27:I28"/>
    <mergeCell ref="J27:J28"/>
    <mergeCell ref="H25:H26"/>
    <mergeCell ref="I25:I26"/>
    <mergeCell ref="J25:J26"/>
    <mergeCell ref="C23:C24"/>
    <mergeCell ref="D23:D24"/>
    <mergeCell ref="E23:E24"/>
    <mergeCell ref="F23:F24"/>
    <mergeCell ref="H23:H24"/>
    <mergeCell ref="J19:J20"/>
    <mergeCell ref="I23:I24"/>
    <mergeCell ref="J23:J24"/>
    <mergeCell ref="G19:G20"/>
    <mergeCell ref="G21:G22"/>
    <mergeCell ref="G23:G24"/>
    <mergeCell ref="G25:G26"/>
    <mergeCell ref="C21:C22"/>
    <mergeCell ref="D21:D22"/>
    <mergeCell ref="E21:E22"/>
    <mergeCell ref="F21:F22"/>
    <mergeCell ref="H21:H22"/>
    <mergeCell ref="I21:I22"/>
    <mergeCell ref="J21:J22"/>
    <mergeCell ref="C19:C20"/>
    <mergeCell ref="D19:D20"/>
    <mergeCell ref="E19:E20"/>
    <mergeCell ref="F19:F20"/>
    <mergeCell ref="H19:H20"/>
    <mergeCell ref="I19:I20"/>
    <mergeCell ref="J13:J14"/>
    <mergeCell ref="J15:J16"/>
    <mergeCell ref="J17:J18"/>
    <mergeCell ref="C13:C14"/>
    <mergeCell ref="D13:D14"/>
    <mergeCell ref="E13:E14"/>
    <mergeCell ref="F13:F14"/>
    <mergeCell ref="H13:H14"/>
    <mergeCell ref="I13:I14"/>
    <mergeCell ref="H17:H18"/>
    <mergeCell ref="I17:I18"/>
    <mergeCell ref="I15:I16"/>
    <mergeCell ref="H15:H16"/>
    <mergeCell ref="C17:C18"/>
    <mergeCell ref="D17:D18"/>
    <mergeCell ref="G13:G14"/>
    <mergeCell ref="G15:G16"/>
    <mergeCell ref="G17:G18"/>
    <mergeCell ref="J11:J12"/>
    <mergeCell ref="I9:I10"/>
    <mergeCell ref="J9:J10"/>
    <mergeCell ref="I11:I12"/>
    <mergeCell ref="I5:J8"/>
    <mergeCell ref="C5:C6"/>
    <mergeCell ref="D5:D8"/>
    <mergeCell ref="C7:C8"/>
    <mergeCell ref="E5:E8"/>
    <mergeCell ref="F5:F6"/>
    <mergeCell ref="F7:F8"/>
    <mergeCell ref="G5:G8"/>
    <mergeCell ref="H5:H8"/>
    <mergeCell ref="D9:D10"/>
    <mergeCell ref="E9:E10"/>
    <mergeCell ref="F9:F10"/>
    <mergeCell ref="H9:H10"/>
    <mergeCell ref="C11:C12"/>
    <mergeCell ref="D11:D12"/>
    <mergeCell ref="E11:E12"/>
    <mergeCell ref="F11:F12"/>
    <mergeCell ref="H11:H12"/>
    <mergeCell ref="G9:G10"/>
    <mergeCell ref="G11:G12"/>
  </mergeCells>
  <phoneticPr fontId="6"/>
  <dataValidations count="6">
    <dataValidation type="list" allowBlank="1" showInputMessage="1" showErrorMessage="1" sqref="H9:H136">
      <formula1>$M$13:$M$14</formula1>
    </dataValidation>
    <dataValidation type="list" imeMode="hiragana" allowBlank="1" showInputMessage="1" sqref="J9:J136">
      <formula1>"㎥,㎡,t,個,m"</formula1>
    </dataValidation>
    <dataValidation imeMode="off" allowBlank="1" showInputMessage="1" showErrorMessage="1" sqref="I9:I136"/>
    <dataValidation imeMode="hiragana" allowBlank="1" showInputMessage="1" showErrorMessage="1" sqref="D9:G136"/>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formula1>$O$9:$O$12</formula1>
    </dataValidation>
    <dataValidation type="list" allowBlank="1" showInputMessage="1" showErrorMessage="1" sqref="L3">
      <formula1>$P$9:$P$10</formula1>
    </dataValidation>
  </dataValidations>
  <hyperlinks>
    <hyperlink ref="A1:A2" location="表紙１!A1" display="表紙１へ戻る"/>
    <hyperlink ref="A1:A3" location="表紙!A1" display="表紙へ戻る"/>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60" zoomScaleNormal="85" workbookViewId="0">
      <selection activeCell="C27" sqref="C27:J27"/>
    </sheetView>
  </sheetViews>
  <sheetFormatPr defaultRowHeight="13.5"/>
  <cols>
    <col min="1" max="1" width="10.625" style="248" bestFit="1" customWidth="1"/>
    <col min="2" max="2" width="5.375" style="1299" customWidth="1"/>
    <col min="3" max="3" width="15" style="1299" customWidth="1"/>
    <col min="4" max="9" width="9" style="1299"/>
    <col min="10" max="10" width="7.625" style="1299" customWidth="1"/>
    <col min="11" max="255" width="9" style="1299"/>
    <col min="256" max="256" width="11.25" style="1299" customWidth="1"/>
    <col min="257" max="262" width="9" style="1299"/>
    <col min="263" max="263" width="7.625" style="1299" customWidth="1"/>
    <col min="264" max="511" width="9" style="1299"/>
    <col min="512" max="512" width="11.25" style="1299" customWidth="1"/>
    <col min="513" max="518" width="9" style="1299"/>
    <col min="519" max="519" width="7.625" style="1299" customWidth="1"/>
    <col min="520" max="767" width="9" style="1299"/>
    <col min="768" max="768" width="11.25" style="1299" customWidth="1"/>
    <col min="769" max="774" width="9" style="1299"/>
    <col min="775" max="775" width="7.625" style="1299" customWidth="1"/>
    <col min="776" max="1023" width="9" style="1299"/>
    <col min="1024" max="1024" width="11.25" style="1299" customWidth="1"/>
    <col min="1025" max="1030" width="9" style="1299"/>
    <col min="1031" max="1031" width="7.625" style="1299" customWidth="1"/>
    <col min="1032" max="1279" width="9" style="1299"/>
    <col min="1280" max="1280" width="11.25" style="1299" customWidth="1"/>
    <col min="1281" max="1286" width="9" style="1299"/>
    <col min="1287" max="1287" width="7.625" style="1299" customWidth="1"/>
    <col min="1288" max="1535" width="9" style="1299"/>
    <col min="1536" max="1536" width="11.25" style="1299" customWidth="1"/>
    <col min="1537" max="1542" width="9" style="1299"/>
    <col min="1543" max="1543" width="7.625" style="1299" customWidth="1"/>
    <col min="1544" max="1791" width="9" style="1299"/>
    <col min="1792" max="1792" width="11.25" style="1299" customWidth="1"/>
    <col min="1793" max="1798" width="9" style="1299"/>
    <col min="1799" max="1799" width="7.625" style="1299" customWidth="1"/>
    <col min="1800" max="2047" width="9" style="1299"/>
    <col min="2048" max="2048" width="11.25" style="1299" customWidth="1"/>
    <col min="2049" max="2054" width="9" style="1299"/>
    <col min="2055" max="2055" width="7.625" style="1299" customWidth="1"/>
    <col min="2056" max="2303" width="9" style="1299"/>
    <col min="2304" max="2304" width="11.25" style="1299" customWidth="1"/>
    <col min="2305" max="2310" width="9" style="1299"/>
    <col min="2311" max="2311" width="7.625" style="1299" customWidth="1"/>
    <col min="2312" max="2559" width="9" style="1299"/>
    <col min="2560" max="2560" width="11.25" style="1299" customWidth="1"/>
    <col min="2561" max="2566" width="9" style="1299"/>
    <col min="2567" max="2567" width="7.625" style="1299" customWidth="1"/>
    <col min="2568" max="2815" width="9" style="1299"/>
    <col min="2816" max="2816" width="11.25" style="1299" customWidth="1"/>
    <col min="2817" max="2822" width="9" style="1299"/>
    <col min="2823" max="2823" width="7.625" style="1299" customWidth="1"/>
    <col min="2824" max="3071" width="9" style="1299"/>
    <col min="3072" max="3072" width="11.25" style="1299" customWidth="1"/>
    <col min="3073" max="3078" width="9" style="1299"/>
    <col min="3079" max="3079" width="7.625" style="1299" customWidth="1"/>
    <col min="3080" max="3327" width="9" style="1299"/>
    <col min="3328" max="3328" width="11.25" style="1299" customWidth="1"/>
    <col min="3329" max="3334" width="9" style="1299"/>
    <col min="3335" max="3335" width="7.625" style="1299" customWidth="1"/>
    <col min="3336" max="3583" width="9" style="1299"/>
    <col min="3584" max="3584" width="11.25" style="1299" customWidth="1"/>
    <col min="3585" max="3590" width="9" style="1299"/>
    <col min="3591" max="3591" width="7.625" style="1299" customWidth="1"/>
    <col min="3592" max="3839" width="9" style="1299"/>
    <col min="3840" max="3840" width="11.25" style="1299" customWidth="1"/>
    <col min="3841" max="3846" width="9" style="1299"/>
    <col min="3847" max="3847" width="7.625" style="1299" customWidth="1"/>
    <col min="3848" max="4095" width="9" style="1299"/>
    <col min="4096" max="4096" width="11.25" style="1299" customWidth="1"/>
    <col min="4097" max="4102" width="9" style="1299"/>
    <col min="4103" max="4103" width="7.625" style="1299" customWidth="1"/>
    <col min="4104" max="4351" width="9" style="1299"/>
    <col min="4352" max="4352" width="11.25" style="1299" customWidth="1"/>
    <col min="4353" max="4358" width="9" style="1299"/>
    <col min="4359" max="4359" width="7.625" style="1299" customWidth="1"/>
    <col min="4360" max="4607" width="9" style="1299"/>
    <col min="4608" max="4608" width="11.25" style="1299" customWidth="1"/>
    <col min="4609" max="4614" width="9" style="1299"/>
    <col min="4615" max="4615" width="7.625" style="1299" customWidth="1"/>
    <col min="4616" max="4863" width="9" style="1299"/>
    <col min="4864" max="4864" width="11.25" style="1299" customWidth="1"/>
    <col min="4865" max="4870" width="9" style="1299"/>
    <col min="4871" max="4871" width="7.625" style="1299" customWidth="1"/>
    <col min="4872" max="5119" width="9" style="1299"/>
    <col min="5120" max="5120" width="11.25" style="1299" customWidth="1"/>
    <col min="5121" max="5126" width="9" style="1299"/>
    <col min="5127" max="5127" width="7.625" style="1299" customWidth="1"/>
    <col min="5128" max="5375" width="9" style="1299"/>
    <col min="5376" max="5376" width="11.25" style="1299" customWidth="1"/>
    <col min="5377" max="5382" width="9" style="1299"/>
    <col min="5383" max="5383" width="7.625" style="1299" customWidth="1"/>
    <col min="5384" max="5631" width="9" style="1299"/>
    <col min="5632" max="5632" width="11.25" style="1299" customWidth="1"/>
    <col min="5633" max="5638" width="9" style="1299"/>
    <col min="5639" max="5639" width="7.625" style="1299" customWidth="1"/>
    <col min="5640" max="5887" width="9" style="1299"/>
    <col min="5888" max="5888" width="11.25" style="1299" customWidth="1"/>
    <col min="5889" max="5894" width="9" style="1299"/>
    <col min="5895" max="5895" width="7.625" style="1299" customWidth="1"/>
    <col min="5896" max="6143" width="9" style="1299"/>
    <col min="6144" max="6144" width="11.25" style="1299" customWidth="1"/>
    <col min="6145" max="6150" width="9" style="1299"/>
    <col min="6151" max="6151" width="7.625" style="1299" customWidth="1"/>
    <col min="6152" max="6399" width="9" style="1299"/>
    <col min="6400" max="6400" width="11.25" style="1299" customWidth="1"/>
    <col min="6401" max="6406" width="9" style="1299"/>
    <col min="6407" max="6407" width="7.625" style="1299" customWidth="1"/>
    <col min="6408" max="6655" width="9" style="1299"/>
    <col min="6656" max="6656" width="11.25" style="1299" customWidth="1"/>
    <col min="6657" max="6662" width="9" style="1299"/>
    <col min="6663" max="6663" width="7.625" style="1299" customWidth="1"/>
    <col min="6664" max="6911" width="9" style="1299"/>
    <col min="6912" max="6912" width="11.25" style="1299" customWidth="1"/>
    <col min="6913" max="6918" width="9" style="1299"/>
    <col min="6919" max="6919" width="7.625" style="1299" customWidth="1"/>
    <col min="6920" max="7167" width="9" style="1299"/>
    <col min="7168" max="7168" width="11.25" style="1299" customWidth="1"/>
    <col min="7169" max="7174" width="9" style="1299"/>
    <col min="7175" max="7175" width="7.625" style="1299" customWidth="1"/>
    <col min="7176" max="7423" width="9" style="1299"/>
    <col min="7424" max="7424" width="11.25" style="1299" customWidth="1"/>
    <col min="7425" max="7430" width="9" style="1299"/>
    <col min="7431" max="7431" width="7.625" style="1299" customWidth="1"/>
    <col min="7432" max="7679" width="9" style="1299"/>
    <col min="7680" max="7680" width="11.25" style="1299" customWidth="1"/>
    <col min="7681" max="7686" width="9" style="1299"/>
    <col min="7687" max="7687" width="7.625" style="1299" customWidth="1"/>
    <col min="7688" max="7935" width="9" style="1299"/>
    <col min="7936" max="7936" width="11.25" style="1299" customWidth="1"/>
    <col min="7937" max="7942" width="9" style="1299"/>
    <col min="7943" max="7943" width="7.625" style="1299" customWidth="1"/>
    <col min="7944" max="8191" width="9" style="1299"/>
    <col min="8192" max="8192" width="11.25" style="1299" customWidth="1"/>
    <col min="8193" max="8198" width="9" style="1299"/>
    <col min="8199" max="8199" width="7.625" style="1299" customWidth="1"/>
    <col min="8200" max="8447" width="9" style="1299"/>
    <col min="8448" max="8448" width="11.25" style="1299" customWidth="1"/>
    <col min="8449" max="8454" width="9" style="1299"/>
    <col min="8455" max="8455" width="7.625" style="1299" customWidth="1"/>
    <col min="8456" max="8703" width="9" style="1299"/>
    <col min="8704" max="8704" width="11.25" style="1299" customWidth="1"/>
    <col min="8705" max="8710" width="9" style="1299"/>
    <col min="8711" max="8711" width="7.625" style="1299" customWidth="1"/>
    <col min="8712" max="8959" width="9" style="1299"/>
    <col min="8960" max="8960" width="11.25" style="1299" customWidth="1"/>
    <col min="8961" max="8966" width="9" style="1299"/>
    <col min="8967" max="8967" width="7.625" style="1299" customWidth="1"/>
    <col min="8968" max="9215" width="9" style="1299"/>
    <col min="9216" max="9216" width="11.25" style="1299" customWidth="1"/>
    <col min="9217" max="9222" width="9" style="1299"/>
    <col min="9223" max="9223" width="7.625" style="1299" customWidth="1"/>
    <col min="9224" max="9471" width="9" style="1299"/>
    <col min="9472" max="9472" width="11.25" style="1299" customWidth="1"/>
    <col min="9473" max="9478" width="9" style="1299"/>
    <col min="9479" max="9479" width="7.625" style="1299" customWidth="1"/>
    <col min="9480" max="9727" width="9" style="1299"/>
    <col min="9728" max="9728" width="11.25" style="1299" customWidth="1"/>
    <col min="9729" max="9734" width="9" style="1299"/>
    <col min="9735" max="9735" width="7.625" style="1299" customWidth="1"/>
    <col min="9736" max="9983" width="9" style="1299"/>
    <col min="9984" max="9984" width="11.25" style="1299" customWidth="1"/>
    <col min="9985" max="9990" width="9" style="1299"/>
    <col min="9991" max="9991" width="7.625" style="1299" customWidth="1"/>
    <col min="9992" max="10239" width="9" style="1299"/>
    <col min="10240" max="10240" width="11.25" style="1299" customWidth="1"/>
    <col min="10241" max="10246" width="9" style="1299"/>
    <col min="10247" max="10247" width="7.625" style="1299" customWidth="1"/>
    <col min="10248" max="10495" width="9" style="1299"/>
    <col min="10496" max="10496" width="11.25" style="1299" customWidth="1"/>
    <col min="10497" max="10502" width="9" style="1299"/>
    <col min="10503" max="10503" width="7.625" style="1299" customWidth="1"/>
    <col min="10504" max="10751" width="9" style="1299"/>
    <col min="10752" max="10752" width="11.25" style="1299" customWidth="1"/>
    <col min="10753" max="10758" width="9" style="1299"/>
    <col min="10759" max="10759" width="7.625" style="1299" customWidth="1"/>
    <col min="10760" max="11007" width="9" style="1299"/>
    <col min="11008" max="11008" width="11.25" style="1299" customWidth="1"/>
    <col min="11009" max="11014" width="9" style="1299"/>
    <col min="11015" max="11015" width="7.625" style="1299" customWidth="1"/>
    <col min="11016" max="11263" width="9" style="1299"/>
    <col min="11264" max="11264" width="11.25" style="1299" customWidth="1"/>
    <col min="11265" max="11270" width="9" style="1299"/>
    <col min="11271" max="11271" width="7.625" style="1299" customWidth="1"/>
    <col min="11272" max="11519" width="9" style="1299"/>
    <col min="11520" max="11520" width="11.25" style="1299" customWidth="1"/>
    <col min="11521" max="11526" width="9" style="1299"/>
    <col min="11527" max="11527" width="7.625" style="1299" customWidth="1"/>
    <col min="11528" max="11775" width="9" style="1299"/>
    <col min="11776" max="11776" width="11.25" style="1299" customWidth="1"/>
    <col min="11777" max="11782" width="9" style="1299"/>
    <col min="11783" max="11783" width="7.625" style="1299" customWidth="1"/>
    <col min="11784" max="12031" width="9" style="1299"/>
    <col min="12032" max="12032" width="11.25" style="1299" customWidth="1"/>
    <col min="12033" max="12038" width="9" style="1299"/>
    <col min="12039" max="12039" width="7.625" style="1299" customWidth="1"/>
    <col min="12040" max="12287" width="9" style="1299"/>
    <col min="12288" max="12288" width="11.25" style="1299" customWidth="1"/>
    <col min="12289" max="12294" width="9" style="1299"/>
    <col min="12295" max="12295" width="7.625" style="1299" customWidth="1"/>
    <col min="12296" max="12543" width="9" style="1299"/>
    <col min="12544" max="12544" width="11.25" style="1299" customWidth="1"/>
    <col min="12545" max="12550" width="9" style="1299"/>
    <col min="12551" max="12551" width="7.625" style="1299" customWidth="1"/>
    <col min="12552" max="12799" width="9" style="1299"/>
    <col min="12800" max="12800" width="11.25" style="1299" customWidth="1"/>
    <col min="12801" max="12806" width="9" style="1299"/>
    <col min="12807" max="12807" width="7.625" style="1299" customWidth="1"/>
    <col min="12808" max="13055" width="9" style="1299"/>
    <col min="13056" max="13056" width="11.25" style="1299" customWidth="1"/>
    <col min="13057" max="13062" width="9" style="1299"/>
    <col min="13063" max="13063" width="7.625" style="1299" customWidth="1"/>
    <col min="13064" max="13311" width="9" style="1299"/>
    <col min="13312" max="13312" width="11.25" style="1299" customWidth="1"/>
    <col min="13313" max="13318" width="9" style="1299"/>
    <col min="13319" max="13319" width="7.625" style="1299" customWidth="1"/>
    <col min="13320" max="13567" width="9" style="1299"/>
    <col min="13568" max="13568" width="11.25" style="1299" customWidth="1"/>
    <col min="13569" max="13574" width="9" style="1299"/>
    <col min="13575" max="13575" width="7.625" style="1299" customWidth="1"/>
    <col min="13576" max="13823" width="9" style="1299"/>
    <col min="13824" max="13824" width="11.25" style="1299" customWidth="1"/>
    <col min="13825" max="13830" width="9" style="1299"/>
    <col min="13831" max="13831" width="7.625" style="1299" customWidth="1"/>
    <col min="13832" max="14079" width="9" style="1299"/>
    <col min="14080" max="14080" width="11.25" style="1299" customWidth="1"/>
    <col min="14081" max="14086" width="9" style="1299"/>
    <col min="14087" max="14087" width="7.625" style="1299" customWidth="1"/>
    <col min="14088" max="14335" width="9" style="1299"/>
    <col min="14336" max="14336" width="11.25" style="1299" customWidth="1"/>
    <col min="14337" max="14342" width="9" style="1299"/>
    <col min="14343" max="14343" width="7.625" style="1299" customWidth="1"/>
    <col min="14344" max="14591" width="9" style="1299"/>
    <col min="14592" max="14592" width="11.25" style="1299" customWidth="1"/>
    <col min="14593" max="14598" width="9" style="1299"/>
    <col min="14599" max="14599" width="7.625" style="1299" customWidth="1"/>
    <col min="14600" max="14847" width="9" style="1299"/>
    <col min="14848" max="14848" width="11.25" style="1299" customWidth="1"/>
    <col min="14849" max="14854" width="9" style="1299"/>
    <col min="14855" max="14855" width="7.625" style="1299" customWidth="1"/>
    <col min="14856" max="15103" width="9" style="1299"/>
    <col min="15104" max="15104" width="11.25" style="1299" customWidth="1"/>
    <col min="15105" max="15110" width="9" style="1299"/>
    <col min="15111" max="15111" width="7.625" style="1299" customWidth="1"/>
    <col min="15112" max="15359" width="9" style="1299"/>
    <col min="15360" max="15360" width="11.25" style="1299" customWidth="1"/>
    <col min="15361" max="15366" width="9" style="1299"/>
    <col min="15367" max="15367" width="7.625" style="1299" customWidth="1"/>
    <col min="15368" max="15615" width="9" style="1299"/>
    <col min="15616" max="15616" width="11.25" style="1299" customWidth="1"/>
    <col min="15617" max="15622" width="9" style="1299"/>
    <col min="15623" max="15623" width="7.625" style="1299" customWidth="1"/>
    <col min="15624" max="15871" width="9" style="1299"/>
    <col min="15872" max="15872" width="11.25" style="1299" customWidth="1"/>
    <col min="15873" max="15878" width="9" style="1299"/>
    <col min="15879" max="15879" width="7.625" style="1299" customWidth="1"/>
    <col min="15880" max="16127" width="9" style="1299"/>
    <col min="16128" max="16128" width="11.25" style="1299" customWidth="1"/>
    <col min="16129" max="16134" width="9" style="1299"/>
    <col min="16135" max="16135" width="7.625" style="1299" customWidth="1"/>
    <col min="16136" max="16384" width="9" style="1299"/>
  </cols>
  <sheetData>
    <row r="1" spans="1:11">
      <c r="A1" s="1761" t="s">
        <v>754</v>
      </c>
      <c r="B1" s="1299" t="s">
        <v>1743</v>
      </c>
    </row>
    <row r="2" spans="1:11">
      <c r="A2" s="1761"/>
    </row>
    <row r="3" spans="1:11" ht="29.25" customHeight="1">
      <c r="A3" s="1761"/>
      <c r="B3" s="2520" t="s">
        <v>1742</v>
      </c>
      <c r="C3" s="2520"/>
      <c r="D3" s="2520"/>
      <c r="E3" s="2520"/>
      <c r="F3" s="2520"/>
      <c r="G3" s="2520"/>
      <c r="H3" s="2520"/>
      <c r="I3" s="2520"/>
      <c r="J3" s="2520"/>
    </row>
    <row r="4" spans="1:11">
      <c r="A4" s="263"/>
    </row>
    <row r="5" spans="1:11">
      <c r="A5" s="263"/>
    </row>
    <row r="6" spans="1:11">
      <c r="A6" s="263"/>
    </row>
    <row r="7" spans="1:11">
      <c r="A7" s="263"/>
    </row>
    <row r="8" spans="1:11">
      <c r="A8" s="263"/>
      <c r="B8" s="2522" t="str">
        <f>"福岡県"&amp;SUBSTITUTE(入力シート!C3," ","")&amp; "長　殿"</f>
        <v>福岡県長　殿</v>
      </c>
      <c r="C8" s="2522"/>
      <c r="D8" s="2522"/>
      <c r="E8" s="1403"/>
      <c r="F8" s="1403"/>
      <c r="G8" s="1403"/>
      <c r="H8" s="1403"/>
      <c r="I8" s="1403"/>
      <c r="J8" s="1403"/>
      <c r="K8" s="1403"/>
    </row>
    <row r="9" spans="1:11">
      <c r="A9" s="263"/>
      <c r="B9" s="1403"/>
      <c r="C9" s="1403"/>
      <c r="D9" s="1403"/>
      <c r="E9" s="1403"/>
      <c r="F9" s="1403"/>
      <c r="G9" s="1403"/>
      <c r="H9" s="1403"/>
      <c r="I9" s="1403"/>
      <c r="J9" s="1403"/>
      <c r="K9" s="1403"/>
    </row>
    <row r="10" spans="1:11">
      <c r="A10" s="263"/>
      <c r="B10" s="1403"/>
      <c r="C10" s="1403"/>
      <c r="D10" s="1403"/>
      <c r="E10" s="1403"/>
      <c r="F10" s="1403"/>
      <c r="G10" s="1403"/>
      <c r="H10" s="1403"/>
      <c r="I10" s="1403"/>
      <c r="J10" s="1403"/>
      <c r="K10" s="1403"/>
    </row>
    <row r="11" spans="1:11">
      <c r="A11" s="263"/>
      <c r="B11" s="1403"/>
      <c r="C11" s="1403"/>
      <c r="D11" s="1403"/>
      <c r="E11" s="1403"/>
      <c r="F11" s="1403"/>
      <c r="G11" s="1403"/>
      <c r="H11" s="1403"/>
      <c r="I11" s="1403"/>
      <c r="J11" s="1403"/>
      <c r="K11" s="1403"/>
    </row>
    <row r="12" spans="1:11">
      <c r="A12" s="263"/>
      <c r="B12" s="1403"/>
      <c r="C12" s="1403"/>
      <c r="D12" s="1403"/>
      <c r="E12" s="1403"/>
      <c r="F12" s="1403"/>
      <c r="G12" s="1403"/>
      <c r="H12" s="1403"/>
      <c r="I12" s="1403"/>
      <c r="J12" s="1403"/>
      <c r="K12" s="1403"/>
    </row>
    <row r="13" spans="1:11">
      <c r="A13" s="263"/>
      <c r="B13" s="1403"/>
      <c r="C13" s="1404" t="s">
        <v>1741</v>
      </c>
      <c r="D13" s="1405" t="str">
        <f>" "&amp;入力シート!$D$4&amp;入力シート!$E$4&amp;入力シート!$G$4&amp;" "&amp;入力シート!$I$4&amp;入力シート!$K$4&amp;入力シート!$O$4</f>
        <v xml:space="preserve"> 令和年度 起工第号</v>
      </c>
      <c r="E13" s="1405"/>
      <c r="F13" s="1405"/>
      <c r="G13" s="1406"/>
      <c r="H13" s="1405"/>
      <c r="I13" s="1405"/>
      <c r="J13" s="1403"/>
      <c r="K13" s="1403"/>
    </row>
    <row r="14" spans="1:11">
      <c r="B14" s="1403"/>
      <c r="C14" s="1407"/>
      <c r="D14" s="1408"/>
      <c r="E14" s="1408"/>
      <c r="F14" s="1408"/>
      <c r="G14" s="1409"/>
      <c r="H14" s="1403"/>
      <c r="I14" s="1403"/>
      <c r="J14" s="1403"/>
      <c r="K14" s="1403"/>
    </row>
    <row r="15" spans="1:11">
      <c r="B15" s="1403"/>
      <c r="C15" s="1410" t="s">
        <v>1744</v>
      </c>
      <c r="D15" s="2518" t="str">
        <f>" "&amp;入力シート!$D$5&amp;" "&amp;入力シート!$D$8</f>
        <v xml:space="preserve">  </v>
      </c>
      <c r="E15" s="2518"/>
      <c r="F15" s="2518"/>
      <c r="G15" s="1405" t="str">
        <f>" "&amp;"["&amp;入力シート!$D$7&amp;"]"&amp;" "&amp;入力シート!$D$9</f>
        <v xml:space="preserve"> [] </v>
      </c>
      <c r="H15" s="1410"/>
      <c r="I15" s="1410"/>
      <c r="J15" s="1411"/>
      <c r="K15" s="1411"/>
    </row>
    <row r="16" spans="1:11">
      <c r="B16" s="1403"/>
      <c r="C16" s="1411"/>
      <c r="D16" s="1403"/>
      <c r="E16" s="1403"/>
      <c r="F16" s="1403"/>
      <c r="G16" s="1403"/>
      <c r="H16" s="1403"/>
      <c r="I16" s="1403"/>
      <c r="J16" s="1403"/>
      <c r="K16" s="1403"/>
    </row>
    <row r="17" spans="2:11">
      <c r="B17" s="1403"/>
      <c r="C17" s="1410" t="s">
        <v>1740</v>
      </c>
      <c r="D17" s="2521" t="str">
        <f>" " &amp; 入力シート!$D$6</f>
        <v xml:space="preserve"> </v>
      </c>
      <c r="E17" s="2521"/>
      <c r="F17" s="2521"/>
      <c r="G17" s="2521"/>
      <c r="H17" s="2521"/>
      <c r="I17" s="1412"/>
      <c r="J17" s="1403"/>
      <c r="K17" s="1403"/>
    </row>
    <row r="18" spans="2:11">
      <c r="B18" s="1403"/>
      <c r="C18" s="1404"/>
      <c r="D18" s="1413"/>
      <c r="E18" s="1413"/>
      <c r="F18" s="1413"/>
      <c r="G18" s="1413"/>
      <c r="H18" s="1413"/>
      <c r="I18" s="1413"/>
      <c r="J18" s="1403"/>
      <c r="K18" s="1403"/>
    </row>
    <row r="19" spans="2:11">
      <c r="B19" s="1403"/>
      <c r="C19" s="1404"/>
      <c r="D19" s="1413"/>
      <c r="E19" s="1413"/>
      <c r="F19" s="1413"/>
      <c r="G19" s="1413"/>
      <c r="H19" s="1413"/>
      <c r="I19" s="1413"/>
      <c r="J19" s="1403"/>
      <c r="K19" s="1403"/>
    </row>
    <row r="20" spans="2:11">
      <c r="B20" s="1403"/>
      <c r="C20" s="1404"/>
      <c r="D20" s="1413"/>
      <c r="E20" s="1413"/>
      <c r="F20" s="1413"/>
      <c r="G20" s="1413"/>
      <c r="H20" s="1413"/>
      <c r="I20" s="1413"/>
      <c r="J20" s="1403"/>
      <c r="K20" s="1403"/>
    </row>
    <row r="21" spans="2:11">
      <c r="B21" s="1403" t="s">
        <v>1739</v>
      </c>
      <c r="C21" s="1413"/>
      <c r="D21" s="1413"/>
      <c r="E21" s="1413"/>
      <c r="F21" s="1413"/>
      <c r="G21" s="1413"/>
      <c r="H21" s="1413"/>
      <c r="I21" s="1403"/>
      <c r="J21" s="1403"/>
      <c r="K21" s="1403"/>
    </row>
    <row r="22" spans="2:11">
      <c r="B22" s="1403" t="s">
        <v>1738</v>
      </c>
      <c r="C22" s="1413"/>
      <c r="D22" s="1413"/>
      <c r="E22" s="1413"/>
      <c r="F22" s="1413"/>
      <c r="G22" s="1413"/>
      <c r="H22" s="1413"/>
      <c r="I22" s="1403"/>
      <c r="J22" s="1403"/>
      <c r="K22" s="1403"/>
    </row>
    <row r="23" spans="2:11">
      <c r="B23" s="1403"/>
      <c r="C23" s="1413"/>
      <c r="D23" s="1413"/>
      <c r="E23" s="1413"/>
      <c r="F23" s="1413"/>
      <c r="G23" s="1413"/>
      <c r="H23" s="1413"/>
      <c r="I23" s="1403"/>
      <c r="J23" s="1403"/>
      <c r="K23" s="1403"/>
    </row>
    <row r="24" spans="2:11">
      <c r="B24" s="1403"/>
      <c r="C24" s="1403"/>
      <c r="D24" s="1403"/>
      <c r="E24" s="1403"/>
      <c r="F24" s="1403"/>
      <c r="G24" s="1403"/>
      <c r="H24" s="1403"/>
      <c r="I24" s="1403"/>
      <c r="J24" s="1403"/>
      <c r="K24" s="1403"/>
    </row>
    <row r="25" spans="2:11">
      <c r="B25" s="1403"/>
      <c r="C25" s="1403"/>
      <c r="D25" s="1403"/>
      <c r="E25" s="1403"/>
      <c r="F25" s="1403"/>
      <c r="G25" s="1403"/>
      <c r="H25" s="1403"/>
      <c r="I25" s="1403"/>
      <c r="J25" s="1403"/>
      <c r="K25" s="1403"/>
    </row>
    <row r="26" spans="2:11">
      <c r="B26" s="1403"/>
      <c r="C26" s="1408" t="s">
        <v>1737</v>
      </c>
      <c r="D26" s="1408"/>
      <c r="E26" s="1408"/>
      <c r="F26" s="1408"/>
      <c r="G26" s="1408"/>
      <c r="H26" s="1408"/>
      <c r="I26" s="1408"/>
      <c r="J26" s="1408"/>
      <c r="K26" s="1403"/>
    </row>
    <row r="27" spans="2:11" ht="27" customHeight="1">
      <c r="B27" s="1403"/>
      <c r="C27" s="2521"/>
      <c r="D27" s="2521"/>
      <c r="E27" s="2521"/>
      <c r="F27" s="2521"/>
      <c r="G27" s="2521"/>
      <c r="H27" s="2521"/>
      <c r="I27" s="2521"/>
      <c r="J27" s="2521"/>
      <c r="K27" s="1403"/>
    </row>
    <row r="28" spans="2:11" ht="27" customHeight="1">
      <c r="B28" s="1403"/>
      <c r="C28" s="2521"/>
      <c r="D28" s="2521"/>
      <c r="E28" s="2521"/>
      <c r="F28" s="2521"/>
      <c r="G28" s="2521"/>
      <c r="H28" s="2521"/>
      <c r="I28" s="2521"/>
      <c r="J28" s="2521"/>
      <c r="K28" s="1403"/>
    </row>
    <row r="29" spans="2:11" ht="27" customHeight="1">
      <c r="B29" s="1403"/>
      <c r="C29" s="2521"/>
      <c r="D29" s="2521"/>
      <c r="E29" s="2521"/>
      <c r="F29" s="2521"/>
      <c r="G29" s="2521"/>
      <c r="H29" s="2521"/>
      <c r="I29" s="2521"/>
      <c r="J29" s="2521"/>
      <c r="K29" s="1403"/>
    </row>
    <row r="30" spans="2:11" ht="27" customHeight="1">
      <c r="B30" s="1403"/>
      <c r="C30" s="2521"/>
      <c r="D30" s="2521"/>
      <c r="E30" s="2521"/>
      <c r="F30" s="2521"/>
      <c r="G30" s="2521"/>
      <c r="H30" s="2521"/>
      <c r="I30" s="2521"/>
      <c r="J30" s="2521"/>
      <c r="K30" s="1403"/>
    </row>
    <row r="31" spans="2:11" ht="27" customHeight="1">
      <c r="B31" s="1403"/>
      <c r="C31" s="1404"/>
      <c r="D31" s="1404"/>
      <c r="E31" s="1404"/>
      <c r="F31" s="1404"/>
      <c r="G31" s="1404"/>
      <c r="H31" s="1404"/>
      <c r="I31" s="1404"/>
      <c r="J31" s="1404"/>
      <c r="K31" s="1403"/>
    </row>
    <row r="32" spans="2:11" ht="27" customHeight="1">
      <c r="B32" s="1403"/>
      <c r="C32" s="1404"/>
      <c r="D32" s="1404"/>
      <c r="E32" s="1404"/>
      <c r="F32" s="1404"/>
      <c r="G32" s="1404"/>
      <c r="H32" s="1404"/>
      <c r="I32" s="1404"/>
      <c r="J32" s="1404"/>
      <c r="K32" s="1403"/>
    </row>
    <row r="33" spans="1:11" ht="27" customHeight="1">
      <c r="A33" s="265"/>
      <c r="B33" s="1403"/>
      <c r="C33" s="1404"/>
      <c r="D33" s="1404"/>
      <c r="E33" s="1404"/>
      <c r="F33" s="1404"/>
      <c r="G33" s="1404"/>
      <c r="H33" s="1404"/>
      <c r="I33" s="1404"/>
      <c r="J33" s="1404"/>
      <c r="K33" s="1403"/>
    </row>
    <row r="34" spans="1:11">
      <c r="B34" s="1403"/>
      <c r="C34" s="1403"/>
      <c r="D34" s="1403"/>
      <c r="E34" s="1745" t="s">
        <v>1177</v>
      </c>
      <c r="F34" s="1745"/>
      <c r="G34" s="1745"/>
      <c r="H34" s="1745"/>
      <c r="I34" s="1403"/>
      <c r="J34" s="1403"/>
      <c r="K34" s="1403"/>
    </row>
    <row r="35" spans="1:11">
      <c r="B35" s="1403"/>
      <c r="C35" s="1403"/>
      <c r="D35" s="1403"/>
      <c r="E35" s="1403"/>
      <c r="F35" s="1403"/>
      <c r="G35" s="1403"/>
      <c r="H35" s="1403"/>
      <c r="I35" s="1403"/>
      <c r="J35" s="1403"/>
      <c r="K35" s="1403"/>
    </row>
    <row r="36" spans="1:11" ht="13.5" customHeight="1">
      <c r="B36" s="1403"/>
      <c r="C36" s="1403"/>
      <c r="D36" s="1403" t="s">
        <v>1736</v>
      </c>
      <c r="E36" s="1403"/>
      <c r="F36" s="1403"/>
      <c r="G36" s="1403" t="str">
        <f>" "&amp;入力シート!$D$22</f>
        <v xml:space="preserve"> </v>
      </c>
      <c r="H36" s="1414"/>
      <c r="I36" s="1414"/>
      <c r="J36" s="1403"/>
      <c r="K36" s="1403"/>
    </row>
    <row r="37" spans="1:11" ht="13.5" customHeight="1">
      <c r="B37" s="1403"/>
      <c r="C37" s="1403"/>
      <c r="D37" s="1403"/>
      <c r="E37" s="1403"/>
      <c r="F37" s="1403"/>
      <c r="G37" s="1403"/>
      <c r="H37" s="1414"/>
      <c r="I37" s="1414"/>
      <c r="J37" s="1403"/>
      <c r="K37" s="1403"/>
    </row>
    <row r="38" spans="1:11" ht="13.5" customHeight="1">
      <c r="B38" s="1403"/>
      <c r="C38" s="1403"/>
      <c r="D38" s="1403" t="s">
        <v>1735</v>
      </c>
      <c r="E38" s="1403"/>
      <c r="F38" s="1403"/>
      <c r="G38" s="1403" t="str">
        <f>" "&amp;入力シート!$D$23&amp;" "</f>
        <v xml:space="preserve">  </v>
      </c>
      <c r="H38" s="1415"/>
      <c r="I38" s="1415"/>
      <c r="J38" s="1403"/>
      <c r="K38" s="1403"/>
    </row>
    <row r="39" spans="1:11">
      <c r="B39" s="1403"/>
      <c r="C39" s="1403"/>
      <c r="D39" s="1403"/>
      <c r="E39" s="1403"/>
      <c r="F39" s="1403"/>
      <c r="G39" s="1403"/>
      <c r="H39" s="1415"/>
      <c r="I39" s="1415"/>
      <c r="J39" s="1403"/>
      <c r="K39" s="1403"/>
    </row>
    <row r="40" spans="1:11">
      <c r="B40" s="1403"/>
      <c r="C40" s="1403"/>
      <c r="D40" s="1403" t="s">
        <v>1734</v>
      </c>
      <c r="E40" s="1403"/>
      <c r="F40" s="1403"/>
      <c r="G40" s="2519" t="str">
        <f>" "&amp;入力シート!$D$24</f>
        <v xml:space="preserve"> </v>
      </c>
      <c r="H40" s="2519"/>
      <c r="I40" s="2519"/>
      <c r="J40" s="1403"/>
      <c r="K40" s="1403"/>
    </row>
  </sheetData>
  <mergeCells count="11">
    <mergeCell ref="D15:F15"/>
    <mergeCell ref="A1:A3"/>
    <mergeCell ref="E34:H34"/>
    <mergeCell ref="G40:I40"/>
    <mergeCell ref="B3:J3"/>
    <mergeCell ref="C27:J27"/>
    <mergeCell ref="C28:J28"/>
    <mergeCell ref="C29:J29"/>
    <mergeCell ref="C30:J30"/>
    <mergeCell ref="D17:H17"/>
    <mergeCell ref="B8:D8"/>
  </mergeCells>
  <phoneticPr fontId="6"/>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Z300"/>
  <sheetViews>
    <sheetView workbookViewId="0">
      <selection activeCell="D22" sqref="D22:P27"/>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4" width="4.5" customWidth="1"/>
    <col min="25" max="25" width="3.625" customWidth="1"/>
    <col min="26" max="26" width="3.125" customWidth="1"/>
    <col min="32" max="32" width="11.625" customWidth="1"/>
  </cols>
  <sheetData>
    <row r="1" spans="1:52">
      <c r="A1" s="1"/>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
      <c r="AD1" s="1"/>
      <c r="AE1" s="1146"/>
      <c r="AF1" s="1146"/>
      <c r="AG1" s="1146"/>
      <c r="AH1" s="1146"/>
      <c r="AI1" s="1146"/>
      <c r="AJ1" s="1146"/>
      <c r="AK1" s="1146"/>
      <c r="AL1" s="1"/>
      <c r="AM1" s="1"/>
      <c r="AN1" s="1"/>
      <c r="AO1" s="1"/>
      <c r="AP1" s="1"/>
      <c r="AQ1" s="1"/>
      <c r="AR1" s="1"/>
      <c r="AS1" s="1"/>
      <c r="AT1" s="1"/>
      <c r="AU1" s="1"/>
      <c r="AV1" s="1"/>
      <c r="AW1" s="1"/>
      <c r="AX1" s="1"/>
      <c r="AY1" s="1"/>
      <c r="AZ1" s="1"/>
    </row>
    <row r="2" spans="1:52" ht="19.5" thickBot="1">
      <c r="A2" s="1"/>
      <c r="B2" s="199" t="s">
        <v>302</v>
      </c>
      <c r="C2" s="198"/>
      <c r="D2" s="198"/>
      <c r="E2" s="198"/>
      <c r="F2" s="198"/>
      <c r="G2" s="198"/>
      <c r="H2" s="198"/>
      <c r="I2" s="198"/>
      <c r="J2" s="198"/>
      <c r="K2" s="198"/>
      <c r="L2" s="198"/>
      <c r="M2" s="198"/>
      <c r="N2" s="198"/>
      <c r="O2" s="198"/>
      <c r="P2" s="198"/>
      <c r="Q2" s="198"/>
      <c r="R2" s="227" t="s">
        <v>346</v>
      </c>
      <c r="S2" s="198"/>
      <c r="T2" s="198"/>
      <c r="U2" s="198"/>
      <c r="V2" s="198"/>
      <c r="W2" s="198"/>
      <c r="X2" s="198"/>
      <c r="Y2" s="198"/>
      <c r="Z2" s="198"/>
      <c r="AA2" s="198"/>
      <c r="AB2" s="198"/>
      <c r="AC2" s="1"/>
      <c r="AD2" s="1145"/>
      <c r="AE2" s="1146"/>
      <c r="AF2" s="1146"/>
      <c r="AG2" s="1146"/>
      <c r="AH2" s="1146"/>
      <c r="AI2" s="1146"/>
      <c r="AJ2" s="1146"/>
      <c r="AK2" s="1146"/>
      <c r="AL2" s="1145"/>
      <c r="AM2" s="1145"/>
      <c r="AN2" s="1"/>
      <c r="AO2" s="1"/>
      <c r="AP2" s="1"/>
      <c r="AQ2" s="1"/>
      <c r="AR2" s="1"/>
      <c r="AS2" s="1"/>
      <c r="AT2" s="1"/>
      <c r="AU2" s="1"/>
      <c r="AV2" s="1"/>
      <c r="AW2" s="1"/>
      <c r="AX2" s="1"/>
      <c r="AY2" s="1"/>
      <c r="AZ2" s="1"/>
    </row>
    <row r="3" spans="1:52" ht="30" customHeight="1" thickTop="1" thickBot="1">
      <c r="A3" s="1"/>
      <c r="B3" s="225" t="s">
        <v>8</v>
      </c>
      <c r="C3" s="1679"/>
      <c r="D3" s="1680"/>
      <c r="E3" s="1680"/>
      <c r="F3" s="1680"/>
      <c r="G3" s="1680"/>
      <c r="H3" s="1680"/>
      <c r="I3" s="1680"/>
      <c r="J3" s="1680"/>
      <c r="K3" s="1680"/>
      <c r="L3" s="1680"/>
      <c r="M3" s="1680"/>
      <c r="N3" s="1680"/>
      <c r="O3" s="1680"/>
      <c r="P3" s="1681"/>
      <c r="Q3" s="198"/>
      <c r="R3" s="205" t="s">
        <v>32</v>
      </c>
      <c r="S3" s="198"/>
      <c r="T3" s="198"/>
      <c r="U3" s="198"/>
      <c r="V3" s="198"/>
      <c r="W3" s="198"/>
      <c r="X3" s="198"/>
      <c r="Y3" s="198"/>
      <c r="Z3" s="198"/>
      <c r="AA3" s="198"/>
      <c r="AB3" s="198"/>
      <c r="AC3" s="1"/>
      <c r="AD3" s="1145"/>
      <c r="AE3" s="1146"/>
      <c r="AF3" s="1146"/>
      <c r="AG3" s="1146"/>
      <c r="AH3" s="1146"/>
      <c r="AI3" s="1146"/>
      <c r="AJ3" s="1147" t="s">
        <v>1502</v>
      </c>
      <c r="AK3" s="1146"/>
      <c r="AL3" s="1145"/>
      <c r="AM3" s="1145"/>
      <c r="AN3" s="1"/>
      <c r="AO3" s="1"/>
      <c r="AP3" s="1"/>
      <c r="AQ3" s="1"/>
      <c r="AR3" s="1"/>
      <c r="AS3" s="1"/>
      <c r="AT3" s="1"/>
      <c r="AU3" s="1"/>
      <c r="AV3" s="1"/>
      <c r="AW3" s="1"/>
      <c r="AX3" s="1"/>
      <c r="AY3" s="1"/>
      <c r="AZ3" s="1"/>
    </row>
    <row r="4" spans="1:52" ht="30" customHeight="1" thickTop="1" thickBot="1">
      <c r="A4" s="1"/>
      <c r="B4" s="200" t="s">
        <v>267</v>
      </c>
      <c r="C4" s="195"/>
      <c r="D4" s="683" t="s">
        <v>999</v>
      </c>
      <c r="E4" s="1657"/>
      <c r="F4" s="1657"/>
      <c r="G4" s="1657" t="s">
        <v>884</v>
      </c>
      <c r="H4" s="1657"/>
      <c r="I4" s="1657" t="s">
        <v>885</v>
      </c>
      <c r="J4" s="1657"/>
      <c r="K4" s="1658"/>
      <c r="L4" s="1658"/>
      <c r="M4" s="1658"/>
      <c r="N4" s="1658"/>
      <c r="O4" s="1657" t="s">
        <v>268</v>
      </c>
      <c r="P4" s="1659"/>
      <c r="Q4" s="205"/>
      <c r="R4" s="205" t="s">
        <v>1009</v>
      </c>
      <c r="S4" s="205"/>
      <c r="T4" s="205"/>
      <c r="U4" s="205"/>
      <c r="V4" s="198"/>
      <c r="W4" s="198"/>
      <c r="X4" s="198"/>
      <c r="Y4" s="198"/>
      <c r="Z4" s="198"/>
      <c r="AA4" s="198"/>
      <c r="AB4" s="198"/>
      <c r="AC4" s="1"/>
      <c r="AD4" s="1145"/>
      <c r="AE4" s="1146"/>
      <c r="AF4" s="1146"/>
      <c r="AG4" s="1146"/>
      <c r="AH4" s="1146"/>
      <c r="AI4" s="1146">
        <f ca="1">YEAR(NOW())-AJ4</f>
        <v>7</v>
      </c>
      <c r="AJ4" s="1146">
        <v>2018</v>
      </c>
      <c r="AK4" s="1146"/>
      <c r="AL4" s="1145"/>
      <c r="AM4" s="1145"/>
      <c r="AN4" s="1"/>
      <c r="AO4" s="1"/>
      <c r="AP4" s="1"/>
      <c r="AQ4" s="1"/>
      <c r="AR4" s="1"/>
      <c r="AS4" s="1"/>
      <c r="AT4" s="1"/>
      <c r="AU4" s="1"/>
      <c r="AV4" s="1"/>
      <c r="AW4" s="1"/>
      <c r="AX4" s="1"/>
      <c r="AY4" s="1"/>
      <c r="AZ4" s="1"/>
    </row>
    <row r="5" spans="1:52" ht="30" customHeight="1" thickTop="1" thickBot="1">
      <c r="A5" s="1"/>
      <c r="B5" s="200" t="s">
        <v>280</v>
      </c>
      <c r="C5" s="196"/>
      <c r="D5" s="1665"/>
      <c r="E5" s="1666"/>
      <c r="F5" s="1666"/>
      <c r="G5" s="1666"/>
      <c r="H5" s="1666"/>
      <c r="I5" s="1666"/>
      <c r="J5" s="1666"/>
      <c r="K5" s="1666"/>
      <c r="L5" s="1666"/>
      <c r="M5" s="1666"/>
      <c r="N5" s="1666"/>
      <c r="O5" s="1666"/>
      <c r="P5" s="1667"/>
      <c r="Q5" s="205"/>
      <c r="R5" s="205"/>
      <c r="S5" s="205"/>
      <c r="T5" s="205"/>
      <c r="U5" s="205"/>
      <c r="V5" s="198"/>
      <c r="W5" s="198"/>
      <c r="X5" s="198"/>
      <c r="Y5" s="198"/>
      <c r="Z5" s="198"/>
      <c r="AA5" s="198"/>
      <c r="AB5" s="198"/>
      <c r="AC5" s="1"/>
      <c r="AD5" s="1145"/>
      <c r="AE5" s="1146"/>
      <c r="AF5" s="1146"/>
      <c r="AG5" s="1146"/>
      <c r="AH5" s="1146"/>
      <c r="AI5" s="1148" t="s">
        <v>1501</v>
      </c>
      <c r="AJ5" s="1146"/>
      <c r="AK5" s="1146"/>
      <c r="AL5" s="1145"/>
      <c r="AM5" s="1145"/>
      <c r="AN5" s="1"/>
      <c r="AO5" s="1"/>
      <c r="AP5" s="1"/>
      <c r="AQ5" s="1"/>
      <c r="AR5" s="1"/>
      <c r="AS5" s="1"/>
      <c r="AT5" s="1"/>
      <c r="AU5" s="1"/>
      <c r="AV5" s="1"/>
      <c r="AW5" s="1"/>
      <c r="AX5" s="1"/>
      <c r="AY5" s="1"/>
      <c r="AZ5" s="1"/>
    </row>
    <row r="6" spans="1:52" ht="30" customHeight="1" thickTop="1" thickBot="1">
      <c r="A6" s="1"/>
      <c r="B6" s="200" t="s">
        <v>281</v>
      </c>
      <c r="C6" s="196"/>
      <c r="D6" s="1665"/>
      <c r="E6" s="1666"/>
      <c r="F6" s="1666"/>
      <c r="G6" s="1666"/>
      <c r="H6" s="1666"/>
      <c r="I6" s="1666"/>
      <c r="J6" s="1666"/>
      <c r="K6" s="1666"/>
      <c r="L6" s="1666"/>
      <c r="M6" s="1666"/>
      <c r="N6" s="1666"/>
      <c r="O6" s="1666"/>
      <c r="P6" s="1667"/>
      <c r="Q6" s="205"/>
      <c r="R6" s="205"/>
      <c r="S6" s="205"/>
      <c r="T6" s="205"/>
      <c r="U6" s="205"/>
      <c r="V6" s="198"/>
      <c r="W6" s="198"/>
      <c r="X6" s="198"/>
      <c r="Y6" s="198"/>
      <c r="Z6" s="198"/>
      <c r="AA6" s="198"/>
      <c r="AB6" s="198"/>
      <c r="AC6" s="1"/>
      <c r="AD6" s="1145"/>
      <c r="AE6" s="1146"/>
      <c r="AF6" s="1146" t="s">
        <v>368</v>
      </c>
      <c r="AG6" s="1146">
        <v>1</v>
      </c>
      <c r="AH6" s="1146"/>
      <c r="AI6" s="1146">
        <v>1</v>
      </c>
      <c r="AJ6" s="1146"/>
      <c r="AK6" s="1146"/>
      <c r="AL6" s="1145"/>
      <c r="AM6" s="1145"/>
      <c r="AN6" s="1"/>
      <c r="AO6" s="1"/>
      <c r="AP6" s="1"/>
      <c r="AQ6" s="1"/>
      <c r="AR6" s="1"/>
      <c r="AS6" s="1"/>
      <c r="AT6" s="1"/>
      <c r="AU6" s="1"/>
      <c r="AV6" s="1"/>
      <c r="AW6" s="1"/>
      <c r="AX6" s="1"/>
      <c r="AY6" s="1"/>
      <c r="AZ6" s="1"/>
    </row>
    <row r="7" spans="1:52" ht="30" customHeight="1" thickTop="1" thickBot="1">
      <c r="A7" s="1"/>
      <c r="B7" s="200" t="s">
        <v>282</v>
      </c>
      <c r="C7" s="196"/>
      <c r="D7" s="1665"/>
      <c r="E7" s="1666"/>
      <c r="F7" s="1666"/>
      <c r="G7" s="1666"/>
      <c r="H7" s="1666"/>
      <c r="I7" s="1666"/>
      <c r="J7" s="1666"/>
      <c r="K7" s="1666"/>
      <c r="L7" s="1666"/>
      <c r="M7" s="1666"/>
      <c r="N7" s="1666"/>
      <c r="O7" s="1666"/>
      <c r="P7" s="1667"/>
      <c r="Q7" s="205"/>
      <c r="R7" s="205"/>
      <c r="S7" s="1712"/>
      <c r="T7" s="1712"/>
      <c r="U7" s="1712"/>
      <c r="V7" s="198"/>
      <c r="W7" s="198"/>
      <c r="X7" s="198"/>
      <c r="Y7" s="198"/>
      <c r="Z7" s="198"/>
      <c r="AA7" s="198"/>
      <c r="AB7" s="198"/>
      <c r="AC7" s="1"/>
      <c r="AD7" s="1145"/>
      <c r="AE7" s="1146"/>
      <c r="AF7" s="1146" t="s">
        <v>369</v>
      </c>
      <c r="AG7" s="1146">
        <v>2</v>
      </c>
      <c r="AH7" s="1146"/>
      <c r="AI7" s="1146">
        <f ca="1">IF($AI$4-2=AI6,"",IF(AI6="",AI5+1,AI6+1))</f>
        <v>2</v>
      </c>
      <c r="AJ7" s="1146"/>
      <c r="AK7" s="1146"/>
      <c r="AL7" s="1145"/>
      <c r="AM7" s="1145"/>
      <c r="AN7" s="1"/>
      <c r="AO7" s="1"/>
      <c r="AP7" s="1"/>
      <c r="AQ7" s="1"/>
      <c r="AR7" s="1"/>
      <c r="AS7" s="1"/>
      <c r="AT7" s="1"/>
      <c r="AU7" s="1"/>
      <c r="AV7" s="1"/>
      <c r="AW7" s="1"/>
      <c r="AX7" s="1"/>
      <c r="AY7" s="1"/>
      <c r="AZ7" s="1"/>
    </row>
    <row r="8" spans="1:52" ht="30" customHeight="1" thickTop="1" thickBot="1">
      <c r="A8" s="1"/>
      <c r="B8" s="201" t="s">
        <v>386</v>
      </c>
      <c r="C8" s="197"/>
      <c r="D8" s="1665"/>
      <c r="E8" s="1700"/>
      <c r="F8" s="1700"/>
      <c r="G8" s="1700"/>
      <c r="H8" s="1700"/>
      <c r="I8" s="1700"/>
      <c r="J8" s="1700"/>
      <c r="K8" s="1700"/>
      <c r="L8" s="1700"/>
      <c r="M8" s="1700"/>
      <c r="N8" s="1700"/>
      <c r="O8" s="1700"/>
      <c r="P8" s="1701"/>
      <c r="Q8" s="205"/>
      <c r="R8" s="205"/>
      <c r="S8" s="1712"/>
      <c r="T8" s="1712"/>
      <c r="U8" s="1712"/>
      <c r="V8" s="198"/>
      <c r="W8" s="198"/>
      <c r="X8" s="198"/>
      <c r="Y8" s="198"/>
      <c r="Z8" s="198"/>
      <c r="AA8" s="198"/>
      <c r="AB8" s="198"/>
      <c r="AC8" s="1"/>
      <c r="AD8" s="1145"/>
      <c r="AE8" s="1146"/>
      <c r="AF8" s="1146" t="s">
        <v>370</v>
      </c>
      <c r="AG8" s="1146">
        <v>3</v>
      </c>
      <c r="AH8" s="1146"/>
      <c r="AI8" s="1146">
        <f t="shared" ref="AI8:AI37" ca="1" si="0">IF($AI$4-2=AI7,"",IF(AI7="",AI6+1,AI7+1))</f>
        <v>3</v>
      </c>
      <c r="AJ8" s="1146"/>
      <c r="AK8" s="1146"/>
      <c r="AL8" s="1145"/>
      <c r="AM8" s="1145"/>
      <c r="AN8" s="1"/>
      <c r="AO8" s="1"/>
      <c r="AP8" s="1"/>
      <c r="AQ8" s="1"/>
      <c r="AR8" s="1"/>
      <c r="AS8" s="1"/>
      <c r="AT8" s="1"/>
      <c r="AU8" s="1"/>
      <c r="AV8" s="1"/>
      <c r="AW8" s="1"/>
      <c r="AX8" s="1"/>
      <c r="AY8" s="1"/>
      <c r="AZ8" s="1"/>
    </row>
    <row r="9" spans="1:52" ht="30" customHeight="1" thickTop="1" thickBot="1">
      <c r="A9" s="1"/>
      <c r="B9" s="201" t="s">
        <v>301</v>
      </c>
      <c r="C9" s="197"/>
      <c r="D9" s="1665"/>
      <c r="E9" s="1666"/>
      <c r="F9" s="1666"/>
      <c r="G9" s="1666"/>
      <c r="H9" s="1666"/>
      <c r="I9" s="1666"/>
      <c r="J9" s="1666"/>
      <c r="K9" s="1666"/>
      <c r="L9" s="1666"/>
      <c r="M9" s="1666"/>
      <c r="N9" s="1666"/>
      <c r="O9" s="1666"/>
      <c r="P9" s="1667"/>
      <c r="Q9" s="205"/>
      <c r="R9" s="205"/>
      <c r="S9" s="1712"/>
      <c r="T9" s="1712"/>
      <c r="U9" s="1712"/>
      <c r="V9" s="198"/>
      <c r="W9" s="198"/>
      <c r="X9" s="198"/>
      <c r="Y9" s="198"/>
      <c r="Z9" s="198"/>
      <c r="AA9" s="198"/>
      <c r="AB9" s="198"/>
      <c r="AC9" s="1"/>
      <c r="AD9" s="1145"/>
      <c r="AE9" s="1146"/>
      <c r="AF9" s="1146" t="s">
        <v>371</v>
      </c>
      <c r="AG9" s="1146">
        <v>4</v>
      </c>
      <c r="AH9" s="1146"/>
      <c r="AI9" s="1146">
        <f t="shared" ca="1" si="0"/>
        <v>4</v>
      </c>
      <c r="AJ9" s="1146"/>
      <c r="AK9" s="1146"/>
      <c r="AL9" s="1145"/>
      <c r="AM9" s="1145"/>
      <c r="AN9" s="1"/>
      <c r="AO9" s="1"/>
      <c r="AP9" s="1"/>
      <c r="AQ9" s="1"/>
      <c r="AR9" s="1"/>
      <c r="AS9" s="1"/>
      <c r="AT9" s="1"/>
      <c r="AU9" s="1"/>
      <c r="AV9" s="1"/>
      <c r="AW9" s="1"/>
      <c r="AX9" s="1"/>
      <c r="AY9" s="1"/>
      <c r="AZ9" s="1"/>
    </row>
    <row r="10" spans="1:52" ht="30" customHeight="1" thickTop="1" thickBot="1">
      <c r="A10" s="1"/>
      <c r="B10" s="201" t="s">
        <v>344</v>
      </c>
      <c r="C10" s="197"/>
      <c r="D10" s="1177" t="e">
        <f>VLOOKUP(E10,AF6:AG15,2,)</f>
        <v>#N/A</v>
      </c>
      <c r="E10" s="1677"/>
      <c r="F10" s="1677"/>
      <c r="G10" s="1677"/>
      <c r="H10" s="1677"/>
      <c r="I10" s="1677"/>
      <c r="J10" s="1678"/>
      <c r="K10" s="1713"/>
      <c r="L10" s="1714"/>
      <c r="M10" s="1714"/>
      <c r="N10" s="1714"/>
      <c r="O10" s="1714"/>
      <c r="P10" s="1715"/>
      <c r="Q10" s="206"/>
      <c r="R10" s="205" t="s">
        <v>407</v>
      </c>
      <c r="S10" s="207"/>
      <c r="T10" s="207"/>
      <c r="U10" s="207"/>
      <c r="V10" s="198"/>
      <c r="W10" s="198"/>
      <c r="X10" s="198"/>
      <c r="Y10" s="198"/>
      <c r="Z10" s="198"/>
      <c r="AA10" s="198"/>
      <c r="AB10" s="198"/>
      <c r="AC10" s="1"/>
      <c r="AD10" s="1145"/>
      <c r="AE10" s="1146"/>
      <c r="AF10" s="1146" t="s">
        <v>387</v>
      </c>
      <c r="AG10" s="1146">
        <v>5</v>
      </c>
      <c r="AH10" s="1146"/>
      <c r="AI10" s="1146">
        <f t="shared" ca="1" si="0"/>
        <v>5</v>
      </c>
      <c r="AJ10" s="1146"/>
      <c r="AK10" s="1146"/>
      <c r="AL10" s="1145"/>
      <c r="AM10" s="1145"/>
      <c r="AN10" s="1"/>
      <c r="AO10" s="1"/>
      <c r="AP10" s="1"/>
      <c r="AQ10" s="1"/>
      <c r="AR10" s="1"/>
      <c r="AS10" s="1"/>
      <c r="AT10" s="1"/>
      <c r="AU10" s="1"/>
      <c r="AV10" s="1"/>
      <c r="AW10" s="1"/>
      <c r="AX10" s="1"/>
      <c r="AY10" s="1"/>
      <c r="AZ10" s="1"/>
    </row>
    <row r="11" spans="1:52" ht="30" customHeight="1" thickTop="1" thickBot="1">
      <c r="A11" s="1"/>
      <c r="B11" s="201" t="s">
        <v>340</v>
      </c>
      <c r="C11" s="197"/>
      <c r="D11" s="1695"/>
      <c r="E11" s="1696"/>
      <c r="F11" s="1696"/>
      <c r="G11" s="1696"/>
      <c r="H11" s="1696"/>
      <c r="I11" s="1696"/>
      <c r="J11" s="1697"/>
      <c r="K11" s="213"/>
      <c r="L11" s="213"/>
      <c r="M11" s="213"/>
      <c r="N11" s="213"/>
      <c r="O11" s="213"/>
      <c r="P11" s="214"/>
      <c r="Q11" s="206"/>
      <c r="R11" s="205" t="s">
        <v>408</v>
      </c>
      <c r="S11" s="207"/>
      <c r="T11" s="207"/>
      <c r="U11" s="207"/>
      <c r="V11" s="198"/>
      <c r="W11" s="198"/>
      <c r="X11" s="198"/>
      <c r="Y11" s="198"/>
      <c r="Z11" s="198"/>
      <c r="AA11" s="198"/>
      <c r="AB11" s="198"/>
      <c r="AC11" s="1"/>
      <c r="AD11" s="1145"/>
      <c r="AE11" s="1146"/>
      <c r="AF11" s="1146" t="s">
        <v>372</v>
      </c>
      <c r="AG11" s="1146">
        <v>6</v>
      </c>
      <c r="AH11" s="1146"/>
      <c r="AI11" s="1146" t="str">
        <f t="shared" ca="1" si="0"/>
        <v/>
      </c>
      <c r="AJ11" s="1146"/>
      <c r="AK11" s="1146"/>
      <c r="AL11" s="1145"/>
      <c r="AM11" s="1145"/>
      <c r="AN11" s="1"/>
      <c r="AO11" s="1"/>
      <c r="AP11" s="1"/>
      <c r="AQ11" s="1"/>
      <c r="AR11" s="1"/>
      <c r="AS11" s="1"/>
      <c r="AT11" s="1"/>
      <c r="AU11" s="1"/>
      <c r="AV11" s="1"/>
      <c r="AW11" s="1"/>
      <c r="AX11" s="1"/>
      <c r="AY11" s="1"/>
      <c r="AZ11" s="1"/>
    </row>
    <row r="12" spans="1:52" ht="30" customHeight="1" thickTop="1" thickBot="1">
      <c r="A12" s="1"/>
      <c r="B12" s="201" t="s">
        <v>286</v>
      </c>
      <c r="C12" s="197"/>
      <c r="D12" s="1692"/>
      <c r="E12" s="1693"/>
      <c r="F12" s="1693"/>
      <c r="G12" s="1693"/>
      <c r="H12" s="1693"/>
      <c r="I12" s="1693"/>
      <c r="J12" s="1694"/>
      <c r="K12" s="215"/>
      <c r="L12" s="215"/>
      <c r="M12" s="215"/>
      <c r="N12" s="215"/>
      <c r="O12" s="215"/>
      <c r="P12" s="216"/>
      <c r="Q12" s="206"/>
      <c r="R12" s="205" t="s">
        <v>408</v>
      </c>
      <c r="S12" s="205"/>
      <c r="T12" s="205"/>
      <c r="U12" s="205"/>
      <c r="V12" s="198"/>
      <c r="W12" s="198"/>
      <c r="X12" s="198"/>
      <c r="Y12" s="198"/>
      <c r="Z12" s="198"/>
      <c r="AA12" s="198"/>
      <c r="AB12" s="198"/>
      <c r="AC12" s="1"/>
      <c r="AD12" s="1145"/>
      <c r="AE12" s="1146"/>
      <c r="AF12" s="1146" t="s">
        <v>373</v>
      </c>
      <c r="AG12" s="1146">
        <v>7</v>
      </c>
      <c r="AH12" s="1146"/>
      <c r="AI12" s="1146">
        <f t="shared" ca="1" si="0"/>
        <v>6</v>
      </c>
      <c r="AJ12" s="1146"/>
      <c r="AK12" s="1146"/>
      <c r="AL12" s="1145"/>
      <c r="AM12" s="1145"/>
      <c r="AN12" s="1"/>
      <c r="AO12" s="1"/>
      <c r="AP12" s="1"/>
      <c r="AQ12" s="1"/>
      <c r="AR12" s="1"/>
      <c r="AS12" s="1"/>
      <c r="AT12" s="1"/>
      <c r="AU12" s="1"/>
      <c r="AV12" s="1"/>
      <c r="AW12" s="1"/>
      <c r="AX12" s="1"/>
      <c r="AY12" s="1"/>
      <c r="AZ12" s="1"/>
    </row>
    <row r="13" spans="1:52" ht="30" customHeight="1" thickTop="1" thickBot="1">
      <c r="A13" s="1"/>
      <c r="B13" s="201" t="s">
        <v>343</v>
      </c>
      <c r="C13" s="197"/>
      <c r="D13" s="1723"/>
      <c r="E13" s="1724"/>
      <c r="F13" s="1724"/>
      <c r="G13" s="1724"/>
      <c r="H13" s="1724"/>
      <c r="I13" s="1724"/>
      <c r="J13" s="1724"/>
      <c r="K13" s="1725"/>
      <c r="L13" s="217" t="s">
        <v>348</v>
      </c>
      <c r="M13" s="218"/>
      <c r="N13" s="218"/>
      <c r="O13" s="218"/>
      <c r="P13" s="219"/>
      <c r="Q13" s="206"/>
      <c r="R13" s="205" t="s">
        <v>411</v>
      </c>
      <c r="S13" s="205"/>
      <c r="T13" s="205"/>
      <c r="U13" s="205"/>
      <c r="V13" s="198"/>
      <c r="W13" s="1721" t="e">
        <f>#REF!</f>
        <v>#REF!</v>
      </c>
      <c r="X13" s="1722"/>
      <c r="Y13" s="198" t="s">
        <v>86</v>
      </c>
      <c r="Z13" s="205" t="s">
        <v>374</v>
      </c>
      <c r="AA13" s="224" t="e">
        <f>#REF!</f>
        <v>#REF!</v>
      </c>
      <c r="AB13" s="205" t="s">
        <v>86</v>
      </c>
      <c r="AC13" s="1"/>
      <c r="AD13" s="1145"/>
      <c r="AE13" s="1146"/>
      <c r="AF13" s="1146" t="s">
        <v>388</v>
      </c>
      <c r="AG13" s="1146">
        <v>8</v>
      </c>
      <c r="AH13" s="1146"/>
      <c r="AI13" s="1146">
        <f t="shared" ca="1" si="0"/>
        <v>7</v>
      </c>
      <c r="AJ13" s="1146"/>
      <c r="AK13" s="1146"/>
      <c r="AL13" s="1145"/>
      <c r="AM13" s="1145"/>
      <c r="AN13" s="1"/>
      <c r="AO13" s="1"/>
      <c r="AP13" s="1"/>
      <c r="AQ13" s="1"/>
      <c r="AR13" s="1"/>
      <c r="AS13" s="1"/>
      <c r="AT13" s="1"/>
      <c r="AU13" s="1"/>
      <c r="AV13" s="1"/>
      <c r="AW13" s="1"/>
      <c r="AX13" s="1"/>
      <c r="AY13" s="1"/>
      <c r="AZ13" s="1"/>
    </row>
    <row r="14" spans="1:52" ht="30" customHeight="1" thickTop="1" thickBot="1">
      <c r="A14" s="1"/>
      <c r="B14" s="201" t="s">
        <v>1376</v>
      </c>
      <c r="C14" s="197"/>
      <c r="D14" s="1723"/>
      <c r="E14" s="1726"/>
      <c r="F14" s="1726"/>
      <c r="G14" s="1726"/>
      <c r="H14" s="1726"/>
      <c r="I14" s="1726"/>
      <c r="J14" s="1726"/>
      <c r="K14" s="1727"/>
      <c r="L14" s="217" t="s">
        <v>348</v>
      </c>
      <c r="M14" s="220"/>
      <c r="N14" s="220"/>
      <c r="O14" s="220"/>
      <c r="P14" s="221"/>
      <c r="Q14" s="206"/>
      <c r="R14" s="205" t="s">
        <v>412</v>
      </c>
      <c r="S14" s="205"/>
      <c r="T14" s="205"/>
      <c r="U14" s="205"/>
      <c r="V14" s="198"/>
      <c r="W14" s="1721" t="e">
        <f>#REF!</f>
        <v>#REF!</v>
      </c>
      <c r="X14" s="1722"/>
      <c r="Y14" s="198" t="s">
        <v>86</v>
      </c>
      <c r="Z14" s="205" t="s">
        <v>374</v>
      </c>
      <c r="AA14" s="224" t="e">
        <f>#REF!</f>
        <v>#REF!</v>
      </c>
      <c r="AB14" s="205" t="s">
        <v>86</v>
      </c>
      <c r="AC14" s="1"/>
      <c r="AD14" s="1145"/>
      <c r="AE14" s="1146"/>
      <c r="AF14" s="1146" t="s">
        <v>389</v>
      </c>
      <c r="AG14" s="1146">
        <v>9</v>
      </c>
      <c r="AH14" s="1146"/>
      <c r="AI14" s="1146">
        <f t="shared" ca="1" si="0"/>
        <v>8</v>
      </c>
      <c r="AJ14" s="1146"/>
      <c r="AK14" s="1146"/>
      <c r="AL14" s="1145"/>
      <c r="AM14" s="1145"/>
      <c r="AN14" s="1"/>
      <c r="AO14" s="1"/>
      <c r="AP14" s="1"/>
      <c r="AQ14" s="1"/>
      <c r="AR14" s="1"/>
      <c r="AS14" s="1"/>
      <c r="AT14" s="1"/>
      <c r="AU14" s="1"/>
      <c r="AV14" s="1"/>
      <c r="AW14" s="1"/>
      <c r="AX14" s="1"/>
      <c r="AY14" s="1"/>
      <c r="AZ14" s="1"/>
    </row>
    <row r="15" spans="1:52" ht="30" customHeight="1" thickTop="1" thickBot="1">
      <c r="A15" s="1"/>
      <c r="B15" s="201" t="s">
        <v>1377</v>
      </c>
      <c r="C15" s="197"/>
      <c r="D15" s="1723"/>
      <c r="E15" s="1726"/>
      <c r="F15" s="1726"/>
      <c r="G15" s="1726"/>
      <c r="H15" s="1726"/>
      <c r="I15" s="1726"/>
      <c r="J15" s="1726"/>
      <c r="K15" s="1727"/>
      <c r="L15" s="217" t="s">
        <v>348</v>
      </c>
      <c r="M15" s="220"/>
      <c r="N15" s="220"/>
      <c r="O15" s="222"/>
      <c r="P15" s="223"/>
      <c r="Q15" s="206"/>
      <c r="R15" s="205" t="s">
        <v>411</v>
      </c>
      <c r="S15" s="205"/>
      <c r="T15" s="205"/>
      <c r="U15" s="205"/>
      <c r="V15" s="198"/>
      <c r="W15" s="1721" t="e">
        <f>#REF!</f>
        <v>#REF!</v>
      </c>
      <c r="X15" s="1722"/>
      <c r="Y15" s="198" t="s">
        <v>86</v>
      </c>
      <c r="Z15" s="205" t="s">
        <v>374</v>
      </c>
      <c r="AA15" s="224" t="e">
        <f>#REF!</f>
        <v>#REF!</v>
      </c>
      <c r="AB15" s="205" t="s">
        <v>86</v>
      </c>
      <c r="AC15" s="1"/>
      <c r="AD15" s="1145"/>
      <c r="AE15" s="1146"/>
      <c r="AF15" s="1146" t="s">
        <v>390</v>
      </c>
      <c r="AG15" s="1146">
        <v>10</v>
      </c>
      <c r="AH15" s="1146"/>
      <c r="AI15" s="1146">
        <f t="shared" ca="1" si="0"/>
        <v>9</v>
      </c>
      <c r="AJ15" s="1146"/>
      <c r="AK15" s="1146"/>
      <c r="AL15" s="1145"/>
      <c r="AM15" s="1145"/>
      <c r="AN15" s="1"/>
      <c r="AO15" s="1"/>
      <c r="AP15" s="1"/>
      <c r="AQ15" s="1"/>
      <c r="AR15" s="1"/>
      <c r="AS15" s="1"/>
      <c r="AT15" s="1"/>
      <c r="AU15" s="1"/>
      <c r="AV15" s="1"/>
      <c r="AW15" s="1"/>
      <c r="AX15" s="1"/>
      <c r="AY15" s="1"/>
      <c r="AZ15" s="1"/>
    </row>
    <row r="16" spans="1:52" ht="15" customHeight="1" thickTop="1" thickBot="1">
      <c r="A16" s="1"/>
      <c r="B16" s="1668" t="s">
        <v>399</v>
      </c>
      <c r="C16" s="197"/>
      <c r="D16" s="1698" t="str">
        <f>IF(D12="","",D12)</f>
        <v/>
      </c>
      <c r="E16" s="1699"/>
      <c r="F16" s="1699"/>
      <c r="G16" s="1699"/>
      <c r="H16" s="1699"/>
      <c r="I16" s="1699"/>
      <c r="J16" s="1699"/>
      <c r="K16" s="1688" t="s">
        <v>284</v>
      </c>
      <c r="L16" s="1689"/>
      <c r="M16" s="1685" t="str">
        <f>IF(D12="","",D17+1-D16)</f>
        <v/>
      </c>
      <c r="N16" s="1686"/>
      <c r="O16" s="1673" t="s">
        <v>274</v>
      </c>
      <c r="P16" s="1674"/>
      <c r="Q16" s="208"/>
      <c r="R16" s="205" t="s">
        <v>408</v>
      </c>
      <c r="S16" s="198"/>
      <c r="T16" s="198"/>
      <c r="U16" s="209"/>
      <c r="V16" s="210"/>
      <c r="W16" s="210"/>
      <c r="X16" s="198"/>
      <c r="Y16" s="198"/>
      <c r="Z16" s="198"/>
      <c r="AA16" s="198"/>
      <c r="AB16" s="198"/>
      <c r="AC16" s="1"/>
      <c r="AD16" s="1145"/>
      <c r="AE16" s="1146"/>
      <c r="AF16" s="1146"/>
      <c r="AG16" s="1146"/>
      <c r="AH16" s="1146"/>
      <c r="AI16" s="1146">
        <f t="shared" ca="1" si="0"/>
        <v>10</v>
      </c>
      <c r="AJ16" s="1146"/>
      <c r="AK16" s="1146"/>
      <c r="AL16" s="1145"/>
      <c r="AM16" s="1145"/>
      <c r="AN16" s="1"/>
      <c r="AO16" s="1"/>
      <c r="AP16" s="1"/>
      <c r="AQ16" s="1"/>
      <c r="AR16" s="1"/>
      <c r="AS16" s="1"/>
      <c r="AT16" s="1"/>
      <c r="AU16" s="1"/>
      <c r="AV16" s="1"/>
      <c r="AW16" s="1"/>
      <c r="AX16" s="1"/>
      <c r="AY16" s="1"/>
      <c r="AZ16" s="1"/>
    </row>
    <row r="17" spans="1:52" ht="15.75" customHeight="1" thickTop="1" thickBot="1">
      <c r="A17" s="1"/>
      <c r="B17" s="1669"/>
      <c r="C17" s="203"/>
      <c r="D17" s="1716"/>
      <c r="E17" s="1719"/>
      <c r="F17" s="1719"/>
      <c r="G17" s="1719"/>
      <c r="H17" s="1719"/>
      <c r="I17" s="1719"/>
      <c r="J17" s="1720"/>
      <c r="K17" s="1690" t="s">
        <v>285</v>
      </c>
      <c r="L17" s="1691"/>
      <c r="M17" s="1687"/>
      <c r="N17" s="1687"/>
      <c r="O17" s="1675"/>
      <c r="P17" s="1676"/>
      <c r="Q17" s="208"/>
      <c r="R17" s="205" t="s">
        <v>408</v>
      </c>
      <c r="S17" s="198"/>
      <c r="T17" s="198"/>
      <c r="U17" s="198"/>
      <c r="V17" s="198"/>
      <c r="W17" s="198"/>
      <c r="X17" s="198"/>
      <c r="Y17" s="198"/>
      <c r="Z17" s="198"/>
      <c r="AA17" s="198"/>
      <c r="AB17" s="198"/>
      <c r="AC17" s="1"/>
      <c r="AD17" s="1145"/>
      <c r="AE17" s="1146"/>
      <c r="AF17" s="1146"/>
      <c r="AG17" s="1146"/>
      <c r="AH17" s="1146"/>
      <c r="AI17" s="1146">
        <f t="shared" ca="1" si="0"/>
        <v>11</v>
      </c>
      <c r="AJ17" s="1146"/>
      <c r="AK17" s="1146"/>
      <c r="AL17" s="1145"/>
      <c r="AM17" s="1145"/>
      <c r="AN17" s="1"/>
      <c r="AO17" s="1"/>
      <c r="AP17" s="1"/>
      <c r="AQ17" s="1"/>
      <c r="AR17" s="1"/>
      <c r="AS17" s="1"/>
      <c r="AT17" s="1"/>
      <c r="AU17" s="1"/>
      <c r="AV17" s="1"/>
      <c r="AW17" s="1"/>
      <c r="AX17" s="1"/>
      <c r="AY17" s="1"/>
      <c r="AZ17" s="1"/>
    </row>
    <row r="18" spans="1:52" ht="15.75" customHeight="1" thickTop="1" thickBot="1">
      <c r="A18" s="1"/>
      <c r="B18" s="1668" t="s">
        <v>397</v>
      </c>
      <c r="C18" s="197"/>
      <c r="D18" s="1698" t="str">
        <f>IF(D12="","",D12)</f>
        <v/>
      </c>
      <c r="E18" s="1699"/>
      <c r="F18" s="1699"/>
      <c r="G18" s="1699"/>
      <c r="H18" s="1699"/>
      <c r="I18" s="1699"/>
      <c r="J18" s="1699"/>
      <c r="K18" s="1702" t="s">
        <v>284</v>
      </c>
      <c r="L18" s="1689"/>
      <c r="M18" s="1685" t="str">
        <f>IF(D12="","",D19+1-D18)</f>
        <v/>
      </c>
      <c r="N18" s="1686"/>
      <c r="O18" s="1673" t="s">
        <v>274</v>
      </c>
      <c r="P18" s="1674"/>
      <c r="Q18" s="198"/>
      <c r="R18" s="211" t="s">
        <v>347</v>
      </c>
      <c r="S18" s="212"/>
      <c r="T18" s="212"/>
      <c r="U18" s="212"/>
      <c r="V18" s="212"/>
      <c r="W18" s="212"/>
      <c r="X18" s="198"/>
      <c r="Y18" s="198"/>
      <c r="Z18" s="198"/>
      <c r="AA18" s="198"/>
      <c r="AB18" s="198"/>
      <c r="AC18" s="1"/>
      <c r="AD18" s="1145"/>
      <c r="AE18" s="1146"/>
      <c r="AF18" s="1146"/>
      <c r="AG18" s="1146"/>
      <c r="AH18" s="1146"/>
      <c r="AI18" s="1146">
        <f t="shared" ca="1" si="0"/>
        <v>12</v>
      </c>
      <c r="AJ18" s="1146"/>
      <c r="AK18" s="1146"/>
      <c r="AL18" s="1145"/>
      <c r="AM18" s="1145"/>
      <c r="AN18" s="1"/>
      <c r="AO18" s="1"/>
      <c r="AP18" s="1"/>
      <c r="AQ18" s="1"/>
      <c r="AR18" s="1"/>
      <c r="AS18" s="1"/>
      <c r="AT18" s="1"/>
      <c r="AU18" s="1"/>
      <c r="AV18" s="1"/>
      <c r="AW18" s="1"/>
      <c r="AX18" s="1"/>
      <c r="AY18" s="1"/>
      <c r="AZ18" s="1"/>
    </row>
    <row r="19" spans="1:52" ht="15.75" customHeight="1" thickTop="1" thickBot="1">
      <c r="A19" s="1"/>
      <c r="B19" s="1669"/>
      <c r="C19" s="203"/>
      <c r="D19" s="1716"/>
      <c r="E19" s="1717"/>
      <c r="F19" s="1717"/>
      <c r="G19" s="1717"/>
      <c r="H19" s="1717"/>
      <c r="I19" s="1717"/>
      <c r="J19" s="1718"/>
      <c r="K19" s="1690" t="s">
        <v>285</v>
      </c>
      <c r="L19" s="1691"/>
      <c r="M19" s="1687"/>
      <c r="N19" s="1687"/>
      <c r="O19" s="1675"/>
      <c r="P19" s="1676"/>
      <c r="Q19" s="198"/>
      <c r="R19" s="211" t="s">
        <v>345</v>
      </c>
      <c r="S19" s="212"/>
      <c r="T19" s="212"/>
      <c r="U19" s="212"/>
      <c r="V19" s="212"/>
      <c r="W19" s="212"/>
      <c r="X19" s="198"/>
      <c r="Y19" s="198"/>
      <c r="Z19" s="198"/>
      <c r="AA19" s="198"/>
      <c r="AB19" s="198"/>
      <c r="AC19" s="1"/>
      <c r="AD19" s="1145"/>
      <c r="AE19" s="1146"/>
      <c r="AF19" s="1146"/>
      <c r="AG19" s="1146"/>
      <c r="AH19" s="1146"/>
      <c r="AI19" s="1146">
        <f t="shared" ca="1" si="0"/>
        <v>13</v>
      </c>
      <c r="AJ19" s="1146"/>
      <c r="AK19" s="1146"/>
      <c r="AL19" s="1145"/>
      <c r="AM19" s="1145"/>
      <c r="AN19" s="1"/>
      <c r="AO19" s="1"/>
      <c r="AP19" s="1"/>
      <c r="AQ19" s="1"/>
      <c r="AR19" s="1"/>
      <c r="AS19" s="1"/>
      <c r="AT19" s="1"/>
      <c r="AU19" s="1"/>
      <c r="AV19" s="1"/>
      <c r="AW19" s="1"/>
      <c r="AX19" s="1"/>
      <c r="AY19" s="1"/>
      <c r="AZ19" s="1"/>
    </row>
    <row r="20" spans="1:52" ht="15.75" customHeight="1" thickTop="1" thickBot="1">
      <c r="A20" s="1"/>
      <c r="B20" s="1668" t="s">
        <v>398</v>
      </c>
      <c r="C20" s="204"/>
      <c r="D20" s="1698" t="str">
        <f>IF(D12="","",D12)</f>
        <v/>
      </c>
      <c r="E20" s="1708"/>
      <c r="F20" s="1708"/>
      <c r="G20" s="1708"/>
      <c r="H20" s="1708"/>
      <c r="I20" s="1708"/>
      <c r="J20" s="1708"/>
      <c r="K20" s="1702" t="s">
        <v>284</v>
      </c>
      <c r="L20" s="1689"/>
      <c r="M20" s="1685" t="str">
        <f>IF(D12="","",D21+1-D20)</f>
        <v/>
      </c>
      <c r="N20" s="1686"/>
      <c r="O20" s="1673" t="s">
        <v>274</v>
      </c>
      <c r="P20" s="1674"/>
      <c r="Q20" s="198"/>
      <c r="R20" s="211"/>
      <c r="S20" s="212"/>
      <c r="T20" s="212"/>
      <c r="U20" s="212"/>
      <c r="V20" s="212"/>
      <c r="W20" s="212"/>
      <c r="X20" s="198"/>
      <c r="Y20" s="198"/>
      <c r="Z20" s="198"/>
      <c r="AA20" s="198"/>
      <c r="AB20" s="198"/>
      <c r="AC20" s="1"/>
      <c r="AD20" s="1145"/>
      <c r="AE20" s="1146"/>
      <c r="AF20" s="1146"/>
      <c r="AG20" s="1146"/>
      <c r="AH20" s="1146"/>
      <c r="AI20" s="1146">
        <f t="shared" ca="1" si="0"/>
        <v>14</v>
      </c>
      <c r="AJ20" s="1146"/>
      <c r="AK20" s="1146"/>
      <c r="AL20" s="1145"/>
      <c r="AM20" s="1145"/>
      <c r="AN20" s="1"/>
      <c r="AO20" s="1"/>
      <c r="AP20" s="1"/>
      <c r="AQ20" s="1"/>
      <c r="AR20" s="1"/>
      <c r="AS20" s="1"/>
      <c r="AT20" s="1"/>
      <c r="AU20" s="1"/>
      <c r="AV20" s="1"/>
      <c r="AW20" s="1"/>
      <c r="AX20" s="1"/>
      <c r="AY20" s="1"/>
      <c r="AZ20" s="1"/>
    </row>
    <row r="21" spans="1:52" ht="15.75" customHeight="1" thickTop="1" thickBot="1">
      <c r="A21" s="1"/>
      <c r="B21" s="1669"/>
      <c r="C21" s="203"/>
      <c r="D21" s="1709"/>
      <c r="E21" s="1710"/>
      <c r="F21" s="1710"/>
      <c r="G21" s="1710"/>
      <c r="H21" s="1710"/>
      <c r="I21" s="1710"/>
      <c r="J21" s="1711"/>
      <c r="K21" s="1706" t="s">
        <v>285</v>
      </c>
      <c r="L21" s="1707"/>
      <c r="M21" s="1703"/>
      <c r="N21" s="1703"/>
      <c r="O21" s="1704"/>
      <c r="P21" s="1705"/>
      <c r="Q21" s="198"/>
      <c r="R21" s="211"/>
      <c r="S21" s="212"/>
      <c r="T21" s="212"/>
      <c r="U21" s="212"/>
      <c r="V21" s="212"/>
      <c r="W21" s="212"/>
      <c r="X21" s="198"/>
      <c r="Y21" s="198"/>
      <c r="Z21" s="198"/>
      <c r="AA21" s="198"/>
      <c r="AB21" s="198"/>
      <c r="AC21" s="1"/>
      <c r="AD21" s="1145"/>
      <c r="AE21" s="1146"/>
      <c r="AF21" s="1146"/>
      <c r="AG21" s="1146"/>
      <c r="AH21" s="1146"/>
      <c r="AI21" s="1146">
        <f t="shared" ca="1" si="0"/>
        <v>15</v>
      </c>
      <c r="AJ21" s="1146"/>
      <c r="AK21" s="1146"/>
      <c r="AL21" s="1145"/>
      <c r="AM21" s="1145"/>
      <c r="AN21" s="1"/>
      <c r="AO21" s="1"/>
      <c r="AP21" s="1"/>
      <c r="AQ21" s="1"/>
      <c r="AR21" s="1"/>
      <c r="AS21" s="1"/>
      <c r="AT21" s="1"/>
      <c r="AU21" s="1"/>
      <c r="AV21" s="1"/>
      <c r="AW21" s="1"/>
      <c r="AX21" s="1"/>
      <c r="AY21" s="1"/>
      <c r="AZ21" s="1"/>
    </row>
    <row r="22" spans="1:52" ht="30" customHeight="1" thickTop="1" thickBot="1">
      <c r="A22" s="1"/>
      <c r="B22" s="202" t="s">
        <v>5</v>
      </c>
      <c r="C22" s="203"/>
      <c r="D22" s="1682"/>
      <c r="E22" s="1683"/>
      <c r="F22" s="1683"/>
      <c r="G22" s="1683"/>
      <c r="H22" s="1683"/>
      <c r="I22" s="1683"/>
      <c r="J22" s="1683"/>
      <c r="K22" s="1683"/>
      <c r="L22" s="1683"/>
      <c r="M22" s="1683"/>
      <c r="N22" s="1683"/>
      <c r="O22" s="1683"/>
      <c r="P22" s="1684"/>
      <c r="Q22" s="198"/>
      <c r="R22" s="198"/>
      <c r="S22" s="198"/>
      <c r="T22" s="198"/>
      <c r="U22" s="198"/>
      <c r="V22" s="198"/>
      <c r="W22" s="198"/>
      <c r="X22" s="198"/>
      <c r="Y22" s="198"/>
      <c r="Z22" s="198"/>
      <c r="AA22" s="198"/>
      <c r="AB22" s="198"/>
      <c r="AC22" s="1"/>
      <c r="AD22" s="1145"/>
      <c r="AE22" s="1146"/>
      <c r="AF22" s="1146"/>
      <c r="AG22" s="1146"/>
      <c r="AH22" s="1146"/>
      <c r="AI22" s="1146">
        <f t="shared" ca="1" si="0"/>
        <v>16</v>
      </c>
      <c r="AJ22" s="1146"/>
      <c r="AK22" s="1146"/>
      <c r="AL22" s="1145"/>
      <c r="AM22" s="1145"/>
      <c r="AN22" s="1"/>
      <c r="AO22" s="1"/>
      <c r="AP22" s="1"/>
      <c r="AQ22" s="1"/>
      <c r="AR22" s="1"/>
      <c r="AS22" s="1"/>
      <c r="AT22" s="1"/>
      <c r="AU22" s="1"/>
      <c r="AV22" s="1"/>
      <c r="AW22" s="1"/>
      <c r="AX22" s="1"/>
      <c r="AY22" s="1"/>
      <c r="AZ22" s="1"/>
    </row>
    <row r="23" spans="1:52" ht="30" customHeight="1" thickTop="1" thickBot="1">
      <c r="A23" s="1"/>
      <c r="B23" s="202" t="s">
        <v>6</v>
      </c>
      <c r="C23" s="203"/>
      <c r="D23" s="1670"/>
      <c r="E23" s="1671"/>
      <c r="F23" s="1671"/>
      <c r="G23" s="1671"/>
      <c r="H23" s="1671"/>
      <c r="I23" s="1671"/>
      <c r="J23" s="1671"/>
      <c r="K23" s="1671"/>
      <c r="L23" s="1671"/>
      <c r="M23" s="1671"/>
      <c r="N23" s="1671"/>
      <c r="O23" s="1671"/>
      <c r="P23" s="1672"/>
      <c r="Q23" s="198"/>
      <c r="R23" s="198"/>
      <c r="S23" s="198"/>
      <c r="T23" s="198"/>
      <c r="U23" s="198"/>
      <c r="V23" s="198"/>
      <c r="W23" s="198"/>
      <c r="X23" s="198"/>
      <c r="Y23" s="198"/>
      <c r="Z23" s="198"/>
      <c r="AA23" s="198"/>
      <c r="AB23" s="198"/>
      <c r="AC23" s="1"/>
      <c r="AD23" s="1145"/>
      <c r="AE23" s="1146"/>
      <c r="AF23" s="1146"/>
      <c r="AG23" s="1146"/>
      <c r="AH23" s="1146"/>
      <c r="AI23" s="1146">
        <f t="shared" ca="1" si="0"/>
        <v>17</v>
      </c>
      <c r="AJ23" s="1146"/>
      <c r="AK23" s="1146"/>
      <c r="AL23" s="1145"/>
      <c r="AM23" s="1145"/>
      <c r="AN23" s="1"/>
      <c r="AO23" s="1"/>
      <c r="AP23" s="1"/>
      <c r="AQ23" s="1"/>
      <c r="AR23" s="1"/>
      <c r="AS23" s="1"/>
      <c r="AT23" s="1"/>
      <c r="AU23" s="1"/>
      <c r="AV23" s="1"/>
      <c r="AW23" s="1"/>
      <c r="AX23" s="1"/>
      <c r="AY23" s="1"/>
      <c r="AZ23" s="1"/>
    </row>
    <row r="24" spans="1:52" ht="30" customHeight="1" thickTop="1" thickBot="1">
      <c r="A24" s="1"/>
      <c r="B24" s="202" t="s">
        <v>7</v>
      </c>
      <c r="C24" s="203"/>
      <c r="D24" s="1670"/>
      <c r="E24" s="1671"/>
      <c r="F24" s="1671"/>
      <c r="G24" s="1671"/>
      <c r="H24" s="1671"/>
      <c r="I24" s="1671"/>
      <c r="J24" s="1671"/>
      <c r="K24" s="1671"/>
      <c r="L24" s="1671"/>
      <c r="M24" s="1671"/>
      <c r="N24" s="1671"/>
      <c r="O24" s="1671"/>
      <c r="P24" s="1672"/>
      <c r="Q24" s="198"/>
      <c r="R24" s="198"/>
      <c r="S24" s="198"/>
      <c r="T24" s="198"/>
      <c r="U24" s="198"/>
      <c r="V24" s="198"/>
      <c r="W24" s="198"/>
      <c r="X24" s="198"/>
      <c r="Y24" s="198"/>
      <c r="Z24" s="198"/>
      <c r="AA24" s="198"/>
      <c r="AB24" s="198"/>
      <c r="AC24" s="1"/>
      <c r="AD24" s="1145"/>
      <c r="AE24" s="1146"/>
      <c r="AF24" s="1146"/>
      <c r="AG24" s="1146"/>
      <c r="AH24" s="1146"/>
      <c r="AI24" s="1146">
        <f t="shared" ca="1" si="0"/>
        <v>18</v>
      </c>
      <c r="AJ24" s="1146"/>
      <c r="AK24" s="1146"/>
      <c r="AL24" s="1145"/>
      <c r="AM24" s="1145"/>
      <c r="AN24" s="1"/>
      <c r="AO24" s="1"/>
      <c r="AP24" s="1"/>
      <c r="AQ24" s="1"/>
      <c r="AR24" s="1"/>
      <c r="AS24" s="1"/>
      <c r="AT24" s="1"/>
      <c r="AU24" s="1"/>
      <c r="AV24" s="1"/>
      <c r="AW24" s="1"/>
      <c r="AX24" s="1"/>
      <c r="AY24" s="1"/>
      <c r="AZ24" s="1"/>
    </row>
    <row r="25" spans="1:52" ht="30" customHeight="1" thickTop="1" thickBot="1">
      <c r="A25" s="1"/>
      <c r="B25" s="200" t="s">
        <v>287</v>
      </c>
      <c r="C25" s="196"/>
      <c r="D25" s="1662"/>
      <c r="E25" s="1663"/>
      <c r="F25" s="1663"/>
      <c r="G25" s="1663"/>
      <c r="H25" s="1663"/>
      <c r="I25" s="1663"/>
      <c r="J25" s="1663"/>
      <c r="K25" s="1663"/>
      <c r="L25" s="1663"/>
      <c r="M25" s="1663"/>
      <c r="N25" s="1663"/>
      <c r="O25" s="1663"/>
      <c r="P25" s="1664"/>
      <c r="Q25" s="198"/>
      <c r="R25" s="198"/>
      <c r="S25" s="198"/>
      <c r="T25" s="198"/>
      <c r="U25" s="198"/>
      <c r="V25" s="198"/>
      <c r="W25" s="198"/>
      <c r="X25" s="198"/>
      <c r="Y25" s="198"/>
      <c r="Z25" s="198"/>
      <c r="AA25" s="198"/>
      <c r="AB25" s="198"/>
      <c r="AC25" s="1"/>
      <c r="AD25" s="1145"/>
      <c r="AE25" s="1146"/>
      <c r="AF25" s="1146"/>
      <c r="AG25" s="1146"/>
      <c r="AH25" s="1146"/>
      <c r="AI25" s="1146">
        <f t="shared" ca="1" si="0"/>
        <v>19</v>
      </c>
      <c r="AJ25" s="1146"/>
      <c r="AK25" s="1146"/>
      <c r="AL25" s="1145"/>
      <c r="AM25" s="1145"/>
      <c r="AN25" s="1"/>
      <c r="AO25" s="1"/>
      <c r="AP25" s="1"/>
      <c r="AQ25" s="1"/>
      <c r="AR25" s="1"/>
      <c r="AS25" s="1"/>
      <c r="AT25" s="1"/>
      <c r="AU25" s="1"/>
      <c r="AV25" s="1"/>
      <c r="AW25" s="1"/>
      <c r="AX25" s="1"/>
      <c r="AY25" s="1"/>
      <c r="AZ25" s="1"/>
    </row>
    <row r="26" spans="1:52" ht="30" customHeight="1" thickTop="1" thickBot="1">
      <c r="A26" s="1"/>
      <c r="B26" s="200" t="s">
        <v>288</v>
      </c>
      <c r="C26" s="196"/>
      <c r="D26" s="1662"/>
      <c r="E26" s="1663"/>
      <c r="F26" s="1663"/>
      <c r="G26" s="1663"/>
      <c r="H26" s="1663"/>
      <c r="I26" s="1663"/>
      <c r="J26" s="1663"/>
      <c r="K26" s="1663"/>
      <c r="L26" s="1663"/>
      <c r="M26" s="1663"/>
      <c r="N26" s="1663"/>
      <c r="O26" s="1663"/>
      <c r="P26" s="1664"/>
      <c r="Q26" s="198"/>
      <c r="R26" s="198"/>
      <c r="S26" s="198"/>
      <c r="T26" s="198"/>
      <c r="U26" s="198"/>
      <c r="V26" s="198"/>
      <c r="W26" s="198"/>
      <c r="X26" s="198"/>
      <c r="Y26" s="198"/>
      <c r="Z26" s="198"/>
      <c r="AA26" s="198"/>
      <c r="AB26" s="198"/>
      <c r="AC26" s="1"/>
      <c r="AD26" s="1145"/>
      <c r="AE26" s="1146"/>
      <c r="AF26" s="1146"/>
      <c r="AG26" s="1146"/>
      <c r="AH26" s="1146"/>
      <c r="AI26" s="1146">
        <f t="shared" ca="1" si="0"/>
        <v>20</v>
      </c>
      <c r="AJ26" s="1146"/>
      <c r="AK26" s="1146"/>
      <c r="AL26" s="1145"/>
      <c r="AM26" s="1145"/>
      <c r="AN26" s="1"/>
      <c r="AO26" s="1"/>
      <c r="AP26" s="1"/>
      <c r="AQ26" s="1"/>
      <c r="AR26" s="1"/>
      <c r="AS26" s="1"/>
      <c r="AT26" s="1"/>
      <c r="AU26" s="1"/>
      <c r="AV26" s="1"/>
      <c r="AW26" s="1"/>
      <c r="AX26" s="1"/>
      <c r="AY26" s="1"/>
      <c r="AZ26" s="1"/>
    </row>
    <row r="27" spans="1:52" ht="29.25" customHeight="1" thickTop="1" thickBot="1">
      <c r="A27" s="1"/>
      <c r="B27" s="200" t="s">
        <v>380</v>
      </c>
      <c r="C27" s="196"/>
      <c r="D27" s="1662"/>
      <c r="E27" s="1663"/>
      <c r="F27" s="1663"/>
      <c r="G27" s="1663"/>
      <c r="H27" s="1663"/>
      <c r="I27" s="1663"/>
      <c r="J27" s="1663"/>
      <c r="K27" s="1663"/>
      <c r="L27" s="1663"/>
      <c r="M27" s="1663"/>
      <c r="N27" s="1663"/>
      <c r="O27" s="1663"/>
      <c r="P27" s="1664"/>
      <c r="Q27" s="198"/>
      <c r="R27" s="198"/>
      <c r="S27" s="198"/>
      <c r="T27" s="198"/>
      <c r="U27" s="198"/>
      <c r="V27" s="198"/>
      <c r="W27" s="198"/>
      <c r="X27" s="198"/>
      <c r="Y27" s="198"/>
      <c r="Z27" s="198"/>
      <c r="AA27" s="198"/>
      <c r="AB27" s="198"/>
      <c r="AC27" s="1"/>
      <c r="AD27" s="1145"/>
      <c r="AE27" s="1146"/>
      <c r="AF27" s="1146"/>
      <c r="AG27" s="1146"/>
      <c r="AH27" s="1146"/>
      <c r="AI27" s="1146">
        <f t="shared" ca="1" si="0"/>
        <v>21</v>
      </c>
      <c r="AJ27" s="1146"/>
      <c r="AK27" s="1146"/>
      <c r="AL27" s="1145"/>
      <c r="AM27" s="1145"/>
      <c r="AN27" s="1"/>
      <c r="AO27" s="1"/>
      <c r="AP27" s="1"/>
      <c r="AQ27" s="1"/>
      <c r="AR27" s="1"/>
      <c r="AS27" s="1"/>
      <c r="AT27" s="1"/>
      <c r="AU27" s="1"/>
      <c r="AV27" s="1"/>
      <c r="AW27" s="1"/>
      <c r="AX27" s="1"/>
      <c r="AY27" s="1"/>
      <c r="AZ27" s="1"/>
    </row>
    <row r="28" spans="1:52" ht="47.25" customHeight="1" thickTop="1">
      <c r="A28" s="1"/>
      <c r="B28" s="1660" t="s">
        <v>31</v>
      </c>
      <c r="C28" s="1660"/>
      <c r="D28" s="1661"/>
      <c r="E28" s="1661"/>
      <c r="F28" s="1661"/>
      <c r="G28" s="1661"/>
      <c r="H28" s="1661"/>
      <c r="I28" s="1661"/>
      <c r="J28" s="1661"/>
      <c r="K28" s="1661"/>
      <c r="L28" s="1661"/>
      <c r="M28" s="1661"/>
      <c r="N28" s="1661"/>
      <c r="O28" s="1661"/>
      <c r="P28" s="1661"/>
      <c r="Q28" s="198"/>
      <c r="R28" s="198"/>
      <c r="S28" s="198"/>
      <c r="T28" s="198"/>
      <c r="U28" s="198"/>
      <c r="V28" s="198"/>
      <c r="W28" s="198"/>
      <c r="X28" s="198"/>
      <c r="Y28" s="198"/>
      <c r="Z28" s="198"/>
      <c r="AA28" s="198"/>
      <c r="AB28" s="198"/>
      <c r="AC28" s="1"/>
      <c r="AD28" s="1145"/>
      <c r="AE28" s="1146"/>
      <c r="AF28" s="1146"/>
      <c r="AG28" s="1146"/>
      <c r="AH28" s="1146"/>
      <c r="AI28" s="1146">
        <f t="shared" ca="1" si="0"/>
        <v>22</v>
      </c>
      <c r="AJ28" s="1146"/>
      <c r="AK28" s="1146"/>
      <c r="AL28" s="1145"/>
      <c r="AM28" s="1145"/>
      <c r="AN28" s="1"/>
      <c r="AO28" s="1"/>
      <c r="AP28" s="1"/>
      <c r="AQ28" s="1"/>
      <c r="AR28" s="1"/>
      <c r="AS28" s="1"/>
      <c r="AT28" s="1"/>
      <c r="AU28" s="1"/>
      <c r="AV28" s="1"/>
      <c r="AW28" s="1"/>
      <c r="AX28" s="1"/>
      <c r="AY28" s="1"/>
      <c r="AZ28" s="1"/>
    </row>
    <row r="29" spans="1:52">
      <c r="A29" s="1"/>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
      <c r="AD29" s="1145"/>
      <c r="AE29" s="1146"/>
      <c r="AF29" s="1146"/>
      <c r="AG29" s="1146"/>
      <c r="AH29" s="1146"/>
      <c r="AI29" s="1146">
        <f t="shared" ca="1" si="0"/>
        <v>23</v>
      </c>
      <c r="AJ29" s="1146"/>
      <c r="AK29" s="1146"/>
      <c r="AL29" s="1145"/>
      <c r="AM29" s="1145"/>
      <c r="AN29" s="1"/>
      <c r="AO29" s="1"/>
      <c r="AP29" s="1"/>
      <c r="AQ29" s="1"/>
      <c r="AR29" s="1"/>
      <c r="AS29" s="1"/>
      <c r="AT29" s="1"/>
      <c r="AU29" s="1"/>
      <c r="AV29" s="1"/>
      <c r="AW29" s="1"/>
      <c r="AX29" s="1"/>
      <c r="AY29" s="1"/>
      <c r="AZ29" s="1"/>
    </row>
    <row r="30" spans="1:52">
      <c r="A30" s="1"/>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
      <c r="AD30" s="1145"/>
      <c r="AE30" s="1146"/>
      <c r="AF30" s="1146"/>
      <c r="AG30" s="1146"/>
      <c r="AH30" s="1146"/>
      <c r="AI30" s="1146">
        <f t="shared" ca="1" si="0"/>
        <v>24</v>
      </c>
      <c r="AJ30" s="1146"/>
      <c r="AK30" s="1146"/>
      <c r="AL30" s="1145"/>
      <c r="AM30" s="1145"/>
      <c r="AN30" s="1"/>
      <c r="AO30" s="1"/>
      <c r="AP30" s="1"/>
      <c r="AQ30" s="1"/>
      <c r="AR30" s="1"/>
      <c r="AS30" s="1"/>
      <c r="AT30" s="1"/>
      <c r="AU30" s="1"/>
      <c r="AV30" s="1"/>
      <c r="AW30" s="1"/>
      <c r="AX30" s="1"/>
      <c r="AY30" s="1"/>
      <c r="AZ30" s="1"/>
    </row>
    <row r="31" spans="1:52">
      <c r="A31" s="1"/>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
      <c r="AD31" s="1145"/>
      <c r="AE31" s="1146"/>
      <c r="AF31" s="1146"/>
      <c r="AG31" s="1146"/>
      <c r="AH31" s="1146"/>
      <c r="AI31" s="1146">
        <f t="shared" ca="1" si="0"/>
        <v>25</v>
      </c>
      <c r="AJ31" s="1146"/>
      <c r="AK31" s="1146"/>
      <c r="AL31" s="1145"/>
      <c r="AM31" s="1145"/>
      <c r="AN31" s="1"/>
      <c r="AO31" s="1"/>
      <c r="AP31" s="1"/>
      <c r="AQ31" s="1"/>
      <c r="AR31" s="1"/>
      <c r="AS31" s="1"/>
      <c r="AT31" s="1"/>
      <c r="AU31" s="1"/>
      <c r="AV31" s="1"/>
      <c r="AW31" s="1"/>
      <c r="AX31" s="1"/>
      <c r="AY31" s="1"/>
      <c r="AZ31" s="1"/>
    </row>
    <row r="32" spans="1:52">
      <c r="A32" s="1"/>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
      <c r="AD32" s="1145"/>
      <c r="AE32" s="1146"/>
      <c r="AF32" s="1146"/>
      <c r="AG32" s="1146"/>
      <c r="AH32" s="1146"/>
      <c r="AI32" s="1146">
        <f t="shared" ca="1" si="0"/>
        <v>26</v>
      </c>
      <c r="AJ32" s="1146"/>
      <c r="AK32" s="1146"/>
      <c r="AL32" s="1145"/>
      <c r="AM32" s="1145"/>
      <c r="AN32" s="1"/>
      <c r="AO32" s="1"/>
      <c r="AP32" s="1"/>
      <c r="AQ32" s="1"/>
      <c r="AR32" s="1"/>
      <c r="AS32" s="1"/>
      <c r="AT32" s="1"/>
      <c r="AU32" s="1"/>
      <c r="AV32" s="1"/>
      <c r="AW32" s="1"/>
      <c r="AX32" s="1"/>
      <c r="AY32" s="1"/>
      <c r="AZ32" s="1"/>
    </row>
    <row r="33" spans="1:52">
      <c r="A33" s="1"/>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
      <c r="AD33" s="1145"/>
      <c r="AE33" s="1146"/>
      <c r="AF33" s="1146"/>
      <c r="AG33" s="1146"/>
      <c r="AH33" s="1146"/>
      <c r="AI33" s="1146">
        <f t="shared" ca="1" si="0"/>
        <v>27</v>
      </c>
      <c r="AJ33" s="1146"/>
      <c r="AK33" s="1146"/>
      <c r="AL33" s="1145"/>
      <c r="AM33" s="1145"/>
      <c r="AN33" s="1"/>
      <c r="AO33" s="1"/>
      <c r="AP33" s="1"/>
      <c r="AQ33" s="1"/>
      <c r="AR33" s="1"/>
      <c r="AS33" s="1"/>
      <c r="AT33" s="1"/>
      <c r="AU33" s="1"/>
      <c r="AV33" s="1"/>
      <c r="AW33" s="1"/>
      <c r="AX33" s="1"/>
      <c r="AY33" s="1"/>
      <c r="AZ33" s="1"/>
    </row>
    <row r="34" spans="1:52">
      <c r="A34" s="1"/>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
      <c r="AD34" s="1145"/>
      <c r="AE34" s="1146"/>
      <c r="AF34" s="1146"/>
      <c r="AG34" s="1146"/>
      <c r="AH34" s="1146"/>
      <c r="AI34" s="1146">
        <f t="shared" ca="1" si="0"/>
        <v>28</v>
      </c>
      <c r="AJ34" s="1146"/>
      <c r="AK34" s="1146"/>
      <c r="AL34" s="1145"/>
      <c r="AM34" s="1145"/>
      <c r="AN34" s="1"/>
      <c r="AO34" s="1"/>
      <c r="AP34" s="1"/>
      <c r="AQ34" s="1"/>
      <c r="AR34" s="1"/>
      <c r="AS34" s="1"/>
      <c r="AT34" s="1"/>
      <c r="AU34" s="1"/>
      <c r="AV34" s="1"/>
      <c r="AW34" s="1"/>
      <c r="AX34" s="1"/>
      <c r="AY34" s="1"/>
      <c r="AZ34" s="1"/>
    </row>
    <row r="35" spans="1:52">
      <c r="A35" s="1"/>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
      <c r="AD35" s="1145"/>
      <c r="AE35" s="1146"/>
      <c r="AF35" s="1146"/>
      <c r="AG35" s="1146"/>
      <c r="AH35" s="1146"/>
      <c r="AI35" s="1146">
        <f t="shared" ca="1" si="0"/>
        <v>29</v>
      </c>
      <c r="AJ35" s="1146"/>
      <c r="AK35" s="1146"/>
      <c r="AL35" s="1145"/>
      <c r="AM35" s="1145"/>
      <c r="AN35" s="1"/>
      <c r="AO35" s="1"/>
      <c r="AP35" s="1"/>
      <c r="AQ35" s="1"/>
      <c r="AR35" s="1"/>
      <c r="AS35" s="1"/>
      <c r="AT35" s="1"/>
      <c r="AU35" s="1"/>
      <c r="AV35" s="1"/>
      <c r="AW35" s="1"/>
      <c r="AX35" s="1"/>
      <c r="AY35" s="1"/>
      <c r="AZ35" s="1"/>
    </row>
    <row r="36" spans="1:52">
      <c r="A36" s="1"/>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
      <c r="AD36" s="1145"/>
      <c r="AE36" s="1146"/>
      <c r="AF36" s="1146"/>
      <c r="AG36" s="1146"/>
      <c r="AH36" s="1146"/>
      <c r="AI36" s="1146">
        <f t="shared" ca="1" si="0"/>
        <v>30</v>
      </c>
      <c r="AJ36" s="1146"/>
      <c r="AK36" s="1146"/>
      <c r="AL36" s="1145"/>
      <c r="AM36" s="1145"/>
      <c r="AN36" s="1"/>
      <c r="AO36" s="1"/>
      <c r="AP36" s="1"/>
      <c r="AQ36" s="1"/>
      <c r="AR36" s="1"/>
      <c r="AS36" s="1"/>
      <c r="AT36" s="1"/>
      <c r="AU36" s="1"/>
      <c r="AV36" s="1"/>
      <c r="AW36" s="1"/>
      <c r="AX36" s="1"/>
      <c r="AY36" s="1"/>
      <c r="AZ36" s="1"/>
    </row>
    <row r="37" spans="1:52">
      <c r="A37" s="1"/>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
      <c r="AD37" s="1145"/>
      <c r="AE37" s="1146"/>
      <c r="AF37" s="1146"/>
      <c r="AG37" s="1146"/>
      <c r="AH37" s="1146"/>
      <c r="AI37" s="1146">
        <f t="shared" ca="1" si="0"/>
        <v>31</v>
      </c>
      <c r="AJ37" s="1146"/>
      <c r="AK37" s="1146"/>
      <c r="AL37" s="1145"/>
      <c r="AM37" s="1145"/>
      <c r="AN37" s="1"/>
      <c r="AO37" s="1"/>
      <c r="AP37" s="1"/>
      <c r="AQ37" s="1"/>
      <c r="AR37" s="1"/>
      <c r="AS37" s="1"/>
      <c r="AT37" s="1"/>
      <c r="AU37" s="1"/>
      <c r="AV37" s="1"/>
      <c r="AW37" s="1"/>
      <c r="AX37" s="1"/>
      <c r="AY37" s="1"/>
      <c r="AZ37" s="1"/>
    </row>
    <row r="38" spans="1:52">
      <c r="A38" s="1"/>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
      <c r="AD38" s="1145"/>
      <c r="AE38" s="1145"/>
      <c r="AF38" s="1145"/>
      <c r="AG38" s="1145"/>
      <c r="AH38" s="1145"/>
      <c r="AI38" s="1145"/>
      <c r="AJ38" s="1145"/>
      <c r="AK38" s="1145"/>
      <c r="AL38" s="1145"/>
      <c r="AM38" s="1145"/>
      <c r="AN38" s="1"/>
      <c r="AO38" s="1"/>
      <c r="AP38" s="1"/>
      <c r="AQ38" s="1"/>
      <c r="AR38" s="1"/>
      <c r="AS38" s="1"/>
      <c r="AT38" s="1"/>
      <c r="AU38" s="1"/>
      <c r="AV38" s="1"/>
      <c r="AW38" s="1"/>
      <c r="AX38" s="1"/>
      <c r="AY38" s="1"/>
      <c r="AZ38" s="1"/>
    </row>
    <row r="39" spans="1:52">
      <c r="A39" s="1"/>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
      <c r="AD39" s="1145"/>
      <c r="AE39" s="1145"/>
      <c r="AF39" s="1145"/>
      <c r="AG39" s="1145"/>
      <c r="AH39" s="1145"/>
      <c r="AI39" s="1145"/>
      <c r="AJ39" s="1145"/>
      <c r="AK39" s="1145"/>
      <c r="AL39" s="1145"/>
      <c r="AM39" s="1145"/>
      <c r="AN39" s="1"/>
      <c r="AO39" s="1"/>
      <c r="AP39" s="1"/>
      <c r="AQ39" s="1"/>
      <c r="AR39" s="1"/>
      <c r="AS39" s="1"/>
      <c r="AT39" s="1"/>
      <c r="AU39" s="1"/>
      <c r="AV39" s="1"/>
      <c r="AW39" s="1"/>
      <c r="AX39" s="1"/>
      <c r="AY39" s="1"/>
      <c r="AZ39" s="1"/>
    </row>
    <row r="40" spans="1:52">
      <c r="A40" s="1"/>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
      <c r="AD40" s="1145"/>
      <c r="AE40" s="1145"/>
      <c r="AF40" s="1145"/>
      <c r="AG40" s="1145"/>
      <c r="AH40" s="1145"/>
      <c r="AI40" s="1145"/>
      <c r="AJ40" s="1145"/>
      <c r="AK40" s="1145"/>
      <c r="AL40" s="1145"/>
      <c r="AM40" s="1145"/>
      <c r="AN40" s="1"/>
      <c r="AO40" s="1"/>
      <c r="AP40" s="1"/>
      <c r="AQ40" s="1"/>
      <c r="AR40" s="1"/>
      <c r="AS40" s="1"/>
      <c r="AT40" s="1"/>
      <c r="AU40" s="1"/>
      <c r="AV40" s="1"/>
      <c r="AW40" s="1"/>
      <c r="AX40" s="1"/>
      <c r="AY40" s="1"/>
      <c r="AZ40" s="1"/>
    </row>
    <row r="41" spans="1:52">
      <c r="A41" s="1"/>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c r="A42" s="1"/>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c r="A43" s="1"/>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c r="A44" s="1"/>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c r="A45" s="1"/>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c r="A46" s="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c r="A47" s="1"/>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row r="181" spans="1: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row>
    <row r="182" spans="1: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row>
    <row r="184" spans="1: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row>
    <row r="185" spans="1: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row>
    <row r="186" spans="1: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row>
    <row r="187" spans="1: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row>
    <row r="189" spans="1: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row>
    <row r="190" spans="1: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row>
    <row r="192" spans="1: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row>
    <row r="193" spans="1: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row>
    <row r="194" spans="1: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row>
    <row r="195" spans="1: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row>
    <row r="196" spans="1: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row>
    <row r="197" spans="1: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row>
    <row r="198" spans="1: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row>
    <row r="199" spans="1: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row>
    <row r="200" spans="1: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row>
    <row r="201" spans="1: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row>
    <row r="202" spans="1: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row>
    <row r="203" spans="1: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row>
    <row r="204" spans="1: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row>
    <row r="272" spans="1: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row>
    <row r="273" spans="1: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row>
    <row r="274" spans="1: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row>
    <row r="275" spans="1: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row>
    <row r="276" spans="1: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row>
    <row r="277" spans="1: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row>
    <row r="279" spans="1: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row>
    <row r="280" spans="1: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row>
    <row r="281" spans="1: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row>
    <row r="282" spans="1: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row>
    <row r="283" spans="1: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row>
    <row r="284" spans="1: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row>
    <row r="285" spans="1: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row>
    <row r="286" spans="1: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row>
    <row r="287" spans="1: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row>
    <row r="288" spans="1: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row>
    <row r="289" spans="1: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row>
    <row r="290" spans="1: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row>
    <row r="291" spans="1: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row>
    <row r="292" spans="1: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row>
    <row r="293" spans="1: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row>
    <row r="294" spans="1: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row>
    <row r="295" spans="1: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row>
    <row r="296" spans="1: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row>
    <row r="297" spans="1: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row>
    <row r="298" spans="1: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row>
    <row r="299" spans="1: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row>
    <row r="300" spans="1: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row>
  </sheetData>
  <mergeCells count="50">
    <mergeCell ref="W13:X13"/>
    <mergeCell ref="W14:X14"/>
    <mergeCell ref="W15:X15"/>
    <mergeCell ref="D13:K13"/>
    <mergeCell ref="D14:K14"/>
    <mergeCell ref="D15:K15"/>
    <mergeCell ref="S7:U9"/>
    <mergeCell ref="D7:P7"/>
    <mergeCell ref="D9:P9"/>
    <mergeCell ref="K10:P10"/>
    <mergeCell ref="B18:B19"/>
    <mergeCell ref="D18:J18"/>
    <mergeCell ref="K18:L18"/>
    <mergeCell ref="M18:N19"/>
    <mergeCell ref="O18:P19"/>
    <mergeCell ref="D19:J19"/>
    <mergeCell ref="K19:L19"/>
    <mergeCell ref="D17:J17"/>
    <mergeCell ref="C3:P3"/>
    <mergeCell ref="D22:P22"/>
    <mergeCell ref="M16:N17"/>
    <mergeCell ref="K16:L16"/>
    <mergeCell ref="K17:L17"/>
    <mergeCell ref="D12:J12"/>
    <mergeCell ref="D11:J11"/>
    <mergeCell ref="D16:J16"/>
    <mergeCell ref="D8:P8"/>
    <mergeCell ref="K20:L20"/>
    <mergeCell ref="M20:N21"/>
    <mergeCell ref="O20:P21"/>
    <mergeCell ref="K21:L21"/>
    <mergeCell ref="D20:J20"/>
    <mergeCell ref="D21:J21"/>
    <mergeCell ref="E4:F4"/>
    <mergeCell ref="G4:H4"/>
    <mergeCell ref="I4:J4"/>
    <mergeCell ref="K4:N4"/>
    <mergeCell ref="O4:P4"/>
    <mergeCell ref="B28:P28"/>
    <mergeCell ref="D25:P25"/>
    <mergeCell ref="D27:P27"/>
    <mergeCell ref="D6:P6"/>
    <mergeCell ref="D5:P5"/>
    <mergeCell ref="B16:B17"/>
    <mergeCell ref="D23:P23"/>
    <mergeCell ref="D24:P24"/>
    <mergeCell ref="O16:P17"/>
    <mergeCell ref="E10:J10"/>
    <mergeCell ref="D26:P26"/>
    <mergeCell ref="B20:B21"/>
  </mergeCells>
  <phoneticPr fontId="6"/>
  <dataValidations count="4">
    <dataValidation type="list" allowBlank="1" showInputMessage="1" showErrorMessage="1" sqref="E10">
      <formula1>$AF$6:$AF$15</formula1>
    </dataValidation>
    <dataValidation imeMode="hiragana" allowBlank="1" showInputMessage="1" showErrorMessage="1" sqref="D22:E22 E9 D5:D10 E5:P7 D23:P27"/>
    <dataValidation type="list" allowBlank="1" showInputMessage="1" showErrorMessage="1" sqref="C3:P3">
      <formula1>"福 岡 農 林 事 務 所 ,朝 倉 農 林 事 務 所 ,八 幡 農 林 事 務 所 ,飯 塚 農 林 事 務 所 ,筑 後 農 林 事 務 所 ,行 橋 農 林 事 務 所 ,筑 後 川 水 系 農 地 開 発 事 務 所 "</formula1>
    </dataValidation>
    <dataValidation type="list" allowBlank="1" showInputMessage="1" showErrorMessage="1" sqref="E4:F4">
      <formula1>$AI$6:$AI$37</formula1>
    </dataValidation>
  </dataValidations>
  <pageMargins left="0.74803149606299213" right="0.39370078740157483" top="0.74803149606299213" bottom="0.43307086614173229" header="0.51181102362204722" footer="0.27559055118110237"/>
  <pageSetup paperSize="9" scale="11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I34"/>
  <sheetViews>
    <sheetView topLeftCell="A13" zoomScale="85" zoomScaleNormal="85" workbookViewId="0">
      <selection activeCell="H34" sqref="H34"/>
    </sheetView>
  </sheetViews>
  <sheetFormatPr defaultColWidth="8.875" defaultRowHeight="13.5"/>
  <cols>
    <col min="1" max="1" width="10.625" style="248" bestFit="1" customWidth="1"/>
    <col min="2" max="2" width="3" style="269" customWidth="1"/>
    <col min="3" max="3" width="14.5" style="269" customWidth="1"/>
    <col min="4" max="6" width="13.125" style="269" customWidth="1"/>
    <col min="7" max="8" width="12" style="269" customWidth="1"/>
    <col min="9" max="9" width="11.625" style="269" customWidth="1"/>
    <col min="10" max="16384" width="8.875" style="269"/>
  </cols>
  <sheetData>
    <row r="1" spans="1:9" ht="13.5" customHeight="1">
      <c r="A1" s="1942" t="s">
        <v>754</v>
      </c>
      <c r="B1" s="335"/>
      <c r="C1" s="677"/>
      <c r="D1" s="677"/>
      <c r="E1" s="677"/>
      <c r="F1" s="677"/>
      <c r="G1" s="677"/>
      <c r="H1" s="677"/>
      <c r="I1" s="336"/>
    </row>
    <row r="2" spans="1:9">
      <c r="A2" s="1942"/>
      <c r="B2" s="335"/>
      <c r="C2" s="678"/>
      <c r="D2" s="677"/>
      <c r="E2" s="677"/>
      <c r="F2" s="677"/>
      <c r="G2" s="677"/>
      <c r="H2" s="677"/>
      <c r="I2" s="677"/>
    </row>
    <row r="3" spans="1:9" ht="21">
      <c r="A3" s="1942"/>
      <c r="B3" s="335"/>
      <c r="C3" s="2534" t="s">
        <v>883</v>
      </c>
      <c r="D3" s="2534"/>
      <c r="E3" s="2534"/>
      <c r="F3" s="2534"/>
      <c r="G3" s="2534"/>
      <c r="H3" s="2534"/>
      <c r="I3" s="2534"/>
    </row>
    <row r="4" spans="1:9" ht="18" customHeight="1">
      <c r="A4" s="263"/>
      <c r="B4" s="335"/>
      <c r="C4" s="678"/>
      <c r="D4" s="677"/>
      <c r="E4" s="677"/>
      <c r="F4" s="677"/>
      <c r="G4" s="677"/>
      <c r="H4" s="677"/>
      <c r="I4" s="677"/>
    </row>
    <row r="5" spans="1:9" ht="17.45" customHeight="1">
      <c r="A5" s="263"/>
      <c r="B5" s="335"/>
      <c r="C5" s="1014"/>
      <c r="D5" s="1015"/>
      <c r="E5" s="1015"/>
      <c r="F5" s="1015"/>
      <c r="G5" s="1015"/>
      <c r="H5" s="2542" t="s">
        <v>1329</v>
      </c>
      <c r="I5" s="2543"/>
    </row>
    <row r="6" spans="1:9" ht="17.45" customHeight="1">
      <c r="A6" s="263"/>
      <c r="B6" s="335"/>
      <c r="C6" s="337"/>
      <c r="D6" s="338"/>
      <c r="E6" s="338"/>
      <c r="F6" s="338"/>
      <c r="G6" s="338"/>
      <c r="H6" s="338"/>
      <c r="I6" s="339"/>
    </row>
    <row r="7" spans="1:9" ht="22.15" customHeight="1">
      <c r="A7" s="263"/>
      <c r="B7" s="335"/>
      <c r="C7" s="2536" t="str">
        <f>"福岡県"&amp;SUBSTITUTE(入力シート!C3," ","")&amp; "長　殿"</f>
        <v>福岡県長　殿</v>
      </c>
      <c r="D7" s="2537"/>
      <c r="E7" s="2537"/>
      <c r="F7" s="3"/>
      <c r="G7" s="3"/>
      <c r="H7" s="3"/>
      <c r="I7" s="340"/>
    </row>
    <row r="8" spans="1:9" ht="27.75" customHeight="1">
      <c r="A8" s="263"/>
      <c r="B8" s="335"/>
      <c r="C8" s="341"/>
      <c r="D8" s="3"/>
      <c r="E8" s="3"/>
      <c r="F8" s="3" t="s">
        <v>1380</v>
      </c>
      <c r="G8" s="2538">
        <f>入力シート!D23</f>
        <v>0</v>
      </c>
      <c r="H8" s="2538"/>
      <c r="I8" s="2539"/>
    </row>
    <row r="9" spans="1:9" ht="27.75" customHeight="1">
      <c r="A9" s="263"/>
      <c r="B9" s="335"/>
      <c r="C9" s="342"/>
      <c r="D9" s="343"/>
      <c r="E9" s="343"/>
      <c r="F9" s="343"/>
      <c r="G9" s="2540" t="str">
        <f>"　"&amp;入力シート!D24</f>
        <v>　</v>
      </c>
      <c r="H9" s="2540"/>
      <c r="I9" s="2541"/>
    </row>
    <row r="10" spans="1:9" ht="13.9" customHeight="1">
      <c r="A10" s="263"/>
      <c r="B10" s="335"/>
      <c r="C10" s="679"/>
      <c r="D10" s="680"/>
      <c r="E10" s="680"/>
      <c r="F10" s="680"/>
      <c r="G10" s="680"/>
      <c r="H10" s="680"/>
      <c r="I10" s="681"/>
    </row>
    <row r="11" spans="1:9" ht="29.45" customHeight="1">
      <c r="A11" s="263"/>
      <c r="B11" s="335"/>
      <c r="C11" s="344" t="s">
        <v>42</v>
      </c>
      <c r="D11" s="2531" t="str">
        <f>入力シート!$D$4&amp;入力シート!$E$4&amp;入力シート!$G$4&amp;"　"&amp;入力シート!$I$4&amp;入力シート!$K$4&amp;入力シート!$O$4</f>
        <v>令和年度　起工第号</v>
      </c>
      <c r="E11" s="2532"/>
      <c r="F11" s="2532"/>
      <c r="G11" s="2532"/>
      <c r="H11" s="2532"/>
      <c r="I11" s="2533"/>
    </row>
    <row r="12" spans="1:9" ht="28.9" customHeight="1">
      <c r="A12" s="263"/>
      <c r="B12" s="335"/>
      <c r="C12" s="344" t="s">
        <v>327</v>
      </c>
      <c r="D12" s="2531" t="str">
        <f>入力シート!$D$5&amp;"　"&amp;入力シート!$D$8&amp;"　"&amp;入力シート!D7</f>
        <v>　　</v>
      </c>
      <c r="E12" s="2532"/>
      <c r="F12" s="2532"/>
      <c r="G12" s="2532"/>
      <c r="H12" s="2532"/>
      <c r="I12" s="2533"/>
    </row>
    <row r="13" spans="1:9" ht="28.9" customHeight="1">
      <c r="A13" s="263"/>
      <c r="B13" s="335"/>
      <c r="C13" s="344" t="s">
        <v>328</v>
      </c>
      <c r="D13" s="2531">
        <f>入力シート!D6</f>
        <v>0</v>
      </c>
      <c r="E13" s="2532"/>
      <c r="F13" s="2532"/>
      <c r="G13" s="2532"/>
      <c r="H13" s="2532"/>
      <c r="I13" s="2533"/>
    </row>
    <row r="14" spans="1:9" ht="52.15" customHeight="1">
      <c r="B14" s="335"/>
      <c r="C14" s="2523" t="s">
        <v>329</v>
      </c>
      <c r="D14" s="2524"/>
      <c r="E14" s="2524"/>
      <c r="F14" s="2524"/>
      <c r="G14" s="2524"/>
      <c r="H14" s="2524"/>
      <c r="I14" s="2525"/>
    </row>
    <row r="15" spans="1:9" ht="37.15" customHeight="1">
      <c r="B15" s="335"/>
      <c r="C15" s="2526" t="s">
        <v>43</v>
      </c>
      <c r="D15" s="2527"/>
      <c r="E15" s="2526" t="s">
        <v>44</v>
      </c>
      <c r="F15" s="2535"/>
      <c r="G15" s="2535"/>
      <c r="H15" s="2535"/>
      <c r="I15" s="2527"/>
    </row>
    <row r="16" spans="1:9" ht="30" customHeight="1">
      <c r="B16" s="335"/>
      <c r="C16" s="2528"/>
      <c r="D16" s="2530"/>
      <c r="E16" s="2528"/>
      <c r="F16" s="2529"/>
      <c r="G16" s="2529"/>
      <c r="H16" s="2529"/>
      <c r="I16" s="2530"/>
    </row>
    <row r="17" spans="2:9" ht="30" customHeight="1">
      <c r="B17" s="335"/>
      <c r="C17" s="2528"/>
      <c r="D17" s="2530"/>
      <c r="E17" s="2528"/>
      <c r="F17" s="2529"/>
      <c r="G17" s="2529"/>
      <c r="H17" s="2529"/>
      <c r="I17" s="2530"/>
    </row>
    <row r="18" spans="2:9" ht="30" customHeight="1">
      <c r="B18" s="335"/>
      <c r="C18" s="2528"/>
      <c r="D18" s="2530"/>
      <c r="E18" s="2528"/>
      <c r="F18" s="2529"/>
      <c r="G18" s="2529"/>
      <c r="H18" s="2529"/>
      <c r="I18" s="2530"/>
    </row>
    <row r="19" spans="2:9" ht="30" customHeight="1">
      <c r="B19" s="335"/>
      <c r="C19" s="2528"/>
      <c r="D19" s="2530"/>
      <c r="E19" s="2528"/>
      <c r="F19" s="2529"/>
      <c r="G19" s="2529"/>
      <c r="H19" s="2529"/>
      <c r="I19" s="2530"/>
    </row>
    <row r="20" spans="2:9" ht="30" customHeight="1">
      <c r="B20" s="335"/>
      <c r="C20" s="2528"/>
      <c r="D20" s="2530"/>
      <c r="E20" s="2528"/>
      <c r="F20" s="2529"/>
      <c r="G20" s="2529"/>
      <c r="H20" s="2529"/>
      <c r="I20" s="2530"/>
    </row>
    <row r="21" spans="2:9" ht="30" customHeight="1">
      <c r="B21" s="335"/>
      <c r="C21" s="2528"/>
      <c r="D21" s="2530"/>
      <c r="E21" s="2528"/>
      <c r="F21" s="2529"/>
      <c r="G21" s="2529"/>
      <c r="H21" s="2529"/>
      <c r="I21" s="2530"/>
    </row>
    <row r="22" spans="2:9" ht="30" customHeight="1">
      <c r="B22" s="335"/>
      <c r="C22" s="2528"/>
      <c r="D22" s="2530"/>
      <c r="E22" s="2528"/>
      <c r="F22" s="2529"/>
      <c r="G22" s="2529"/>
      <c r="H22" s="2529"/>
      <c r="I22" s="2530"/>
    </row>
    <row r="23" spans="2:9" ht="30" customHeight="1">
      <c r="B23" s="335"/>
      <c r="C23" s="2528"/>
      <c r="D23" s="2530"/>
      <c r="E23" s="2528"/>
      <c r="F23" s="2529"/>
      <c r="G23" s="2529"/>
      <c r="H23" s="2529"/>
      <c r="I23" s="2530"/>
    </row>
    <row r="24" spans="2:9" ht="30" customHeight="1">
      <c r="B24" s="335"/>
      <c r="C24" s="2528"/>
      <c r="D24" s="2530"/>
      <c r="E24" s="2528"/>
      <c r="F24" s="2529"/>
      <c r="G24" s="2529"/>
      <c r="H24" s="2529"/>
      <c r="I24" s="2530"/>
    </row>
    <row r="25" spans="2:9" ht="30" customHeight="1">
      <c r="B25" s="335"/>
      <c r="C25" s="2528"/>
      <c r="D25" s="2530"/>
      <c r="E25" s="2528"/>
      <c r="F25" s="2529"/>
      <c r="G25" s="2529"/>
      <c r="H25" s="2529"/>
      <c r="I25" s="2530"/>
    </row>
    <row r="26" spans="2:9" ht="30" customHeight="1">
      <c r="B26" s="335"/>
      <c r="C26" s="2528"/>
      <c r="D26" s="2530"/>
      <c r="E26" s="2528"/>
      <c r="F26" s="2529"/>
      <c r="G26" s="2529"/>
      <c r="H26" s="2529"/>
      <c r="I26" s="2530"/>
    </row>
    <row r="27" spans="2:9" ht="30" customHeight="1">
      <c r="B27" s="335"/>
      <c r="C27" s="2528"/>
      <c r="D27" s="2530"/>
      <c r="E27" s="2528"/>
      <c r="F27" s="2529"/>
      <c r="G27" s="2529"/>
      <c r="H27" s="2529"/>
      <c r="I27" s="2530"/>
    </row>
    <row r="28" spans="2:9">
      <c r="B28" s="335"/>
      <c r="C28" s="682"/>
      <c r="D28" s="682"/>
      <c r="E28" s="682"/>
      <c r="F28" s="682"/>
      <c r="G28" s="682"/>
      <c r="H28" s="682"/>
      <c r="I28" s="682"/>
    </row>
    <row r="29" spans="2:9">
      <c r="B29" s="335"/>
      <c r="C29" s="2544" t="s">
        <v>2010</v>
      </c>
      <c r="D29" s="2544"/>
      <c r="E29" s="2544"/>
      <c r="F29" s="2544"/>
      <c r="G29" s="2544"/>
      <c r="H29" s="2544"/>
      <c r="I29" s="2544"/>
    </row>
    <row r="30" spans="2:9" ht="16.899999999999999" customHeight="1">
      <c r="B30" s="335"/>
      <c r="C30" s="2544" t="s">
        <v>2011</v>
      </c>
      <c r="D30" s="2544"/>
      <c r="E30" s="2544"/>
      <c r="F30" s="2544"/>
      <c r="G30" s="2544"/>
      <c r="H30" s="2544"/>
      <c r="I30" s="2544"/>
    </row>
    <row r="31" spans="2:9" ht="16.899999999999999" customHeight="1">
      <c r="B31" s="335"/>
      <c r="C31" s="2544" t="s">
        <v>330</v>
      </c>
      <c r="D31" s="2544"/>
      <c r="E31" s="2544"/>
      <c r="F31" s="2544"/>
      <c r="G31" s="2544"/>
      <c r="H31" s="2544"/>
      <c r="I31" s="2544"/>
    </row>
    <row r="32" spans="2:9" ht="16.899999999999999" customHeight="1">
      <c r="B32" s="335"/>
      <c r="C32" s="2544" t="s">
        <v>331</v>
      </c>
      <c r="D32" s="2544"/>
      <c r="E32" s="2544"/>
      <c r="F32" s="2544"/>
      <c r="G32" s="2544"/>
      <c r="H32" s="2544"/>
      <c r="I32" s="2544"/>
    </row>
    <row r="33" spans="1:9">
      <c r="A33" s="265"/>
      <c r="B33" s="335"/>
      <c r="C33" s="2544" t="s">
        <v>332</v>
      </c>
      <c r="D33" s="2544"/>
      <c r="E33" s="2544"/>
      <c r="F33" s="2544"/>
      <c r="G33" s="2544"/>
      <c r="H33" s="2544"/>
      <c r="I33" s="2544"/>
    </row>
    <row r="34" spans="1:9">
      <c r="B34" s="335"/>
      <c r="C34" s="345" t="s">
        <v>333</v>
      </c>
      <c r="D34" s="345"/>
      <c r="E34" s="345"/>
      <c r="F34" s="345"/>
      <c r="G34" s="345"/>
      <c r="H34" s="345"/>
      <c r="I34" s="345"/>
    </row>
  </sheetData>
  <mergeCells count="41">
    <mergeCell ref="C23:D23"/>
    <mergeCell ref="E23:I23"/>
    <mergeCell ref="C20:D20"/>
    <mergeCell ref="E20:I20"/>
    <mergeCell ref="E19:I19"/>
    <mergeCell ref="C22:D22"/>
    <mergeCell ref="E22:I22"/>
    <mergeCell ref="C21:D21"/>
    <mergeCell ref="E21:I21"/>
    <mergeCell ref="C27:D27"/>
    <mergeCell ref="C16:D16"/>
    <mergeCell ref="C25:D25"/>
    <mergeCell ref="C26:D26"/>
    <mergeCell ref="C33:I33"/>
    <mergeCell ref="C31:I31"/>
    <mergeCell ref="C32:I32"/>
    <mergeCell ref="C24:D24"/>
    <mergeCell ref="C29:I29"/>
    <mergeCell ref="E24:I24"/>
    <mergeCell ref="E25:I25"/>
    <mergeCell ref="C30:I30"/>
    <mergeCell ref="E27:I27"/>
    <mergeCell ref="C18:D18"/>
    <mergeCell ref="E18:I18"/>
    <mergeCell ref="C19:D19"/>
    <mergeCell ref="A1:A3"/>
    <mergeCell ref="C14:I14"/>
    <mergeCell ref="C15:D15"/>
    <mergeCell ref="E26:I26"/>
    <mergeCell ref="D11:I11"/>
    <mergeCell ref="D12:I12"/>
    <mergeCell ref="D13:I13"/>
    <mergeCell ref="C3:I3"/>
    <mergeCell ref="E15:I15"/>
    <mergeCell ref="E16:I16"/>
    <mergeCell ref="C7:E7"/>
    <mergeCell ref="G8:I8"/>
    <mergeCell ref="G9:I9"/>
    <mergeCell ref="H5:I5"/>
    <mergeCell ref="C17:D17"/>
    <mergeCell ref="E17:I17"/>
  </mergeCells>
  <phoneticPr fontId="6"/>
  <dataValidations count="1">
    <dataValidation imeMode="hiragana" allowBlank="1" showInputMessage="1" showErrorMessage="1" sqref="C16:I27"/>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51181102362204722"/>
  <pageSetup paperSize="9" scale="94" orientation="portrait" r:id="rId1"/>
  <headerFooter scaleWithDoc="0"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EB126"/>
  <sheetViews>
    <sheetView zoomScale="70" zoomScaleNormal="70"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4.25" style="692" customWidth="1"/>
    <col min="9" max="21" width="2.25" style="692" customWidth="1"/>
    <col min="22" max="22" width="1.25" style="692" customWidth="1"/>
    <col min="23" max="23" width="1" style="692" customWidth="1"/>
    <col min="24" max="28" width="2.25" style="692" customWidth="1"/>
    <col min="29" max="29" width="1" style="692" customWidth="1"/>
    <col min="30"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93" width="2.25" style="734"/>
    <col min="94" max="94" width="15.625" style="734" customWidth="1"/>
    <col min="95" max="103" width="2.25" style="734"/>
    <col min="104" max="104" width="7" style="734" customWidth="1"/>
    <col min="105" max="132" width="2.25" style="734"/>
    <col min="133" max="16384" width="2.25" style="692"/>
  </cols>
  <sheetData>
    <row r="1" spans="1:94" ht="13.5" customHeight="1">
      <c r="A1" s="1761" t="s">
        <v>755</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2816" t="s">
        <v>1281</v>
      </c>
      <c r="AG1" s="2816"/>
      <c r="AH1" s="2816"/>
      <c r="AI1" s="2816"/>
      <c r="AJ1" s="2816"/>
      <c r="AK1" s="2816"/>
      <c r="AL1" s="2816"/>
      <c r="AM1" s="2816"/>
      <c r="AN1" s="2816"/>
      <c r="AO1" s="2816"/>
      <c r="AP1" s="2816"/>
      <c r="AQ1" s="2816"/>
      <c r="AR1" s="2816"/>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1234"/>
      <c r="CJ1" s="695"/>
    </row>
    <row r="2" spans="1:94" ht="13.5" customHeight="1">
      <c r="A2" s="1761"/>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row>
    <row r="3" spans="1:94" ht="13.5" customHeight="1">
      <c r="A3" s="1761"/>
      <c r="B3" s="2819" t="s">
        <v>909</v>
      </c>
      <c r="C3" s="2820"/>
      <c r="D3" s="2820"/>
      <c r="E3" s="2820"/>
      <c r="F3" s="2820"/>
      <c r="G3" s="2820"/>
      <c r="H3" s="2820"/>
      <c r="I3" s="2820"/>
      <c r="J3" s="2820"/>
      <c r="K3" s="2820"/>
      <c r="L3" s="2820"/>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20"/>
      <c r="AO3" s="2820"/>
      <c r="AP3" s="2820"/>
      <c r="AQ3" s="2820"/>
      <c r="AR3" s="2820"/>
      <c r="AS3" s="1233"/>
      <c r="AT3" s="2730" t="s">
        <v>571</v>
      </c>
      <c r="AU3" s="2730"/>
      <c r="AV3" s="2730"/>
      <c r="AW3" s="2730"/>
      <c r="AX3" s="2730"/>
      <c r="AY3" s="2730"/>
      <c r="AZ3" s="2730"/>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c r="CF3" s="2730"/>
      <c r="CG3" s="2730"/>
      <c r="CH3" s="2730"/>
      <c r="CI3" s="2730"/>
      <c r="CJ3" s="2730"/>
    </row>
    <row r="4" spans="1:94" ht="13.5" customHeight="1">
      <c r="B4" s="2820"/>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c r="AM4" s="2820"/>
      <c r="AN4" s="2820"/>
      <c r="AO4" s="2820"/>
      <c r="AP4" s="2820"/>
      <c r="AQ4" s="2820"/>
      <c r="AR4" s="2820"/>
      <c r="AS4" s="1233"/>
      <c r="AT4" s="2730"/>
      <c r="AU4" s="2730"/>
      <c r="AV4" s="2730"/>
      <c r="AW4" s="2730"/>
      <c r="AX4" s="2730"/>
      <c r="AY4" s="2730"/>
      <c r="AZ4" s="2730"/>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c r="CF4" s="2730"/>
      <c r="CG4" s="2730"/>
      <c r="CH4" s="2730"/>
      <c r="CI4" s="2730"/>
      <c r="CJ4" s="2730"/>
    </row>
    <row r="5" spans="1:94" ht="13.5" customHeight="1">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c r="AT5" s="1003"/>
      <c r="AU5" s="2731" t="s">
        <v>6</v>
      </c>
      <c r="AV5" s="2731"/>
      <c r="AW5" s="2731"/>
      <c r="AX5" s="2731"/>
      <c r="AY5" s="2731"/>
      <c r="AZ5" s="1004"/>
      <c r="BA5" s="2734"/>
      <c r="BB5" s="2735"/>
      <c r="BC5" s="2735"/>
      <c r="BD5" s="2735"/>
      <c r="BE5" s="2735"/>
      <c r="BF5" s="2735"/>
      <c r="BG5" s="2735"/>
      <c r="BH5" s="2735"/>
      <c r="BI5" s="2735"/>
      <c r="BJ5" s="2735"/>
      <c r="BK5" s="2735"/>
      <c r="BL5" s="2735"/>
      <c r="BM5" s="2735"/>
      <c r="BN5" s="2736"/>
      <c r="BO5" s="713"/>
      <c r="BP5" s="2571" t="s">
        <v>13</v>
      </c>
      <c r="BQ5" s="2571"/>
      <c r="BR5" s="2571"/>
      <c r="BS5" s="2571"/>
      <c r="BT5" s="2571"/>
      <c r="BU5" s="1242"/>
      <c r="BV5" s="2734"/>
      <c r="BW5" s="2735"/>
      <c r="BX5" s="2735"/>
      <c r="BY5" s="2735"/>
      <c r="BZ5" s="2735"/>
      <c r="CA5" s="2735"/>
      <c r="CB5" s="2735"/>
      <c r="CC5" s="2735"/>
      <c r="CD5" s="2735"/>
      <c r="CE5" s="2735"/>
      <c r="CF5" s="2735"/>
      <c r="CG5" s="2735"/>
      <c r="CH5" s="2735"/>
      <c r="CI5" s="2735"/>
      <c r="CJ5" s="2736"/>
    </row>
    <row r="6" spans="1:94" ht="13.5" customHeight="1">
      <c r="B6" s="695"/>
      <c r="C6" s="2661" t="s">
        <v>572</v>
      </c>
      <c r="D6" s="2661"/>
      <c r="E6" s="2661"/>
      <c r="F6" s="2661"/>
      <c r="G6" s="2661"/>
      <c r="H6" s="2661"/>
      <c r="I6" s="2752">
        <f>入力シート!D23</f>
        <v>0</v>
      </c>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695"/>
      <c r="AO6" s="695"/>
      <c r="AP6" s="695"/>
      <c r="AQ6" s="695"/>
      <c r="AR6" s="695"/>
      <c r="AS6" s="695"/>
      <c r="AT6" s="1005"/>
      <c r="AU6" s="2732"/>
      <c r="AV6" s="2732"/>
      <c r="AW6" s="2732"/>
      <c r="AX6" s="2732"/>
      <c r="AY6" s="2732"/>
      <c r="AZ6" s="1006"/>
      <c r="BA6" s="2737"/>
      <c r="BB6" s="2738"/>
      <c r="BC6" s="2738"/>
      <c r="BD6" s="2738"/>
      <c r="BE6" s="2738"/>
      <c r="BF6" s="2738"/>
      <c r="BG6" s="2738"/>
      <c r="BH6" s="2738"/>
      <c r="BI6" s="2738"/>
      <c r="BJ6" s="2738"/>
      <c r="BK6" s="2738"/>
      <c r="BL6" s="2738"/>
      <c r="BM6" s="2738"/>
      <c r="BN6" s="2739"/>
      <c r="BO6" s="1243"/>
      <c r="BP6" s="2661"/>
      <c r="BQ6" s="2661"/>
      <c r="BR6" s="2661"/>
      <c r="BS6" s="2661"/>
      <c r="BT6" s="2661"/>
      <c r="BU6" s="1245"/>
      <c r="BV6" s="2737"/>
      <c r="BW6" s="2738"/>
      <c r="BX6" s="2738"/>
      <c r="BY6" s="2738"/>
      <c r="BZ6" s="2738"/>
      <c r="CA6" s="2738"/>
      <c r="CB6" s="2738"/>
      <c r="CC6" s="2738"/>
      <c r="CD6" s="2738"/>
      <c r="CE6" s="2738"/>
      <c r="CF6" s="2738"/>
      <c r="CG6" s="2738"/>
      <c r="CH6" s="2738"/>
      <c r="CI6" s="2738"/>
      <c r="CJ6" s="2739"/>
    </row>
    <row r="7" spans="1:94" ht="13.5" customHeight="1">
      <c r="B7" s="695"/>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1007"/>
      <c r="AU7" s="2733"/>
      <c r="AV7" s="2733"/>
      <c r="AW7" s="2733"/>
      <c r="AX7" s="2733"/>
      <c r="AY7" s="2733"/>
      <c r="AZ7" s="1008"/>
      <c r="BA7" s="2740"/>
      <c r="BB7" s="2741"/>
      <c r="BC7" s="2741"/>
      <c r="BD7" s="2741"/>
      <c r="BE7" s="2741"/>
      <c r="BF7" s="2741"/>
      <c r="BG7" s="2741"/>
      <c r="BH7" s="2741"/>
      <c r="BI7" s="2741"/>
      <c r="BJ7" s="2741"/>
      <c r="BK7" s="2741"/>
      <c r="BL7" s="2741"/>
      <c r="BM7" s="2741"/>
      <c r="BN7" s="2742"/>
      <c r="BO7" s="1246"/>
      <c r="BP7" s="2572"/>
      <c r="BQ7" s="2572"/>
      <c r="BR7" s="2572"/>
      <c r="BS7" s="2572"/>
      <c r="BT7" s="2572"/>
      <c r="BU7" s="1248"/>
      <c r="BV7" s="2740"/>
      <c r="BW7" s="2741"/>
      <c r="BX7" s="2741"/>
      <c r="BY7" s="2741"/>
      <c r="BZ7" s="2741"/>
      <c r="CA7" s="2741"/>
      <c r="CB7" s="2741"/>
      <c r="CC7" s="2741"/>
      <c r="CD7" s="2741"/>
      <c r="CE7" s="2741"/>
      <c r="CF7" s="2741"/>
      <c r="CG7" s="2741"/>
      <c r="CH7" s="2741"/>
      <c r="CI7" s="2741"/>
      <c r="CJ7" s="2742"/>
    </row>
    <row r="8" spans="1:94" ht="13.5" customHeight="1">
      <c r="B8" s="2829" t="s">
        <v>573</v>
      </c>
      <c r="C8" s="2829"/>
      <c r="D8" s="2829"/>
      <c r="E8" s="2829"/>
      <c r="F8" s="2829"/>
      <c r="G8" s="2829"/>
      <c r="H8" s="2829"/>
      <c r="I8" s="2659"/>
      <c r="J8" s="2659"/>
      <c r="K8" s="2659"/>
      <c r="L8" s="2659"/>
      <c r="M8" s="2659"/>
      <c r="N8" s="2659"/>
      <c r="O8" s="2659"/>
      <c r="P8" s="2659"/>
      <c r="Q8" s="2659"/>
      <c r="R8" s="2659"/>
      <c r="S8" s="2659"/>
      <c r="T8" s="2659"/>
      <c r="U8" s="2659"/>
      <c r="V8" s="2659"/>
      <c r="W8" s="2659"/>
      <c r="X8" s="2659"/>
      <c r="Y8" s="2659"/>
      <c r="Z8" s="2659"/>
      <c r="AA8" s="2659"/>
      <c r="AB8" s="2659"/>
      <c r="AC8" s="2659"/>
      <c r="AD8" s="2659"/>
      <c r="AE8" s="2659"/>
      <c r="AF8" s="2659"/>
      <c r="AG8" s="2659"/>
      <c r="AH8" s="2659"/>
      <c r="AI8" s="2659"/>
      <c r="AJ8" s="2659"/>
      <c r="AK8" s="2659"/>
      <c r="AL8" s="2659"/>
      <c r="AM8" s="2659"/>
      <c r="AN8" s="695"/>
      <c r="AO8" s="695"/>
      <c r="AP8" s="695"/>
      <c r="AQ8" s="695"/>
      <c r="AR8" s="695"/>
      <c r="AS8" s="695"/>
      <c r="AT8" s="1003"/>
      <c r="AU8" s="2743" t="s">
        <v>1297</v>
      </c>
      <c r="AV8" s="2743"/>
      <c r="AW8" s="2743"/>
      <c r="AX8" s="2743"/>
      <c r="AY8" s="2743"/>
      <c r="AZ8" s="1004"/>
      <c r="BA8" s="2755"/>
      <c r="BB8" s="2756"/>
      <c r="BC8" s="2756"/>
      <c r="BD8" s="2756"/>
      <c r="BE8" s="2756"/>
      <c r="BF8" s="2756"/>
      <c r="BG8" s="2756"/>
      <c r="BH8" s="2756"/>
      <c r="BI8" s="2756"/>
      <c r="BJ8" s="2756"/>
      <c r="BK8" s="2756"/>
      <c r="BL8" s="2756"/>
      <c r="BM8" s="2756"/>
      <c r="BN8" s="2756"/>
      <c r="BO8" s="2756"/>
      <c r="BP8" s="2756"/>
      <c r="BQ8" s="2756"/>
      <c r="BR8" s="2756"/>
      <c r="BS8" s="2756"/>
      <c r="BT8" s="2756"/>
      <c r="BU8" s="2756"/>
      <c r="BV8" s="2756"/>
      <c r="BW8" s="2756"/>
      <c r="BX8" s="2756"/>
      <c r="BY8" s="2756"/>
      <c r="BZ8" s="2756"/>
      <c r="CA8" s="2756"/>
      <c r="CB8" s="2756"/>
      <c r="CC8" s="2756"/>
      <c r="CD8" s="2756"/>
      <c r="CE8" s="2756"/>
      <c r="CF8" s="2756"/>
      <c r="CG8" s="2756"/>
      <c r="CH8" s="2756"/>
      <c r="CI8" s="2756"/>
      <c r="CJ8" s="2757"/>
      <c r="CP8" s="1253">
        <f>入力シート!$D$13</f>
        <v>0</v>
      </c>
    </row>
    <row r="9" spans="1:94" ht="13.5" customHeight="1">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1005"/>
      <c r="AU9" s="2744"/>
      <c r="AV9" s="2744"/>
      <c r="AW9" s="2744"/>
      <c r="AX9" s="2744"/>
      <c r="AY9" s="2744"/>
      <c r="AZ9" s="1006"/>
      <c r="BA9" s="2758"/>
      <c r="BB9" s="2759"/>
      <c r="BC9" s="2759"/>
      <c r="BD9" s="2759"/>
      <c r="BE9" s="2759"/>
      <c r="BF9" s="2759"/>
      <c r="BG9" s="2759"/>
      <c r="BH9" s="2759"/>
      <c r="BI9" s="2759"/>
      <c r="BJ9" s="2759"/>
      <c r="BK9" s="2759"/>
      <c r="BL9" s="2759"/>
      <c r="BM9" s="2759"/>
      <c r="BN9" s="2759"/>
      <c r="BO9" s="2759"/>
      <c r="BP9" s="2759"/>
      <c r="BQ9" s="2759"/>
      <c r="BR9" s="2759"/>
      <c r="BS9" s="2759"/>
      <c r="BT9" s="2759"/>
      <c r="BU9" s="2759"/>
      <c r="BV9" s="2759"/>
      <c r="BW9" s="2759"/>
      <c r="BX9" s="2759"/>
      <c r="BY9" s="2759"/>
      <c r="BZ9" s="2759"/>
      <c r="CA9" s="2759"/>
      <c r="CB9" s="2759"/>
      <c r="CC9" s="2759"/>
      <c r="CD9" s="2759"/>
      <c r="CE9" s="2759"/>
      <c r="CF9" s="2759"/>
      <c r="CG9" s="2759"/>
      <c r="CH9" s="2759"/>
      <c r="CI9" s="2759"/>
      <c r="CJ9" s="2760"/>
      <c r="CP9" s="1253">
        <f>入力シート!$D$14</f>
        <v>0</v>
      </c>
    </row>
    <row r="10" spans="1:94" ht="13.5" customHeight="1">
      <c r="B10" s="713"/>
      <c r="C10" s="2746" t="s">
        <v>574</v>
      </c>
      <c r="D10" s="2746"/>
      <c r="E10" s="2746"/>
      <c r="F10" s="2746"/>
      <c r="G10" s="2746"/>
      <c r="H10" s="1242"/>
      <c r="I10" s="2552" t="s">
        <v>575</v>
      </c>
      <c r="J10" s="2553"/>
      <c r="K10" s="2553"/>
      <c r="L10" s="2553"/>
      <c r="M10" s="2553"/>
      <c r="N10" s="2553"/>
      <c r="O10" s="2553"/>
      <c r="P10" s="2553"/>
      <c r="Q10" s="2553"/>
      <c r="R10" s="2554"/>
      <c r="S10" s="2552" t="s">
        <v>576</v>
      </c>
      <c r="T10" s="2553"/>
      <c r="U10" s="2553"/>
      <c r="V10" s="2553"/>
      <c r="W10" s="2553"/>
      <c r="X10" s="2553"/>
      <c r="Y10" s="2553"/>
      <c r="Z10" s="2553"/>
      <c r="AA10" s="2553"/>
      <c r="AB10" s="2553"/>
      <c r="AC10" s="2553"/>
      <c r="AD10" s="2553"/>
      <c r="AE10" s="2553"/>
      <c r="AF10" s="2553"/>
      <c r="AG10" s="2554"/>
      <c r="AH10" s="2552" t="s">
        <v>577</v>
      </c>
      <c r="AI10" s="2553"/>
      <c r="AJ10" s="2553"/>
      <c r="AK10" s="2553"/>
      <c r="AL10" s="2553"/>
      <c r="AM10" s="2553"/>
      <c r="AN10" s="2553"/>
      <c r="AO10" s="2553"/>
      <c r="AP10" s="2553"/>
      <c r="AQ10" s="2553"/>
      <c r="AR10" s="2554"/>
      <c r="AS10" s="1231"/>
      <c r="AT10" s="1007"/>
      <c r="AU10" s="2745"/>
      <c r="AV10" s="2745"/>
      <c r="AW10" s="2745"/>
      <c r="AX10" s="2745"/>
      <c r="AY10" s="2745"/>
      <c r="AZ10" s="1008"/>
      <c r="BA10" s="1238"/>
      <c r="BB10" s="1235"/>
      <c r="BC10" s="1235"/>
      <c r="BD10" s="1235"/>
      <c r="BE10" s="1235"/>
      <c r="BF10" s="1235"/>
      <c r="BG10" s="1235"/>
      <c r="BH10" s="1235"/>
      <c r="BI10" s="1235"/>
      <c r="BJ10" s="1235"/>
      <c r="BK10" s="1235"/>
      <c r="BL10" s="1235"/>
      <c r="BM10" s="1235"/>
      <c r="BN10" s="891"/>
      <c r="BO10" s="1009"/>
      <c r="BP10" s="1009"/>
      <c r="BQ10" s="1009"/>
      <c r="BR10" s="891"/>
      <c r="BS10" s="891"/>
      <c r="BT10" s="2620" t="s">
        <v>1300</v>
      </c>
      <c r="BU10" s="2620"/>
      <c r="BV10" s="2620"/>
      <c r="BW10" s="2754" t="s">
        <v>1301</v>
      </c>
      <c r="BX10" s="2754"/>
      <c r="BY10" s="2754"/>
      <c r="BZ10" s="2754"/>
      <c r="CA10" s="1247" t="s">
        <v>1299</v>
      </c>
      <c r="CB10" s="2754" t="s">
        <v>1301</v>
      </c>
      <c r="CC10" s="2754"/>
      <c r="CD10" s="2754"/>
      <c r="CE10" s="1247" t="s">
        <v>1298</v>
      </c>
      <c r="CF10" s="2754" t="s">
        <v>1302</v>
      </c>
      <c r="CG10" s="2754"/>
      <c r="CH10" s="2754"/>
      <c r="CI10" s="2754"/>
      <c r="CJ10" s="1239"/>
      <c r="CP10" s="1253">
        <f>入力シート!$D$15</f>
        <v>0</v>
      </c>
    </row>
    <row r="11" spans="1:94" ht="13.5" customHeight="1">
      <c r="B11" s="1243"/>
      <c r="C11" s="2821"/>
      <c r="D11" s="2821"/>
      <c r="E11" s="2821"/>
      <c r="F11" s="2821"/>
      <c r="G11" s="2821"/>
      <c r="H11" s="1245"/>
      <c r="I11" s="2626"/>
      <c r="J11" s="2620"/>
      <c r="K11" s="2620"/>
      <c r="L11" s="2620"/>
      <c r="M11" s="2620"/>
      <c r="N11" s="2620"/>
      <c r="O11" s="2620"/>
      <c r="P11" s="2620"/>
      <c r="Q11" s="2620"/>
      <c r="R11" s="2621"/>
      <c r="S11" s="2626"/>
      <c r="T11" s="2620"/>
      <c r="U11" s="2620"/>
      <c r="V11" s="2620"/>
      <c r="W11" s="2620"/>
      <c r="X11" s="2620"/>
      <c r="Y11" s="2620"/>
      <c r="Z11" s="2620"/>
      <c r="AA11" s="2620"/>
      <c r="AB11" s="2620"/>
      <c r="AC11" s="2620"/>
      <c r="AD11" s="2620"/>
      <c r="AE11" s="2620"/>
      <c r="AF11" s="2620"/>
      <c r="AG11" s="2621"/>
      <c r="AH11" s="2626"/>
      <c r="AI11" s="2620"/>
      <c r="AJ11" s="2620"/>
      <c r="AK11" s="2620"/>
      <c r="AL11" s="2620"/>
      <c r="AM11" s="2620"/>
      <c r="AN11" s="2620"/>
      <c r="AO11" s="2620"/>
      <c r="AP11" s="2620"/>
      <c r="AQ11" s="2620"/>
      <c r="AR11" s="2621"/>
      <c r="AS11" s="1231"/>
      <c r="AT11" s="1003"/>
      <c r="AU11" s="2743" t="s">
        <v>578</v>
      </c>
      <c r="AV11" s="2743"/>
      <c r="AW11" s="2743"/>
      <c r="AX11" s="2743"/>
      <c r="AY11" s="2743"/>
      <c r="AZ11" s="1004"/>
      <c r="BA11" s="2649"/>
      <c r="BB11" s="2650"/>
      <c r="BC11" s="2650"/>
      <c r="BD11" s="2650"/>
      <c r="BE11" s="2650"/>
      <c r="BF11" s="2650"/>
      <c r="BG11" s="2650"/>
      <c r="BH11" s="2650"/>
      <c r="BI11" s="2650"/>
      <c r="BJ11" s="2650"/>
      <c r="BK11" s="2650"/>
      <c r="BL11" s="2650"/>
      <c r="BM11" s="2650"/>
      <c r="BN11" s="2650"/>
      <c r="BO11" s="2650"/>
      <c r="BP11" s="2650"/>
      <c r="BQ11" s="2650"/>
      <c r="BR11" s="2650"/>
      <c r="BS11" s="2650"/>
      <c r="BT11" s="2650"/>
      <c r="BU11" s="2650"/>
      <c r="BV11" s="2650"/>
      <c r="BW11" s="2650"/>
      <c r="BX11" s="2650"/>
      <c r="BY11" s="2650"/>
      <c r="BZ11" s="2650"/>
      <c r="CA11" s="2650"/>
      <c r="CB11" s="2650"/>
      <c r="CC11" s="2650"/>
      <c r="CD11" s="2650"/>
      <c r="CE11" s="2650"/>
      <c r="CF11" s="2650"/>
      <c r="CG11" s="2650"/>
      <c r="CH11" s="2650"/>
      <c r="CI11" s="2650"/>
      <c r="CJ11" s="2651"/>
      <c r="CP11" s="1001"/>
    </row>
    <row r="12" spans="1:94" ht="13.5" customHeight="1">
      <c r="B12" s="1243"/>
      <c r="C12" s="2821"/>
      <c r="D12" s="2821"/>
      <c r="E12" s="2821"/>
      <c r="F12" s="2821"/>
      <c r="G12" s="2821"/>
      <c r="H12" s="1245"/>
      <c r="I12" s="2637" t="s">
        <v>579</v>
      </c>
      <c r="J12" s="2638"/>
      <c r="K12" s="2638"/>
      <c r="L12" s="2638"/>
      <c r="M12" s="2638"/>
      <c r="N12" s="2638"/>
      <c r="O12" s="2638"/>
      <c r="P12" s="2638"/>
      <c r="Q12" s="2638"/>
      <c r="R12" s="2639"/>
      <c r="S12" s="2627" t="s">
        <v>1323</v>
      </c>
      <c r="T12" s="2628"/>
      <c r="U12" s="2628"/>
      <c r="V12" s="2628"/>
      <c r="W12" s="2628"/>
      <c r="X12" s="2628"/>
      <c r="Y12" s="2830" t="s">
        <v>1325</v>
      </c>
      <c r="Z12" s="2832"/>
      <c r="AA12" s="2832"/>
      <c r="AB12" s="2832"/>
      <c r="AC12" s="2832"/>
      <c r="AD12" s="2832"/>
      <c r="AE12" s="2832"/>
      <c r="AF12" s="2830" t="s">
        <v>1324</v>
      </c>
      <c r="AG12" s="2834"/>
      <c r="AH12" s="2769" t="s">
        <v>1281</v>
      </c>
      <c r="AI12" s="2770"/>
      <c r="AJ12" s="2770"/>
      <c r="AK12" s="2770"/>
      <c r="AL12" s="2770"/>
      <c r="AM12" s="2770"/>
      <c r="AN12" s="2770"/>
      <c r="AO12" s="2770"/>
      <c r="AP12" s="2770"/>
      <c r="AQ12" s="2770"/>
      <c r="AR12" s="2771"/>
      <c r="AS12" s="695"/>
      <c r="AT12" s="1005"/>
      <c r="AU12" s="2744"/>
      <c r="AV12" s="2744"/>
      <c r="AW12" s="2744"/>
      <c r="AX12" s="2744"/>
      <c r="AY12" s="2744"/>
      <c r="AZ12" s="1006"/>
      <c r="BA12" s="2652"/>
      <c r="BB12" s="2653"/>
      <c r="BC12" s="2653"/>
      <c r="BD12" s="2653"/>
      <c r="BE12" s="2653"/>
      <c r="BF12" s="2653"/>
      <c r="BG12" s="2653"/>
      <c r="BH12" s="2653"/>
      <c r="BI12" s="2653"/>
      <c r="BJ12" s="2653"/>
      <c r="BK12" s="2653"/>
      <c r="BL12" s="2653"/>
      <c r="BM12" s="2653"/>
      <c r="BN12" s="2653"/>
      <c r="BO12" s="2653"/>
      <c r="BP12" s="2653"/>
      <c r="BQ12" s="2653"/>
      <c r="BR12" s="2653"/>
      <c r="BS12" s="2653"/>
      <c r="BT12" s="2653"/>
      <c r="BU12" s="2653"/>
      <c r="BV12" s="2653"/>
      <c r="BW12" s="2653"/>
      <c r="BX12" s="2653"/>
      <c r="BY12" s="2653"/>
      <c r="BZ12" s="2653"/>
      <c r="CA12" s="2653"/>
      <c r="CB12" s="2653"/>
      <c r="CC12" s="2653"/>
      <c r="CD12" s="2653"/>
      <c r="CE12" s="2653"/>
      <c r="CF12" s="2653"/>
      <c r="CG12" s="2653"/>
      <c r="CH12" s="2653"/>
      <c r="CI12" s="2653"/>
      <c r="CJ12" s="2654"/>
      <c r="CP12" s="1254">
        <f>入力シート!$D$17</f>
        <v>0</v>
      </c>
    </row>
    <row r="13" spans="1:94" ht="13.5" customHeight="1">
      <c r="B13" s="1243"/>
      <c r="C13" s="2821"/>
      <c r="D13" s="2821"/>
      <c r="E13" s="2821"/>
      <c r="F13" s="2821"/>
      <c r="G13" s="2821"/>
      <c r="H13" s="1245"/>
      <c r="I13" s="2640"/>
      <c r="J13" s="2641"/>
      <c r="K13" s="2641"/>
      <c r="L13" s="2641"/>
      <c r="M13" s="2641"/>
      <c r="N13" s="2641"/>
      <c r="O13" s="2641"/>
      <c r="P13" s="2641"/>
      <c r="Q13" s="2641"/>
      <c r="R13" s="2642"/>
      <c r="S13" s="2629"/>
      <c r="T13" s="2630"/>
      <c r="U13" s="2630"/>
      <c r="V13" s="2630"/>
      <c r="W13" s="2630"/>
      <c r="X13" s="2630"/>
      <c r="Y13" s="2831"/>
      <c r="Z13" s="2833"/>
      <c r="AA13" s="2833"/>
      <c r="AB13" s="2833"/>
      <c r="AC13" s="2833"/>
      <c r="AD13" s="2833"/>
      <c r="AE13" s="2833"/>
      <c r="AF13" s="2831"/>
      <c r="AG13" s="2835"/>
      <c r="AH13" s="2772"/>
      <c r="AI13" s="2773"/>
      <c r="AJ13" s="2773"/>
      <c r="AK13" s="2773"/>
      <c r="AL13" s="2773"/>
      <c r="AM13" s="2773"/>
      <c r="AN13" s="2773"/>
      <c r="AO13" s="2773"/>
      <c r="AP13" s="2773"/>
      <c r="AQ13" s="2773"/>
      <c r="AR13" s="2774"/>
      <c r="AS13" s="695"/>
      <c r="AT13" s="1007"/>
      <c r="AU13" s="2745"/>
      <c r="AV13" s="2745"/>
      <c r="AW13" s="2745"/>
      <c r="AX13" s="2745"/>
      <c r="AY13" s="2745"/>
      <c r="AZ13" s="1008"/>
      <c r="BA13" s="2751"/>
      <c r="BB13" s="2752"/>
      <c r="BC13" s="2752"/>
      <c r="BD13" s="2752"/>
      <c r="BE13" s="2752"/>
      <c r="BF13" s="2752"/>
      <c r="BG13" s="2752"/>
      <c r="BH13" s="2752"/>
      <c r="BI13" s="2752"/>
      <c r="BJ13" s="2752"/>
      <c r="BK13" s="2752"/>
      <c r="BL13" s="2752"/>
      <c r="BM13" s="2752"/>
      <c r="BN13" s="2752"/>
      <c r="BO13" s="2752"/>
      <c r="BP13" s="2752"/>
      <c r="BQ13" s="2752"/>
      <c r="BR13" s="2752"/>
      <c r="BS13" s="2752"/>
      <c r="BT13" s="2752"/>
      <c r="BU13" s="2752"/>
      <c r="BV13" s="2752"/>
      <c r="BW13" s="2752"/>
      <c r="BX13" s="2752"/>
      <c r="BY13" s="2752"/>
      <c r="BZ13" s="2752"/>
      <c r="CA13" s="2752"/>
      <c r="CB13" s="2752"/>
      <c r="CC13" s="2752"/>
      <c r="CD13" s="2752"/>
      <c r="CE13" s="2752"/>
      <c r="CF13" s="2752"/>
      <c r="CG13" s="2752"/>
      <c r="CH13" s="2752"/>
      <c r="CI13" s="2752"/>
      <c r="CJ13" s="2753"/>
      <c r="CP13" s="1254" t="str">
        <f>IF(入力シート!D19=0,"",入力シート!D19)</f>
        <v/>
      </c>
    </row>
    <row r="14" spans="1:94" ht="13.5" customHeight="1">
      <c r="B14" s="1243"/>
      <c r="C14" s="2821"/>
      <c r="D14" s="2821"/>
      <c r="E14" s="2821"/>
      <c r="F14" s="2821"/>
      <c r="G14" s="2821"/>
      <c r="H14" s="1245"/>
      <c r="I14" s="2601" t="s">
        <v>579</v>
      </c>
      <c r="J14" s="2602"/>
      <c r="K14" s="2602"/>
      <c r="L14" s="2602"/>
      <c r="M14" s="2602"/>
      <c r="N14" s="2602"/>
      <c r="O14" s="2602"/>
      <c r="P14" s="2602"/>
      <c r="Q14" s="2602"/>
      <c r="R14" s="2603"/>
      <c r="S14" s="2699" t="s">
        <v>580</v>
      </c>
      <c r="T14" s="2700"/>
      <c r="U14" s="2700"/>
      <c r="V14" s="2700"/>
      <c r="W14" s="2700"/>
      <c r="X14" s="2700"/>
      <c r="Y14" s="2618" t="s">
        <v>1325</v>
      </c>
      <c r="Z14" s="2836"/>
      <c r="AA14" s="2836"/>
      <c r="AB14" s="2836"/>
      <c r="AC14" s="2836"/>
      <c r="AD14" s="2836"/>
      <c r="AE14" s="2836"/>
      <c r="AF14" s="2618" t="s">
        <v>1324</v>
      </c>
      <c r="AG14" s="2679"/>
      <c r="AH14" s="2607" t="s">
        <v>1281</v>
      </c>
      <c r="AI14" s="2608"/>
      <c r="AJ14" s="2608"/>
      <c r="AK14" s="2608"/>
      <c r="AL14" s="2608"/>
      <c r="AM14" s="2608"/>
      <c r="AN14" s="2608"/>
      <c r="AO14" s="2608"/>
      <c r="AP14" s="2608"/>
      <c r="AQ14" s="2608"/>
      <c r="AR14" s="2609"/>
      <c r="AS14" s="695"/>
      <c r="AT14" s="1003"/>
      <c r="AU14" s="2731" t="s">
        <v>10</v>
      </c>
      <c r="AV14" s="2731"/>
      <c r="AW14" s="2731"/>
      <c r="AX14" s="2731"/>
      <c r="AY14" s="2731"/>
      <c r="AZ14" s="1004"/>
      <c r="BA14" s="2662" t="s">
        <v>1295</v>
      </c>
      <c r="BB14" s="2663"/>
      <c r="BC14" s="2663"/>
      <c r="BD14" s="2663"/>
      <c r="BE14" s="2663"/>
      <c r="BF14" s="2663"/>
      <c r="BG14" s="2663"/>
      <c r="BH14" s="2663"/>
      <c r="BI14" s="2663"/>
      <c r="BJ14" s="2663"/>
      <c r="BK14" s="2663"/>
      <c r="BL14" s="2663"/>
      <c r="BM14" s="2663"/>
      <c r="BN14" s="2664"/>
      <c r="BO14" s="1240"/>
      <c r="BP14" s="2571" t="s">
        <v>283</v>
      </c>
      <c r="BQ14" s="2571"/>
      <c r="BR14" s="2571"/>
      <c r="BS14" s="2571"/>
      <c r="BT14" s="2571"/>
      <c r="BU14" s="1242"/>
      <c r="BV14" s="1009"/>
      <c r="BW14" s="1255" t="s">
        <v>89</v>
      </c>
      <c r="BX14" s="2763" t="s">
        <v>1303</v>
      </c>
      <c r="BY14" s="2763"/>
      <c r="BZ14" s="2763"/>
      <c r="CA14" s="2763"/>
      <c r="CB14" s="2763"/>
      <c r="CC14" s="2763"/>
      <c r="CD14" s="2763"/>
      <c r="CE14" s="2763"/>
      <c r="CF14" s="2763"/>
      <c r="CG14" s="2763"/>
      <c r="CH14" s="2763"/>
      <c r="CI14" s="2763"/>
      <c r="CJ14" s="2764"/>
      <c r="CP14" s="1254" t="str">
        <f>IF(入力シート!D21=0,"",入力シート!D21)</f>
        <v/>
      </c>
    </row>
    <row r="15" spans="1:94" ht="13.5" customHeight="1">
      <c r="B15" s="1246"/>
      <c r="C15" s="2822"/>
      <c r="D15" s="2822"/>
      <c r="E15" s="2822"/>
      <c r="F15" s="2822"/>
      <c r="G15" s="2822"/>
      <c r="H15" s="1248"/>
      <c r="I15" s="2604"/>
      <c r="J15" s="2605"/>
      <c r="K15" s="2605"/>
      <c r="L15" s="2605"/>
      <c r="M15" s="2605"/>
      <c r="N15" s="2605"/>
      <c r="O15" s="2605"/>
      <c r="P15" s="2605"/>
      <c r="Q15" s="2605"/>
      <c r="R15" s="2606"/>
      <c r="S15" s="2702" t="s">
        <v>581</v>
      </c>
      <c r="T15" s="2703"/>
      <c r="U15" s="2703"/>
      <c r="V15" s="2703"/>
      <c r="W15" s="2703"/>
      <c r="X15" s="2703"/>
      <c r="Y15" s="2619"/>
      <c r="Z15" s="2837"/>
      <c r="AA15" s="2837"/>
      <c r="AB15" s="2837"/>
      <c r="AC15" s="2837"/>
      <c r="AD15" s="2837"/>
      <c r="AE15" s="2837"/>
      <c r="AF15" s="2619"/>
      <c r="AG15" s="2680"/>
      <c r="AH15" s="2610"/>
      <c r="AI15" s="2611"/>
      <c r="AJ15" s="2611"/>
      <c r="AK15" s="2611"/>
      <c r="AL15" s="2611"/>
      <c r="AM15" s="2611"/>
      <c r="AN15" s="2611"/>
      <c r="AO15" s="2611"/>
      <c r="AP15" s="2611"/>
      <c r="AQ15" s="2611"/>
      <c r="AR15" s="2612"/>
      <c r="AS15" s="695"/>
      <c r="AT15" s="1007"/>
      <c r="AU15" s="2733"/>
      <c r="AV15" s="2733"/>
      <c r="AW15" s="2733"/>
      <c r="AX15" s="2733"/>
      <c r="AY15" s="2733"/>
      <c r="AZ15" s="1008"/>
      <c r="BA15" s="2665"/>
      <c r="BB15" s="2666"/>
      <c r="BC15" s="2666"/>
      <c r="BD15" s="2666"/>
      <c r="BE15" s="2666"/>
      <c r="BF15" s="2666"/>
      <c r="BG15" s="2666"/>
      <c r="BH15" s="2666"/>
      <c r="BI15" s="2666"/>
      <c r="BJ15" s="2666"/>
      <c r="BK15" s="2666"/>
      <c r="BL15" s="2666"/>
      <c r="BM15" s="2666"/>
      <c r="BN15" s="2667"/>
      <c r="BO15" s="718"/>
      <c r="BP15" s="2572"/>
      <c r="BQ15" s="2572"/>
      <c r="BR15" s="2572"/>
      <c r="BS15" s="2572"/>
      <c r="BT15" s="2572"/>
      <c r="BU15" s="1248"/>
      <c r="BV15" s="1009"/>
      <c r="BW15" s="1256" t="s">
        <v>90</v>
      </c>
      <c r="BX15" s="2761" t="s">
        <v>1303</v>
      </c>
      <c r="BY15" s="2761"/>
      <c r="BZ15" s="2761"/>
      <c r="CA15" s="2761"/>
      <c r="CB15" s="2761"/>
      <c r="CC15" s="2761"/>
      <c r="CD15" s="2761"/>
      <c r="CE15" s="2761"/>
      <c r="CF15" s="2761"/>
      <c r="CG15" s="2761"/>
      <c r="CH15" s="2761"/>
      <c r="CI15" s="2761"/>
      <c r="CJ15" s="2762"/>
    </row>
    <row r="16" spans="1:94" ht="13.5" customHeight="1">
      <c r="B16" s="1241"/>
      <c r="C16" s="714"/>
      <c r="D16" s="714"/>
      <c r="E16" s="714"/>
      <c r="F16" s="714"/>
      <c r="G16" s="714"/>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695"/>
      <c r="AT16" s="1005"/>
      <c r="AU16" s="2744" t="s">
        <v>1296</v>
      </c>
      <c r="AV16" s="2732"/>
      <c r="AW16" s="2732"/>
      <c r="AX16" s="2732"/>
      <c r="AY16" s="2732"/>
      <c r="AZ16" s="1006"/>
      <c r="BA16" s="2643"/>
      <c r="BB16" s="2644"/>
      <c r="BC16" s="2644"/>
      <c r="BD16" s="2644"/>
      <c r="BE16" s="2644"/>
      <c r="BF16" s="2644"/>
      <c r="BG16" s="2644"/>
      <c r="BH16" s="2644"/>
      <c r="BI16" s="2644"/>
      <c r="BJ16" s="2644"/>
      <c r="BK16" s="2644"/>
      <c r="BL16" s="2644"/>
      <c r="BM16" s="2632" t="s">
        <v>894</v>
      </c>
      <c r="BN16" s="2647"/>
      <c r="BO16" s="1250"/>
      <c r="BP16" s="2746" t="s">
        <v>998</v>
      </c>
      <c r="BQ16" s="2747"/>
      <c r="BR16" s="2747"/>
      <c r="BS16" s="2747"/>
      <c r="BT16" s="2747"/>
      <c r="BU16" s="1245"/>
      <c r="BV16" s="2749" t="s">
        <v>908</v>
      </c>
      <c r="BW16" s="2750"/>
      <c r="BX16" s="2706"/>
      <c r="BY16" s="2706"/>
      <c r="BZ16" s="2706"/>
      <c r="CA16" s="2706"/>
      <c r="CB16" s="2706"/>
      <c r="CC16" s="2750" t="s">
        <v>907</v>
      </c>
      <c r="CD16" s="2765"/>
      <c r="CE16" s="2765"/>
      <c r="CF16" s="2765"/>
      <c r="CG16" s="2765"/>
      <c r="CH16" s="2765"/>
      <c r="CI16" s="2765"/>
      <c r="CJ16" s="2766"/>
    </row>
    <row r="17" spans="2:108" ht="13.5" customHeight="1">
      <c r="B17" s="713"/>
      <c r="C17" s="2743" t="s">
        <v>578</v>
      </c>
      <c r="D17" s="2743"/>
      <c r="E17" s="2743"/>
      <c r="F17" s="2743"/>
      <c r="G17" s="2743"/>
      <c r="H17" s="1242"/>
      <c r="I17" s="2823" t="str">
        <f>入力シート!$D$4&amp;入力シート!$E$4&amp;入力シート!$G$4&amp;" "&amp;入力シート!$I$4&amp;入力シート!$K$4&amp;入力シート!$O$4&amp;"　"&amp;入力シート!D6</f>
        <v>令和年度 起工第号　</v>
      </c>
      <c r="J17" s="2824"/>
      <c r="K17" s="2824"/>
      <c r="L17" s="2824"/>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5"/>
      <c r="AS17" s="695"/>
      <c r="AT17" s="1007"/>
      <c r="AU17" s="2733"/>
      <c r="AV17" s="2733"/>
      <c r="AW17" s="2733"/>
      <c r="AX17" s="2733"/>
      <c r="AY17" s="2733"/>
      <c r="AZ17" s="1008"/>
      <c r="BA17" s="2645"/>
      <c r="BB17" s="2646"/>
      <c r="BC17" s="2646"/>
      <c r="BD17" s="2646"/>
      <c r="BE17" s="2646"/>
      <c r="BF17" s="2646"/>
      <c r="BG17" s="2646"/>
      <c r="BH17" s="2646"/>
      <c r="BI17" s="2646"/>
      <c r="BJ17" s="2646"/>
      <c r="BK17" s="2646"/>
      <c r="BL17" s="2646"/>
      <c r="BM17" s="2636"/>
      <c r="BN17" s="2648"/>
      <c r="BO17" s="718"/>
      <c r="BP17" s="2748"/>
      <c r="BQ17" s="2748"/>
      <c r="BR17" s="2748"/>
      <c r="BS17" s="2748"/>
      <c r="BT17" s="2748"/>
      <c r="BU17" s="1248"/>
      <c r="BV17" s="2708"/>
      <c r="BW17" s="2709"/>
      <c r="BX17" s="2709"/>
      <c r="BY17" s="2709"/>
      <c r="BZ17" s="2709"/>
      <c r="CA17" s="2709"/>
      <c r="CB17" s="2709"/>
      <c r="CC17" s="2767"/>
      <c r="CD17" s="2767"/>
      <c r="CE17" s="2767"/>
      <c r="CF17" s="2767"/>
      <c r="CG17" s="2767"/>
      <c r="CH17" s="2767"/>
      <c r="CI17" s="2767"/>
      <c r="CJ17" s="2768"/>
    </row>
    <row r="18" spans="2:108" ht="13.9" customHeight="1">
      <c r="B18" s="1243"/>
      <c r="C18" s="2744"/>
      <c r="D18" s="2744"/>
      <c r="E18" s="2744"/>
      <c r="F18" s="2744"/>
      <c r="G18" s="2744"/>
      <c r="H18" s="1245"/>
      <c r="I18" s="2673"/>
      <c r="J18" s="2674"/>
      <c r="K18" s="2674"/>
      <c r="L18" s="2674"/>
      <c r="M18" s="2674"/>
      <c r="N18" s="2674"/>
      <c r="O18" s="2674"/>
      <c r="P18" s="2674"/>
      <c r="Q18" s="2674"/>
      <c r="R18" s="2674"/>
      <c r="S18" s="2674"/>
      <c r="T18" s="2674"/>
      <c r="U18" s="2674"/>
      <c r="V18" s="2674"/>
      <c r="W18" s="2674"/>
      <c r="X18" s="2674"/>
      <c r="Y18" s="2674"/>
      <c r="Z18" s="2674"/>
      <c r="AA18" s="2674"/>
      <c r="AB18" s="2674"/>
      <c r="AC18" s="2674"/>
      <c r="AD18" s="2674"/>
      <c r="AE18" s="2674"/>
      <c r="AF18" s="2674"/>
      <c r="AG18" s="2674"/>
      <c r="AH18" s="2674"/>
      <c r="AI18" s="2674"/>
      <c r="AJ18" s="2674"/>
      <c r="AK18" s="2674"/>
      <c r="AL18" s="2674"/>
      <c r="AM18" s="2674"/>
      <c r="AN18" s="2674"/>
      <c r="AO18" s="2674"/>
      <c r="AP18" s="2674"/>
      <c r="AQ18" s="2674"/>
      <c r="AR18" s="2675"/>
      <c r="AS18" s="695"/>
      <c r="AT18" s="2576"/>
      <c r="AU18" s="2577"/>
      <c r="AV18" s="2577"/>
      <c r="AW18" s="2577"/>
      <c r="AX18" s="2577"/>
      <c r="AY18" s="2577"/>
      <c r="AZ18" s="2578"/>
      <c r="BA18" s="1257"/>
      <c r="BB18" s="1257"/>
      <c r="BC18" s="1257"/>
      <c r="BD18" s="1257"/>
      <c r="BE18" s="1257"/>
      <c r="BF18" s="1257"/>
      <c r="BG18" s="1257"/>
      <c r="BH18" s="1257"/>
      <c r="BI18" s="1257"/>
      <c r="BJ18" s="1257"/>
      <c r="BK18" s="1257"/>
      <c r="BL18" s="1257"/>
      <c r="BM18" s="1257"/>
      <c r="BN18" s="1257"/>
      <c r="BO18" s="1258"/>
      <c r="BS18" s="2624" t="s">
        <v>1312</v>
      </c>
      <c r="BT18" s="2624"/>
      <c r="BU18" s="2624"/>
      <c r="BV18" s="2624"/>
      <c r="BW18" s="2624"/>
      <c r="BX18" s="2624"/>
      <c r="BY18" s="1227"/>
      <c r="BZ18" s="1252"/>
      <c r="CA18" s="1252"/>
      <c r="CB18" s="1252"/>
      <c r="CC18" s="1252"/>
      <c r="CD18" s="1252"/>
      <c r="CE18" s="1252"/>
      <c r="CF18" s="1252"/>
      <c r="CG18" s="1252"/>
      <c r="CH18" s="1252"/>
      <c r="CI18" s="1252"/>
      <c r="CJ18" s="1259"/>
    </row>
    <row r="19" spans="2:108" ht="13.15" customHeight="1">
      <c r="B19" s="1246"/>
      <c r="C19" s="2745"/>
      <c r="D19" s="2745"/>
      <c r="E19" s="2745"/>
      <c r="F19" s="2745"/>
      <c r="G19" s="2745"/>
      <c r="H19" s="1248"/>
      <c r="I19" s="2676"/>
      <c r="J19" s="2677"/>
      <c r="K19" s="2677"/>
      <c r="L19" s="2677"/>
      <c r="M19" s="2677"/>
      <c r="N19" s="2677"/>
      <c r="O19" s="2677"/>
      <c r="P19" s="2677"/>
      <c r="Q19" s="2677"/>
      <c r="R19" s="2677"/>
      <c r="S19" s="2677"/>
      <c r="T19" s="2677"/>
      <c r="U19" s="2677"/>
      <c r="V19" s="2677"/>
      <c r="W19" s="2677"/>
      <c r="X19" s="2677"/>
      <c r="Y19" s="2677"/>
      <c r="Z19" s="2677"/>
      <c r="AA19" s="2677"/>
      <c r="AB19" s="2677"/>
      <c r="AC19" s="2677"/>
      <c r="AD19" s="2677"/>
      <c r="AE19" s="2677"/>
      <c r="AF19" s="2677"/>
      <c r="AG19" s="2677"/>
      <c r="AH19" s="2677"/>
      <c r="AI19" s="2677"/>
      <c r="AJ19" s="2677"/>
      <c r="AK19" s="2677"/>
      <c r="AL19" s="2677"/>
      <c r="AM19" s="2677"/>
      <c r="AN19" s="2677"/>
      <c r="AO19" s="2677"/>
      <c r="AP19" s="2677"/>
      <c r="AQ19" s="2677"/>
      <c r="AR19" s="2678"/>
      <c r="AS19" s="695"/>
      <c r="AT19" s="2576"/>
      <c r="AU19" s="2577"/>
      <c r="AV19" s="2577"/>
      <c r="AW19" s="2577"/>
      <c r="AX19" s="2577"/>
      <c r="AY19" s="2577"/>
      <c r="AZ19" s="2578"/>
      <c r="BA19" s="2838" t="s">
        <v>1311</v>
      </c>
      <c r="BB19" s="2613"/>
      <c r="BC19" s="2613"/>
      <c r="BD19" s="2613"/>
      <c r="BE19" s="2613"/>
      <c r="BF19" s="2613" t="s">
        <v>1310</v>
      </c>
      <c r="BG19" s="2613"/>
      <c r="BH19" s="2613"/>
      <c r="BI19" s="2613"/>
      <c r="BJ19" s="2613"/>
      <c r="BK19" s="2613" t="s">
        <v>1309</v>
      </c>
      <c r="BL19" s="2613"/>
      <c r="BM19" s="2613"/>
      <c r="BN19" s="2613"/>
      <c r="BO19" s="2613"/>
      <c r="BP19" s="2613"/>
      <c r="BS19" s="2624" t="s">
        <v>1313</v>
      </c>
      <c r="BT19" s="2624"/>
      <c r="BU19" s="2624"/>
      <c r="BV19" s="2624"/>
      <c r="BW19" s="2624"/>
      <c r="BX19" s="2624"/>
      <c r="BY19" s="1227"/>
      <c r="BZ19" s="1227"/>
      <c r="CA19" s="1941" t="s">
        <v>1499</v>
      </c>
      <c r="CB19" s="1941"/>
      <c r="CC19" s="1941"/>
      <c r="CD19" s="1941"/>
      <c r="CE19" s="1941"/>
      <c r="CF19" s="2598"/>
      <c r="CG19" s="2598"/>
      <c r="CH19" s="2599" t="s">
        <v>1370</v>
      </c>
      <c r="CI19" s="2599"/>
      <c r="CJ19" s="2600"/>
    </row>
    <row r="20" spans="2:108" ht="13.5" customHeight="1">
      <c r="B20" s="713"/>
      <c r="C20" s="2743" t="s">
        <v>583</v>
      </c>
      <c r="D20" s="2743"/>
      <c r="E20" s="2743"/>
      <c r="F20" s="2743"/>
      <c r="G20" s="2743"/>
      <c r="H20" s="1242"/>
      <c r="I20" s="2649" t="str">
        <f>"福 岡 県 "&amp;入力シート!C3</f>
        <v xml:space="preserve">福 岡 県 </v>
      </c>
      <c r="J20" s="2650"/>
      <c r="K20" s="2650"/>
      <c r="L20" s="2650"/>
      <c r="M20" s="2650"/>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c r="AL20" s="2650"/>
      <c r="AM20" s="2650"/>
      <c r="AN20" s="2650"/>
      <c r="AO20" s="2650"/>
      <c r="AP20" s="2650"/>
      <c r="AQ20" s="2650"/>
      <c r="AR20" s="2651"/>
      <c r="AS20" s="733"/>
      <c r="AT20" s="2576"/>
      <c r="AU20" s="2577"/>
      <c r="AV20" s="2577"/>
      <c r="AW20" s="2577"/>
      <c r="AX20" s="2577"/>
      <c r="AY20" s="2577"/>
      <c r="AZ20" s="2578"/>
      <c r="BA20" s="1260" t="s">
        <v>1307</v>
      </c>
      <c r="BB20" s="2597"/>
      <c r="BC20" s="2597"/>
      <c r="BD20" s="2597"/>
      <c r="BE20" s="2625" t="s">
        <v>1308</v>
      </c>
      <c r="BF20" s="2625"/>
      <c r="BG20" s="2597"/>
      <c r="BH20" s="2597"/>
      <c r="BI20" s="2597"/>
      <c r="BJ20" s="2625" t="s">
        <v>1308</v>
      </c>
      <c r="BK20" s="2625"/>
      <c r="BL20" s="2597"/>
      <c r="BM20" s="2597"/>
      <c r="BN20" s="2597"/>
      <c r="BO20" s="2625" t="s">
        <v>1306</v>
      </c>
      <c r="BP20" s="2625"/>
      <c r="BS20" s="2624" t="s">
        <v>1314</v>
      </c>
      <c r="BT20" s="2624"/>
      <c r="BU20" s="2624"/>
      <c r="BV20" s="2624"/>
      <c r="BW20" s="2624"/>
      <c r="BX20" s="2624"/>
      <c r="BY20" s="1227"/>
      <c r="BZ20" s="1227"/>
      <c r="CA20" s="1941" t="s">
        <v>1498</v>
      </c>
      <c r="CB20" s="1941"/>
      <c r="CC20" s="1941"/>
      <c r="CD20" s="1941"/>
      <c r="CE20" s="1941"/>
      <c r="CF20" s="2598"/>
      <c r="CG20" s="2598"/>
      <c r="CH20" s="2599" t="s">
        <v>1370</v>
      </c>
      <c r="CI20" s="2599"/>
      <c r="CJ20" s="2600"/>
    </row>
    <row r="21" spans="2:108" ht="6.75" customHeight="1">
      <c r="B21" s="1243"/>
      <c r="C21" s="2744"/>
      <c r="D21" s="2744"/>
      <c r="E21" s="2744"/>
      <c r="F21" s="2744"/>
      <c r="G21" s="2744"/>
      <c r="H21" s="1245"/>
      <c r="I21" s="2652"/>
      <c r="J21" s="2653"/>
      <c r="K21" s="2653"/>
      <c r="L21" s="2653"/>
      <c r="M21" s="2653"/>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c r="AL21" s="2653"/>
      <c r="AM21" s="2653"/>
      <c r="AN21" s="2653"/>
      <c r="AO21" s="2653"/>
      <c r="AP21" s="2653"/>
      <c r="AQ21" s="2653"/>
      <c r="AR21" s="2654"/>
      <c r="AS21" s="733"/>
      <c r="AT21" s="2576"/>
      <c r="AU21" s="2577"/>
      <c r="AV21" s="2577"/>
      <c r="AW21" s="2577"/>
      <c r="AX21" s="2577"/>
      <c r="AY21" s="2577"/>
      <c r="AZ21" s="2578"/>
      <c r="BA21" s="1261"/>
      <c r="BB21" s="1257"/>
      <c r="BC21" s="1257"/>
      <c r="BD21" s="1257"/>
      <c r="BE21" s="1257"/>
      <c r="BF21" s="1257"/>
      <c r="BG21" s="1257"/>
      <c r="BJ21" s="1257"/>
      <c r="BK21" s="1257"/>
      <c r="BL21" s="1257"/>
      <c r="BM21" s="1257"/>
      <c r="BN21" s="1257"/>
      <c r="BO21" s="1258"/>
      <c r="BP21" s="1258"/>
      <c r="BQ21" s="1227"/>
      <c r="BR21" s="1227"/>
      <c r="BS21" s="2857" t="s">
        <v>1307</v>
      </c>
      <c r="BT21" s="2855"/>
      <c r="BU21" s="2855"/>
      <c r="BV21" s="2855"/>
      <c r="BW21" s="2845" t="s">
        <v>1315</v>
      </c>
      <c r="BX21" s="2845"/>
      <c r="BY21" s="2845"/>
      <c r="BZ21" s="1009"/>
      <c r="CA21" s="2556" t="s">
        <v>1305</v>
      </c>
      <c r="CB21" s="2556"/>
      <c r="CC21" s="2556"/>
      <c r="CD21" s="2556"/>
      <c r="CE21" s="2556"/>
      <c r="CF21" s="2622"/>
      <c r="CG21" s="2622"/>
      <c r="CH21" s="2556" t="s">
        <v>1304</v>
      </c>
      <c r="CI21" s="2556"/>
      <c r="CJ21" s="2557"/>
    </row>
    <row r="22" spans="2:108" ht="6.75" customHeight="1">
      <c r="B22" s="1243"/>
      <c r="C22" s="2744"/>
      <c r="D22" s="2744"/>
      <c r="E22" s="2744"/>
      <c r="F22" s="2744"/>
      <c r="G22" s="2744"/>
      <c r="H22" s="1245"/>
      <c r="I22" s="2655" t="str">
        <f>" "&amp;IF(CZ24=1,DD24,IF(CZ25=2,DD25,IF(CZ26=3,DD26,IF(CZ27=4,DD27,IF(CZ28=5,DD28,IF(CZ29=6,DD29,IF(CZ30=7,DD30,"")))))))</f>
        <v xml:space="preserve"> </v>
      </c>
      <c r="J22" s="2656"/>
      <c r="K22" s="2656"/>
      <c r="L22" s="2656"/>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7"/>
      <c r="AS22" s="733"/>
      <c r="AT22" s="2579"/>
      <c r="AU22" s="2580"/>
      <c r="AV22" s="2580"/>
      <c r="AW22" s="2580"/>
      <c r="AX22" s="2580"/>
      <c r="AY22" s="2580"/>
      <c r="AZ22" s="2581"/>
      <c r="BA22" s="1262"/>
      <c r="BB22" s="1263"/>
      <c r="BC22" s="1263"/>
      <c r="BD22" s="1263"/>
      <c r="BE22" s="1263"/>
      <c r="BF22" s="1263"/>
      <c r="BG22" s="1263"/>
      <c r="BH22" s="1263"/>
      <c r="BI22" s="1263"/>
      <c r="BJ22" s="1263"/>
      <c r="BK22" s="1263"/>
      <c r="BL22" s="1263"/>
      <c r="BM22" s="1263"/>
      <c r="BN22" s="1263"/>
      <c r="BO22" s="1251"/>
      <c r="BP22" s="293"/>
      <c r="BQ22" s="293"/>
      <c r="BR22" s="293"/>
      <c r="BS22" s="2858"/>
      <c r="BT22" s="2856"/>
      <c r="BU22" s="2856"/>
      <c r="BV22" s="2856"/>
      <c r="BW22" s="2846"/>
      <c r="BX22" s="2846"/>
      <c r="BY22" s="2846"/>
      <c r="BZ22" s="891"/>
      <c r="CA22" s="2620"/>
      <c r="CB22" s="2620"/>
      <c r="CC22" s="2620"/>
      <c r="CD22" s="2620"/>
      <c r="CE22" s="2620"/>
      <c r="CF22" s="2623"/>
      <c r="CG22" s="2623"/>
      <c r="CH22" s="2620"/>
      <c r="CI22" s="2620"/>
      <c r="CJ22" s="2621"/>
    </row>
    <row r="23" spans="2:108" ht="13.5" customHeight="1">
      <c r="B23" s="1246"/>
      <c r="C23" s="2745"/>
      <c r="D23" s="2745"/>
      <c r="E23" s="2745"/>
      <c r="F23" s="2745"/>
      <c r="G23" s="2745"/>
      <c r="H23" s="1248"/>
      <c r="I23" s="2658"/>
      <c r="J23" s="2659"/>
      <c r="K23" s="2659"/>
      <c r="L23" s="2659"/>
      <c r="M23" s="2659"/>
      <c r="N23" s="2659"/>
      <c r="O23" s="2659"/>
      <c r="P23" s="2659"/>
      <c r="Q23" s="2659"/>
      <c r="R23" s="2659"/>
      <c r="S23" s="2659"/>
      <c r="T23" s="2659"/>
      <c r="U23" s="2659"/>
      <c r="V23" s="2659"/>
      <c r="W23" s="2659"/>
      <c r="X23" s="2659"/>
      <c r="Y23" s="2659"/>
      <c r="Z23" s="2659"/>
      <c r="AA23" s="2659"/>
      <c r="AB23" s="2659"/>
      <c r="AC23" s="2659"/>
      <c r="AD23" s="2659"/>
      <c r="AE23" s="2659"/>
      <c r="AF23" s="2659"/>
      <c r="AG23" s="2659"/>
      <c r="AH23" s="2659"/>
      <c r="AI23" s="2659"/>
      <c r="AJ23" s="2659"/>
      <c r="AK23" s="2659"/>
      <c r="AL23" s="2659"/>
      <c r="AM23" s="2659"/>
      <c r="AN23" s="2659"/>
      <c r="AO23" s="2659"/>
      <c r="AP23" s="2659"/>
      <c r="AQ23" s="2659"/>
      <c r="AR23" s="2660"/>
      <c r="AS23" s="733"/>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row>
    <row r="24" spans="2:108" ht="13.5" customHeight="1">
      <c r="B24" s="713"/>
      <c r="C24" s="2571" t="s">
        <v>10</v>
      </c>
      <c r="D24" s="2571"/>
      <c r="E24" s="2571"/>
      <c r="F24" s="2571"/>
      <c r="G24" s="2571"/>
      <c r="H24" s="1242"/>
      <c r="I24" s="2662">
        <f>入力シート!D12</f>
        <v>0</v>
      </c>
      <c r="J24" s="2663"/>
      <c r="K24" s="2663"/>
      <c r="L24" s="2663"/>
      <c r="M24" s="2663"/>
      <c r="N24" s="2663"/>
      <c r="O24" s="2663"/>
      <c r="P24" s="2663"/>
      <c r="Q24" s="2663"/>
      <c r="R24" s="2663"/>
      <c r="S24" s="2663"/>
      <c r="T24" s="2663"/>
      <c r="U24" s="2663"/>
      <c r="V24" s="2664"/>
      <c r="W24" s="1240"/>
      <c r="X24" s="2668" t="s">
        <v>283</v>
      </c>
      <c r="Y24" s="2668"/>
      <c r="Z24" s="2668"/>
      <c r="AA24" s="2668"/>
      <c r="AB24" s="2668"/>
      <c r="AC24" s="1242"/>
      <c r="AD24" s="2631" t="s">
        <v>89</v>
      </c>
      <c r="AE24" s="2632"/>
      <c r="AF24" s="2663" t="str">
        <f>入力シート!D16</f>
        <v/>
      </c>
      <c r="AG24" s="2663"/>
      <c r="AH24" s="2663"/>
      <c r="AI24" s="2663"/>
      <c r="AJ24" s="2663"/>
      <c r="AK24" s="2663"/>
      <c r="AL24" s="2663"/>
      <c r="AM24" s="2663"/>
      <c r="AN24" s="2663"/>
      <c r="AO24" s="2663"/>
      <c r="AP24" s="2663"/>
      <c r="AQ24" s="2663"/>
      <c r="AR24" s="2664"/>
      <c r="AS24" s="1234"/>
      <c r="AT24" s="713"/>
      <c r="AU24" s="2746" t="s">
        <v>574</v>
      </c>
      <c r="AV24" s="2746"/>
      <c r="AW24" s="2746"/>
      <c r="AX24" s="2746"/>
      <c r="AY24" s="2746"/>
      <c r="AZ24" s="1242"/>
      <c r="BA24" s="2552" t="s">
        <v>582</v>
      </c>
      <c r="BB24" s="2553"/>
      <c r="BC24" s="2553"/>
      <c r="BD24" s="2553"/>
      <c r="BE24" s="2553"/>
      <c r="BF24" s="2553"/>
      <c r="BG24" s="2553"/>
      <c r="BH24" s="2553"/>
      <c r="BI24" s="2553"/>
      <c r="BJ24" s="2554"/>
      <c r="BK24" s="2552" t="s">
        <v>576</v>
      </c>
      <c r="BL24" s="2553"/>
      <c r="BM24" s="2553"/>
      <c r="BN24" s="2553"/>
      <c r="BO24" s="2553"/>
      <c r="BP24" s="2553"/>
      <c r="BQ24" s="2553"/>
      <c r="BR24" s="2553"/>
      <c r="BS24" s="2553"/>
      <c r="BT24" s="2553"/>
      <c r="BU24" s="2553"/>
      <c r="BV24" s="2553"/>
      <c r="BW24" s="2553"/>
      <c r="BX24" s="2553"/>
      <c r="BY24" s="2554"/>
      <c r="BZ24" s="2552" t="s">
        <v>577</v>
      </c>
      <c r="CA24" s="2553"/>
      <c r="CB24" s="2553"/>
      <c r="CC24" s="2553"/>
      <c r="CD24" s="2553"/>
      <c r="CE24" s="2553"/>
      <c r="CF24" s="2553"/>
      <c r="CG24" s="2553"/>
      <c r="CH24" s="2553"/>
      <c r="CI24" s="2553"/>
      <c r="CJ24" s="2554"/>
      <c r="CP24" s="734" t="s">
        <v>1316</v>
      </c>
      <c r="CZ24" s="734" t="str">
        <f>IF($I$20=CP24,1,"")</f>
        <v/>
      </c>
      <c r="DD24" s="734" t="s">
        <v>925</v>
      </c>
    </row>
    <row r="25" spans="2:108" ht="13.5" customHeight="1">
      <c r="B25" s="1246"/>
      <c r="C25" s="2572"/>
      <c r="D25" s="2572"/>
      <c r="E25" s="2572"/>
      <c r="F25" s="2572"/>
      <c r="G25" s="2572"/>
      <c r="H25" s="1248"/>
      <c r="I25" s="2665"/>
      <c r="J25" s="2666"/>
      <c r="K25" s="2666"/>
      <c r="L25" s="2666"/>
      <c r="M25" s="2666"/>
      <c r="N25" s="2666"/>
      <c r="O25" s="2666"/>
      <c r="P25" s="2666"/>
      <c r="Q25" s="2666"/>
      <c r="R25" s="2666"/>
      <c r="S25" s="2666"/>
      <c r="T25" s="2666"/>
      <c r="U25" s="2666"/>
      <c r="V25" s="2667"/>
      <c r="W25" s="1250"/>
      <c r="X25" s="2669"/>
      <c r="Y25" s="2669"/>
      <c r="Z25" s="2669"/>
      <c r="AA25" s="2669"/>
      <c r="AB25" s="2669"/>
      <c r="AC25" s="1245"/>
      <c r="AD25" s="2633"/>
      <c r="AE25" s="2634"/>
      <c r="AF25" s="2671"/>
      <c r="AG25" s="2671"/>
      <c r="AH25" s="2671"/>
      <c r="AI25" s="2671"/>
      <c r="AJ25" s="2671"/>
      <c r="AK25" s="2671"/>
      <c r="AL25" s="2671"/>
      <c r="AM25" s="2671"/>
      <c r="AN25" s="2671"/>
      <c r="AO25" s="2671"/>
      <c r="AP25" s="2671"/>
      <c r="AQ25" s="2671"/>
      <c r="AR25" s="2672"/>
      <c r="AS25" s="1264"/>
      <c r="AT25" s="1243"/>
      <c r="AU25" s="2821"/>
      <c r="AV25" s="2821"/>
      <c r="AW25" s="2821"/>
      <c r="AX25" s="2821"/>
      <c r="AY25" s="2821"/>
      <c r="AZ25" s="1245"/>
      <c r="BA25" s="2626"/>
      <c r="BB25" s="2620"/>
      <c r="BC25" s="2620"/>
      <c r="BD25" s="2620"/>
      <c r="BE25" s="2620"/>
      <c r="BF25" s="2620"/>
      <c r="BG25" s="2620"/>
      <c r="BH25" s="2620"/>
      <c r="BI25" s="2620"/>
      <c r="BJ25" s="2621"/>
      <c r="BK25" s="2626"/>
      <c r="BL25" s="2620"/>
      <c r="BM25" s="2620"/>
      <c r="BN25" s="2620"/>
      <c r="BO25" s="2620"/>
      <c r="BP25" s="2620"/>
      <c r="BQ25" s="2620"/>
      <c r="BR25" s="2620"/>
      <c r="BS25" s="2620"/>
      <c r="BT25" s="2620"/>
      <c r="BU25" s="2620"/>
      <c r="BV25" s="2620"/>
      <c r="BW25" s="2620"/>
      <c r="BX25" s="2620"/>
      <c r="BY25" s="2621"/>
      <c r="BZ25" s="2626"/>
      <c r="CA25" s="2620"/>
      <c r="CB25" s="2620"/>
      <c r="CC25" s="2620"/>
      <c r="CD25" s="2620"/>
      <c r="CE25" s="2620"/>
      <c r="CF25" s="2620"/>
      <c r="CG25" s="2620"/>
      <c r="CH25" s="2620"/>
      <c r="CI25" s="2620"/>
      <c r="CJ25" s="2621"/>
      <c r="CP25" s="734" t="s">
        <v>1317</v>
      </c>
      <c r="CZ25" s="734" t="str">
        <f>IF($I$20=CP25,2,"")</f>
        <v/>
      </c>
      <c r="DD25" s="734" t="s">
        <v>926</v>
      </c>
    </row>
    <row r="26" spans="2:108" ht="13.5" customHeight="1">
      <c r="B26" s="1243"/>
      <c r="C26" s="2661" t="s">
        <v>19</v>
      </c>
      <c r="D26" s="2661"/>
      <c r="E26" s="2661"/>
      <c r="F26" s="2661"/>
      <c r="G26" s="2661"/>
      <c r="H26" s="1245"/>
      <c r="I26" s="2643">
        <f>IF(CP10&gt;0,CP10,IF(CP9&gt;0,CP9,CP8))</f>
        <v>0</v>
      </c>
      <c r="J26" s="2644"/>
      <c r="K26" s="2644"/>
      <c r="L26" s="2644"/>
      <c r="M26" s="2644"/>
      <c r="N26" s="2644"/>
      <c r="O26" s="2644"/>
      <c r="P26" s="2644"/>
      <c r="Q26" s="2644"/>
      <c r="R26" s="2644"/>
      <c r="S26" s="2644"/>
      <c r="T26" s="2644"/>
      <c r="U26" s="2632" t="s">
        <v>894</v>
      </c>
      <c r="V26" s="2647"/>
      <c r="W26" s="1250"/>
      <c r="X26" s="2669"/>
      <c r="Y26" s="2669"/>
      <c r="Z26" s="2669"/>
      <c r="AA26" s="2669"/>
      <c r="AB26" s="2669"/>
      <c r="AC26" s="1245"/>
      <c r="AD26" s="2633" t="s">
        <v>1279</v>
      </c>
      <c r="AE26" s="2634"/>
      <c r="AF26" s="2671">
        <f>MAX(CP12:CP14)</f>
        <v>0</v>
      </c>
      <c r="AG26" s="2671"/>
      <c r="AH26" s="2671"/>
      <c r="AI26" s="2671"/>
      <c r="AJ26" s="2671"/>
      <c r="AK26" s="2671"/>
      <c r="AL26" s="2671"/>
      <c r="AM26" s="2671"/>
      <c r="AN26" s="2671"/>
      <c r="AO26" s="2671"/>
      <c r="AP26" s="2671"/>
      <c r="AQ26" s="2671"/>
      <c r="AR26" s="2672"/>
      <c r="AS26" s="1264"/>
      <c r="AT26" s="1243"/>
      <c r="AU26" s="2821"/>
      <c r="AV26" s="2821"/>
      <c r="AW26" s="2821"/>
      <c r="AX26" s="2821"/>
      <c r="AY26" s="2821"/>
      <c r="AZ26" s="1245"/>
      <c r="BA26" s="2637" t="s">
        <v>579</v>
      </c>
      <c r="BB26" s="2638"/>
      <c r="BC26" s="2638"/>
      <c r="BD26" s="2638"/>
      <c r="BE26" s="2638"/>
      <c r="BF26" s="2638"/>
      <c r="BG26" s="2638"/>
      <c r="BH26" s="2638"/>
      <c r="BI26" s="2638"/>
      <c r="BJ26" s="2639"/>
      <c r="BK26" s="2627" t="s">
        <v>1323</v>
      </c>
      <c r="BL26" s="2628"/>
      <c r="BM26" s="2628"/>
      <c r="BN26" s="2628"/>
      <c r="BO26" s="2628"/>
      <c r="BP26" s="2628"/>
      <c r="BQ26" s="2830" t="s">
        <v>1325</v>
      </c>
      <c r="BR26" s="2832"/>
      <c r="BS26" s="2832"/>
      <c r="BT26" s="2832"/>
      <c r="BU26" s="2832"/>
      <c r="BV26" s="2832"/>
      <c r="BW26" s="2832"/>
      <c r="BX26" s="2830" t="s">
        <v>1324</v>
      </c>
      <c r="BY26" s="2834"/>
      <c r="BZ26" s="2769" t="s">
        <v>1281</v>
      </c>
      <c r="CA26" s="2770"/>
      <c r="CB26" s="2770"/>
      <c r="CC26" s="2770"/>
      <c r="CD26" s="2770"/>
      <c r="CE26" s="2770"/>
      <c r="CF26" s="2770"/>
      <c r="CG26" s="2770"/>
      <c r="CH26" s="2770"/>
      <c r="CI26" s="2770"/>
      <c r="CJ26" s="2771"/>
      <c r="CP26" s="734" t="s">
        <v>1318</v>
      </c>
      <c r="CZ26" s="734" t="str">
        <f>IF($I$20=CP26,3,"")</f>
        <v/>
      </c>
      <c r="DD26" s="734" t="s">
        <v>927</v>
      </c>
    </row>
    <row r="27" spans="2:108" ht="13.5" customHeight="1">
      <c r="B27" s="1246"/>
      <c r="C27" s="2572"/>
      <c r="D27" s="2572"/>
      <c r="E27" s="2572"/>
      <c r="F27" s="2572"/>
      <c r="G27" s="2572"/>
      <c r="H27" s="1248"/>
      <c r="I27" s="2645"/>
      <c r="J27" s="2646"/>
      <c r="K27" s="2646"/>
      <c r="L27" s="2646"/>
      <c r="M27" s="2646"/>
      <c r="N27" s="2646"/>
      <c r="O27" s="2646"/>
      <c r="P27" s="2646"/>
      <c r="Q27" s="2646"/>
      <c r="R27" s="2646"/>
      <c r="S27" s="2646"/>
      <c r="T27" s="2646"/>
      <c r="U27" s="2636"/>
      <c r="V27" s="2648"/>
      <c r="W27" s="718"/>
      <c r="X27" s="2670"/>
      <c r="Y27" s="2670"/>
      <c r="Z27" s="2670"/>
      <c r="AA27" s="2670"/>
      <c r="AB27" s="2670"/>
      <c r="AC27" s="1248"/>
      <c r="AD27" s="2635"/>
      <c r="AE27" s="2636"/>
      <c r="AF27" s="2666"/>
      <c r="AG27" s="2666"/>
      <c r="AH27" s="2666"/>
      <c r="AI27" s="2666"/>
      <c r="AJ27" s="2666"/>
      <c r="AK27" s="2666"/>
      <c r="AL27" s="2666"/>
      <c r="AM27" s="2666"/>
      <c r="AN27" s="2666"/>
      <c r="AO27" s="2666"/>
      <c r="AP27" s="2666"/>
      <c r="AQ27" s="2666"/>
      <c r="AR27" s="2667"/>
      <c r="AS27" s="1264"/>
      <c r="AT27" s="1243"/>
      <c r="AU27" s="2821"/>
      <c r="AV27" s="2821"/>
      <c r="AW27" s="2821"/>
      <c r="AX27" s="2821"/>
      <c r="AY27" s="2821"/>
      <c r="AZ27" s="1245"/>
      <c r="BA27" s="2640"/>
      <c r="BB27" s="2641"/>
      <c r="BC27" s="2641"/>
      <c r="BD27" s="2641"/>
      <c r="BE27" s="2641"/>
      <c r="BF27" s="2641"/>
      <c r="BG27" s="2641"/>
      <c r="BH27" s="2641"/>
      <c r="BI27" s="2641"/>
      <c r="BJ27" s="2642"/>
      <c r="BK27" s="2629"/>
      <c r="BL27" s="2630"/>
      <c r="BM27" s="2630"/>
      <c r="BN27" s="2630"/>
      <c r="BO27" s="2630"/>
      <c r="BP27" s="2630"/>
      <c r="BQ27" s="2831"/>
      <c r="BR27" s="2833"/>
      <c r="BS27" s="2833"/>
      <c r="BT27" s="2833"/>
      <c r="BU27" s="2833"/>
      <c r="BV27" s="2833"/>
      <c r="BW27" s="2833"/>
      <c r="BX27" s="2831"/>
      <c r="BY27" s="2835"/>
      <c r="BZ27" s="2772"/>
      <c r="CA27" s="2773"/>
      <c r="CB27" s="2773"/>
      <c r="CC27" s="2773"/>
      <c r="CD27" s="2773"/>
      <c r="CE27" s="2773"/>
      <c r="CF27" s="2773"/>
      <c r="CG27" s="2773"/>
      <c r="CH27" s="2773"/>
      <c r="CI27" s="2773"/>
      <c r="CJ27" s="2774"/>
      <c r="CP27" s="734" t="s">
        <v>1319</v>
      </c>
      <c r="CZ27" s="734" t="str">
        <f>IF($I$20=CP27,4,"")</f>
        <v/>
      </c>
      <c r="DD27" s="734" t="s">
        <v>928</v>
      </c>
    </row>
    <row r="28" spans="2:108" ht="13.5" customHeight="1">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1231"/>
      <c r="AT28" s="1243"/>
      <c r="AU28" s="2821"/>
      <c r="AV28" s="2821"/>
      <c r="AW28" s="2821"/>
      <c r="AX28" s="2821"/>
      <c r="AY28" s="2821"/>
      <c r="AZ28" s="1245"/>
      <c r="BA28" s="2601" t="s">
        <v>579</v>
      </c>
      <c r="BB28" s="2602"/>
      <c r="BC28" s="2602"/>
      <c r="BD28" s="2602"/>
      <c r="BE28" s="2602"/>
      <c r="BF28" s="2602"/>
      <c r="BG28" s="2602"/>
      <c r="BH28" s="2602"/>
      <c r="BI28" s="2602"/>
      <c r="BJ28" s="2603"/>
      <c r="BK28" s="2614" t="s">
        <v>1323</v>
      </c>
      <c r="BL28" s="2615"/>
      <c r="BM28" s="2615"/>
      <c r="BN28" s="2615"/>
      <c r="BO28" s="2615"/>
      <c r="BP28" s="2615"/>
      <c r="BQ28" s="2618" t="s">
        <v>1325</v>
      </c>
      <c r="BR28" s="2836"/>
      <c r="BS28" s="2836"/>
      <c r="BT28" s="2836"/>
      <c r="BU28" s="2836"/>
      <c r="BV28" s="2836"/>
      <c r="BW28" s="2836"/>
      <c r="BX28" s="2618" t="s">
        <v>1324</v>
      </c>
      <c r="BY28" s="2679"/>
      <c r="BZ28" s="2607" t="s">
        <v>1281</v>
      </c>
      <c r="CA28" s="2608"/>
      <c r="CB28" s="2608"/>
      <c r="CC28" s="2608"/>
      <c r="CD28" s="2608"/>
      <c r="CE28" s="2608"/>
      <c r="CF28" s="2608"/>
      <c r="CG28" s="2608"/>
      <c r="CH28" s="2608"/>
      <c r="CI28" s="2608"/>
      <c r="CJ28" s="2609"/>
      <c r="CP28" s="734" t="s">
        <v>1320</v>
      </c>
      <c r="CZ28" s="734" t="str">
        <f>IF($I$20=CP28,5,"")</f>
        <v/>
      </c>
      <c r="DD28" s="734" t="s">
        <v>929</v>
      </c>
    </row>
    <row r="29" spans="2:108" ht="13.5" customHeight="1">
      <c r="B29" s="713"/>
      <c r="C29" s="2746" t="s">
        <v>589</v>
      </c>
      <c r="D29" s="2746"/>
      <c r="E29" s="2746"/>
      <c r="F29" s="2746"/>
      <c r="G29" s="2746"/>
      <c r="H29" s="1242"/>
      <c r="I29" s="2859" t="s">
        <v>1294</v>
      </c>
      <c r="J29" s="2860"/>
      <c r="K29" s="2860"/>
      <c r="L29" s="2860"/>
      <c r="M29" s="2860"/>
      <c r="N29" s="2861"/>
      <c r="O29" s="2552" t="s">
        <v>590</v>
      </c>
      <c r="P29" s="2553"/>
      <c r="Q29" s="2553"/>
      <c r="R29" s="2553"/>
      <c r="S29" s="2553"/>
      <c r="T29" s="2553"/>
      <c r="U29" s="2553"/>
      <c r="V29" s="2553"/>
      <c r="W29" s="2553"/>
      <c r="X29" s="2553"/>
      <c r="Y29" s="2553"/>
      <c r="Z29" s="2553"/>
      <c r="AA29" s="2553"/>
      <c r="AB29" s="2553"/>
      <c r="AC29" s="2554"/>
      <c r="AD29" s="2552" t="s">
        <v>591</v>
      </c>
      <c r="AE29" s="2553"/>
      <c r="AF29" s="2553"/>
      <c r="AG29" s="2553"/>
      <c r="AH29" s="2553"/>
      <c r="AI29" s="2553"/>
      <c r="AJ29" s="2553"/>
      <c r="AK29" s="2553"/>
      <c r="AL29" s="2553"/>
      <c r="AM29" s="2553"/>
      <c r="AN29" s="2553"/>
      <c r="AO29" s="2553"/>
      <c r="AP29" s="2553"/>
      <c r="AQ29" s="2553"/>
      <c r="AR29" s="2554"/>
      <c r="AS29" s="1231"/>
      <c r="AT29" s="1246"/>
      <c r="AU29" s="2822"/>
      <c r="AV29" s="2822"/>
      <c r="AW29" s="2822"/>
      <c r="AX29" s="2822"/>
      <c r="AY29" s="2822"/>
      <c r="AZ29" s="1248"/>
      <c r="BA29" s="2604"/>
      <c r="BB29" s="2605"/>
      <c r="BC29" s="2605"/>
      <c r="BD29" s="2605"/>
      <c r="BE29" s="2605"/>
      <c r="BF29" s="2605"/>
      <c r="BG29" s="2605"/>
      <c r="BH29" s="2605"/>
      <c r="BI29" s="2605"/>
      <c r="BJ29" s="2606"/>
      <c r="BK29" s="2616"/>
      <c r="BL29" s="2617"/>
      <c r="BM29" s="2617"/>
      <c r="BN29" s="2617"/>
      <c r="BO29" s="2617"/>
      <c r="BP29" s="2617"/>
      <c r="BQ29" s="2619"/>
      <c r="BR29" s="2837"/>
      <c r="BS29" s="2837"/>
      <c r="BT29" s="2837"/>
      <c r="BU29" s="2837"/>
      <c r="BV29" s="2837"/>
      <c r="BW29" s="2837"/>
      <c r="BX29" s="2619"/>
      <c r="BY29" s="2680"/>
      <c r="BZ29" s="2610"/>
      <c r="CA29" s="2611"/>
      <c r="CB29" s="2611"/>
      <c r="CC29" s="2611"/>
      <c r="CD29" s="2611"/>
      <c r="CE29" s="2611"/>
      <c r="CF29" s="2611"/>
      <c r="CG29" s="2611"/>
      <c r="CH29" s="2611"/>
      <c r="CI29" s="2611"/>
      <c r="CJ29" s="2612"/>
      <c r="CP29" s="734" t="s">
        <v>1321</v>
      </c>
      <c r="CZ29" s="734" t="str">
        <f>IF($I$20=CP29,6,"")</f>
        <v/>
      </c>
      <c r="DD29" s="734" t="s">
        <v>930</v>
      </c>
    </row>
    <row r="30" spans="2:108" ht="13.5" customHeight="1">
      <c r="B30" s="1243"/>
      <c r="C30" s="2821"/>
      <c r="D30" s="2821"/>
      <c r="E30" s="2821"/>
      <c r="F30" s="2821"/>
      <c r="G30" s="2821"/>
      <c r="H30" s="1245"/>
      <c r="I30" s="2862"/>
      <c r="J30" s="2863"/>
      <c r="K30" s="2863"/>
      <c r="L30" s="2863"/>
      <c r="M30" s="2863"/>
      <c r="N30" s="2864"/>
      <c r="O30" s="2626"/>
      <c r="P30" s="2620"/>
      <c r="Q30" s="2620"/>
      <c r="R30" s="2620"/>
      <c r="S30" s="2620"/>
      <c r="T30" s="2620"/>
      <c r="U30" s="2620"/>
      <c r="V30" s="2620"/>
      <c r="W30" s="2620"/>
      <c r="X30" s="2620"/>
      <c r="Y30" s="2620"/>
      <c r="Z30" s="2620"/>
      <c r="AA30" s="2620"/>
      <c r="AB30" s="2620"/>
      <c r="AC30" s="2621"/>
      <c r="AD30" s="2626"/>
      <c r="AE30" s="2620"/>
      <c r="AF30" s="2620"/>
      <c r="AG30" s="2620"/>
      <c r="AH30" s="2620"/>
      <c r="AI30" s="2620"/>
      <c r="AJ30" s="2620"/>
      <c r="AK30" s="2620"/>
      <c r="AL30" s="2620"/>
      <c r="AM30" s="2620"/>
      <c r="AN30" s="2620"/>
      <c r="AO30" s="2620"/>
      <c r="AP30" s="2620"/>
      <c r="AQ30" s="2620"/>
      <c r="AR30" s="2621"/>
      <c r="AS30" s="693"/>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P30" s="734" t="s">
        <v>1322</v>
      </c>
      <c r="CZ30" s="734" t="str">
        <f>IF($I$20=CP30,7,"")</f>
        <v/>
      </c>
      <c r="DD30" s="734" t="s">
        <v>931</v>
      </c>
    </row>
    <row r="31" spans="2:108" ht="13.5" customHeight="1">
      <c r="B31" s="1243"/>
      <c r="C31" s="2821"/>
      <c r="D31" s="2821"/>
      <c r="E31" s="2821"/>
      <c r="F31" s="2821"/>
      <c r="G31" s="2821"/>
      <c r="H31" s="1245"/>
      <c r="I31" s="2859" t="s">
        <v>592</v>
      </c>
      <c r="J31" s="2860"/>
      <c r="K31" s="2860"/>
      <c r="L31" s="2860"/>
      <c r="M31" s="2860"/>
      <c r="N31" s="2861"/>
      <c r="O31" s="2705">
        <f>入力シート!D23</f>
        <v>0</v>
      </c>
      <c r="P31" s="2706"/>
      <c r="Q31" s="2706"/>
      <c r="R31" s="2706"/>
      <c r="S31" s="2706"/>
      <c r="T31" s="2706"/>
      <c r="U31" s="2706"/>
      <c r="V31" s="2706"/>
      <c r="W31" s="2706"/>
      <c r="X31" s="2706"/>
      <c r="Y31" s="2706"/>
      <c r="Z31" s="2706"/>
      <c r="AA31" s="2706"/>
      <c r="AB31" s="2706"/>
      <c r="AC31" s="2707"/>
      <c r="AD31" s="2823">
        <f>入力シート!D22</f>
        <v>0</v>
      </c>
      <c r="AE31" s="2824"/>
      <c r="AF31" s="2824"/>
      <c r="AG31" s="2824"/>
      <c r="AH31" s="2824"/>
      <c r="AI31" s="2824"/>
      <c r="AJ31" s="2824"/>
      <c r="AK31" s="2824"/>
      <c r="AL31" s="2824"/>
      <c r="AM31" s="2824"/>
      <c r="AN31" s="2824"/>
      <c r="AO31" s="2824"/>
      <c r="AP31" s="2824"/>
      <c r="AQ31" s="2824"/>
      <c r="AR31" s="2825"/>
      <c r="AS31" s="693"/>
      <c r="AT31" s="713"/>
      <c r="AU31" s="2681" t="s">
        <v>584</v>
      </c>
      <c r="AV31" s="2681"/>
      <c r="AW31" s="2681"/>
      <c r="AX31" s="2681"/>
      <c r="AY31" s="2681"/>
      <c r="AZ31" s="1242"/>
      <c r="BA31" s="1236" t="s">
        <v>906</v>
      </c>
      <c r="BB31" s="2681" t="s">
        <v>585</v>
      </c>
      <c r="BC31" s="2681"/>
      <c r="BD31" s="2681"/>
      <c r="BE31" s="2681"/>
      <c r="BF31" s="1237"/>
      <c r="BG31" s="2681" t="s">
        <v>586</v>
      </c>
      <c r="BH31" s="2681"/>
      <c r="BI31" s="2681"/>
      <c r="BJ31" s="2681"/>
      <c r="BK31" s="2681"/>
      <c r="BL31" s="2681"/>
      <c r="BM31" s="2681"/>
      <c r="BN31" s="2681"/>
      <c r="BO31" s="2681"/>
      <c r="BP31" s="2681"/>
      <c r="BQ31" s="2717" t="s">
        <v>587</v>
      </c>
      <c r="BR31" s="2717"/>
      <c r="BS31" s="2717"/>
      <c r="BT31" s="2717"/>
      <c r="BU31" s="2717"/>
      <c r="BV31" s="2717"/>
      <c r="BW31" s="2717"/>
      <c r="BX31" s="2717"/>
      <c r="BY31" s="2717"/>
      <c r="BZ31" s="2717"/>
      <c r="CA31" s="2681" t="s">
        <v>588</v>
      </c>
      <c r="CB31" s="2681"/>
      <c r="CC31" s="2681"/>
      <c r="CD31" s="2681"/>
      <c r="CE31" s="2681"/>
      <c r="CF31" s="2681"/>
      <c r="CG31" s="2681"/>
      <c r="CH31" s="2681"/>
      <c r="CI31" s="2681"/>
      <c r="CJ31" s="2682"/>
    </row>
    <row r="32" spans="2:108" ht="13.5" customHeight="1">
      <c r="B32" s="1243"/>
      <c r="C32" s="2821"/>
      <c r="D32" s="2821"/>
      <c r="E32" s="2821"/>
      <c r="F32" s="2821"/>
      <c r="G32" s="2821"/>
      <c r="H32" s="1245"/>
      <c r="I32" s="2862"/>
      <c r="J32" s="2863"/>
      <c r="K32" s="2863"/>
      <c r="L32" s="2863"/>
      <c r="M32" s="2863"/>
      <c r="N32" s="2864"/>
      <c r="O32" s="2708"/>
      <c r="P32" s="2709"/>
      <c r="Q32" s="2709"/>
      <c r="R32" s="2709"/>
      <c r="S32" s="2709"/>
      <c r="T32" s="2709"/>
      <c r="U32" s="2709"/>
      <c r="V32" s="2709"/>
      <c r="W32" s="2709"/>
      <c r="X32" s="2709"/>
      <c r="Y32" s="2709"/>
      <c r="Z32" s="2709"/>
      <c r="AA32" s="2709"/>
      <c r="AB32" s="2709"/>
      <c r="AC32" s="2710"/>
      <c r="AD32" s="2826"/>
      <c r="AE32" s="2827"/>
      <c r="AF32" s="2827"/>
      <c r="AG32" s="2827"/>
      <c r="AH32" s="2827"/>
      <c r="AI32" s="2827"/>
      <c r="AJ32" s="2827"/>
      <c r="AK32" s="2827"/>
      <c r="AL32" s="2827"/>
      <c r="AM32" s="2827"/>
      <c r="AN32" s="2827"/>
      <c r="AO32" s="2827"/>
      <c r="AP32" s="2827"/>
      <c r="AQ32" s="2827"/>
      <c r="AR32" s="2828"/>
      <c r="AS32" s="693"/>
      <c r="AT32" s="1243"/>
      <c r="AU32" s="2797"/>
      <c r="AV32" s="2797"/>
      <c r="AW32" s="2797"/>
      <c r="AX32" s="2797"/>
      <c r="AY32" s="2797"/>
      <c r="AZ32" s="1245"/>
      <c r="BA32" s="1231"/>
      <c r="BB32" s="2797"/>
      <c r="BC32" s="2797"/>
      <c r="BD32" s="2797"/>
      <c r="BE32" s="2797"/>
      <c r="BF32" s="1249"/>
      <c r="BG32" s="2683"/>
      <c r="BH32" s="2683"/>
      <c r="BI32" s="2683"/>
      <c r="BJ32" s="2683"/>
      <c r="BK32" s="2683"/>
      <c r="BL32" s="2683"/>
      <c r="BM32" s="2683"/>
      <c r="BN32" s="2683"/>
      <c r="BO32" s="2683"/>
      <c r="BP32" s="2683"/>
      <c r="BQ32" s="2717"/>
      <c r="BR32" s="2717"/>
      <c r="BS32" s="2717"/>
      <c r="BT32" s="2717"/>
      <c r="BU32" s="2717"/>
      <c r="BV32" s="2717"/>
      <c r="BW32" s="2717"/>
      <c r="BX32" s="2717"/>
      <c r="BY32" s="2717"/>
      <c r="BZ32" s="2717"/>
      <c r="CA32" s="2683"/>
      <c r="CB32" s="2683"/>
      <c r="CC32" s="2683"/>
      <c r="CD32" s="2683"/>
      <c r="CE32" s="2683"/>
      <c r="CF32" s="2683"/>
      <c r="CG32" s="2683"/>
      <c r="CH32" s="2683"/>
      <c r="CI32" s="2683"/>
      <c r="CJ32" s="2684"/>
    </row>
    <row r="33" spans="2:88" ht="13.5" customHeight="1">
      <c r="B33" s="1243"/>
      <c r="C33" s="2821"/>
      <c r="D33" s="2821"/>
      <c r="E33" s="2821"/>
      <c r="F33" s="2821"/>
      <c r="G33" s="2821"/>
      <c r="H33" s="1245"/>
      <c r="I33" s="2859" t="s">
        <v>595</v>
      </c>
      <c r="J33" s="2860"/>
      <c r="K33" s="2860"/>
      <c r="L33" s="2860"/>
      <c r="M33" s="2860"/>
      <c r="N33" s="2861"/>
      <c r="O33" s="2686"/>
      <c r="P33" s="2687"/>
      <c r="Q33" s="2687"/>
      <c r="R33" s="2687"/>
      <c r="S33" s="2687"/>
      <c r="T33" s="2687"/>
      <c r="U33" s="2687"/>
      <c r="V33" s="2687"/>
      <c r="W33" s="2687"/>
      <c r="X33" s="2687"/>
      <c r="Y33" s="2687"/>
      <c r="Z33" s="2687"/>
      <c r="AA33" s="2687"/>
      <c r="AB33" s="2687"/>
      <c r="AC33" s="2688"/>
      <c r="AD33" s="2823"/>
      <c r="AE33" s="2824"/>
      <c r="AF33" s="2824"/>
      <c r="AG33" s="2824"/>
      <c r="AH33" s="2824"/>
      <c r="AI33" s="2824"/>
      <c r="AJ33" s="2824"/>
      <c r="AK33" s="2824"/>
      <c r="AL33" s="2824"/>
      <c r="AM33" s="2824"/>
      <c r="AN33" s="2824"/>
      <c r="AO33" s="2824"/>
      <c r="AP33" s="2824"/>
      <c r="AQ33" s="2824"/>
      <c r="AR33" s="2825"/>
      <c r="AS33" s="693"/>
      <c r="AT33" s="1243"/>
      <c r="AU33" s="2797"/>
      <c r="AV33" s="2797"/>
      <c r="AW33" s="2797"/>
      <c r="AX33" s="2797"/>
      <c r="AY33" s="2797"/>
      <c r="AZ33" s="1245"/>
      <c r="BA33" s="1244"/>
      <c r="BB33" s="2797"/>
      <c r="BC33" s="2797"/>
      <c r="BD33" s="2797"/>
      <c r="BE33" s="2797"/>
      <c r="BF33" s="1245"/>
      <c r="BG33" s="2839" t="s">
        <v>1500</v>
      </c>
      <c r="BH33" s="2840"/>
      <c r="BI33" s="2840"/>
      <c r="BJ33" s="2840"/>
      <c r="BK33" s="2840"/>
      <c r="BL33" s="2840"/>
      <c r="BM33" s="2840"/>
      <c r="BN33" s="2840"/>
      <c r="BO33" s="2840"/>
      <c r="BP33" s="2841"/>
      <c r="BQ33" s="2839" t="s">
        <v>1500</v>
      </c>
      <c r="BR33" s="2840"/>
      <c r="BS33" s="2840"/>
      <c r="BT33" s="2840"/>
      <c r="BU33" s="2840"/>
      <c r="BV33" s="2840"/>
      <c r="BW33" s="2840"/>
      <c r="BX33" s="2840"/>
      <c r="BY33" s="2840"/>
      <c r="BZ33" s="2841"/>
      <c r="CA33" s="2839" t="s">
        <v>1500</v>
      </c>
      <c r="CB33" s="2840"/>
      <c r="CC33" s="2840"/>
      <c r="CD33" s="2840"/>
      <c r="CE33" s="2840"/>
      <c r="CF33" s="2840"/>
      <c r="CG33" s="2840"/>
      <c r="CH33" s="2840"/>
      <c r="CI33" s="2840"/>
      <c r="CJ33" s="2841"/>
    </row>
    <row r="34" spans="2:88" ht="13.5" customHeight="1">
      <c r="B34" s="1246"/>
      <c r="C34" s="2822"/>
      <c r="D34" s="2822"/>
      <c r="E34" s="2822"/>
      <c r="F34" s="2822"/>
      <c r="G34" s="2822"/>
      <c r="H34" s="1248"/>
      <c r="I34" s="2862"/>
      <c r="J34" s="2863"/>
      <c r="K34" s="2863"/>
      <c r="L34" s="2863"/>
      <c r="M34" s="2863"/>
      <c r="N34" s="2864"/>
      <c r="O34" s="2689"/>
      <c r="P34" s="2623"/>
      <c r="Q34" s="2623"/>
      <c r="R34" s="2623"/>
      <c r="S34" s="2623"/>
      <c r="T34" s="2623"/>
      <c r="U34" s="2623"/>
      <c r="V34" s="2623"/>
      <c r="W34" s="2623"/>
      <c r="X34" s="2623"/>
      <c r="Y34" s="2623"/>
      <c r="Z34" s="2623"/>
      <c r="AA34" s="2623"/>
      <c r="AB34" s="2623"/>
      <c r="AC34" s="2690"/>
      <c r="AD34" s="2826"/>
      <c r="AE34" s="2827"/>
      <c r="AF34" s="2827"/>
      <c r="AG34" s="2827"/>
      <c r="AH34" s="2827"/>
      <c r="AI34" s="2827"/>
      <c r="AJ34" s="2827"/>
      <c r="AK34" s="2827"/>
      <c r="AL34" s="2827"/>
      <c r="AM34" s="2827"/>
      <c r="AN34" s="2827"/>
      <c r="AO34" s="2827"/>
      <c r="AP34" s="2827"/>
      <c r="AQ34" s="2827"/>
      <c r="AR34" s="2828"/>
      <c r="AS34" s="695"/>
      <c r="AT34" s="1243"/>
      <c r="AU34" s="2797"/>
      <c r="AV34" s="2797"/>
      <c r="AW34" s="2797"/>
      <c r="AX34" s="2797"/>
      <c r="AY34" s="2797"/>
      <c r="AZ34" s="1245"/>
      <c r="BA34" s="1244"/>
      <c r="BB34" s="2797"/>
      <c r="BC34" s="2797"/>
      <c r="BD34" s="2797"/>
      <c r="BE34" s="2797"/>
      <c r="BF34" s="1245"/>
      <c r="BG34" s="2842"/>
      <c r="BH34" s="2843"/>
      <c r="BI34" s="2843"/>
      <c r="BJ34" s="2843"/>
      <c r="BK34" s="2843"/>
      <c r="BL34" s="2843"/>
      <c r="BM34" s="2843"/>
      <c r="BN34" s="2843"/>
      <c r="BO34" s="2843"/>
      <c r="BP34" s="2844"/>
      <c r="BQ34" s="2842"/>
      <c r="BR34" s="2843"/>
      <c r="BS34" s="2843"/>
      <c r="BT34" s="2843"/>
      <c r="BU34" s="2843"/>
      <c r="BV34" s="2843"/>
      <c r="BW34" s="2843"/>
      <c r="BX34" s="2843"/>
      <c r="BY34" s="2843"/>
      <c r="BZ34" s="2844"/>
      <c r="CA34" s="2842"/>
      <c r="CB34" s="2843"/>
      <c r="CC34" s="2843"/>
      <c r="CD34" s="2843"/>
      <c r="CE34" s="2843"/>
      <c r="CF34" s="2843"/>
      <c r="CG34" s="2843"/>
      <c r="CH34" s="2843"/>
      <c r="CI34" s="2843"/>
      <c r="CJ34" s="2844"/>
    </row>
    <row r="35" spans="2:88" ht="13.5" customHeight="1">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1243"/>
      <c r="AU35" s="2797"/>
      <c r="AV35" s="2797"/>
      <c r="AW35" s="2797"/>
      <c r="AX35" s="2797"/>
      <c r="AY35" s="2797"/>
      <c r="AZ35" s="1245"/>
      <c r="BA35" s="2817" t="s">
        <v>593</v>
      </c>
      <c r="BB35" s="2847"/>
      <c r="BC35" s="2847"/>
      <c r="BD35" s="2847"/>
      <c r="BE35" s="2847"/>
      <c r="BF35" s="2848"/>
      <c r="BG35" s="2552" t="s">
        <v>594</v>
      </c>
      <c r="BH35" s="2553"/>
      <c r="BI35" s="2553"/>
      <c r="BJ35" s="2553"/>
      <c r="BK35" s="2553"/>
      <c r="BL35" s="2553"/>
      <c r="BM35" s="2553"/>
      <c r="BN35" s="2552" t="s">
        <v>586</v>
      </c>
      <c r="BO35" s="2553"/>
      <c r="BP35" s="2553"/>
      <c r="BQ35" s="2553"/>
      <c r="BR35" s="2553"/>
      <c r="BS35" s="2553"/>
      <c r="BT35" s="2553"/>
      <c r="BU35" s="2554"/>
      <c r="BV35" s="2552" t="s">
        <v>587</v>
      </c>
      <c r="BW35" s="2553"/>
      <c r="BX35" s="2553"/>
      <c r="BY35" s="2553"/>
      <c r="BZ35" s="2553"/>
      <c r="CA35" s="2553"/>
      <c r="CB35" s="2553"/>
      <c r="CC35" s="2554"/>
      <c r="CD35" s="2552" t="s">
        <v>588</v>
      </c>
      <c r="CE35" s="2553"/>
      <c r="CF35" s="2553"/>
      <c r="CG35" s="2553"/>
      <c r="CH35" s="2553"/>
      <c r="CI35" s="2553"/>
      <c r="CJ35" s="2554"/>
    </row>
    <row r="36" spans="2:88" ht="13.5" customHeight="1">
      <c r="B36" s="713"/>
      <c r="C36" s="2681" t="s">
        <v>584</v>
      </c>
      <c r="D36" s="2681"/>
      <c r="E36" s="2681"/>
      <c r="F36" s="2681"/>
      <c r="G36" s="2681"/>
      <c r="H36" s="1242"/>
      <c r="I36" s="2817" t="s">
        <v>1293</v>
      </c>
      <c r="J36" s="2681"/>
      <c r="K36" s="2681"/>
      <c r="L36" s="2681"/>
      <c r="M36" s="2681"/>
      <c r="N36" s="2682"/>
      <c r="O36" s="2817" t="s">
        <v>586</v>
      </c>
      <c r="P36" s="2681"/>
      <c r="Q36" s="2681"/>
      <c r="R36" s="2681"/>
      <c r="S36" s="2681"/>
      <c r="T36" s="2681"/>
      <c r="U36" s="2681"/>
      <c r="V36" s="2681"/>
      <c r="W36" s="2681"/>
      <c r="X36" s="2682"/>
      <c r="Y36" s="2717" t="s">
        <v>587</v>
      </c>
      <c r="Z36" s="2717"/>
      <c r="AA36" s="2717"/>
      <c r="AB36" s="2717"/>
      <c r="AC36" s="2717"/>
      <c r="AD36" s="2717"/>
      <c r="AE36" s="2717"/>
      <c r="AF36" s="2717"/>
      <c r="AG36" s="2717"/>
      <c r="AH36" s="2717"/>
      <c r="AI36" s="2681" t="s">
        <v>588</v>
      </c>
      <c r="AJ36" s="2681"/>
      <c r="AK36" s="2681"/>
      <c r="AL36" s="2681"/>
      <c r="AM36" s="2681"/>
      <c r="AN36" s="2681"/>
      <c r="AO36" s="2681"/>
      <c r="AP36" s="2681"/>
      <c r="AQ36" s="2681"/>
      <c r="AR36" s="2682"/>
      <c r="AS36" s="695"/>
      <c r="AT36" s="1243"/>
      <c r="AU36" s="2797"/>
      <c r="AV36" s="2797"/>
      <c r="AW36" s="2797"/>
      <c r="AX36" s="2797"/>
      <c r="AY36" s="2797"/>
      <c r="AZ36" s="1245"/>
      <c r="BA36" s="2849"/>
      <c r="BB36" s="2850"/>
      <c r="BC36" s="2850"/>
      <c r="BD36" s="2850"/>
      <c r="BE36" s="2850"/>
      <c r="BF36" s="2851"/>
      <c r="BG36" s="2626"/>
      <c r="BH36" s="2620"/>
      <c r="BI36" s="2620"/>
      <c r="BJ36" s="2620"/>
      <c r="BK36" s="2620"/>
      <c r="BL36" s="2620"/>
      <c r="BM36" s="2620"/>
      <c r="BN36" s="2626"/>
      <c r="BO36" s="2620"/>
      <c r="BP36" s="2620"/>
      <c r="BQ36" s="2620"/>
      <c r="BR36" s="2620"/>
      <c r="BS36" s="2620"/>
      <c r="BT36" s="2620"/>
      <c r="BU36" s="2621"/>
      <c r="BV36" s="2626"/>
      <c r="BW36" s="2620"/>
      <c r="BX36" s="2620"/>
      <c r="BY36" s="2620"/>
      <c r="BZ36" s="2620"/>
      <c r="CA36" s="2620"/>
      <c r="CB36" s="2620"/>
      <c r="CC36" s="2621"/>
      <c r="CD36" s="2626"/>
      <c r="CE36" s="2620"/>
      <c r="CF36" s="2620"/>
      <c r="CG36" s="2620"/>
      <c r="CH36" s="2620"/>
      <c r="CI36" s="2620"/>
      <c r="CJ36" s="2621"/>
    </row>
    <row r="37" spans="2:88" ht="13.5" customHeight="1">
      <c r="B37" s="1243"/>
      <c r="C37" s="2797"/>
      <c r="D37" s="2797"/>
      <c r="E37" s="2797"/>
      <c r="F37" s="2797"/>
      <c r="G37" s="2797"/>
      <c r="H37" s="1245"/>
      <c r="I37" s="2873"/>
      <c r="J37" s="2797"/>
      <c r="K37" s="2797"/>
      <c r="L37" s="2797"/>
      <c r="M37" s="2797"/>
      <c r="N37" s="2874"/>
      <c r="O37" s="2818"/>
      <c r="P37" s="2683"/>
      <c r="Q37" s="2683"/>
      <c r="R37" s="2683"/>
      <c r="S37" s="2683"/>
      <c r="T37" s="2683"/>
      <c r="U37" s="2683"/>
      <c r="V37" s="2683"/>
      <c r="W37" s="2683"/>
      <c r="X37" s="2684"/>
      <c r="Y37" s="2717"/>
      <c r="Z37" s="2717"/>
      <c r="AA37" s="2717"/>
      <c r="AB37" s="2717"/>
      <c r="AC37" s="2717"/>
      <c r="AD37" s="2717"/>
      <c r="AE37" s="2717"/>
      <c r="AF37" s="2717"/>
      <c r="AG37" s="2717"/>
      <c r="AH37" s="2717"/>
      <c r="AI37" s="2683"/>
      <c r="AJ37" s="2683"/>
      <c r="AK37" s="2683"/>
      <c r="AL37" s="2683"/>
      <c r="AM37" s="2683"/>
      <c r="AN37" s="2683"/>
      <c r="AO37" s="2683"/>
      <c r="AP37" s="2683"/>
      <c r="AQ37" s="2683"/>
      <c r="AR37" s="2684"/>
      <c r="AS37" s="695"/>
      <c r="AT37" s="1243"/>
      <c r="AU37" s="2797"/>
      <c r="AV37" s="2797"/>
      <c r="AW37" s="2797"/>
      <c r="AX37" s="2797"/>
      <c r="AY37" s="2797"/>
      <c r="AZ37" s="1245"/>
      <c r="BA37" s="2849"/>
      <c r="BB37" s="2850"/>
      <c r="BC37" s="2850"/>
      <c r="BD37" s="2850"/>
      <c r="BE37" s="2850"/>
      <c r="BF37" s="2851"/>
      <c r="BG37" s="2705"/>
      <c r="BH37" s="2706"/>
      <c r="BI37" s="2706"/>
      <c r="BJ37" s="2706"/>
      <c r="BK37" s="2706"/>
      <c r="BL37" s="2706"/>
      <c r="BM37" s="2706"/>
      <c r="BN37" s="2705"/>
      <c r="BO37" s="2706"/>
      <c r="BP37" s="2706"/>
      <c r="BQ37" s="2706"/>
      <c r="BR37" s="2706"/>
      <c r="BS37" s="2706"/>
      <c r="BT37" s="2706"/>
      <c r="BU37" s="2707"/>
      <c r="BV37" s="2705"/>
      <c r="BW37" s="2706"/>
      <c r="BX37" s="2706"/>
      <c r="BY37" s="2706"/>
      <c r="BZ37" s="2706"/>
      <c r="CA37" s="2706"/>
      <c r="CB37" s="2706"/>
      <c r="CC37" s="2707"/>
      <c r="CD37" s="2705"/>
      <c r="CE37" s="2706"/>
      <c r="CF37" s="2706"/>
      <c r="CG37" s="2706"/>
      <c r="CH37" s="2706"/>
      <c r="CI37" s="2706"/>
      <c r="CJ37" s="2707"/>
    </row>
    <row r="38" spans="2:88" ht="13.5" customHeight="1">
      <c r="B38" s="1243"/>
      <c r="C38" s="2797"/>
      <c r="D38" s="2797"/>
      <c r="E38" s="2797"/>
      <c r="F38" s="2797"/>
      <c r="G38" s="2797"/>
      <c r="H38" s="1245"/>
      <c r="I38" s="2873"/>
      <c r="J38" s="2797"/>
      <c r="K38" s="2797"/>
      <c r="L38" s="2797"/>
      <c r="M38" s="2797"/>
      <c r="N38" s="2874"/>
      <c r="O38" s="2839" t="s">
        <v>1500</v>
      </c>
      <c r="P38" s="2840"/>
      <c r="Q38" s="2840"/>
      <c r="R38" s="2840"/>
      <c r="S38" s="2840"/>
      <c r="T38" s="2840"/>
      <c r="U38" s="2840"/>
      <c r="V38" s="2840"/>
      <c r="W38" s="2840"/>
      <c r="X38" s="2841"/>
      <c r="Y38" s="2839" t="s">
        <v>1500</v>
      </c>
      <c r="Z38" s="2840"/>
      <c r="AA38" s="2840"/>
      <c r="AB38" s="2840"/>
      <c r="AC38" s="2840"/>
      <c r="AD38" s="2840"/>
      <c r="AE38" s="2840"/>
      <c r="AF38" s="2840"/>
      <c r="AG38" s="2840"/>
      <c r="AH38" s="2841"/>
      <c r="AI38" s="2839" t="s">
        <v>1500</v>
      </c>
      <c r="AJ38" s="2840"/>
      <c r="AK38" s="2840"/>
      <c r="AL38" s="2840"/>
      <c r="AM38" s="2840"/>
      <c r="AN38" s="2840"/>
      <c r="AO38" s="2840"/>
      <c r="AP38" s="2840"/>
      <c r="AQ38" s="2840"/>
      <c r="AR38" s="2841"/>
      <c r="AS38" s="695"/>
      <c r="AT38" s="1246"/>
      <c r="AU38" s="2683"/>
      <c r="AV38" s="2683"/>
      <c r="AW38" s="2683"/>
      <c r="AX38" s="2683"/>
      <c r="AY38" s="2683"/>
      <c r="AZ38" s="1248"/>
      <c r="BA38" s="2852"/>
      <c r="BB38" s="2853"/>
      <c r="BC38" s="2853"/>
      <c r="BD38" s="2853"/>
      <c r="BE38" s="2853"/>
      <c r="BF38" s="2854"/>
      <c r="BG38" s="2708"/>
      <c r="BH38" s="2709"/>
      <c r="BI38" s="2709"/>
      <c r="BJ38" s="2709"/>
      <c r="BK38" s="2709"/>
      <c r="BL38" s="2709"/>
      <c r="BM38" s="2709"/>
      <c r="BN38" s="2708"/>
      <c r="BO38" s="2709"/>
      <c r="BP38" s="2709"/>
      <c r="BQ38" s="2709"/>
      <c r="BR38" s="2709"/>
      <c r="BS38" s="2709"/>
      <c r="BT38" s="2709"/>
      <c r="BU38" s="2710"/>
      <c r="BV38" s="2708"/>
      <c r="BW38" s="2709"/>
      <c r="BX38" s="2709"/>
      <c r="BY38" s="2709"/>
      <c r="BZ38" s="2709"/>
      <c r="CA38" s="2709"/>
      <c r="CB38" s="2709"/>
      <c r="CC38" s="2710"/>
      <c r="CD38" s="2708"/>
      <c r="CE38" s="2709"/>
      <c r="CF38" s="2709"/>
      <c r="CG38" s="2709"/>
      <c r="CH38" s="2709"/>
      <c r="CI38" s="2709"/>
      <c r="CJ38" s="2710"/>
    </row>
    <row r="39" spans="2:88" ht="13.5" customHeight="1">
      <c r="B39" s="1243"/>
      <c r="C39" s="2797"/>
      <c r="D39" s="2797"/>
      <c r="E39" s="2797"/>
      <c r="F39" s="2797"/>
      <c r="G39" s="2797"/>
      <c r="H39" s="1245"/>
      <c r="I39" s="2818"/>
      <c r="J39" s="2683"/>
      <c r="K39" s="2683"/>
      <c r="L39" s="2683"/>
      <c r="M39" s="2683"/>
      <c r="N39" s="2684"/>
      <c r="O39" s="2842"/>
      <c r="P39" s="2843"/>
      <c r="Q39" s="2843"/>
      <c r="R39" s="2843"/>
      <c r="S39" s="2843"/>
      <c r="T39" s="2843"/>
      <c r="U39" s="2843"/>
      <c r="V39" s="2843"/>
      <c r="W39" s="2843"/>
      <c r="X39" s="2844"/>
      <c r="Y39" s="2842"/>
      <c r="Z39" s="2843"/>
      <c r="AA39" s="2843"/>
      <c r="AB39" s="2843"/>
      <c r="AC39" s="2843"/>
      <c r="AD39" s="2843"/>
      <c r="AE39" s="2843"/>
      <c r="AF39" s="2843"/>
      <c r="AG39" s="2843"/>
      <c r="AH39" s="2844"/>
      <c r="AI39" s="2842"/>
      <c r="AJ39" s="2843"/>
      <c r="AK39" s="2843"/>
      <c r="AL39" s="2843"/>
      <c r="AM39" s="2843"/>
      <c r="AN39" s="2843"/>
      <c r="AO39" s="2843"/>
      <c r="AP39" s="2843"/>
      <c r="AQ39" s="2843"/>
      <c r="AR39" s="2844"/>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c r="CB39" s="695"/>
      <c r="CC39" s="695"/>
      <c r="CD39" s="695"/>
      <c r="CE39" s="695"/>
      <c r="CF39" s="695"/>
      <c r="CG39" s="695"/>
      <c r="CH39" s="695"/>
      <c r="CI39" s="695"/>
      <c r="CJ39" s="695"/>
    </row>
    <row r="40" spans="2:88" ht="13.5" customHeight="1">
      <c r="B40" s="1243"/>
      <c r="C40" s="2797"/>
      <c r="D40" s="2797"/>
      <c r="E40" s="2797"/>
      <c r="F40" s="2797"/>
      <c r="G40" s="2797"/>
      <c r="H40" s="1245"/>
      <c r="I40" s="2817" t="s">
        <v>593</v>
      </c>
      <c r="J40" s="2865"/>
      <c r="K40" s="2865"/>
      <c r="L40" s="2865"/>
      <c r="M40" s="2865"/>
      <c r="N40" s="2866"/>
      <c r="O40" s="2699" t="s">
        <v>0</v>
      </c>
      <c r="P40" s="2700"/>
      <c r="Q40" s="2700"/>
      <c r="R40" s="2701"/>
      <c r="S40" s="2699" t="s">
        <v>594</v>
      </c>
      <c r="T40" s="2700"/>
      <c r="U40" s="2700"/>
      <c r="V40" s="2700"/>
      <c r="W40" s="2700"/>
      <c r="X40" s="2700"/>
      <c r="Y40" s="2701"/>
      <c r="Z40" s="2699" t="s">
        <v>586</v>
      </c>
      <c r="AA40" s="2700"/>
      <c r="AB40" s="2700"/>
      <c r="AC40" s="2700"/>
      <c r="AD40" s="2700"/>
      <c r="AE40" s="2700"/>
      <c r="AF40" s="2699" t="s">
        <v>587</v>
      </c>
      <c r="AG40" s="2700"/>
      <c r="AH40" s="2700"/>
      <c r="AI40" s="2700"/>
      <c r="AJ40" s="2700"/>
      <c r="AK40" s="2700"/>
      <c r="AL40" s="2701"/>
      <c r="AM40" s="2700" t="s">
        <v>588</v>
      </c>
      <c r="AN40" s="2700"/>
      <c r="AO40" s="2700"/>
      <c r="AP40" s="2700"/>
      <c r="AQ40" s="2700"/>
      <c r="AR40" s="2701"/>
      <c r="AS40" s="695"/>
      <c r="AT40" s="2558" t="s">
        <v>596</v>
      </c>
      <c r="AU40" s="2559"/>
      <c r="AV40" s="2559"/>
      <c r="AW40" s="2559"/>
      <c r="AX40" s="2559"/>
      <c r="AY40" s="2559"/>
      <c r="AZ40" s="2559"/>
      <c r="BA40" s="2559"/>
      <c r="BB40" s="2560"/>
      <c r="BC40" s="2552"/>
      <c r="BD40" s="2553"/>
      <c r="BE40" s="2553"/>
      <c r="BF40" s="2553"/>
      <c r="BG40" s="2553"/>
      <c r="BH40" s="2553"/>
      <c r="BI40" s="2553"/>
      <c r="BJ40" s="2553"/>
      <c r="BK40" s="2553"/>
      <c r="BL40" s="2553"/>
      <c r="BM40" s="2554"/>
      <c r="BN40" s="695"/>
      <c r="BO40" s="2558" t="s">
        <v>16</v>
      </c>
      <c r="BP40" s="2559"/>
      <c r="BQ40" s="2559"/>
      <c r="BR40" s="2559"/>
      <c r="BS40" s="2559"/>
      <c r="BT40" s="2559"/>
      <c r="BU40" s="2559"/>
      <c r="BV40" s="2559"/>
      <c r="BW40" s="2559"/>
      <c r="BX40" s="2560"/>
      <c r="BY40" s="2552"/>
      <c r="BZ40" s="2553"/>
      <c r="CA40" s="2553"/>
      <c r="CB40" s="2553"/>
      <c r="CC40" s="2553"/>
      <c r="CD40" s="2553"/>
      <c r="CE40" s="2553"/>
      <c r="CF40" s="2553"/>
      <c r="CG40" s="2553"/>
      <c r="CH40" s="2553"/>
      <c r="CI40" s="2553"/>
      <c r="CJ40" s="2554"/>
    </row>
    <row r="41" spans="2:88" ht="13.5" customHeight="1">
      <c r="B41" s="1243"/>
      <c r="C41" s="2797"/>
      <c r="D41" s="2797"/>
      <c r="E41" s="2797"/>
      <c r="F41" s="2797"/>
      <c r="G41" s="2797"/>
      <c r="H41" s="1245"/>
      <c r="I41" s="2867"/>
      <c r="J41" s="2868"/>
      <c r="K41" s="2868"/>
      <c r="L41" s="2868"/>
      <c r="M41" s="2868"/>
      <c r="N41" s="2869"/>
      <c r="O41" s="2702"/>
      <c r="P41" s="2703"/>
      <c r="Q41" s="2703"/>
      <c r="R41" s="2704"/>
      <c r="S41" s="2702"/>
      <c r="T41" s="2703"/>
      <c r="U41" s="2703"/>
      <c r="V41" s="2703"/>
      <c r="W41" s="2703"/>
      <c r="X41" s="2703"/>
      <c r="Y41" s="2704"/>
      <c r="Z41" s="2702"/>
      <c r="AA41" s="2703"/>
      <c r="AB41" s="2703"/>
      <c r="AC41" s="2703"/>
      <c r="AD41" s="2703"/>
      <c r="AE41" s="2703"/>
      <c r="AF41" s="2702"/>
      <c r="AG41" s="2703"/>
      <c r="AH41" s="2703"/>
      <c r="AI41" s="2703"/>
      <c r="AJ41" s="2703"/>
      <c r="AK41" s="2703"/>
      <c r="AL41" s="2704"/>
      <c r="AM41" s="2703"/>
      <c r="AN41" s="2703"/>
      <c r="AO41" s="2703"/>
      <c r="AP41" s="2703"/>
      <c r="AQ41" s="2703"/>
      <c r="AR41" s="2704"/>
      <c r="AS41" s="695"/>
      <c r="AT41" s="2561"/>
      <c r="AU41" s="2562"/>
      <c r="AV41" s="2562"/>
      <c r="AW41" s="2562"/>
      <c r="AX41" s="2562"/>
      <c r="AY41" s="2562"/>
      <c r="AZ41" s="2562"/>
      <c r="BA41" s="2562"/>
      <c r="BB41" s="2563"/>
      <c r="BC41" s="2555"/>
      <c r="BD41" s="2556"/>
      <c r="BE41" s="2556"/>
      <c r="BF41" s="2556"/>
      <c r="BG41" s="2556"/>
      <c r="BH41" s="2556"/>
      <c r="BI41" s="2556"/>
      <c r="BJ41" s="2556"/>
      <c r="BK41" s="2556"/>
      <c r="BL41" s="2556"/>
      <c r="BM41" s="2557"/>
      <c r="BN41" s="695"/>
      <c r="BO41" s="2561"/>
      <c r="BP41" s="2562"/>
      <c r="BQ41" s="2562"/>
      <c r="BR41" s="2562"/>
      <c r="BS41" s="2562"/>
      <c r="BT41" s="2562"/>
      <c r="BU41" s="2562"/>
      <c r="BV41" s="2562"/>
      <c r="BW41" s="2562"/>
      <c r="BX41" s="2563"/>
      <c r="BY41" s="2555"/>
      <c r="BZ41" s="2556"/>
      <c r="CA41" s="2556"/>
      <c r="CB41" s="2556"/>
      <c r="CC41" s="2556"/>
      <c r="CD41" s="2556"/>
      <c r="CE41" s="2556"/>
      <c r="CF41" s="2556"/>
      <c r="CG41" s="2556"/>
      <c r="CH41" s="2556"/>
      <c r="CI41" s="2556"/>
      <c r="CJ41" s="2557"/>
    </row>
    <row r="42" spans="2:88" ht="13.5" customHeight="1">
      <c r="B42" s="1243"/>
      <c r="C42" s="2797"/>
      <c r="D42" s="2797"/>
      <c r="E42" s="2797"/>
      <c r="F42" s="2797"/>
      <c r="G42" s="2797"/>
      <c r="H42" s="1245"/>
      <c r="I42" s="2867"/>
      <c r="J42" s="2868"/>
      <c r="K42" s="2868"/>
      <c r="L42" s="2868"/>
      <c r="M42" s="2868"/>
      <c r="N42" s="2869"/>
      <c r="O42" s="2798" t="s">
        <v>592</v>
      </c>
      <c r="P42" s="2799"/>
      <c r="Q42" s="2799"/>
      <c r="R42" s="2800"/>
      <c r="S42" s="2711"/>
      <c r="T42" s="2712"/>
      <c r="U42" s="2712"/>
      <c r="V42" s="2712"/>
      <c r="W42" s="2712"/>
      <c r="X42" s="2712"/>
      <c r="Y42" s="2715"/>
      <c r="Z42" s="2711"/>
      <c r="AA42" s="2712"/>
      <c r="AB42" s="2712"/>
      <c r="AC42" s="2712"/>
      <c r="AD42" s="2712"/>
      <c r="AE42" s="2712"/>
      <c r="AF42" s="2711"/>
      <c r="AG42" s="2712"/>
      <c r="AH42" s="2712"/>
      <c r="AI42" s="2712"/>
      <c r="AJ42" s="2712"/>
      <c r="AK42" s="2712"/>
      <c r="AL42" s="2715"/>
      <c r="AM42" s="2712"/>
      <c r="AN42" s="2712"/>
      <c r="AO42" s="2712"/>
      <c r="AP42" s="2712"/>
      <c r="AQ42" s="2712"/>
      <c r="AR42" s="2715"/>
      <c r="AS42" s="695"/>
      <c r="AT42" s="699"/>
      <c r="AU42" s="695"/>
      <c r="AV42" s="2776" t="s">
        <v>597</v>
      </c>
      <c r="AW42" s="2777"/>
      <c r="AX42" s="2777"/>
      <c r="AY42" s="2777"/>
      <c r="AZ42" s="2777"/>
      <c r="BA42" s="2777"/>
      <c r="BB42" s="2778"/>
      <c r="BC42" s="2552"/>
      <c r="BD42" s="2553"/>
      <c r="BE42" s="2553"/>
      <c r="BF42" s="2553"/>
      <c r="BG42" s="2553"/>
      <c r="BH42" s="2553"/>
      <c r="BI42" s="2553"/>
      <c r="BJ42" s="2553"/>
      <c r="BK42" s="2553"/>
      <c r="BL42" s="2553"/>
      <c r="BM42" s="2554"/>
      <c r="BN42" s="695"/>
      <c r="BO42" s="2558" t="s">
        <v>598</v>
      </c>
      <c r="BP42" s="2559"/>
      <c r="BQ42" s="2559"/>
      <c r="BR42" s="2559"/>
      <c r="BS42" s="2559"/>
      <c r="BT42" s="2559"/>
      <c r="BU42" s="2559"/>
      <c r="BV42" s="2559"/>
      <c r="BW42" s="2559"/>
      <c r="BX42" s="2560"/>
      <c r="BY42" s="2552"/>
      <c r="BZ42" s="2553"/>
      <c r="CA42" s="2553"/>
      <c r="CB42" s="2553"/>
      <c r="CC42" s="2553"/>
      <c r="CD42" s="2553"/>
      <c r="CE42" s="2553"/>
      <c r="CF42" s="2553"/>
      <c r="CG42" s="2553"/>
      <c r="CH42" s="2553"/>
      <c r="CI42" s="2553"/>
      <c r="CJ42" s="2554"/>
    </row>
    <row r="43" spans="2:88" ht="13.5" customHeight="1">
      <c r="B43" s="1243"/>
      <c r="C43" s="2797"/>
      <c r="D43" s="2797"/>
      <c r="E43" s="2797"/>
      <c r="F43" s="2797"/>
      <c r="G43" s="2797"/>
      <c r="H43" s="1245"/>
      <c r="I43" s="2867"/>
      <c r="J43" s="2868"/>
      <c r="K43" s="2868"/>
      <c r="L43" s="2868"/>
      <c r="M43" s="2868"/>
      <c r="N43" s="2869"/>
      <c r="O43" s="2801"/>
      <c r="P43" s="2802"/>
      <c r="Q43" s="2802"/>
      <c r="R43" s="2803"/>
      <c r="S43" s="2713"/>
      <c r="T43" s="2714"/>
      <c r="U43" s="2714"/>
      <c r="V43" s="2714"/>
      <c r="W43" s="2714"/>
      <c r="X43" s="2714"/>
      <c r="Y43" s="2716"/>
      <c r="Z43" s="2713"/>
      <c r="AA43" s="2714"/>
      <c r="AB43" s="2714"/>
      <c r="AC43" s="2714"/>
      <c r="AD43" s="2714"/>
      <c r="AE43" s="2714"/>
      <c r="AF43" s="2713"/>
      <c r="AG43" s="2714"/>
      <c r="AH43" s="2714"/>
      <c r="AI43" s="2714"/>
      <c r="AJ43" s="2714"/>
      <c r="AK43" s="2714"/>
      <c r="AL43" s="2716"/>
      <c r="AM43" s="2714"/>
      <c r="AN43" s="2714"/>
      <c r="AO43" s="2714"/>
      <c r="AP43" s="2714"/>
      <c r="AQ43" s="2714"/>
      <c r="AR43" s="2716"/>
      <c r="AS43" s="695"/>
      <c r="AT43" s="699"/>
      <c r="AU43" s="695"/>
      <c r="AV43" s="2779"/>
      <c r="AW43" s="2780"/>
      <c r="AX43" s="2780"/>
      <c r="AY43" s="2780"/>
      <c r="AZ43" s="2780"/>
      <c r="BA43" s="2780"/>
      <c r="BB43" s="2781"/>
      <c r="BC43" s="2555"/>
      <c r="BD43" s="2556"/>
      <c r="BE43" s="2556"/>
      <c r="BF43" s="2556"/>
      <c r="BG43" s="2556"/>
      <c r="BH43" s="2556"/>
      <c r="BI43" s="2556"/>
      <c r="BJ43" s="2556"/>
      <c r="BK43" s="2556"/>
      <c r="BL43" s="2556"/>
      <c r="BM43" s="2557"/>
      <c r="BN43" s="695"/>
      <c r="BO43" s="2561"/>
      <c r="BP43" s="2562"/>
      <c r="BQ43" s="2562"/>
      <c r="BR43" s="2562"/>
      <c r="BS43" s="2562"/>
      <c r="BT43" s="2562"/>
      <c r="BU43" s="2562"/>
      <c r="BV43" s="2562"/>
      <c r="BW43" s="2562"/>
      <c r="BX43" s="2563"/>
      <c r="BY43" s="2555"/>
      <c r="BZ43" s="2556"/>
      <c r="CA43" s="2556"/>
      <c r="CB43" s="2556"/>
      <c r="CC43" s="2556"/>
      <c r="CD43" s="2556"/>
      <c r="CE43" s="2556"/>
      <c r="CF43" s="2556"/>
      <c r="CG43" s="2556"/>
      <c r="CH43" s="2556"/>
      <c r="CI43" s="2556"/>
      <c r="CJ43" s="2557"/>
    </row>
    <row r="44" spans="2:88" ht="13.5" customHeight="1">
      <c r="B44" s="1243"/>
      <c r="C44" s="2797"/>
      <c r="D44" s="2797"/>
      <c r="E44" s="2797"/>
      <c r="F44" s="2797"/>
      <c r="G44" s="2797"/>
      <c r="H44" s="1245"/>
      <c r="I44" s="2867"/>
      <c r="J44" s="2868"/>
      <c r="K44" s="2868"/>
      <c r="L44" s="2868"/>
      <c r="M44" s="2868"/>
      <c r="N44" s="2869"/>
      <c r="O44" s="2798" t="s">
        <v>595</v>
      </c>
      <c r="P44" s="2799"/>
      <c r="Q44" s="2799"/>
      <c r="R44" s="2800"/>
      <c r="S44" s="2711"/>
      <c r="T44" s="2712"/>
      <c r="U44" s="2712"/>
      <c r="V44" s="2712"/>
      <c r="W44" s="2712"/>
      <c r="X44" s="2712"/>
      <c r="Y44" s="2715"/>
      <c r="Z44" s="2711"/>
      <c r="AA44" s="2712"/>
      <c r="AB44" s="2712"/>
      <c r="AC44" s="2712"/>
      <c r="AD44" s="2712"/>
      <c r="AE44" s="2712"/>
      <c r="AF44" s="2711"/>
      <c r="AG44" s="2712"/>
      <c r="AH44" s="2712"/>
      <c r="AI44" s="2712"/>
      <c r="AJ44" s="2712"/>
      <c r="AK44" s="2712"/>
      <c r="AL44" s="2715"/>
      <c r="AM44" s="2712"/>
      <c r="AN44" s="2712"/>
      <c r="AO44" s="2712"/>
      <c r="AP44" s="2712"/>
      <c r="AQ44" s="2712"/>
      <c r="AR44" s="2715"/>
      <c r="AS44" s="695"/>
      <c r="AT44" s="2782" t="s">
        <v>15</v>
      </c>
      <c r="AU44" s="2783"/>
      <c r="AV44" s="2783"/>
      <c r="AW44" s="2783"/>
      <c r="AX44" s="2783"/>
      <c r="AY44" s="2783"/>
      <c r="AZ44" s="2783"/>
      <c r="BA44" s="2783"/>
      <c r="BB44" s="2784"/>
      <c r="BC44" s="2788" t="s">
        <v>599</v>
      </c>
      <c r="BD44" s="2789"/>
      <c r="BE44" s="2789"/>
      <c r="BF44" s="2789"/>
      <c r="BG44" s="2789"/>
      <c r="BH44" s="2789"/>
      <c r="BI44" s="2789"/>
      <c r="BJ44" s="2789"/>
      <c r="BK44" s="2789"/>
      <c r="BL44" s="2789"/>
      <c r="BM44" s="2790"/>
      <c r="BN44" s="695"/>
      <c r="BO44" s="2558" t="s">
        <v>600</v>
      </c>
      <c r="BP44" s="2559"/>
      <c r="BQ44" s="2559"/>
      <c r="BR44" s="2559"/>
      <c r="BS44" s="2559"/>
      <c r="BT44" s="2559"/>
      <c r="BU44" s="2559"/>
      <c r="BV44" s="2559"/>
      <c r="BW44" s="2559"/>
      <c r="BX44" s="2560"/>
      <c r="BY44" s="2552"/>
      <c r="BZ44" s="2553"/>
      <c r="CA44" s="2553"/>
      <c r="CB44" s="2553"/>
      <c r="CC44" s="2553"/>
      <c r="CD44" s="2553"/>
      <c r="CE44" s="2553"/>
      <c r="CF44" s="2553"/>
      <c r="CG44" s="2553"/>
      <c r="CH44" s="2553"/>
      <c r="CI44" s="2553"/>
      <c r="CJ44" s="2554"/>
    </row>
    <row r="45" spans="2:88" ht="13.5" customHeight="1">
      <c r="B45" s="1246"/>
      <c r="C45" s="2683"/>
      <c r="D45" s="2683"/>
      <c r="E45" s="2683"/>
      <c r="F45" s="2683"/>
      <c r="G45" s="2683"/>
      <c r="H45" s="1248"/>
      <c r="I45" s="2870"/>
      <c r="J45" s="2871"/>
      <c r="K45" s="2871"/>
      <c r="L45" s="2871"/>
      <c r="M45" s="2871"/>
      <c r="N45" s="2872"/>
      <c r="O45" s="2801"/>
      <c r="P45" s="2802"/>
      <c r="Q45" s="2802"/>
      <c r="R45" s="2803"/>
      <c r="S45" s="2713"/>
      <c r="T45" s="2714"/>
      <c r="U45" s="2714"/>
      <c r="V45" s="2714"/>
      <c r="W45" s="2714"/>
      <c r="X45" s="2714"/>
      <c r="Y45" s="2716"/>
      <c r="Z45" s="2713"/>
      <c r="AA45" s="2714"/>
      <c r="AB45" s="2714"/>
      <c r="AC45" s="2714"/>
      <c r="AD45" s="2714"/>
      <c r="AE45" s="2714"/>
      <c r="AF45" s="2713"/>
      <c r="AG45" s="2714"/>
      <c r="AH45" s="2714"/>
      <c r="AI45" s="2714"/>
      <c r="AJ45" s="2714"/>
      <c r="AK45" s="2714"/>
      <c r="AL45" s="2716"/>
      <c r="AM45" s="2714"/>
      <c r="AN45" s="2714"/>
      <c r="AO45" s="2714"/>
      <c r="AP45" s="2714"/>
      <c r="AQ45" s="2714"/>
      <c r="AR45" s="2716"/>
      <c r="AS45" s="695"/>
      <c r="AT45" s="2785"/>
      <c r="AU45" s="2786"/>
      <c r="AV45" s="2786"/>
      <c r="AW45" s="2786"/>
      <c r="AX45" s="2786"/>
      <c r="AY45" s="2786"/>
      <c r="AZ45" s="2786"/>
      <c r="BA45" s="2786"/>
      <c r="BB45" s="2787"/>
      <c r="BC45" s="2791"/>
      <c r="BD45" s="2792"/>
      <c r="BE45" s="2792"/>
      <c r="BF45" s="2792"/>
      <c r="BG45" s="2792"/>
      <c r="BH45" s="2792"/>
      <c r="BI45" s="2792"/>
      <c r="BJ45" s="2792"/>
      <c r="BK45" s="2792"/>
      <c r="BL45" s="2792"/>
      <c r="BM45" s="2793"/>
      <c r="BN45" s="695"/>
      <c r="BO45" s="2561"/>
      <c r="BP45" s="2562"/>
      <c r="BQ45" s="2562"/>
      <c r="BR45" s="2562"/>
      <c r="BS45" s="2562"/>
      <c r="BT45" s="2562"/>
      <c r="BU45" s="2562"/>
      <c r="BV45" s="2562"/>
      <c r="BW45" s="2562"/>
      <c r="BX45" s="2563"/>
      <c r="BY45" s="2555"/>
      <c r="BZ45" s="2556"/>
      <c r="CA45" s="2556"/>
      <c r="CB45" s="2556"/>
      <c r="CC45" s="2556"/>
      <c r="CD45" s="2556"/>
      <c r="CE45" s="2556"/>
      <c r="CF45" s="2556"/>
      <c r="CG45" s="2556"/>
      <c r="CH45" s="2556"/>
      <c r="CI45" s="2556"/>
      <c r="CJ45" s="2557"/>
    </row>
    <row r="46" spans="2:88" ht="13.5" customHeight="1">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9"/>
      <c r="AU46" s="695"/>
      <c r="AV46" s="2558" t="s">
        <v>601</v>
      </c>
      <c r="AW46" s="2559"/>
      <c r="AX46" s="2559"/>
      <c r="AY46" s="2559"/>
      <c r="AZ46" s="2559"/>
      <c r="BA46" s="2559"/>
      <c r="BB46" s="2560"/>
      <c r="BC46" s="2705"/>
      <c r="BD46" s="2706"/>
      <c r="BE46" s="2706"/>
      <c r="BF46" s="2706"/>
      <c r="BG46" s="2706"/>
      <c r="BH46" s="2706"/>
      <c r="BI46" s="2706"/>
      <c r="BJ46" s="2706"/>
      <c r="BK46" s="2706"/>
      <c r="BL46" s="2706"/>
      <c r="BM46" s="2707"/>
      <c r="BN46" s="695"/>
      <c r="BO46" s="2558" t="s">
        <v>602</v>
      </c>
      <c r="BP46" s="2559"/>
      <c r="BQ46" s="2559"/>
      <c r="BR46" s="2559"/>
      <c r="BS46" s="2559"/>
      <c r="BT46" s="2559"/>
      <c r="BU46" s="2559"/>
      <c r="BV46" s="2559"/>
      <c r="BW46" s="2559"/>
      <c r="BX46" s="2560"/>
      <c r="BY46" s="2552"/>
      <c r="BZ46" s="2553"/>
      <c r="CA46" s="2553"/>
      <c r="CB46" s="2553"/>
      <c r="CC46" s="2553"/>
      <c r="CD46" s="2553"/>
      <c r="CE46" s="2553"/>
      <c r="CF46" s="2553"/>
      <c r="CG46" s="2553"/>
      <c r="CH46" s="2553"/>
      <c r="CI46" s="2553"/>
      <c r="CJ46" s="2554"/>
    </row>
    <row r="47" spans="2:88" ht="13.5" customHeight="1">
      <c r="B47" s="713"/>
      <c r="C47" s="2564" t="s">
        <v>603</v>
      </c>
      <c r="D47" s="2564"/>
      <c r="E47" s="2564"/>
      <c r="F47" s="2564"/>
      <c r="G47" s="2564"/>
      <c r="H47" s="1242"/>
      <c r="I47" s="2686"/>
      <c r="J47" s="2687"/>
      <c r="K47" s="2687"/>
      <c r="L47" s="2687"/>
      <c r="M47" s="2687"/>
      <c r="N47" s="2687"/>
      <c r="O47" s="2687"/>
      <c r="P47" s="2687"/>
      <c r="Q47" s="2687"/>
      <c r="R47" s="2687"/>
      <c r="S47" s="2687"/>
      <c r="T47" s="2687"/>
      <c r="U47" s="2687"/>
      <c r="V47" s="2688"/>
      <c r="W47" s="713"/>
      <c r="X47" s="2691" t="s">
        <v>604</v>
      </c>
      <c r="Y47" s="2691"/>
      <c r="Z47" s="2691"/>
      <c r="AA47" s="2691"/>
      <c r="AB47" s="2691"/>
      <c r="AC47" s="1242"/>
      <c r="AD47" s="2686"/>
      <c r="AE47" s="2687"/>
      <c r="AF47" s="2687"/>
      <c r="AG47" s="2687"/>
      <c r="AH47" s="2687"/>
      <c r="AI47" s="2687"/>
      <c r="AJ47" s="2687"/>
      <c r="AK47" s="2687"/>
      <c r="AL47" s="2687"/>
      <c r="AM47" s="2687"/>
      <c r="AN47" s="2687"/>
      <c r="AO47" s="2687"/>
      <c r="AP47" s="2687"/>
      <c r="AQ47" s="2687"/>
      <c r="AR47" s="2688"/>
      <c r="AS47" s="695"/>
      <c r="AT47" s="698"/>
      <c r="AU47" s="697"/>
      <c r="AV47" s="2794"/>
      <c r="AW47" s="2795"/>
      <c r="AX47" s="2795"/>
      <c r="AY47" s="2795"/>
      <c r="AZ47" s="2795"/>
      <c r="BA47" s="2795"/>
      <c r="BB47" s="2796"/>
      <c r="BC47" s="2708"/>
      <c r="BD47" s="2709"/>
      <c r="BE47" s="2709"/>
      <c r="BF47" s="2709"/>
      <c r="BG47" s="2709"/>
      <c r="BH47" s="2709"/>
      <c r="BI47" s="2709"/>
      <c r="BJ47" s="2709"/>
      <c r="BK47" s="2709"/>
      <c r="BL47" s="2709"/>
      <c r="BM47" s="2710"/>
      <c r="BN47" s="695"/>
      <c r="BO47" s="2561"/>
      <c r="BP47" s="2562"/>
      <c r="BQ47" s="2562"/>
      <c r="BR47" s="2562"/>
      <c r="BS47" s="2562"/>
      <c r="BT47" s="2562"/>
      <c r="BU47" s="2562"/>
      <c r="BV47" s="2562"/>
      <c r="BW47" s="2562"/>
      <c r="BX47" s="2563"/>
      <c r="BY47" s="2555"/>
      <c r="BZ47" s="2556"/>
      <c r="CA47" s="2556"/>
      <c r="CB47" s="2556"/>
      <c r="CC47" s="2556"/>
      <c r="CD47" s="2556"/>
      <c r="CE47" s="2556"/>
      <c r="CF47" s="2556"/>
      <c r="CG47" s="2556"/>
      <c r="CH47" s="2556"/>
      <c r="CI47" s="2556"/>
      <c r="CJ47" s="2557"/>
    </row>
    <row r="48" spans="2:88" ht="13.5" customHeight="1">
      <c r="B48" s="1246"/>
      <c r="C48" s="2565"/>
      <c r="D48" s="2565"/>
      <c r="E48" s="2565"/>
      <c r="F48" s="2565"/>
      <c r="G48" s="2565"/>
      <c r="H48" s="1248"/>
      <c r="I48" s="2689"/>
      <c r="J48" s="2623"/>
      <c r="K48" s="2623"/>
      <c r="L48" s="2623"/>
      <c r="M48" s="2623"/>
      <c r="N48" s="2623"/>
      <c r="O48" s="2623"/>
      <c r="P48" s="2623"/>
      <c r="Q48" s="2623"/>
      <c r="R48" s="2623"/>
      <c r="S48" s="2623"/>
      <c r="T48" s="2623"/>
      <c r="U48" s="2623"/>
      <c r="V48" s="2690"/>
      <c r="W48" s="1246"/>
      <c r="X48" s="2692"/>
      <c r="Y48" s="2692"/>
      <c r="Z48" s="2692"/>
      <c r="AA48" s="2692"/>
      <c r="AB48" s="2692"/>
      <c r="AC48" s="1248"/>
      <c r="AD48" s="2689"/>
      <c r="AE48" s="2623"/>
      <c r="AF48" s="2623"/>
      <c r="AG48" s="2623"/>
      <c r="AH48" s="2623"/>
      <c r="AI48" s="2623"/>
      <c r="AJ48" s="2623"/>
      <c r="AK48" s="2623"/>
      <c r="AL48" s="2623"/>
      <c r="AM48" s="2623"/>
      <c r="AN48" s="2623"/>
      <c r="AO48" s="2623"/>
      <c r="AP48" s="2623"/>
      <c r="AQ48" s="2623"/>
      <c r="AR48" s="2690"/>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9"/>
      <c r="BP48" s="695"/>
      <c r="BQ48" s="2558" t="s">
        <v>601</v>
      </c>
      <c r="BR48" s="2559"/>
      <c r="BS48" s="2559"/>
      <c r="BT48" s="2559"/>
      <c r="BU48" s="2559"/>
      <c r="BV48" s="2559"/>
      <c r="BW48" s="2559"/>
      <c r="BX48" s="2560"/>
      <c r="BY48" s="2552"/>
      <c r="BZ48" s="2553"/>
      <c r="CA48" s="2553"/>
      <c r="CB48" s="2553"/>
      <c r="CC48" s="2553"/>
      <c r="CD48" s="2553"/>
      <c r="CE48" s="2553"/>
      <c r="CF48" s="2553"/>
      <c r="CG48" s="2553"/>
      <c r="CH48" s="2553"/>
      <c r="CI48" s="2553"/>
      <c r="CJ48" s="2554"/>
    </row>
    <row r="49" spans="2:88" ht="13.5" customHeight="1">
      <c r="B49" s="695"/>
      <c r="C49" s="701"/>
      <c r="D49" s="701"/>
      <c r="E49" s="701"/>
      <c r="F49" s="701"/>
      <c r="G49" s="701"/>
      <c r="H49" s="695"/>
      <c r="I49" s="695"/>
      <c r="J49" s="695"/>
      <c r="K49" s="695"/>
      <c r="L49" s="695"/>
      <c r="M49" s="695"/>
      <c r="N49" s="695"/>
      <c r="O49" s="695"/>
      <c r="P49" s="695"/>
      <c r="Q49" s="695"/>
      <c r="R49" s="695"/>
      <c r="S49" s="695"/>
      <c r="T49" s="695"/>
      <c r="U49" s="695"/>
      <c r="V49" s="695"/>
      <c r="W49" s="695"/>
      <c r="X49" s="1265"/>
      <c r="Y49" s="1265"/>
      <c r="Z49" s="1265"/>
      <c r="AA49" s="1265"/>
      <c r="AB49" s="1265"/>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9"/>
      <c r="BP49" s="695"/>
      <c r="BQ49" s="2561"/>
      <c r="BR49" s="2562"/>
      <c r="BS49" s="2562"/>
      <c r="BT49" s="2562"/>
      <c r="BU49" s="2562"/>
      <c r="BV49" s="2562"/>
      <c r="BW49" s="2562"/>
      <c r="BX49" s="2563"/>
      <c r="BY49" s="2555"/>
      <c r="BZ49" s="2556"/>
      <c r="CA49" s="2556"/>
      <c r="CB49" s="2556"/>
      <c r="CC49" s="2556"/>
      <c r="CD49" s="2556"/>
      <c r="CE49" s="2556"/>
      <c r="CF49" s="2556"/>
      <c r="CG49" s="2556"/>
      <c r="CH49" s="2556"/>
      <c r="CI49" s="2556"/>
      <c r="CJ49" s="2557"/>
    </row>
    <row r="50" spans="2:88" ht="13.5" customHeight="1">
      <c r="B50" s="713"/>
      <c r="C50" s="2564" t="s">
        <v>605</v>
      </c>
      <c r="D50" s="2571"/>
      <c r="E50" s="2571"/>
      <c r="F50" s="2571"/>
      <c r="G50" s="2571"/>
      <c r="H50" s="1242"/>
      <c r="I50" s="2699"/>
      <c r="J50" s="2700"/>
      <c r="K50" s="2700"/>
      <c r="L50" s="2700"/>
      <c r="M50" s="2700"/>
      <c r="N50" s="2700"/>
      <c r="O50" s="2700"/>
      <c r="P50" s="2700"/>
      <c r="Q50" s="2700"/>
      <c r="R50" s="2700"/>
      <c r="S50" s="2700"/>
      <c r="T50" s="2700"/>
      <c r="U50" s="2700"/>
      <c r="V50" s="2701"/>
      <c r="W50" s="713"/>
      <c r="X50" s="2691" t="s">
        <v>604</v>
      </c>
      <c r="Y50" s="2691"/>
      <c r="Z50" s="2691"/>
      <c r="AA50" s="2691"/>
      <c r="AB50" s="2691"/>
      <c r="AC50" s="1242"/>
      <c r="AD50" s="2699"/>
      <c r="AE50" s="2700"/>
      <c r="AF50" s="2700"/>
      <c r="AG50" s="2700"/>
      <c r="AH50" s="2700"/>
      <c r="AI50" s="2700"/>
      <c r="AJ50" s="2700"/>
      <c r="AK50" s="2700"/>
      <c r="AL50" s="2700"/>
      <c r="AM50" s="2700"/>
      <c r="AN50" s="2700"/>
      <c r="AO50" s="2700"/>
      <c r="AP50" s="2700"/>
      <c r="AQ50" s="2700"/>
      <c r="AR50" s="2701"/>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9"/>
      <c r="BP50" s="695"/>
      <c r="BQ50" s="2552" t="s">
        <v>606</v>
      </c>
      <c r="BR50" s="2553"/>
      <c r="BS50" s="2553"/>
      <c r="BT50" s="2553"/>
      <c r="BU50" s="2553"/>
      <c r="BV50" s="2553"/>
      <c r="BW50" s="2553"/>
      <c r="BX50" s="2554"/>
      <c r="BY50" s="2552"/>
      <c r="BZ50" s="2553"/>
      <c r="CA50" s="2553"/>
      <c r="CB50" s="2553"/>
      <c r="CC50" s="2553"/>
      <c r="CD50" s="2553"/>
      <c r="CE50" s="2553"/>
      <c r="CF50" s="2553"/>
      <c r="CG50" s="2553"/>
      <c r="CH50" s="2553"/>
      <c r="CI50" s="2553"/>
      <c r="CJ50" s="2554"/>
    </row>
    <row r="51" spans="2:88" ht="13.5" customHeight="1">
      <c r="B51" s="698"/>
      <c r="C51" s="2572"/>
      <c r="D51" s="2572"/>
      <c r="E51" s="2572"/>
      <c r="F51" s="2572"/>
      <c r="G51" s="2572"/>
      <c r="H51" s="1248"/>
      <c r="I51" s="2702"/>
      <c r="J51" s="2703"/>
      <c r="K51" s="2703"/>
      <c r="L51" s="2703"/>
      <c r="M51" s="2703"/>
      <c r="N51" s="2703"/>
      <c r="O51" s="2703"/>
      <c r="P51" s="2703"/>
      <c r="Q51" s="2703"/>
      <c r="R51" s="2703"/>
      <c r="S51" s="2703"/>
      <c r="T51" s="2703"/>
      <c r="U51" s="2703"/>
      <c r="V51" s="2704"/>
      <c r="W51" s="698"/>
      <c r="X51" s="2692"/>
      <c r="Y51" s="2692"/>
      <c r="Z51" s="2692"/>
      <c r="AA51" s="2692"/>
      <c r="AB51" s="2692"/>
      <c r="AC51" s="1248"/>
      <c r="AD51" s="2702"/>
      <c r="AE51" s="2703"/>
      <c r="AF51" s="2703"/>
      <c r="AG51" s="2703"/>
      <c r="AH51" s="2703"/>
      <c r="AI51" s="2703"/>
      <c r="AJ51" s="2703"/>
      <c r="AK51" s="2703"/>
      <c r="AL51" s="2703"/>
      <c r="AM51" s="2703"/>
      <c r="AN51" s="2703"/>
      <c r="AO51" s="2703"/>
      <c r="AP51" s="2703"/>
      <c r="AQ51" s="2703"/>
      <c r="AR51" s="2704"/>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8"/>
      <c r="BP51" s="697"/>
      <c r="BQ51" s="2626"/>
      <c r="BR51" s="2620"/>
      <c r="BS51" s="2620"/>
      <c r="BT51" s="2620"/>
      <c r="BU51" s="2620"/>
      <c r="BV51" s="2620"/>
      <c r="BW51" s="2620"/>
      <c r="BX51" s="2621"/>
      <c r="BY51" s="2626"/>
      <c r="BZ51" s="2620"/>
      <c r="CA51" s="2620"/>
      <c r="CB51" s="2620"/>
      <c r="CC51" s="2620"/>
      <c r="CD51" s="2620"/>
      <c r="CE51" s="2620"/>
      <c r="CF51" s="2620"/>
      <c r="CG51" s="2620"/>
      <c r="CH51" s="2620"/>
      <c r="CI51" s="2620"/>
      <c r="CJ51" s="2621"/>
    </row>
    <row r="52" spans="2:88" ht="13.5" customHeight="1">
      <c r="B52" s="713"/>
      <c r="C52" s="2564" t="s">
        <v>607</v>
      </c>
      <c r="D52" s="2564"/>
      <c r="E52" s="2564"/>
      <c r="F52" s="2564"/>
      <c r="G52" s="2564"/>
      <c r="H52" s="1242"/>
      <c r="I52" s="2693">
        <f>入力シート!D25</f>
        <v>0</v>
      </c>
      <c r="J52" s="2694"/>
      <c r="K52" s="2694"/>
      <c r="L52" s="2694"/>
      <c r="M52" s="2694"/>
      <c r="N52" s="2694"/>
      <c r="O52" s="2694"/>
      <c r="P52" s="2694"/>
      <c r="Q52" s="2694"/>
      <c r="R52" s="2694"/>
      <c r="S52" s="2694"/>
      <c r="T52" s="2694"/>
      <c r="U52" s="2694"/>
      <c r="V52" s="2695"/>
      <c r="W52" s="713"/>
      <c r="X52" s="2691" t="s">
        <v>604</v>
      </c>
      <c r="Y52" s="2691"/>
      <c r="Z52" s="2691"/>
      <c r="AA52" s="2691"/>
      <c r="AB52" s="2691"/>
      <c r="AC52" s="1242"/>
      <c r="AD52" s="2686"/>
      <c r="AE52" s="2687"/>
      <c r="AF52" s="2687"/>
      <c r="AG52" s="2687"/>
      <c r="AH52" s="2687"/>
      <c r="AI52" s="2687"/>
      <c r="AJ52" s="2687"/>
      <c r="AK52" s="2687"/>
      <c r="AL52" s="2687"/>
      <c r="AM52" s="2687"/>
      <c r="AN52" s="2687"/>
      <c r="AO52" s="2687"/>
      <c r="AP52" s="2687"/>
      <c r="AQ52" s="2687"/>
      <c r="AR52" s="2688"/>
      <c r="AS52" s="695"/>
      <c r="AT52" s="695"/>
      <c r="AU52" s="695"/>
      <c r="AV52" s="695"/>
      <c r="AW52" s="695"/>
      <c r="AX52" s="695"/>
      <c r="AY52" s="695"/>
      <c r="AZ52" s="695"/>
      <c r="BA52" s="695"/>
      <c r="BB52" s="695"/>
      <c r="BC52" s="695"/>
      <c r="BD52" s="695"/>
      <c r="BE52" s="695"/>
      <c r="BF52" s="695"/>
      <c r="BG52" s="695"/>
      <c r="BH52" s="695"/>
      <c r="BI52" s="695"/>
      <c r="BJ52" s="695"/>
      <c r="BK52" s="695"/>
      <c r="BL52" s="695"/>
      <c r="BM52" s="1244"/>
      <c r="BN52" s="1244"/>
      <c r="BO52" s="1244"/>
      <c r="BP52" s="1244"/>
      <c r="BQ52" s="1244"/>
      <c r="BR52" s="1244"/>
      <c r="BS52" s="1244"/>
      <c r="BT52" s="1244"/>
      <c r="BU52" s="1244"/>
      <c r="BV52" s="1244"/>
      <c r="BW52" s="1244"/>
      <c r="BX52" s="1244"/>
      <c r="BY52" s="1244"/>
      <c r="BZ52" s="1244"/>
      <c r="CA52" s="1244"/>
      <c r="CB52" s="1244"/>
      <c r="CC52" s="1244"/>
      <c r="CD52" s="1244"/>
      <c r="CE52" s="1244"/>
      <c r="CF52" s="1244"/>
      <c r="CG52" s="1244"/>
      <c r="CH52" s="1244"/>
      <c r="CI52" s="1244"/>
      <c r="CJ52" s="1244"/>
    </row>
    <row r="53" spans="2:88" ht="13.5" customHeight="1">
      <c r="B53" s="1246"/>
      <c r="C53" s="2565"/>
      <c r="D53" s="2565"/>
      <c r="E53" s="2565"/>
      <c r="F53" s="2565"/>
      <c r="G53" s="2565"/>
      <c r="H53" s="1248"/>
      <c r="I53" s="2696"/>
      <c r="J53" s="2697"/>
      <c r="K53" s="2697"/>
      <c r="L53" s="2697"/>
      <c r="M53" s="2697"/>
      <c r="N53" s="2697"/>
      <c r="O53" s="2697"/>
      <c r="P53" s="2697"/>
      <c r="Q53" s="2697"/>
      <c r="R53" s="2697"/>
      <c r="S53" s="2697"/>
      <c r="T53" s="2697"/>
      <c r="U53" s="2697"/>
      <c r="V53" s="2698"/>
      <c r="W53" s="1246"/>
      <c r="X53" s="2692"/>
      <c r="Y53" s="2692"/>
      <c r="Z53" s="2692"/>
      <c r="AA53" s="2692"/>
      <c r="AB53" s="2692"/>
      <c r="AC53" s="1248"/>
      <c r="AD53" s="2689"/>
      <c r="AE53" s="2623"/>
      <c r="AF53" s="2623"/>
      <c r="AG53" s="2623"/>
      <c r="AH53" s="2623"/>
      <c r="AI53" s="2623"/>
      <c r="AJ53" s="2623"/>
      <c r="AK53" s="2623"/>
      <c r="AL53" s="2623"/>
      <c r="AM53" s="2623"/>
      <c r="AN53" s="2623"/>
      <c r="AO53" s="2623"/>
      <c r="AP53" s="2623"/>
      <c r="AQ53" s="2623"/>
      <c r="AR53" s="2690"/>
      <c r="AS53" s="695"/>
      <c r="AT53" s="2566" t="s">
        <v>988</v>
      </c>
      <c r="AU53" s="2566"/>
      <c r="AV53" s="2566"/>
      <c r="AW53" s="2566"/>
      <c r="AX53" s="2566"/>
      <c r="AY53" s="2566"/>
      <c r="AZ53" s="2566"/>
      <c r="BA53" s="2566"/>
      <c r="BB53" s="2582" t="s">
        <v>1287</v>
      </c>
      <c r="BC53" s="2582"/>
      <c r="BD53" s="2582"/>
      <c r="BE53" s="2582"/>
      <c r="BF53" s="2582"/>
      <c r="BG53" s="2582"/>
      <c r="BH53" s="2566" t="s">
        <v>987</v>
      </c>
      <c r="BI53" s="2566"/>
      <c r="BJ53" s="2566"/>
      <c r="BK53" s="2566"/>
      <c r="BL53" s="2566"/>
      <c r="BM53" s="2566"/>
      <c r="BN53" s="2566"/>
      <c r="BO53" s="2583" t="s">
        <v>1287</v>
      </c>
      <c r="BP53" s="2583"/>
      <c r="BQ53" s="2583"/>
      <c r="BR53" s="2583"/>
      <c r="BS53" s="2583"/>
      <c r="BT53" s="2583"/>
      <c r="BU53" s="2583"/>
      <c r="BV53" s="2566" t="s">
        <v>986</v>
      </c>
      <c r="BW53" s="2566"/>
      <c r="BX53" s="2685"/>
      <c r="BY53" s="2685"/>
      <c r="BZ53" s="2685"/>
      <c r="CA53" s="2685"/>
      <c r="CB53" s="2685"/>
      <c r="CC53" s="2685"/>
      <c r="CD53" s="2583" t="s">
        <v>1287</v>
      </c>
      <c r="CE53" s="2583"/>
      <c r="CF53" s="2583"/>
      <c r="CG53" s="2583"/>
      <c r="CH53" s="2583"/>
      <c r="CI53" s="2583"/>
      <c r="CJ53" s="2583"/>
    </row>
    <row r="54" spans="2:88" ht="13.5" customHeight="1">
      <c r="B54" s="713"/>
      <c r="C54" s="2567" t="s">
        <v>905</v>
      </c>
      <c r="D54" s="2567"/>
      <c r="E54" s="2567"/>
      <c r="F54" s="2567"/>
      <c r="G54" s="2567"/>
      <c r="H54" s="1242"/>
      <c r="I54" s="2806" t="s">
        <v>924</v>
      </c>
      <c r="J54" s="2807"/>
      <c r="K54" s="2807"/>
      <c r="L54" s="2687">
        <f>入力シート!D26</f>
        <v>0</v>
      </c>
      <c r="M54" s="2687"/>
      <c r="N54" s="2687"/>
      <c r="O54" s="2687"/>
      <c r="P54" s="2687"/>
      <c r="Q54" s="2687"/>
      <c r="R54" s="2687"/>
      <c r="S54" s="2687"/>
      <c r="T54" s="2687"/>
      <c r="U54" s="2687"/>
      <c r="V54" s="2688"/>
      <c r="W54" s="713"/>
      <c r="X54" s="2804" t="s">
        <v>601</v>
      </c>
      <c r="Y54" s="2804"/>
      <c r="Z54" s="2804"/>
      <c r="AA54" s="2804"/>
      <c r="AB54" s="2804"/>
      <c r="AC54" s="1242"/>
      <c r="AD54" s="2686"/>
      <c r="AE54" s="2687"/>
      <c r="AF54" s="2687"/>
      <c r="AG54" s="2687"/>
      <c r="AH54" s="2687"/>
      <c r="AI54" s="2687"/>
      <c r="AJ54" s="2687"/>
      <c r="AK54" s="2687"/>
      <c r="AL54" s="2687"/>
      <c r="AM54" s="2687"/>
      <c r="AN54" s="2687"/>
      <c r="AO54" s="2687"/>
      <c r="AP54" s="2687"/>
      <c r="AQ54" s="2687"/>
      <c r="AR54" s="2688"/>
      <c r="AS54" s="695"/>
      <c r="AT54" s="2566"/>
      <c r="AU54" s="2566"/>
      <c r="AV54" s="2566"/>
      <c r="AW54" s="2566"/>
      <c r="AX54" s="2566"/>
      <c r="AY54" s="2566"/>
      <c r="AZ54" s="2566"/>
      <c r="BA54" s="2566"/>
      <c r="BB54" s="2582"/>
      <c r="BC54" s="2582"/>
      <c r="BD54" s="2582"/>
      <c r="BE54" s="2582"/>
      <c r="BF54" s="2582"/>
      <c r="BG54" s="2582"/>
      <c r="BH54" s="2566"/>
      <c r="BI54" s="2566"/>
      <c r="BJ54" s="2566"/>
      <c r="BK54" s="2566"/>
      <c r="BL54" s="2566"/>
      <c r="BM54" s="2566"/>
      <c r="BN54" s="2566"/>
      <c r="BO54" s="2583"/>
      <c r="BP54" s="2583"/>
      <c r="BQ54" s="2583"/>
      <c r="BR54" s="2583"/>
      <c r="BS54" s="2583"/>
      <c r="BT54" s="2583"/>
      <c r="BU54" s="2583"/>
      <c r="BV54" s="2685"/>
      <c r="BW54" s="2685"/>
      <c r="BX54" s="2685"/>
      <c r="BY54" s="2685"/>
      <c r="BZ54" s="2685"/>
      <c r="CA54" s="2685"/>
      <c r="CB54" s="2685"/>
      <c r="CC54" s="2685"/>
      <c r="CD54" s="2583"/>
      <c r="CE54" s="2583"/>
      <c r="CF54" s="2583"/>
      <c r="CG54" s="2583"/>
      <c r="CH54" s="2583"/>
      <c r="CI54" s="2583"/>
      <c r="CJ54" s="2583"/>
    </row>
    <row r="55" spans="2:88" ht="13.5" customHeight="1">
      <c r="B55" s="1246"/>
      <c r="C55" s="2568"/>
      <c r="D55" s="2568"/>
      <c r="E55" s="2568"/>
      <c r="F55" s="2568"/>
      <c r="G55" s="2568"/>
      <c r="H55" s="1248"/>
      <c r="I55" s="2808" t="s">
        <v>923</v>
      </c>
      <c r="J55" s="2809"/>
      <c r="K55" s="2809"/>
      <c r="L55" s="2623"/>
      <c r="M55" s="2623"/>
      <c r="N55" s="2623"/>
      <c r="O55" s="2623"/>
      <c r="P55" s="2623"/>
      <c r="Q55" s="2623"/>
      <c r="R55" s="2623"/>
      <c r="S55" s="2623"/>
      <c r="T55" s="2623"/>
      <c r="U55" s="2623"/>
      <c r="V55" s="2690"/>
      <c r="W55" s="1246"/>
      <c r="X55" s="2805"/>
      <c r="Y55" s="2805"/>
      <c r="Z55" s="2805"/>
      <c r="AA55" s="2805"/>
      <c r="AB55" s="2805"/>
      <c r="AC55" s="1248"/>
      <c r="AD55" s="2689"/>
      <c r="AE55" s="2623"/>
      <c r="AF55" s="2623"/>
      <c r="AG55" s="2623"/>
      <c r="AH55" s="2623"/>
      <c r="AI55" s="2623"/>
      <c r="AJ55" s="2623"/>
      <c r="AK55" s="2623"/>
      <c r="AL55" s="2623"/>
      <c r="AM55" s="2623"/>
      <c r="AN55" s="2623"/>
      <c r="AO55" s="2623"/>
      <c r="AP55" s="2623"/>
      <c r="AQ55" s="2623"/>
      <c r="AR55" s="2690"/>
      <c r="AS55" s="695"/>
      <c r="AT55" s="2566"/>
      <c r="AU55" s="2566"/>
      <c r="AV55" s="2566"/>
      <c r="AW55" s="2566"/>
      <c r="AX55" s="2566"/>
      <c r="AY55" s="2566"/>
      <c r="AZ55" s="2566"/>
      <c r="BA55" s="2566"/>
      <c r="BB55" s="2582"/>
      <c r="BC55" s="2582"/>
      <c r="BD55" s="2582"/>
      <c r="BE55" s="2582"/>
      <c r="BF55" s="2582"/>
      <c r="BG55" s="2582"/>
      <c r="BH55" s="2566"/>
      <c r="BI55" s="2566"/>
      <c r="BJ55" s="2566"/>
      <c r="BK55" s="2566"/>
      <c r="BL55" s="2566"/>
      <c r="BM55" s="2566"/>
      <c r="BN55" s="2566"/>
      <c r="BO55" s="2583"/>
      <c r="BP55" s="2583"/>
      <c r="BQ55" s="2583"/>
      <c r="BR55" s="2583"/>
      <c r="BS55" s="2583"/>
      <c r="BT55" s="2583"/>
      <c r="BU55" s="2583"/>
      <c r="BV55" s="2685"/>
      <c r="BW55" s="2685"/>
      <c r="BX55" s="2685"/>
      <c r="BY55" s="2685"/>
      <c r="BZ55" s="2685"/>
      <c r="CA55" s="2685"/>
      <c r="CB55" s="2685"/>
      <c r="CC55" s="2685"/>
      <c r="CD55" s="2583"/>
      <c r="CE55" s="2583"/>
      <c r="CF55" s="2583"/>
      <c r="CG55" s="2583"/>
      <c r="CH55" s="2583"/>
      <c r="CI55" s="2583"/>
      <c r="CJ55" s="2583"/>
    </row>
    <row r="56" spans="2:88" ht="13.5" customHeight="1">
      <c r="B56" s="713"/>
      <c r="C56" s="2569" t="s">
        <v>1060</v>
      </c>
      <c r="D56" s="2569"/>
      <c r="E56" s="2569"/>
      <c r="F56" s="2569"/>
      <c r="G56" s="2569"/>
      <c r="H56" s="1242"/>
      <c r="I56" s="2810"/>
      <c r="J56" s="2811"/>
      <c r="K56" s="2811"/>
      <c r="L56" s="2811"/>
      <c r="M56" s="2811"/>
      <c r="N56" s="2811"/>
      <c r="O56" s="2811"/>
      <c r="P56" s="2811"/>
      <c r="Q56" s="2811"/>
      <c r="R56" s="2811"/>
      <c r="S56" s="2811"/>
      <c r="T56" s="2811"/>
      <c r="U56" s="2811"/>
      <c r="V56" s="2812"/>
      <c r="W56" s="713"/>
      <c r="X56" s="2804" t="s">
        <v>601</v>
      </c>
      <c r="Y56" s="2804"/>
      <c r="Z56" s="2804"/>
      <c r="AA56" s="2804"/>
      <c r="AB56" s="2804"/>
      <c r="AC56" s="1242"/>
      <c r="AD56" s="2699"/>
      <c r="AE56" s="2700"/>
      <c r="AF56" s="2700"/>
      <c r="AG56" s="2700"/>
      <c r="AH56" s="2700"/>
      <c r="AI56" s="2700"/>
      <c r="AJ56" s="2700"/>
      <c r="AK56" s="2700"/>
      <c r="AL56" s="2700"/>
      <c r="AM56" s="2700"/>
      <c r="AN56" s="2700"/>
      <c r="AO56" s="2700"/>
      <c r="AP56" s="2700"/>
      <c r="AQ56" s="2700"/>
      <c r="AR56" s="2701"/>
      <c r="AS56" s="695"/>
      <c r="AT56" s="2566"/>
      <c r="AU56" s="2566"/>
      <c r="AV56" s="2566"/>
      <c r="AW56" s="2566"/>
      <c r="AX56" s="2566"/>
      <c r="AY56" s="2566"/>
      <c r="AZ56" s="2566"/>
      <c r="BA56" s="2566"/>
      <c r="BB56" s="2582"/>
      <c r="BC56" s="2582"/>
      <c r="BD56" s="2582"/>
      <c r="BE56" s="2582"/>
      <c r="BF56" s="2582"/>
      <c r="BG56" s="2582"/>
      <c r="BH56" s="2566"/>
      <c r="BI56" s="2566"/>
      <c r="BJ56" s="2566"/>
      <c r="BK56" s="2566"/>
      <c r="BL56" s="2566"/>
      <c r="BM56" s="2566"/>
      <c r="BN56" s="2566"/>
      <c r="BO56" s="2583"/>
      <c r="BP56" s="2583"/>
      <c r="BQ56" s="2583"/>
      <c r="BR56" s="2583"/>
      <c r="BS56" s="2583"/>
      <c r="BT56" s="2583"/>
      <c r="BU56" s="2583"/>
      <c r="BV56" s="2685"/>
      <c r="BW56" s="2685"/>
      <c r="BX56" s="2685"/>
      <c r="BY56" s="2685"/>
      <c r="BZ56" s="2685"/>
      <c r="CA56" s="2685"/>
      <c r="CB56" s="2685"/>
      <c r="CC56" s="2685"/>
      <c r="CD56" s="2583"/>
      <c r="CE56" s="2583"/>
      <c r="CF56" s="2583"/>
      <c r="CG56" s="2583"/>
      <c r="CH56" s="2583"/>
      <c r="CI56" s="2583"/>
      <c r="CJ56" s="2583"/>
    </row>
    <row r="57" spans="2:88" ht="13.5" customHeight="1">
      <c r="B57" s="1246"/>
      <c r="C57" s="2570"/>
      <c r="D57" s="2570"/>
      <c r="E57" s="2570"/>
      <c r="F57" s="2570"/>
      <c r="G57" s="2570"/>
      <c r="H57" s="1248"/>
      <c r="I57" s="2813"/>
      <c r="J57" s="2814"/>
      <c r="K57" s="2814"/>
      <c r="L57" s="2814"/>
      <c r="M57" s="2814"/>
      <c r="N57" s="2814"/>
      <c r="O57" s="2814"/>
      <c r="P57" s="2814"/>
      <c r="Q57" s="2814"/>
      <c r="R57" s="2814"/>
      <c r="S57" s="2814"/>
      <c r="T57" s="2814"/>
      <c r="U57" s="2814"/>
      <c r="V57" s="2815"/>
      <c r="W57" s="1246"/>
      <c r="X57" s="2805"/>
      <c r="Y57" s="2805"/>
      <c r="Z57" s="2805"/>
      <c r="AA57" s="2805"/>
      <c r="AB57" s="2805"/>
      <c r="AC57" s="1248"/>
      <c r="AD57" s="2702"/>
      <c r="AE57" s="2703"/>
      <c r="AF57" s="2703"/>
      <c r="AG57" s="2703"/>
      <c r="AH57" s="2703"/>
      <c r="AI57" s="2703"/>
      <c r="AJ57" s="2703"/>
      <c r="AK57" s="2703"/>
      <c r="AL57" s="2703"/>
      <c r="AM57" s="2703"/>
      <c r="AN57" s="2703"/>
      <c r="AO57" s="2703"/>
      <c r="AP57" s="2703"/>
      <c r="AQ57" s="2703"/>
      <c r="AR57" s="2704"/>
      <c r="AS57" s="1244"/>
      <c r="AT57" s="1266" t="s">
        <v>891</v>
      </c>
      <c r="AU57" s="772"/>
      <c r="AV57" s="772"/>
      <c r="AW57" s="772"/>
      <c r="AX57" s="1228"/>
      <c r="AY57" s="1267"/>
      <c r="AZ57" s="772"/>
      <c r="BA57" s="772"/>
      <c r="BB57" s="772"/>
      <c r="BC57" s="772"/>
      <c r="BD57" s="772"/>
      <c r="BE57" s="772"/>
      <c r="BF57" s="772"/>
      <c r="BG57" s="772"/>
      <c r="BH57" s="772"/>
      <c r="BI57" s="772"/>
      <c r="BJ57" s="772"/>
      <c r="BK57" s="772"/>
      <c r="BL57" s="772"/>
      <c r="BM57" s="772"/>
      <c r="BN57" s="1244"/>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row>
    <row r="58" spans="2:88" ht="13.5" customHeight="1">
      <c r="B58" s="699"/>
      <c r="C58" s="2564" t="s">
        <v>608</v>
      </c>
      <c r="D58" s="2564"/>
      <c r="E58" s="2564"/>
      <c r="F58" s="2564"/>
      <c r="G58" s="2564"/>
      <c r="H58" s="1245"/>
      <c r="I58" s="2718"/>
      <c r="J58" s="2719"/>
      <c r="K58" s="2719"/>
      <c r="L58" s="2719"/>
      <c r="M58" s="2719"/>
      <c r="N58" s="2719"/>
      <c r="O58" s="2719"/>
      <c r="P58" s="2719"/>
      <c r="Q58" s="2719"/>
      <c r="R58" s="2719"/>
      <c r="S58" s="2719"/>
      <c r="T58" s="2719"/>
      <c r="U58" s="2719"/>
      <c r="V58" s="2720"/>
      <c r="W58" s="699"/>
      <c r="X58" s="2564" t="s">
        <v>608</v>
      </c>
      <c r="Y58" s="2564"/>
      <c r="Z58" s="2564"/>
      <c r="AA58" s="2564"/>
      <c r="AB58" s="2564"/>
      <c r="AC58" s="1245"/>
      <c r="AD58" s="2724"/>
      <c r="AE58" s="2725"/>
      <c r="AF58" s="2725"/>
      <c r="AG58" s="2725"/>
      <c r="AH58" s="2725"/>
      <c r="AI58" s="2725"/>
      <c r="AJ58" s="2725"/>
      <c r="AK58" s="2725"/>
      <c r="AL58" s="2725"/>
      <c r="AM58" s="2725"/>
      <c r="AN58" s="2725"/>
      <c r="AO58" s="2725"/>
      <c r="AP58" s="2725"/>
      <c r="AQ58" s="2725"/>
      <c r="AR58" s="2726"/>
      <c r="AS58" s="1244"/>
      <c r="AT58" s="772"/>
      <c r="AU58" s="772"/>
      <c r="AV58" s="772" t="s">
        <v>1161</v>
      </c>
      <c r="AW58" s="772"/>
      <c r="AX58" s="1267"/>
      <c r="AY58" s="1267"/>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772"/>
      <c r="CB58" s="772"/>
      <c r="CC58" s="772"/>
      <c r="CD58" s="772"/>
      <c r="CE58" s="772"/>
      <c r="CF58" s="772"/>
      <c r="CG58" s="772"/>
      <c r="CH58" s="772"/>
      <c r="CI58" s="772"/>
      <c r="CJ58" s="772"/>
    </row>
    <row r="59" spans="2:88" ht="13.5" customHeight="1">
      <c r="B59" s="699"/>
      <c r="C59" s="2584"/>
      <c r="D59" s="2584"/>
      <c r="E59" s="2584"/>
      <c r="F59" s="2584"/>
      <c r="G59" s="2584"/>
      <c r="H59" s="1245"/>
      <c r="I59" s="2721"/>
      <c r="J59" s="2722"/>
      <c r="K59" s="2722"/>
      <c r="L59" s="2722"/>
      <c r="M59" s="2722"/>
      <c r="N59" s="2722"/>
      <c r="O59" s="2722"/>
      <c r="P59" s="2722"/>
      <c r="Q59" s="2722"/>
      <c r="R59" s="2722"/>
      <c r="S59" s="2722"/>
      <c r="T59" s="2722"/>
      <c r="U59" s="2722"/>
      <c r="V59" s="2723"/>
      <c r="W59" s="699"/>
      <c r="X59" s="2584"/>
      <c r="Y59" s="2584"/>
      <c r="Z59" s="2584"/>
      <c r="AA59" s="2584"/>
      <c r="AB59" s="2584"/>
      <c r="AC59" s="1245"/>
      <c r="AD59" s="2727"/>
      <c r="AE59" s="2728"/>
      <c r="AF59" s="2728"/>
      <c r="AG59" s="2728"/>
      <c r="AH59" s="2728"/>
      <c r="AI59" s="2728"/>
      <c r="AJ59" s="2728"/>
      <c r="AK59" s="2728"/>
      <c r="AL59" s="2728"/>
      <c r="AM59" s="2728"/>
      <c r="AN59" s="2728"/>
      <c r="AO59" s="2728"/>
      <c r="AP59" s="2728"/>
      <c r="AQ59" s="2728"/>
      <c r="AR59" s="2729"/>
      <c r="AS59" s="1244"/>
      <c r="AT59" s="772"/>
      <c r="AU59" s="772"/>
      <c r="AV59" s="772"/>
      <c r="AW59" s="772"/>
      <c r="AX59" s="1228"/>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c r="CB59" s="1267"/>
      <c r="CC59" s="1267"/>
      <c r="CD59" s="1267"/>
      <c r="CE59" s="1267"/>
      <c r="CF59" s="1267"/>
      <c r="CG59" s="1267"/>
      <c r="CH59" s="1267"/>
      <c r="CI59" s="1267"/>
      <c r="CJ59" s="1267"/>
    </row>
    <row r="60" spans="2:88" ht="13.5" customHeight="1">
      <c r="B60" s="699"/>
      <c r="C60" s="695"/>
      <c r="D60" s="2585" t="s">
        <v>601</v>
      </c>
      <c r="E60" s="2586"/>
      <c r="F60" s="2586"/>
      <c r="G60" s="2586"/>
      <c r="H60" s="2587"/>
      <c r="I60" s="2699"/>
      <c r="J60" s="2700"/>
      <c r="K60" s="2700"/>
      <c r="L60" s="2700"/>
      <c r="M60" s="2700"/>
      <c r="N60" s="2700"/>
      <c r="O60" s="2700"/>
      <c r="P60" s="2700"/>
      <c r="Q60" s="2700"/>
      <c r="R60" s="2700"/>
      <c r="S60" s="2700"/>
      <c r="T60" s="2700"/>
      <c r="U60" s="2700"/>
      <c r="V60" s="2701"/>
      <c r="W60" s="699"/>
      <c r="X60" s="695"/>
      <c r="Y60" s="2585" t="s">
        <v>601</v>
      </c>
      <c r="Z60" s="2586"/>
      <c r="AA60" s="2586"/>
      <c r="AB60" s="2586"/>
      <c r="AC60" s="2587"/>
      <c r="AD60" s="2699"/>
      <c r="AE60" s="2700"/>
      <c r="AF60" s="2700"/>
      <c r="AG60" s="2700"/>
      <c r="AH60" s="2700"/>
      <c r="AI60" s="2700"/>
      <c r="AJ60" s="2700"/>
      <c r="AK60" s="2700"/>
      <c r="AL60" s="2700"/>
      <c r="AM60" s="2700"/>
      <c r="AN60" s="2700"/>
      <c r="AO60" s="2700"/>
      <c r="AP60" s="2700"/>
      <c r="AQ60" s="2700"/>
      <c r="AR60" s="2701"/>
      <c r="AS60" s="1244"/>
      <c r="AT60" s="1268" t="s">
        <v>1512</v>
      </c>
      <c r="AU60" s="1151"/>
      <c r="AV60" s="1151"/>
      <c r="AW60" s="1151"/>
      <c r="AX60" s="1151"/>
      <c r="AY60" s="1151"/>
      <c r="AZ60" s="1151"/>
      <c r="BA60" s="1151"/>
      <c r="BB60" s="1151"/>
      <c r="BC60" s="1151"/>
      <c r="BD60" s="1151"/>
      <c r="BE60" s="1151"/>
      <c r="BF60" s="1151"/>
      <c r="BG60" s="1151"/>
      <c r="BH60" s="1151"/>
      <c r="BI60" s="1151"/>
      <c r="BJ60" s="1151"/>
      <c r="BK60" s="1151"/>
      <c r="BL60" s="1151"/>
      <c r="BM60" s="1151"/>
      <c r="BN60" s="1152"/>
      <c r="BO60" s="1152"/>
      <c r="BP60" s="1152"/>
      <c r="BQ60" s="1152"/>
      <c r="BR60" s="1152"/>
      <c r="BS60" s="1152"/>
      <c r="BT60" s="1152"/>
      <c r="BU60" s="1152"/>
      <c r="BV60" s="1152"/>
      <c r="BW60" s="1152"/>
      <c r="BX60" s="1152"/>
      <c r="BY60" s="1152"/>
      <c r="BZ60" s="1152"/>
      <c r="CA60" s="1152"/>
      <c r="CB60" s="1152"/>
      <c r="CC60" s="1152"/>
      <c r="CD60" s="1152"/>
      <c r="CE60" s="1152"/>
      <c r="CF60" s="1152"/>
      <c r="CG60" s="1152"/>
      <c r="CH60" s="1152"/>
      <c r="CI60" s="1269"/>
      <c r="CJ60" s="1270"/>
    </row>
    <row r="61" spans="2:88" ht="13.5" customHeight="1">
      <c r="B61" s="699"/>
      <c r="C61" s="695"/>
      <c r="D61" s="2588"/>
      <c r="E61" s="2589"/>
      <c r="F61" s="2589"/>
      <c r="G61" s="2589"/>
      <c r="H61" s="2590"/>
      <c r="I61" s="2702"/>
      <c r="J61" s="2703"/>
      <c r="K61" s="2703"/>
      <c r="L61" s="2703"/>
      <c r="M61" s="2703"/>
      <c r="N61" s="2703"/>
      <c r="O61" s="2703"/>
      <c r="P61" s="2703"/>
      <c r="Q61" s="2703"/>
      <c r="R61" s="2703"/>
      <c r="S61" s="2703"/>
      <c r="T61" s="2703"/>
      <c r="U61" s="2703"/>
      <c r="V61" s="2704"/>
      <c r="W61" s="699"/>
      <c r="X61" s="695"/>
      <c r="Y61" s="2588"/>
      <c r="Z61" s="2589"/>
      <c r="AA61" s="2589"/>
      <c r="AB61" s="2589"/>
      <c r="AC61" s="2590"/>
      <c r="AD61" s="2702"/>
      <c r="AE61" s="2703"/>
      <c r="AF61" s="2703"/>
      <c r="AG61" s="2703"/>
      <c r="AH61" s="2703"/>
      <c r="AI61" s="2703"/>
      <c r="AJ61" s="2703"/>
      <c r="AK61" s="2703"/>
      <c r="AL61" s="2703"/>
      <c r="AM61" s="2703"/>
      <c r="AN61" s="2703"/>
      <c r="AO61" s="2703"/>
      <c r="AP61" s="2703"/>
      <c r="AQ61" s="2703"/>
      <c r="AR61" s="2704"/>
      <c r="AS61" s="1244"/>
      <c r="AT61" s="1271"/>
      <c r="AU61" s="1153"/>
      <c r="AV61" s="2547" t="s">
        <v>1507</v>
      </c>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2547"/>
      <c r="BV61" s="2547"/>
      <c r="BW61" s="2547"/>
      <c r="BX61" s="2547"/>
      <c r="BY61" s="2547"/>
      <c r="BZ61" s="2547"/>
      <c r="CA61" s="2547"/>
      <c r="CB61" s="2547"/>
      <c r="CC61" s="2547"/>
      <c r="CD61" s="2547"/>
      <c r="CE61" s="2547"/>
      <c r="CF61" s="2547"/>
      <c r="CG61" s="2547"/>
      <c r="CH61" s="2547"/>
      <c r="CI61" s="1157"/>
      <c r="CJ61" s="1159"/>
    </row>
    <row r="62" spans="2:88" ht="13.5" customHeight="1">
      <c r="B62" s="699"/>
      <c r="C62" s="695"/>
      <c r="D62" s="2591" t="s">
        <v>609</v>
      </c>
      <c r="E62" s="2592"/>
      <c r="F62" s="2592"/>
      <c r="G62" s="2592"/>
      <c r="H62" s="2593"/>
      <c r="I62" s="2699"/>
      <c r="J62" s="2700"/>
      <c r="K62" s="2700"/>
      <c r="L62" s="2700"/>
      <c r="M62" s="2700"/>
      <c r="N62" s="2700"/>
      <c r="O62" s="2700"/>
      <c r="P62" s="2700"/>
      <c r="Q62" s="2700"/>
      <c r="R62" s="2700"/>
      <c r="S62" s="2700"/>
      <c r="T62" s="2700"/>
      <c r="U62" s="2700"/>
      <c r="V62" s="2701"/>
      <c r="W62" s="699"/>
      <c r="X62" s="695"/>
      <c r="Y62" s="2591" t="s">
        <v>609</v>
      </c>
      <c r="Z62" s="2592"/>
      <c r="AA62" s="2592"/>
      <c r="AB62" s="2592"/>
      <c r="AC62" s="2593"/>
      <c r="AD62" s="2699"/>
      <c r="AE62" s="2700"/>
      <c r="AF62" s="2700"/>
      <c r="AG62" s="2700"/>
      <c r="AH62" s="2700"/>
      <c r="AI62" s="2700"/>
      <c r="AJ62" s="2700"/>
      <c r="AK62" s="2700"/>
      <c r="AL62" s="2700"/>
      <c r="AM62" s="2700"/>
      <c r="AN62" s="2700"/>
      <c r="AO62" s="2700"/>
      <c r="AP62" s="2700"/>
      <c r="AQ62" s="2700"/>
      <c r="AR62" s="2701"/>
      <c r="AS62" s="1244"/>
      <c r="AT62" s="1271"/>
      <c r="AU62" s="1153"/>
      <c r="AV62" s="2547"/>
      <c r="AW62" s="2547"/>
      <c r="AX62" s="2547"/>
      <c r="AY62" s="2547"/>
      <c r="AZ62" s="2547"/>
      <c r="BA62" s="2547"/>
      <c r="BB62" s="2547"/>
      <c r="BC62" s="2547"/>
      <c r="BD62" s="2547"/>
      <c r="BE62" s="2547"/>
      <c r="BF62" s="2547"/>
      <c r="BG62" s="2547"/>
      <c r="BH62" s="2547"/>
      <c r="BI62" s="2547"/>
      <c r="BJ62" s="2547"/>
      <c r="BK62" s="2547"/>
      <c r="BL62" s="2547"/>
      <c r="BM62" s="2547"/>
      <c r="BN62" s="2547"/>
      <c r="BO62" s="2547"/>
      <c r="BP62" s="2547"/>
      <c r="BQ62" s="2547"/>
      <c r="BR62" s="2547"/>
      <c r="BS62" s="2547"/>
      <c r="BT62" s="2547"/>
      <c r="BU62" s="2547"/>
      <c r="BV62" s="2547"/>
      <c r="BW62" s="2547"/>
      <c r="BX62" s="2547"/>
      <c r="BY62" s="2547"/>
      <c r="BZ62" s="2547"/>
      <c r="CA62" s="2547"/>
      <c r="CB62" s="2547"/>
      <c r="CC62" s="2547"/>
      <c r="CD62" s="2547"/>
      <c r="CE62" s="2547"/>
      <c r="CF62" s="2547"/>
      <c r="CG62" s="2547"/>
      <c r="CH62" s="2547"/>
      <c r="CI62" s="1272"/>
      <c r="CJ62" s="1273"/>
    </row>
    <row r="63" spans="2:88" ht="14.25" customHeight="1">
      <c r="B63" s="698"/>
      <c r="C63" s="697"/>
      <c r="D63" s="2594"/>
      <c r="E63" s="2595"/>
      <c r="F63" s="2595"/>
      <c r="G63" s="2595"/>
      <c r="H63" s="2596"/>
      <c r="I63" s="2702"/>
      <c r="J63" s="2703"/>
      <c r="K63" s="2703"/>
      <c r="L63" s="2703"/>
      <c r="M63" s="2703"/>
      <c r="N63" s="2703"/>
      <c r="O63" s="2703"/>
      <c r="P63" s="2703"/>
      <c r="Q63" s="2703"/>
      <c r="R63" s="2703"/>
      <c r="S63" s="2703"/>
      <c r="T63" s="2703"/>
      <c r="U63" s="2703"/>
      <c r="V63" s="2704"/>
      <c r="W63" s="698"/>
      <c r="X63" s="697"/>
      <c r="Y63" s="2594"/>
      <c r="Z63" s="2595"/>
      <c r="AA63" s="2595"/>
      <c r="AB63" s="2595"/>
      <c r="AC63" s="2596"/>
      <c r="AD63" s="2702"/>
      <c r="AE63" s="2703"/>
      <c r="AF63" s="2703"/>
      <c r="AG63" s="2703"/>
      <c r="AH63" s="2703"/>
      <c r="AI63" s="2703"/>
      <c r="AJ63" s="2703"/>
      <c r="AK63" s="2703"/>
      <c r="AL63" s="2703"/>
      <c r="AM63" s="2703"/>
      <c r="AN63" s="2703"/>
      <c r="AO63" s="2703"/>
      <c r="AP63" s="2703"/>
      <c r="AQ63" s="2703"/>
      <c r="AR63" s="2704"/>
      <c r="AS63" s="1244"/>
      <c r="AT63" s="1154"/>
      <c r="AU63" s="1153"/>
      <c r="AV63" s="2548" t="s">
        <v>1535</v>
      </c>
      <c r="AW63" s="2547"/>
      <c r="AX63" s="2547"/>
      <c r="AY63" s="2547"/>
      <c r="AZ63" s="2547"/>
      <c r="BA63" s="2547"/>
      <c r="BB63" s="2547"/>
      <c r="BC63" s="2547"/>
      <c r="BD63" s="2547"/>
      <c r="BE63" s="2547"/>
      <c r="BF63" s="2547"/>
      <c r="BG63" s="2547"/>
      <c r="BH63" s="2547"/>
      <c r="BI63" s="2547"/>
      <c r="BJ63" s="2547"/>
      <c r="BK63" s="2547"/>
      <c r="BL63" s="2547"/>
      <c r="BM63" s="2547"/>
      <c r="BN63" s="2547"/>
      <c r="BO63" s="2547"/>
      <c r="BP63" s="2547"/>
      <c r="BQ63" s="2547"/>
      <c r="BR63" s="2547"/>
      <c r="BS63" s="2547"/>
      <c r="BT63" s="2547"/>
      <c r="BU63" s="2547"/>
      <c r="BV63" s="2547"/>
      <c r="BW63" s="2547"/>
      <c r="BX63" s="2547"/>
      <c r="BY63" s="2547"/>
      <c r="BZ63" s="2547"/>
      <c r="CA63" s="2547"/>
      <c r="CB63" s="2547"/>
      <c r="CC63" s="2547"/>
      <c r="CD63" s="2547"/>
      <c r="CE63" s="2547"/>
      <c r="CF63" s="2547"/>
      <c r="CG63" s="2547"/>
      <c r="CH63" s="2547"/>
      <c r="CI63" s="1272"/>
      <c r="CJ63" s="1273"/>
    </row>
    <row r="64" spans="2:88" ht="12" customHeight="1">
      <c r="B64" s="695"/>
      <c r="C64" s="695"/>
      <c r="D64" s="696"/>
      <c r="E64" s="696"/>
      <c r="F64" s="696"/>
      <c r="G64" s="696"/>
      <c r="H64" s="696"/>
      <c r="I64" s="1241"/>
      <c r="J64" s="1241"/>
      <c r="K64" s="1241"/>
      <c r="L64" s="1241"/>
      <c r="M64" s="1241"/>
      <c r="N64" s="1241"/>
      <c r="O64" s="1241"/>
      <c r="P64" s="1241"/>
      <c r="Q64" s="1241"/>
      <c r="R64" s="1241"/>
      <c r="S64" s="1241"/>
      <c r="T64" s="1241"/>
      <c r="U64" s="1241"/>
      <c r="V64" s="1241"/>
      <c r="W64" s="1241"/>
      <c r="X64" s="1241"/>
      <c r="Y64" s="1274"/>
      <c r="Z64" s="1274"/>
      <c r="AA64" s="1274"/>
      <c r="AB64" s="1274"/>
      <c r="AC64" s="1274"/>
      <c r="AD64" s="1241"/>
      <c r="AE64" s="1241"/>
      <c r="AF64" s="1241"/>
      <c r="AG64" s="1241"/>
      <c r="AH64" s="1241"/>
      <c r="AI64" s="1241"/>
      <c r="AJ64" s="1241"/>
      <c r="AK64" s="1241"/>
      <c r="AL64" s="1241"/>
      <c r="AM64" s="1241"/>
      <c r="AN64" s="1241"/>
      <c r="AO64" s="1241"/>
      <c r="AP64" s="1241"/>
      <c r="AQ64" s="1241"/>
      <c r="AR64" s="1241"/>
      <c r="AS64" s="1149"/>
      <c r="AT64" s="1154"/>
      <c r="AU64" s="1153"/>
      <c r="AV64" s="2547"/>
      <c r="AW64" s="2547"/>
      <c r="AX64" s="2547"/>
      <c r="AY64" s="2547"/>
      <c r="AZ64" s="2547"/>
      <c r="BA64" s="2547"/>
      <c r="BB64" s="2547"/>
      <c r="BC64" s="2547"/>
      <c r="BD64" s="2547"/>
      <c r="BE64" s="2547"/>
      <c r="BF64" s="2547"/>
      <c r="BG64" s="2547"/>
      <c r="BH64" s="2547"/>
      <c r="BI64" s="2547"/>
      <c r="BJ64" s="2547"/>
      <c r="BK64" s="2547"/>
      <c r="BL64" s="2547"/>
      <c r="BM64" s="2547"/>
      <c r="BN64" s="2547"/>
      <c r="BO64" s="2547"/>
      <c r="BP64" s="2547"/>
      <c r="BQ64" s="2547"/>
      <c r="BR64" s="2547"/>
      <c r="BS64" s="2547"/>
      <c r="BT64" s="2547"/>
      <c r="BU64" s="2547"/>
      <c r="BV64" s="2547"/>
      <c r="BW64" s="2547"/>
      <c r="BX64" s="2547"/>
      <c r="BY64" s="2547"/>
      <c r="BZ64" s="2547"/>
      <c r="CA64" s="2547"/>
      <c r="CB64" s="2547"/>
      <c r="CC64" s="2547"/>
      <c r="CD64" s="2547"/>
      <c r="CE64" s="2547"/>
      <c r="CF64" s="2547"/>
      <c r="CG64" s="2547"/>
      <c r="CH64" s="2547"/>
      <c r="CI64" s="1272"/>
      <c r="CJ64" s="1273"/>
    </row>
    <row r="65" spans="1:88" ht="13.5" customHeight="1">
      <c r="B65" s="2573" t="s">
        <v>988</v>
      </c>
      <c r="C65" s="2574"/>
      <c r="D65" s="2574"/>
      <c r="E65" s="2574"/>
      <c r="F65" s="2574"/>
      <c r="G65" s="2574"/>
      <c r="H65" s="2574"/>
      <c r="I65" s="2575"/>
      <c r="J65" s="2582" t="s">
        <v>1287</v>
      </c>
      <c r="K65" s="2582"/>
      <c r="L65" s="2582"/>
      <c r="M65" s="2582"/>
      <c r="N65" s="2582"/>
      <c r="O65" s="2582"/>
      <c r="P65" s="2573" t="s">
        <v>987</v>
      </c>
      <c r="Q65" s="2574"/>
      <c r="R65" s="2574"/>
      <c r="S65" s="2574"/>
      <c r="T65" s="2574"/>
      <c r="U65" s="2574"/>
      <c r="V65" s="2575"/>
      <c r="W65" s="2583" t="s">
        <v>1287</v>
      </c>
      <c r="X65" s="2583"/>
      <c r="Y65" s="2583"/>
      <c r="Z65" s="2583"/>
      <c r="AA65" s="2583"/>
      <c r="AB65" s="2583"/>
      <c r="AC65" s="2583"/>
      <c r="AD65" s="2573" t="s">
        <v>986</v>
      </c>
      <c r="AE65" s="2574"/>
      <c r="AF65" s="2574"/>
      <c r="AG65" s="2574"/>
      <c r="AH65" s="2574"/>
      <c r="AI65" s="2574"/>
      <c r="AJ65" s="2574"/>
      <c r="AK65" s="2575"/>
      <c r="AL65" s="2583" t="s">
        <v>1287</v>
      </c>
      <c r="AM65" s="2583"/>
      <c r="AN65" s="2583"/>
      <c r="AO65" s="2583"/>
      <c r="AP65" s="2583"/>
      <c r="AQ65" s="2583"/>
      <c r="AR65" s="2583"/>
      <c r="AS65" s="1149"/>
      <c r="AT65" s="1154"/>
      <c r="AU65" s="1153"/>
      <c r="AV65" s="2547"/>
      <c r="AW65" s="2547"/>
      <c r="AX65" s="2547"/>
      <c r="AY65" s="2547"/>
      <c r="AZ65" s="2547"/>
      <c r="BA65" s="2547"/>
      <c r="BB65" s="2547"/>
      <c r="BC65" s="2547"/>
      <c r="BD65" s="2547"/>
      <c r="BE65" s="2547"/>
      <c r="BF65" s="2547"/>
      <c r="BG65" s="2547"/>
      <c r="BH65" s="2547"/>
      <c r="BI65" s="2547"/>
      <c r="BJ65" s="2547"/>
      <c r="BK65" s="2547"/>
      <c r="BL65" s="2547"/>
      <c r="BM65" s="2547"/>
      <c r="BN65" s="2547"/>
      <c r="BO65" s="2547"/>
      <c r="BP65" s="2547"/>
      <c r="BQ65" s="2547"/>
      <c r="BR65" s="2547"/>
      <c r="BS65" s="2547"/>
      <c r="BT65" s="2547"/>
      <c r="BU65" s="2547"/>
      <c r="BV65" s="2547"/>
      <c r="BW65" s="2547"/>
      <c r="BX65" s="2547"/>
      <c r="BY65" s="2547"/>
      <c r="BZ65" s="2547"/>
      <c r="CA65" s="2547"/>
      <c r="CB65" s="2547"/>
      <c r="CC65" s="2547"/>
      <c r="CD65" s="2547"/>
      <c r="CE65" s="2547"/>
      <c r="CF65" s="2547"/>
      <c r="CG65" s="2547"/>
      <c r="CH65" s="2547"/>
      <c r="CI65" s="1272"/>
      <c r="CJ65" s="1273"/>
    </row>
    <row r="66" spans="1:88" ht="12" customHeight="1">
      <c r="B66" s="2576"/>
      <c r="C66" s="2577"/>
      <c r="D66" s="2577"/>
      <c r="E66" s="2577"/>
      <c r="F66" s="2577"/>
      <c r="G66" s="2577"/>
      <c r="H66" s="2577"/>
      <c r="I66" s="2578"/>
      <c r="J66" s="2582"/>
      <c r="K66" s="2582"/>
      <c r="L66" s="2582"/>
      <c r="M66" s="2582"/>
      <c r="N66" s="2582"/>
      <c r="O66" s="2582"/>
      <c r="P66" s="2576"/>
      <c r="Q66" s="2577"/>
      <c r="R66" s="2577"/>
      <c r="S66" s="2577"/>
      <c r="T66" s="2577"/>
      <c r="U66" s="2577"/>
      <c r="V66" s="2578"/>
      <c r="W66" s="2583"/>
      <c r="X66" s="2583"/>
      <c r="Y66" s="2583"/>
      <c r="Z66" s="2583"/>
      <c r="AA66" s="2583"/>
      <c r="AB66" s="2583"/>
      <c r="AC66" s="2583"/>
      <c r="AD66" s="2576"/>
      <c r="AE66" s="2577"/>
      <c r="AF66" s="2577"/>
      <c r="AG66" s="2577"/>
      <c r="AH66" s="2577"/>
      <c r="AI66" s="2577"/>
      <c r="AJ66" s="2577"/>
      <c r="AK66" s="2578"/>
      <c r="AL66" s="2583"/>
      <c r="AM66" s="2583"/>
      <c r="AN66" s="2583"/>
      <c r="AO66" s="2583"/>
      <c r="AP66" s="2583"/>
      <c r="AQ66" s="2583"/>
      <c r="AR66" s="2583"/>
      <c r="AS66" s="1149"/>
      <c r="AT66" s="1154"/>
      <c r="AU66" s="1153"/>
      <c r="AV66" s="2547" t="s">
        <v>1513</v>
      </c>
      <c r="AW66" s="2547"/>
      <c r="AX66" s="2547"/>
      <c r="AY66" s="2547"/>
      <c r="AZ66" s="2547"/>
      <c r="BA66" s="2547"/>
      <c r="BB66" s="2547"/>
      <c r="BC66" s="2547"/>
      <c r="BD66" s="2547"/>
      <c r="BE66" s="2547"/>
      <c r="BF66" s="2547"/>
      <c r="BG66" s="2547"/>
      <c r="BH66" s="2547"/>
      <c r="BI66" s="2547"/>
      <c r="BJ66" s="2547"/>
      <c r="BK66" s="2547"/>
      <c r="BL66" s="2547"/>
      <c r="BM66" s="2547"/>
      <c r="BN66" s="2547"/>
      <c r="BO66" s="2547"/>
      <c r="BP66" s="2547"/>
      <c r="BQ66" s="2547"/>
      <c r="BR66" s="2547"/>
      <c r="BS66" s="2547"/>
      <c r="BT66" s="2547"/>
      <c r="BU66" s="2547"/>
      <c r="BV66" s="2547"/>
      <c r="BW66" s="2547"/>
      <c r="BX66" s="2547"/>
      <c r="BY66" s="2547"/>
      <c r="BZ66" s="2547"/>
      <c r="CA66" s="2547"/>
      <c r="CB66" s="2547"/>
      <c r="CC66" s="2547"/>
      <c r="CD66" s="2547"/>
      <c r="CE66" s="2547"/>
      <c r="CF66" s="2547"/>
      <c r="CG66" s="2547"/>
      <c r="CH66" s="2547"/>
      <c r="CI66" s="1275"/>
      <c r="CJ66" s="1276"/>
    </row>
    <row r="67" spans="1:88" ht="12" customHeight="1">
      <c r="B67" s="2576"/>
      <c r="C67" s="2577"/>
      <c r="D67" s="2577"/>
      <c r="E67" s="2577"/>
      <c r="F67" s="2577"/>
      <c r="G67" s="2577"/>
      <c r="H67" s="2577"/>
      <c r="I67" s="2578"/>
      <c r="J67" s="2582"/>
      <c r="K67" s="2582"/>
      <c r="L67" s="2582"/>
      <c r="M67" s="2582"/>
      <c r="N67" s="2582"/>
      <c r="O67" s="2582"/>
      <c r="P67" s="2576"/>
      <c r="Q67" s="2577"/>
      <c r="R67" s="2577"/>
      <c r="S67" s="2577"/>
      <c r="T67" s="2577"/>
      <c r="U67" s="2577"/>
      <c r="V67" s="2578"/>
      <c r="W67" s="2583"/>
      <c r="X67" s="2583"/>
      <c r="Y67" s="2583"/>
      <c r="Z67" s="2583"/>
      <c r="AA67" s="2583"/>
      <c r="AB67" s="2583"/>
      <c r="AC67" s="2583"/>
      <c r="AD67" s="2576"/>
      <c r="AE67" s="2577"/>
      <c r="AF67" s="2577"/>
      <c r="AG67" s="2577"/>
      <c r="AH67" s="2577"/>
      <c r="AI67" s="2577"/>
      <c r="AJ67" s="2577"/>
      <c r="AK67" s="2578"/>
      <c r="AL67" s="2583"/>
      <c r="AM67" s="2583"/>
      <c r="AN67" s="2583"/>
      <c r="AO67" s="2583"/>
      <c r="AP67" s="2583"/>
      <c r="AQ67" s="2583"/>
      <c r="AR67" s="2583"/>
      <c r="AS67" s="1149"/>
      <c r="AT67" s="1154"/>
      <c r="AU67" s="1153"/>
      <c r="AV67" s="2547"/>
      <c r="AW67" s="2547"/>
      <c r="AX67" s="2547"/>
      <c r="AY67" s="2547"/>
      <c r="AZ67" s="2547"/>
      <c r="BA67" s="2547"/>
      <c r="BB67" s="2547"/>
      <c r="BC67" s="2547"/>
      <c r="BD67" s="2547"/>
      <c r="BE67" s="2547"/>
      <c r="BF67" s="2547"/>
      <c r="BG67" s="2547"/>
      <c r="BH67" s="2547"/>
      <c r="BI67" s="2547"/>
      <c r="BJ67" s="2547"/>
      <c r="BK67" s="2547"/>
      <c r="BL67" s="2547"/>
      <c r="BM67" s="2547"/>
      <c r="BN67" s="2547"/>
      <c r="BO67" s="2547"/>
      <c r="BP67" s="2547"/>
      <c r="BQ67" s="2547"/>
      <c r="BR67" s="2547"/>
      <c r="BS67" s="2547"/>
      <c r="BT67" s="2547"/>
      <c r="BU67" s="2547"/>
      <c r="BV67" s="2547"/>
      <c r="BW67" s="2547"/>
      <c r="BX67" s="2547"/>
      <c r="BY67" s="2547"/>
      <c r="BZ67" s="2547"/>
      <c r="CA67" s="2547"/>
      <c r="CB67" s="2547"/>
      <c r="CC67" s="2547"/>
      <c r="CD67" s="2547"/>
      <c r="CE67" s="2547"/>
      <c r="CF67" s="2547"/>
      <c r="CG67" s="2547"/>
      <c r="CH67" s="2547"/>
      <c r="CI67" s="1157"/>
      <c r="CJ67" s="1159"/>
    </row>
    <row r="68" spans="1:88" ht="12" customHeight="1">
      <c r="B68" s="2579"/>
      <c r="C68" s="2580"/>
      <c r="D68" s="2580"/>
      <c r="E68" s="2580"/>
      <c r="F68" s="2580"/>
      <c r="G68" s="2580"/>
      <c r="H68" s="2580"/>
      <c r="I68" s="2581"/>
      <c r="J68" s="2582"/>
      <c r="K68" s="2582"/>
      <c r="L68" s="2582"/>
      <c r="M68" s="2582"/>
      <c r="N68" s="2582"/>
      <c r="O68" s="2582"/>
      <c r="P68" s="2579"/>
      <c r="Q68" s="2580"/>
      <c r="R68" s="2580"/>
      <c r="S68" s="2580"/>
      <c r="T68" s="2580"/>
      <c r="U68" s="2580"/>
      <c r="V68" s="2581"/>
      <c r="W68" s="2583"/>
      <c r="X68" s="2583"/>
      <c r="Y68" s="2583"/>
      <c r="Z68" s="2583"/>
      <c r="AA68" s="2583"/>
      <c r="AB68" s="2583"/>
      <c r="AC68" s="2583"/>
      <c r="AD68" s="2579"/>
      <c r="AE68" s="2580"/>
      <c r="AF68" s="2580"/>
      <c r="AG68" s="2580"/>
      <c r="AH68" s="2580"/>
      <c r="AI68" s="2580"/>
      <c r="AJ68" s="2580"/>
      <c r="AK68" s="2581"/>
      <c r="AL68" s="2583"/>
      <c r="AM68" s="2583"/>
      <c r="AN68" s="2583"/>
      <c r="AO68" s="2583"/>
      <c r="AP68" s="2583"/>
      <c r="AQ68" s="2583"/>
      <c r="AR68" s="2583"/>
      <c r="AS68" s="1149"/>
      <c r="AT68" s="1154"/>
      <c r="AU68" s="1153"/>
      <c r="AV68" s="2548" t="s">
        <v>1508</v>
      </c>
      <c r="AW68" s="2548"/>
      <c r="AX68" s="2548"/>
      <c r="AY68" s="2548"/>
      <c r="AZ68" s="2548"/>
      <c r="BA68" s="2548"/>
      <c r="BB68" s="2548"/>
      <c r="BC68" s="2548"/>
      <c r="BD68" s="2548"/>
      <c r="BE68" s="2548"/>
      <c r="BF68" s="2548"/>
      <c r="BG68" s="2548"/>
      <c r="BH68" s="2548"/>
      <c r="BI68" s="2548"/>
      <c r="BJ68" s="2548"/>
      <c r="BK68" s="2548"/>
      <c r="BL68" s="2548"/>
      <c r="BM68" s="2548"/>
      <c r="BN68" s="2548"/>
      <c r="BO68" s="2548"/>
      <c r="BP68" s="2548"/>
      <c r="BQ68" s="2548"/>
      <c r="BR68" s="2548"/>
      <c r="BS68" s="2548"/>
      <c r="BT68" s="2548"/>
      <c r="BU68" s="2548"/>
      <c r="BV68" s="2548"/>
      <c r="BW68" s="2548"/>
      <c r="BX68" s="2548"/>
      <c r="BY68" s="2548"/>
      <c r="BZ68" s="2548"/>
      <c r="CA68" s="2548"/>
      <c r="CB68" s="2548"/>
      <c r="CC68" s="2548"/>
      <c r="CD68" s="2548"/>
      <c r="CE68" s="2548"/>
      <c r="CF68" s="2548"/>
      <c r="CG68" s="2548"/>
      <c r="CH68" s="2548"/>
      <c r="CI68" s="2548"/>
      <c r="CJ68" s="2549"/>
    </row>
    <row r="69" spans="1:88">
      <c r="B69" s="772" t="s">
        <v>892</v>
      </c>
      <c r="C69" s="1150"/>
      <c r="D69" s="1150"/>
      <c r="E69" s="1150"/>
      <c r="F69" s="772" t="s">
        <v>1953</v>
      </c>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c r="AS69" s="1149"/>
      <c r="AT69" s="1154"/>
      <c r="AU69" s="1153"/>
      <c r="AV69" s="2548"/>
      <c r="AW69" s="2548"/>
      <c r="AX69" s="2548"/>
      <c r="AY69" s="2548"/>
      <c r="AZ69" s="2548"/>
      <c r="BA69" s="2548"/>
      <c r="BB69" s="2548"/>
      <c r="BC69" s="2548"/>
      <c r="BD69" s="2548"/>
      <c r="BE69" s="2548"/>
      <c r="BF69" s="2548"/>
      <c r="BG69" s="2548"/>
      <c r="BH69" s="2548"/>
      <c r="BI69" s="2548"/>
      <c r="BJ69" s="2548"/>
      <c r="BK69" s="2548"/>
      <c r="BL69" s="2548"/>
      <c r="BM69" s="2548"/>
      <c r="BN69" s="2548"/>
      <c r="BO69" s="2548"/>
      <c r="BP69" s="2548"/>
      <c r="BQ69" s="2548"/>
      <c r="BR69" s="2548"/>
      <c r="BS69" s="2548"/>
      <c r="BT69" s="2548"/>
      <c r="BU69" s="2548"/>
      <c r="BV69" s="2548"/>
      <c r="BW69" s="2548"/>
      <c r="BX69" s="2548"/>
      <c r="BY69" s="2548"/>
      <c r="BZ69" s="2548"/>
      <c r="CA69" s="2548"/>
      <c r="CB69" s="2548"/>
      <c r="CC69" s="2548"/>
      <c r="CD69" s="2548"/>
      <c r="CE69" s="2548"/>
      <c r="CF69" s="2548"/>
      <c r="CG69" s="2548"/>
      <c r="CH69" s="2548"/>
      <c r="CI69" s="2548"/>
      <c r="CJ69" s="2549"/>
    </row>
    <row r="70" spans="1:88">
      <c r="B70" s="772" t="s">
        <v>904</v>
      </c>
      <c r="C70" s="1150"/>
      <c r="D70" s="1150"/>
      <c r="E70" s="1150"/>
      <c r="F70" s="2545" t="s">
        <v>1954</v>
      </c>
      <c r="G70" s="2546"/>
      <c r="H70" s="2546"/>
      <c r="I70" s="2546"/>
      <c r="J70" s="2546"/>
      <c r="K70" s="2546"/>
      <c r="L70" s="2546"/>
      <c r="M70" s="2546"/>
      <c r="N70" s="2546"/>
      <c r="O70" s="2546"/>
      <c r="P70" s="2546"/>
      <c r="Q70" s="2546"/>
      <c r="R70" s="2546"/>
      <c r="S70" s="2546"/>
      <c r="T70" s="2546"/>
      <c r="U70" s="2546"/>
      <c r="V70" s="2546"/>
      <c r="W70" s="2546"/>
      <c r="X70" s="2546"/>
      <c r="Y70" s="2546"/>
      <c r="Z70" s="2546"/>
      <c r="AA70" s="2546"/>
      <c r="AB70" s="2546"/>
      <c r="AC70" s="2546"/>
      <c r="AD70" s="2546"/>
      <c r="AE70" s="2546"/>
      <c r="AF70" s="2546"/>
      <c r="AG70" s="2546"/>
      <c r="AH70" s="2546"/>
      <c r="AI70" s="2546"/>
      <c r="AJ70" s="2546"/>
      <c r="AK70" s="2546"/>
      <c r="AL70" s="2546"/>
      <c r="AM70" s="2546"/>
      <c r="AN70" s="2546"/>
      <c r="AO70" s="2546"/>
      <c r="AP70" s="2546"/>
      <c r="AQ70" s="2546"/>
      <c r="AR70" s="2546"/>
      <c r="AS70" s="1149"/>
      <c r="AT70" s="1154"/>
      <c r="AU70" s="1153"/>
      <c r="AV70" s="2548"/>
      <c r="AW70" s="2548"/>
      <c r="AX70" s="2548"/>
      <c r="AY70" s="2548"/>
      <c r="AZ70" s="2548"/>
      <c r="BA70" s="2548"/>
      <c r="BB70" s="2548"/>
      <c r="BC70" s="2548"/>
      <c r="BD70" s="2548"/>
      <c r="BE70" s="2548"/>
      <c r="BF70" s="2548"/>
      <c r="BG70" s="2548"/>
      <c r="BH70" s="2548"/>
      <c r="BI70" s="2548"/>
      <c r="BJ70" s="2548"/>
      <c r="BK70" s="2548"/>
      <c r="BL70" s="2548"/>
      <c r="BM70" s="2548"/>
      <c r="BN70" s="2548"/>
      <c r="BO70" s="2548"/>
      <c r="BP70" s="2548"/>
      <c r="BQ70" s="2548"/>
      <c r="BR70" s="2548"/>
      <c r="BS70" s="2548"/>
      <c r="BT70" s="2548"/>
      <c r="BU70" s="2548"/>
      <c r="BV70" s="2548"/>
      <c r="BW70" s="2548"/>
      <c r="BX70" s="2548"/>
      <c r="BY70" s="2548"/>
      <c r="BZ70" s="2548"/>
      <c r="CA70" s="2548"/>
      <c r="CB70" s="2548"/>
      <c r="CC70" s="2548"/>
      <c r="CD70" s="2548"/>
      <c r="CE70" s="2548"/>
      <c r="CF70" s="2548"/>
      <c r="CG70" s="2548"/>
      <c r="CH70" s="2548"/>
      <c r="CI70" s="2548"/>
      <c r="CJ70" s="2549"/>
    </row>
    <row r="71" spans="1:88">
      <c r="B71" s="772"/>
      <c r="C71" s="1150"/>
      <c r="D71" s="1150"/>
      <c r="E71" s="1150"/>
      <c r="F71" s="2546"/>
      <c r="G71" s="2546"/>
      <c r="H71" s="2546"/>
      <c r="I71" s="2546"/>
      <c r="J71" s="2546"/>
      <c r="K71" s="2546"/>
      <c r="L71" s="2546"/>
      <c r="M71" s="2546"/>
      <c r="N71" s="2546"/>
      <c r="O71" s="2546"/>
      <c r="P71" s="2546"/>
      <c r="Q71" s="2546"/>
      <c r="R71" s="2546"/>
      <c r="S71" s="2546"/>
      <c r="T71" s="2546"/>
      <c r="U71" s="2546"/>
      <c r="V71" s="2546"/>
      <c r="W71" s="2546"/>
      <c r="X71" s="2546"/>
      <c r="Y71" s="2546"/>
      <c r="Z71" s="2546"/>
      <c r="AA71" s="2546"/>
      <c r="AB71" s="2546"/>
      <c r="AC71" s="2546"/>
      <c r="AD71" s="2546"/>
      <c r="AE71" s="2546"/>
      <c r="AF71" s="2546"/>
      <c r="AG71" s="2546"/>
      <c r="AH71" s="2546"/>
      <c r="AI71" s="2546"/>
      <c r="AJ71" s="2546"/>
      <c r="AK71" s="2546"/>
      <c r="AL71" s="2546"/>
      <c r="AM71" s="2546"/>
      <c r="AN71" s="2546"/>
      <c r="AO71" s="2546"/>
      <c r="AP71" s="2546"/>
      <c r="AQ71" s="2546"/>
      <c r="AR71" s="2546"/>
      <c r="AS71" s="1149"/>
      <c r="AT71" s="1154"/>
      <c r="AU71" s="1153"/>
      <c r="AV71" s="2548"/>
      <c r="AW71" s="2548"/>
      <c r="AX71" s="2548"/>
      <c r="AY71" s="2548"/>
      <c r="AZ71" s="2548"/>
      <c r="BA71" s="2548"/>
      <c r="BB71" s="2548"/>
      <c r="BC71" s="2548"/>
      <c r="BD71" s="2548"/>
      <c r="BE71" s="2548"/>
      <c r="BF71" s="2548"/>
      <c r="BG71" s="2548"/>
      <c r="BH71" s="2548"/>
      <c r="BI71" s="2548"/>
      <c r="BJ71" s="2548"/>
      <c r="BK71" s="2548"/>
      <c r="BL71" s="2548"/>
      <c r="BM71" s="2548"/>
      <c r="BN71" s="2548"/>
      <c r="BO71" s="2548"/>
      <c r="BP71" s="2548"/>
      <c r="BQ71" s="2548"/>
      <c r="BR71" s="2548"/>
      <c r="BS71" s="2548"/>
      <c r="BT71" s="2548"/>
      <c r="BU71" s="2548"/>
      <c r="BV71" s="2548"/>
      <c r="BW71" s="2548"/>
      <c r="BX71" s="2548"/>
      <c r="BY71" s="2548"/>
      <c r="BZ71" s="2548"/>
      <c r="CA71" s="2548"/>
      <c r="CB71" s="2548"/>
      <c r="CC71" s="2548"/>
      <c r="CD71" s="2548"/>
      <c r="CE71" s="2548"/>
      <c r="CF71" s="2548"/>
      <c r="CG71" s="2548"/>
      <c r="CH71" s="2548"/>
      <c r="CI71" s="2548"/>
      <c r="CJ71" s="2549"/>
    </row>
    <row r="72" spans="1:88">
      <c r="B72" s="772" t="s">
        <v>903</v>
      </c>
      <c r="C72" s="1150"/>
      <c r="D72" s="1150"/>
      <c r="E72" s="1150"/>
      <c r="F72" s="772" t="s">
        <v>1955</v>
      </c>
      <c r="G72" s="772"/>
      <c r="H72" s="772"/>
      <c r="I72" s="772"/>
      <c r="J72" s="772"/>
      <c r="K72" s="772"/>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1149"/>
      <c r="AT72" s="1154"/>
      <c r="AV72" s="1277" t="s">
        <v>1509</v>
      </c>
      <c r="AW72" s="1278"/>
      <c r="AX72" s="1278"/>
      <c r="AY72" s="1278"/>
      <c r="AZ72" s="1278"/>
      <c r="BA72" s="1278"/>
      <c r="BB72" s="1278"/>
      <c r="BC72" s="1278"/>
      <c r="BD72" s="1278"/>
      <c r="BE72" s="1278"/>
      <c r="BF72" s="1278"/>
      <c r="BG72" s="1278"/>
      <c r="BH72" s="1278"/>
      <c r="BI72" s="1278"/>
      <c r="BJ72" s="1278"/>
      <c r="BK72" s="1278"/>
      <c r="BL72" s="1278"/>
      <c r="BM72" s="1278"/>
      <c r="BN72" s="1278"/>
      <c r="BO72" s="1278"/>
      <c r="BP72" s="1278"/>
      <c r="BQ72" s="1278"/>
      <c r="BR72" s="1278"/>
      <c r="BS72" s="1278"/>
      <c r="BT72" s="1278"/>
      <c r="BU72" s="1278"/>
      <c r="BV72" s="1278"/>
      <c r="BW72" s="1278"/>
      <c r="BX72" s="1278"/>
      <c r="BY72" s="1278"/>
      <c r="BZ72" s="1278"/>
      <c r="CA72" s="1278"/>
      <c r="CB72" s="1278"/>
      <c r="CC72" s="1278"/>
      <c r="CD72" s="1278"/>
      <c r="CE72" s="1278"/>
      <c r="CF72" s="1278"/>
      <c r="CG72" s="1278"/>
      <c r="CH72" s="1278"/>
      <c r="CI72" s="1157"/>
      <c r="CJ72" s="1159"/>
    </row>
    <row r="73" spans="1:88">
      <c r="B73" s="772"/>
      <c r="C73" s="1150"/>
      <c r="D73" s="1150"/>
      <c r="E73" s="1150"/>
      <c r="F73" s="2545" t="s">
        <v>1956</v>
      </c>
      <c r="G73" s="2546"/>
      <c r="H73" s="2546"/>
      <c r="I73" s="2546"/>
      <c r="J73" s="2546"/>
      <c r="K73" s="2546"/>
      <c r="L73" s="2546"/>
      <c r="M73" s="2546"/>
      <c r="N73" s="2546"/>
      <c r="O73" s="2546"/>
      <c r="P73" s="2546"/>
      <c r="Q73" s="2546"/>
      <c r="R73" s="2546"/>
      <c r="S73" s="2546"/>
      <c r="T73" s="2546"/>
      <c r="U73" s="2546"/>
      <c r="V73" s="2546"/>
      <c r="W73" s="2546"/>
      <c r="X73" s="2546"/>
      <c r="Y73" s="2546"/>
      <c r="Z73" s="2546"/>
      <c r="AA73" s="2546"/>
      <c r="AB73" s="2546"/>
      <c r="AC73" s="2546"/>
      <c r="AD73" s="2546"/>
      <c r="AE73" s="2546"/>
      <c r="AF73" s="2546"/>
      <c r="AG73" s="2546"/>
      <c r="AH73" s="2546"/>
      <c r="AI73" s="2546"/>
      <c r="AJ73" s="2546"/>
      <c r="AK73" s="2546"/>
      <c r="AL73" s="2546"/>
      <c r="AM73" s="2546"/>
      <c r="AN73" s="2546"/>
      <c r="AO73" s="2546"/>
      <c r="AP73" s="2546"/>
      <c r="AQ73" s="2546"/>
      <c r="AR73" s="2546"/>
      <c r="AS73" s="1149"/>
      <c r="AT73" s="1154"/>
      <c r="AU73" s="1153"/>
      <c r="AV73" s="2548" t="s">
        <v>1510</v>
      </c>
      <c r="AW73" s="2548"/>
      <c r="AX73" s="2548"/>
      <c r="AY73" s="2548"/>
      <c r="AZ73" s="2548"/>
      <c r="BA73" s="2548"/>
      <c r="BB73" s="2548"/>
      <c r="BC73" s="2548"/>
      <c r="BD73" s="2548"/>
      <c r="BE73" s="2548"/>
      <c r="BF73" s="2548"/>
      <c r="BG73" s="2548"/>
      <c r="BH73" s="2548"/>
      <c r="BI73" s="2548"/>
      <c r="BJ73" s="2548"/>
      <c r="BK73" s="2548"/>
      <c r="BL73" s="2548"/>
      <c r="BM73" s="2548"/>
      <c r="BN73" s="2548"/>
      <c r="BO73" s="2548"/>
      <c r="BP73" s="2548"/>
      <c r="BQ73" s="2548"/>
      <c r="BR73" s="2548"/>
      <c r="BS73" s="2548"/>
      <c r="BT73" s="2548"/>
      <c r="BU73" s="2548"/>
      <c r="BV73" s="2548"/>
      <c r="BW73" s="2548"/>
      <c r="BX73" s="2548"/>
      <c r="BY73" s="2548"/>
      <c r="BZ73" s="2548"/>
      <c r="CA73" s="2548"/>
      <c r="CB73" s="2548"/>
      <c r="CC73" s="2548"/>
      <c r="CD73" s="2548"/>
      <c r="CE73" s="2548"/>
      <c r="CF73" s="2548"/>
      <c r="CG73" s="2548"/>
      <c r="CH73" s="2548"/>
      <c r="CI73" s="2548"/>
      <c r="CJ73" s="2549"/>
    </row>
    <row r="74" spans="1:88">
      <c r="B74" s="772"/>
      <c r="C74" s="1150"/>
      <c r="D74" s="1150"/>
      <c r="E74" s="1150"/>
      <c r="F74" s="2546"/>
      <c r="G74" s="2546"/>
      <c r="H74" s="2546"/>
      <c r="I74" s="2546"/>
      <c r="J74" s="2546"/>
      <c r="K74" s="2546"/>
      <c r="L74" s="2546"/>
      <c r="M74" s="2546"/>
      <c r="N74" s="2546"/>
      <c r="O74" s="2546"/>
      <c r="P74" s="2546"/>
      <c r="Q74" s="2546"/>
      <c r="R74" s="2546"/>
      <c r="S74" s="2546"/>
      <c r="T74" s="2546"/>
      <c r="U74" s="2546"/>
      <c r="V74" s="2546"/>
      <c r="W74" s="2546"/>
      <c r="X74" s="2546"/>
      <c r="Y74" s="2546"/>
      <c r="Z74" s="2546"/>
      <c r="AA74" s="2546"/>
      <c r="AB74" s="2546"/>
      <c r="AC74" s="2546"/>
      <c r="AD74" s="2546"/>
      <c r="AE74" s="2546"/>
      <c r="AF74" s="2546"/>
      <c r="AG74" s="2546"/>
      <c r="AH74" s="2546"/>
      <c r="AI74" s="2546"/>
      <c r="AJ74" s="2546"/>
      <c r="AK74" s="2546"/>
      <c r="AL74" s="2546"/>
      <c r="AM74" s="2546"/>
      <c r="AN74" s="2546"/>
      <c r="AO74" s="2546"/>
      <c r="AP74" s="2546"/>
      <c r="AQ74" s="2546"/>
      <c r="AR74" s="2546"/>
      <c r="AS74" s="1149"/>
      <c r="AT74" s="1154"/>
      <c r="AU74" s="1153"/>
      <c r="AV74" s="2548" t="s">
        <v>1511</v>
      </c>
      <c r="AW74" s="2548"/>
      <c r="AX74" s="2548"/>
      <c r="AY74" s="2548"/>
      <c r="AZ74" s="2548"/>
      <c r="BA74" s="2548"/>
      <c r="BB74" s="2548"/>
      <c r="BC74" s="2548"/>
      <c r="BD74" s="2548"/>
      <c r="BE74" s="2548"/>
      <c r="BF74" s="2548"/>
      <c r="BG74" s="2548"/>
      <c r="BH74" s="2548"/>
      <c r="BI74" s="2548"/>
      <c r="BJ74" s="2548"/>
      <c r="BK74" s="2548"/>
      <c r="BL74" s="2548"/>
      <c r="BM74" s="2548"/>
      <c r="BN74" s="2548"/>
      <c r="BO74" s="2548"/>
      <c r="BP74" s="2548"/>
      <c r="BQ74" s="2548"/>
      <c r="BR74" s="2548"/>
      <c r="BS74" s="2548"/>
      <c r="BT74" s="2548"/>
      <c r="BU74" s="2548"/>
      <c r="BV74" s="2548"/>
      <c r="BW74" s="2548"/>
      <c r="BX74" s="2548"/>
      <c r="BY74" s="2548"/>
      <c r="BZ74" s="2548"/>
      <c r="CA74" s="2548"/>
      <c r="CB74" s="2548"/>
      <c r="CC74" s="2548"/>
      <c r="CD74" s="2548"/>
      <c r="CE74" s="2548"/>
      <c r="CF74" s="2548"/>
      <c r="CG74" s="2548"/>
      <c r="CH74" s="2548"/>
      <c r="CI74" s="2548"/>
      <c r="CJ74" s="2549"/>
    </row>
    <row r="75" spans="1:88" ht="12" customHeight="1">
      <c r="B75" s="1266"/>
      <c r="C75" s="772"/>
      <c r="D75" s="772"/>
      <c r="E75" s="772"/>
      <c r="F75" s="122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c r="AL75" s="1267"/>
      <c r="AM75" s="1267"/>
      <c r="AN75" s="1267"/>
      <c r="AO75" s="1267"/>
      <c r="AP75" s="1267"/>
      <c r="AQ75" s="1267"/>
      <c r="AR75" s="1267"/>
      <c r="AS75" s="1149"/>
      <c r="AT75" s="1154"/>
      <c r="AU75" s="1153"/>
      <c r="AV75" s="2548"/>
      <c r="AW75" s="2548"/>
      <c r="AX75" s="2548"/>
      <c r="AY75" s="2548"/>
      <c r="AZ75" s="2548"/>
      <c r="BA75" s="2548"/>
      <c r="BB75" s="2548"/>
      <c r="BC75" s="2548"/>
      <c r="BD75" s="2548"/>
      <c r="BE75" s="2548"/>
      <c r="BF75" s="2548"/>
      <c r="BG75" s="2548"/>
      <c r="BH75" s="2548"/>
      <c r="BI75" s="2548"/>
      <c r="BJ75" s="2548"/>
      <c r="BK75" s="2548"/>
      <c r="BL75" s="2548"/>
      <c r="BM75" s="2548"/>
      <c r="BN75" s="2548"/>
      <c r="BO75" s="2548"/>
      <c r="BP75" s="2548"/>
      <c r="BQ75" s="2548"/>
      <c r="BR75" s="2548"/>
      <c r="BS75" s="2548"/>
      <c r="BT75" s="2548"/>
      <c r="BU75" s="2548"/>
      <c r="BV75" s="2548"/>
      <c r="BW75" s="2548"/>
      <c r="BX75" s="2548"/>
      <c r="BY75" s="2548"/>
      <c r="BZ75" s="2548"/>
      <c r="CA75" s="2548"/>
      <c r="CB75" s="2548"/>
      <c r="CC75" s="2548"/>
      <c r="CD75" s="2548"/>
      <c r="CE75" s="2548"/>
      <c r="CF75" s="2548"/>
      <c r="CG75" s="2548"/>
      <c r="CH75" s="2548"/>
      <c r="CI75" s="2548"/>
      <c r="CJ75" s="2549"/>
    </row>
    <row r="76" spans="1:88" ht="12" customHeight="1">
      <c r="B76" s="772"/>
      <c r="C76" s="772"/>
      <c r="D76" s="772"/>
      <c r="E76" s="772"/>
      <c r="F76" s="1267"/>
      <c r="G76" s="1267"/>
      <c r="H76" s="1267"/>
      <c r="I76" s="1267"/>
      <c r="J76" s="1267"/>
      <c r="K76" s="1267"/>
      <c r="L76" s="1267"/>
      <c r="M76" s="1267"/>
      <c r="N76" s="1267"/>
      <c r="O76" s="1267"/>
      <c r="P76" s="1267"/>
      <c r="Q76" s="1267"/>
      <c r="R76" s="1267"/>
      <c r="S76" s="1267"/>
      <c r="T76" s="1267"/>
      <c r="U76" s="1267"/>
      <c r="V76" s="1267"/>
      <c r="W76" s="1267"/>
      <c r="X76" s="1267"/>
      <c r="Y76" s="1267"/>
      <c r="Z76" s="1267"/>
      <c r="AA76" s="1267"/>
      <c r="AB76" s="1267"/>
      <c r="AC76" s="1267"/>
      <c r="AD76" s="1267"/>
      <c r="AE76" s="1267"/>
      <c r="AF76" s="1267"/>
      <c r="AG76" s="1267"/>
      <c r="AH76" s="1267"/>
      <c r="AI76" s="1267"/>
      <c r="AJ76" s="1267"/>
      <c r="AK76" s="1267"/>
      <c r="AL76" s="1267"/>
      <c r="AM76" s="1267"/>
      <c r="AN76" s="1267"/>
      <c r="AO76" s="1267"/>
      <c r="AP76" s="1267"/>
      <c r="AQ76" s="1267"/>
      <c r="AR76" s="1267"/>
      <c r="AS76" s="1149"/>
      <c r="AT76" s="1155"/>
      <c r="AU76" s="1156"/>
      <c r="AV76" s="2550"/>
      <c r="AW76" s="2550"/>
      <c r="AX76" s="2550"/>
      <c r="AY76" s="2550"/>
      <c r="AZ76" s="2550"/>
      <c r="BA76" s="2550"/>
      <c r="BB76" s="2550"/>
      <c r="BC76" s="2550"/>
      <c r="BD76" s="2550"/>
      <c r="BE76" s="2550"/>
      <c r="BF76" s="2550"/>
      <c r="BG76" s="2550"/>
      <c r="BH76" s="2550"/>
      <c r="BI76" s="2550"/>
      <c r="BJ76" s="2550"/>
      <c r="BK76" s="2550"/>
      <c r="BL76" s="2550"/>
      <c r="BM76" s="2550"/>
      <c r="BN76" s="2550"/>
      <c r="BO76" s="2550"/>
      <c r="BP76" s="2550"/>
      <c r="BQ76" s="2550"/>
      <c r="BR76" s="2550"/>
      <c r="BS76" s="2550"/>
      <c r="BT76" s="2550"/>
      <c r="BU76" s="2550"/>
      <c r="BV76" s="2550"/>
      <c r="BW76" s="2550"/>
      <c r="BX76" s="2550"/>
      <c r="BY76" s="2550"/>
      <c r="BZ76" s="2550"/>
      <c r="CA76" s="2550"/>
      <c r="CB76" s="2550"/>
      <c r="CC76" s="2550"/>
      <c r="CD76" s="2550"/>
      <c r="CE76" s="2550"/>
      <c r="CF76" s="2550"/>
      <c r="CG76" s="2550"/>
      <c r="CH76" s="2550"/>
      <c r="CI76" s="2550"/>
      <c r="CJ76" s="2551"/>
    </row>
    <row r="77" spans="1:88" s="734" customFormat="1" ht="13.5" customHeight="1">
      <c r="A77" s="735"/>
      <c r="AT77" s="735"/>
      <c r="AU77" s="735"/>
      <c r="AV77" s="735"/>
      <c r="AW77" s="735"/>
      <c r="AX77" s="735"/>
      <c r="AY77" s="735"/>
      <c r="AZ77" s="735"/>
      <c r="BA77" s="2775"/>
      <c r="BB77" s="2775"/>
      <c r="BC77" s="2775"/>
      <c r="BD77" s="2775"/>
      <c r="BE77" s="2775"/>
      <c r="BF77" s="2775"/>
      <c r="BG77" s="2775"/>
      <c r="BH77" s="2775"/>
      <c r="BI77" s="2775"/>
      <c r="BJ77" s="2775"/>
      <c r="BK77" s="2775"/>
      <c r="BL77" s="2775"/>
      <c r="BM77" s="2775"/>
      <c r="BN77" s="2775"/>
      <c r="BO77" s="2775"/>
      <c r="BP77" s="2775"/>
      <c r="BQ77" s="2775"/>
      <c r="BR77" s="2775"/>
      <c r="BS77" s="2775"/>
      <c r="BT77" s="2775"/>
      <c r="BU77" s="2775"/>
      <c r="BV77" s="2775"/>
      <c r="BW77" s="2775"/>
      <c r="BX77" s="2775"/>
      <c r="BY77" s="2775"/>
      <c r="BZ77" s="2775"/>
      <c r="CA77" s="2775"/>
      <c r="CB77" s="2775"/>
      <c r="CC77" s="2775"/>
      <c r="CD77" s="2775"/>
      <c r="CE77" s="2775"/>
      <c r="CF77" s="2775"/>
      <c r="CG77" s="2775"/>
      <c r="CH77" s="2775"/>
      <c r="CI77" s="2775"/>
      <c r="CJ77" s="2775"/>
    </row>
    <row r="78" spans="1:88" s="734" customFormat="1" ht="13.5" customHeight="1">
      <c r="A78" s="735"/>
    </row>
    <row r="79" spans="1:88" s="734" customFormat="1" ht="13.5" customHeight="1">
      <c r="A79" s="735"/>
    </row>
    <row r="80" spans="1:88"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1" s="734" customFormat="1" ht="13.5" customHeight="1">
      <c r="A97" s="735"/>
    </row>
    <row r="98" spans="1:1" s="734" customFormat="1" ht="13.5" customHeight="1">
      <c r="A98" s="735"/>
    </row>
    <row r="99" spans="1:1" s="734" customFormat="1" ht="13.5" customHeight="1">
      <c r="A99" s="735"/>
    </row>
    <row r="100" spans="1:1" s="734" customFormat="1" ht="13.5" customHeight="1">
      <c r="A100" s="735"/>
    </row>
    <row r="101" spans="1:1" s="734" customFormat="1" ht="13.5" customHeight="1">
      <c r="A101" s="735"/>
    </row>
    <row r="102" spans="1:1" s="734" customFormat="1" ht="13.5" customHeight="1">
      <c r="A102" s="735"/>
    </row>
    <row r="103" spans="1:1" s="734" customFormat="1" ht="13.5" customHeight="1">
      <c r="A103" s="735"/>
    </row>
    <row r="104" spans="1:1" s="734" customFormat="1" ht="13.5" customHeight="1">
      <c r="A104" s="735"/>
    </row>
    <row r="105" spans="1:1" s="734" customFormat="1" ht="13.5" customHeight="1">
      <c r="A105" s="735"/>
    </row>
    <row r="106" spans="1:1" s="734" customFormat="1" ht="13.5" customHeight="1">
      <c r="A106" s="735"/>
    </row>
    <row r="107" spans="1:1" s="734" customFormat="1" ht="13.5" customHeight="1">
      <c r="A107" s="735"/>
    </row>
    <row r="108" spans="1:1" s="734" customFormat="1" ht="13.5" customHeight="1">
      <c r="A108" s="735"/>
    </row>
    <row r="109" spans="1:1" s="734" customFormat="1" ht="13.5" customHeight="1">
      <c r="A109" s="735"/>
    </row>
    <row r="110" spans="1:1" s="734" customFormat="1" ht="13.5" customHeight="1">
      <c r="A110" s="735"/>
    </row>
    <row r="111" spans="1:1" s="734" customFormat="1" ht="13.5" customHeight="1">
      <c r="A111" s="735"/>
    </row>
    <row r="112" spans="1:1" s="734" customFormat="1" ht="13.5" customHeight="1">
      <c r="A112" s="735"/>
    </row>
    <row r="113" spans="1:44" s="734" customFormat="1" ht="13.5" customHeight="1">
      <c r="A113" s="735"/>
    </row>
    <row r="114" spans="1:44" s="734" customFormat="1" ht="13.5" customHeight="1">
      <c r="A114" s="735"/>
    </row>
    <row r="115" spans="1:44" s="734" customFormat="1" ht="13.5" customHeight="1">
      <c r="A115" s="735"/>
    </row>
    <row r="116" spans="1:44" s="734" customFormat="1" ht="13.5" customHeight="1">
      <c r="A116" s="735"/>
    </row>
    <row r="117" spans="1:44" s="734" customFormat="1" ht="13.5" customHeight="1">
      <c r="A117" s="735"/>
    </row>
    <row r="118" spans="1:44" s="734" customFormat="1" ht="13.5" customHeight="1">
      <c r="A118" s="735"/>
    </row>
    <row r="119" spans="1:44" s="734" customFormat="1" ht="13.5" customHeight="1">
      <c r="A119" s="735"/>
      <c r="B119" s="692"/>
      <c r="C119" s="692"/>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692"/>
      <c r="AL119" s="692"/>
      <c r="AM119" s="692"/>
      <c r="AN119" s="692"/>
      <c r="AO119" s="692"/>
      <c r="AP119" s="692"/>
      <c r="AQ119" s="692"/>
      <c r="AR119" s="692"/>
    </row>
    <row r="120" spans="1:44" s="734" customFormat="1" ht="13.5" customHeight="1">
      <c r="A120" s="735"/>
      <c r="B120" s="692"/>
      <c r="C120" s="692"/>
      <c r="D120" s="692"/>
      <c r="E120" s="692"/>
      <c r="F120" s="692"/>
      <c r="G120" s="692"/>
      <c r="H120" s="692"/>
      <c r="I120" s="692"/>
      <c r="J120" s="692"/>
      <c r="K120" s="692"/>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692"/>
      <c r="AL120" s="692"/>
      <c r="AM120" s="692"/>
      <c r="AN120" s="692"/>
      <c r="AO120" s="692"/>
      <c r="AP120" s="692"/>
      <c r="AQ120" s="692"/>
      <c r="AR120" s="692"/>
    </row>
    <row r="121" spans="1:44" s="734" customFormat="1" ht="13.5" customHeight="1">
      <c r="A121" s="735"/>
      <c r="B121" s="692"/>
      <c r="C121" s="692"/>
      <c r="D121" s="692"/>
      <c r="E121" s="692"/>
      <c r="F121" s="692"/>
      <c r="G121" s="692"/>
      <c r="H121" s="692"/>
      <c r="I121" s="692"/>
      <c r="J121" s="692"/>
      <c r="K121" s="692"/>
      <c r="L121" s="692"/>
      <c r="M121" s="692"/>
      <c r="N121" s="692"/>
      <c r="O121" s="692"/>
      <c r="P121" s="692"/>
      <c r="Q121" s="692"/>
      <c r="R121" s="692"/>
      <c r="S121" s="692"/>
      <c r="T121" s="692"/>
      <c r="U121" s="692"/>
      <c r="V121" s="692"/>
      <c r="W121" s="692"/>
      <c r="X121" s="692"/>
      <c r="Y121" s="692"/>
      <c r="Z121" s="692"/>
      <c r="AA121" s="692"/>
      <c r="AB121" s="692"/>
      <c r="AC121" s="692"/>
      <c r="AD121" s="692"/>
      <c r="AE121" s="692"/>
      <c r="AF121" s="692"/>
      <c r="AG121" s="692"/>
      <c r="AH121" s="692"/>
      <c r="AI121" s="692"/>
      <c r="AJ121" s="692"/>
      <c r="AK121" s="692"/>
      <c r="AL121" s="692"/>
      <c r="AM121" s="692"/>
      <c r="AN121" s="692"/>
      <c r="AO121" s="692"/>
      <c r="AP121" s="692"/>
      <c r="AQ121" s="692"/>
      <c r="AR121" s="692"/>
    </row>
    <row r="122" spans="1:44" s="734" customFormat="1" ht="13.5" customHeight="1">
      <c r="A122" s="735"/>
      <c r="B122" s="692"/>
      <c r="C122" s="692"/>
      <c r="D122" s="692"/>
      <c r="E122" s="692"/>
      <c r="F122" s="692"/>
      <c r="G122" s="692"/>
      <c r="H122" s="692"/>
      <c r="I122" s="692"/>
      <c r="J122" s="692"/>
      <c r="K122" s="692"/>
      <c r="L122" s="692"/>
      <c r="M122" s="692"/>
      <c r="N122" s="692"/>
      <c r="O122" s="692"/>
      <c r="P122" s="692"/>
      <c r="Q122" s="692"/>
      <c r="R122" s="692"/>
      <c r="S122" s="692"/>
      <c r="T122" s="692"/>
      <c r="U122" s="692"/>
      <c r="V122" s="692"/>
      <c r="W122" s="692"/>
      <c r="X122" s="692"/>
      <c r="Y122" s="692"/>
      <c r="Z122" s="692"/>
      <c r="AA122" s="692"/>
      <c r="AB122" s="692"/>
      <c r="AC122" s="692"/>
      <c r="AD122" s="692"/>
      <c r="AE122" s="692"/>
      <c r="AF122" s="692"/>
      <c r="AG122" s="692"/>
      <c r="AH122" s="692"/>
      <c r="AI122" s="692"/>
      <c r="AJ122" s="692"/>
      <c r="AK122" s="692"/>
      <c r="AL122" s="692"/>
      <c r="AM122" s="692"/>
      <c r="AN122" s="692"/>
      <c r="AO122" s="692"/>
      <c r="AP122" s="692"/>
      <c r="AQ122" s="692"/>
      <c r="AR122" s="692"/>
    </row>
    <row r="123" spans="1:44" s="734" customFormat="1" ht="13.5" customHeight="1">
      <c r="A123" s="735"/>
      <c r="B123" s="692"/>
      <c r="C123" s="692"/>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2"/>
      <c r="AL123" s="692"/>
      <c r="AM123" s="692"/>
      <c r="AN123" s="692"/>
      <c r="AO123" s="692"/>
      <c r="AP123" s="692"/>
      <c r="AQ123" s="692"/>
      <c r="AR123" s="692"/>
    </row>
    <row r="124" spans="1:44" s="734" customFormat="1" ht="13.5" customHeight="1">
      <c r="A124" s="735"/>
      <c r="B124" s="692"/>
      <c r="C124" s="692"/>
      <c r="D124" s="692"/>
      <c r="E124" s="692"/>
      <c r="F124" s="692"/>
      <c r="G124" s="692"/>
      <c r="H124" s="69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row>
    <row r="125" spans="1:44" s="734" customFormat="1" ht="13.5" customHeight="1">
      <c r="A125" s="735"/>
      <c r="B125" s="692"/>
      <c r="C125" s="692"/>
      <c r="D125" s="692"/>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692"/>
      <c r="AB125" s="692"/>
      <c r="AC125" s="692"/>
      <c r="AD125" s="692"/>
      <c r="AE125" s="692"/>
      <c r="AF125" s="692"/>
      <c r="AG125" s="692"/>
      <c r="AH125" s="692"/>
      <c r="AI125" s="692"/>
      <c r="AJ125" s="692"/>
      <c r="AK125" s="692"/>
      <c r="AL125" s="692"/>
      <c r="AM125" s="692"/>
      <c r="AN125" s="692"/>
      <c r="AO125" s="692"/>
      <c r="AP125" s="692"/>
      <c r="AQ125" s="692"/>
      <c r="AR125" s="692"/>
    </row>
    <row r="126" spans="1:44" s="734" customFormat="1" ht="13.5" customHeight="1">
      <c r="A126" s="735"/>
      <c r="B126" s="692"/>
      <c r="C126" s="692"/>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692"/>
      <c r="AL126" s="692"/>
      <c r="AM126" s="692"/>
      <c r="AN126" s="692"/>
      <c r="AO126" s="692"/>
      <c r="AP126" s="692"/>
      <c r="AQ126" s="692"/>
      <c r="AR126" s="692"/>
    </row>
  </sheetData>
  <dataConsolidate/>
  <mergeCells count="231">
    <mergeCell ref="BS21:BS22"/>
    <mergeCell ref="CA21:CE22"/>
    <mergeCell ref="CA19:CE19"/>
    <mergeCell ref="CA20:CE20"/>
    <mergeCell ref="BV37:CC38"/>
    <mergeCell ref="X50:AB51"/>
    <mergeCell ref="I50:V51"/>
    <mergeCell ref="S12:X13"/>
    <mergeCell ref="I29:N30"/>
    <mergeCell ref="I31:N32"/>
    <mergeCell ref="I33:N34"/>
    <mergeCell ref="I40:N45"/>
    <mergeCell ref="O42:R43"/>
    <mergeCell ref="S44:Y45"/>
    <mergeCell ref="Z44:AE45"/>
    <mergeCell ref="O31:AC32"/>
    <mergeCell ref="I36:N39"/>
    <mergeCell ref="O38:X39"/>
    <mergeCell ref="Y38:AH39"/>
    <mergeCell ref="AF44:AL45"/>
    <mergeCell ref="AI38:AR39"/>
    <mergeCell ref="AM44:AR45"/>
    <mergeCell ref="AU24:AY29"/>
    <mergeCell ref="BB31:BE34"/>
    <mergeCell ref="BE20:BF20"/>
    <mergeCell ref="BA19:BE19"/>
    <mergeCell ref="BG33:BP34"/>
    <mergeCell ref="BQ33:BZ34"/>
    <mergeCell ref="CA33:CJ34"/>
    <mergeCell ref="BG20:BI20"/>
    <mergeCell ref="BJ20:BK20"/>
    <mergeCell ref="AT18:AZ22"/>
    <mergeCell ref="BW21:BY22"/>
    <mergeCell ref="AU31:AY38"/>
    <mergeCell ref="BA35:BF38"/>
    <mergeCell ref="BS18:BX18"/>
    <mergeCell ref="BQ26:BQ27"/>
    <mergeCell ref="BR26:BW27"/>
    <mergeCell ref="BX26:BY27"/>
    <mergeCell ref="BR28:BW29"/>
    <mergeCell ref="BX28:BY29"/>
    <mergeCell ref="BA26:BJ27"/>
    <mergeCell ref="BZ26:CJ27"/>
    <mergeCell ref="BG37:BM38"/>
    <mergeCell ref="BG35:BM36"/>
    <mergeCell ref="BT21:BV22"/>
    <mergeCell ref="BN37:BU38"/>
    <mergeCell ref="BQ31:BZ32"/>
    <mergeCell ref="S10:AG11"/>
    <mergeCell ref="AF1:AR1"/>
    <mergeCell ref="S14:X14"/>
    <mergeCell ref="S15:X15"/>
    <mergeCell ref="O36:X37"/>
    <mergeCell ref="B3:AR4"/>
    <mergeCell ref="I6:AM6"/>
    <mergeCell ref="C6:H6"/>
    <mergeCell ref="C29:G34"/>
    <mergeCell ref="AH14:AR15"/>
    <mergeCell ref="O33:AC34"/>
    <mergeCell ref="AD33:AR34"/>
    <mergeCell ref="C17:G19"/>
    <mergeCell ref="C20:G23"/>
    <mergeCell ref="AD31:AR32"/>
    <mergeCell ref="C10:G15"/>
    <mergeCell ref="B8:H8"/>
    <mergeCell ref="I10:R11"/>
    <mergeCell ref="I17:AR17"/>
    <mergeCell ref="Y12:Y13"/>
    <mergeCell ref="Z12:AE13"/>
    <mergeCell ref="AF12:AG13"/>
    <mergeCell ref="Y14:Y15"/>
    <mergeCell ref="Z14:AE15"/>
    <mergeCell ref="C52:G53"/>
    <mergeCell ref="X52:AB53"/>
    <mergeCell ref="AD54:AR55"/>
    <mergeCell ref="AD56:AR57"/>
    <mergeCell ref="X54:AB55"/>
    <mergeCell ref="X56:AB57"/>
    <mergeCell ref="I54:K54"/>
    <mergeCell ref="I55:K55"/>
    <mergeCell ref="L54:V55"/>
    <mergeCell ref="I56:V57"/>
    <mergeCell ref="I8:AM8"/>
    <mergeCell ref="AH12:AR13"/>
    <mergeCell ref="AH10:AR11"/>
    <mergeCell ref="A1:A3"/>
    <mergeCell ref="BA77:CJ77"/>
    <mergeCell ref="BQ48:BX49"/>
    <mergeCell ref="BY48:CJ49"/>
    <mergeCell ref="BQ50:BX51"/>
    <mergeCell ref="BY50:CJ51"/>
    <mergeCell ref="BY40:CJ41"/>
    <mergeCell ref="BO42:BX43"/>
    <mergeCell ref="BY42:CJ43"/>
    <mergeCell ref="BO44:BX45"/>
    <mergeCell ref="AT40:BB41"/>
    <mergeCell ref="BC40:BM41"/>
    <mergeCell ref="AV42:BB43"/>
    <mergeCell ref="BC42:BM43"/>
    <mergeCell ref="AT44:BB45"/>
    <mergeCell ref="BC44:BM45"/>
    <mergeCell ref="AV46:BB47"/>
    <mergeCell ref="BC46:BM47"/>
    <mergeCell ref="C36:G45"/>
    <mergeCell ref="O44:R45"/>
    <mergeCell ref="AD29:AR30"/>
    <mergeCell ref="AT3:CJ4"/>
    <mergeCell ref="AU5:AY7"/>
    <mergeCell ref="BA5:BN7"/>
    <mergeCell ref="BP5:BT7"/>
    <mergeCell ref="BV5:CJ7"/>
    <mergeCell ref="AU8:AY10"/>
    <mergeCell ref="BP14:BT15"/>
    <mergeCell ref="BP16:BT17"/>
    <mergeCell ref="BV16:CB17"/>
    <mergeCell ref="AU11:AY13"/>
    <mergeCell ref="BA11:CJ13"/>
    <mergeCell ref="BA16:BL17"/>
    <mergeCell ref="BM16:BN17"/>
    <mergeCell ref="BT10:BV10"/>
    <mergeCell ref="CB10:CD10"/>
    <mergeCell ref="CF10:CI10"/>
    <mergeCell ref="BA8:CJ9"/>
    <mergeCell ref="AU14:AY15"/>
    <mergeCell ref="AU16:AY17"/>
    <mergeCell ref="BA14:BN15"/>
    <mergeCell ref="BW10:BZ10"/>
    <mergeCell ref="BX15:CJ15"/>
    <mergeCell ref="BX14:CJ14"/>
    <mergeCell ref="CC16:CJ17"/>
    <mergeCell ref="O29:AC30"/>
    <mergeCell ref="Z42:AE43"/>
    <mergeCell ref="I60:V61"/>
    <mergeCell ref="I62:V63"/>
    <mergeCell ref="AF26:AR27"/>
    <mergeCell ref="AD50:AR51"/>
    <mergeCell ref="AD52:AR53"/>
    <mergeCell ref="Y60:AC61"/>
    <mergeCell ref="Y62:AC63"/>
    <mergeCell ref="AF42:AL43"/>
    <mergeCell ref="AM42:AR43"/>
    <mergeCell ref="S42:Y43"/>
    <mergeCell ref="AM40:AR41"/>
    <mergeCell ref="S40:Y41"/>
    <mergeCell ref="Y36:AH37"/>
    <mergeCell ref="O40:R41"/>
    <mergeCell ref="AD60:AR61"/>
    <mergeCell ref="AD62:AR63"/>
    <mergeCell ref="X58:AB59"/>
    <mergeCell ref="I58:V59"/>
    <mergeCell ref="AD58:AR59"/>
    <mergeCell ref="CA31:CJ32"/>
    <mergeCell ref="BY44:CJ45"/>
    <mergeCell ref="BO53:BU56"/>
    <mergeCell ref="BV53:CC56"/>
    <mergeCell ref="CD53:CJ56"/>
    <mergeCell ref="I47:V48"/>
    <mergeCell ref="X47:AB48"/>
    <mergeCell ref="AD47:AR48"/>
    <mergeCell ref="I52:V53"/>
    <mergeCell ref="AF40:AL41"/>
    <mergeCell ref="AI36:AR37"/>
    <mergeCell ref="CD37:CJ38"/>
    <mergeCell ref="Z40:AE41"/>
    <mergeCell ref="CD35:CJ36"/>
    <mergeCell ref="BG31:BP32"/>
    <mergeCell ref="AT53:BA56"/>
    <mergeCell ref="BB53:BG56"/>
    <mergeCell ref="C24:G25"/>
    <mergeCell ref="AD24:AE25"/>
    <mergeCell ref="AD26:AE27"/>
    <mergeCell ref="I12:R13"/>
    <mergeCell ref="I14:R15"/>
    <mergeCell ref="I26:T27"/>
    <mergeCell ref="U26:V27"/>
    <mergeCell ref="I20:AR21"/>
    <mergeCell ref="I22:AR23"/>
    <mergeCell ref="C26:G27"/>
    <mergeCell ref="I24:V25"/>
    <mergeCell ref="X24:AB27"/>
    <mergeCell ref="AF24:AR25"/>
    <mergeCell ref="I18:AR19"/>
    <mergeCell ref="AF14:AG15"/>
    <mergeCell ref="BB20:BD20"/>
    <mergeCell ref="CF20:CG20"/>
    <mergeCell ref="CF19:CG19"/>
    <mergeCell ref="CH19:CJ19"/>
    <mergeCell ref="CH20:CJ20"/>
    <mergeCell ref="BO40:BX41"/>
    <mergeCell ref="BA28:BJ29"/>
    <mergeCell ref="BZ28:CJ29"/>
    <mergeCell ref="BF19:BJ19"/>
    <mergeCell ref="BK28:BP29"/>
    <mergeCell ref="BQ28:BQ29"/>
    <mergeCell ref="CH21:CJ22"/>
    <mergeCell ref="CF21:CG22"/>
    <mergeCell ref="BS19:BX19"/>
    <mergeCell ref="BS20:BX20"/>
    <mergeCell ref="BK19:BP19"/>
    <mergeCell ref="BL20:BN20"/>
    <mergeCell ref="BO20:BP20"/>
    <mergeCell ref="BA24:BJ25"/>
    <mergeCell ref="BK26:BP27"/>
    <mergeCell ref="BZ24:CJ25"/>
    <mergeCell ref="BK24:BY25"/>
    <mergeCell ref="BN35:BU36"/>
    <mergeCell ref="BV35:CC36"/>
    <mergeCell ref="F70:AR71"/>
    <mergeCell ref="F73:AR74"/>
    <mergeCell ref="AV61:CH62"/>
    <mergeCell ref="AV63:CH65"/>
    <mergeCell ref="AV66:CH67"/>
    <mergeCell ref="AV68:CJ71"/>
    <mergeCell ref="AV74:CJ76"/>
    <mergeCell ref="AV73:CJ73"/>
    <mergeCell ref="BY46:CJ47"/>
    <mergeCell ref="BO46:BX47"/>
    <mergeCell ref="C47:G48"/>
    <mergeCell ref="BH53:BN56"/>
    <mergeCell ref="C54:G55"/>
    <mergeCell ref="C56:G57"/>
    <mergeCell ref="C50:G51"/>
    <mergeCell ref="B65:I68"/>
    <mergeCell ref="J65:O68"/>
    <mergeCell ref="P65:V68"/>
    <mergeCell ref="W65:AC68"/>
    <mergeCell ref="AD65:AK68"/>
    <mergeCell ref="AL65:AR68"/>
    <mergeCell ref="C58:G59"/>
    <mergeCell ref="D60:H61"/>
    <mergeCell ref="D62:H63"/>
  </mergeCells>
  <phoneticPr fontId="6"/>
  <conditionalFormatting sqref="J65:O68">
    <cfRule type="cellIs" dxfId="4828" priority="19" operator="equal">
      <formula>"有 　無"</formula>
    </cfRule>
  </conditionalFormatting>
  <conditionalFormatting sqref="W65:AC68">
    <cfRule type="cellIs" dxfId="4827" priority="18" operator="equal">
      <formula>"有 　無"</formula>
    </cfRule>
  </conditionalFormatting>
  <conditionalFormatting sqref="AL65:AR68">
    <cfRule type="cellIs" dxfId="4826" priority="17" operator="equal">
      <formula>"有 　無"</formula>
    </cfRule>
  </conditionalFormatting>
  <conditionalFormatting sqref="BA19:BE19">
    <cfRule type="cellIs" dxfId="4825" priority="43" operator="equal">
      <formula>"・ 前払 "</formula>
    </cfRule>
  </conditionalFormatting>
  <conditionalFormatting sqref="BB53:BG56">
    <cfRule type="cellIs" dxfId="4824" priority="16" operator="equal">
      <formula>"有 　無"</formula>
    </cfRule>
  </conditionalFormatting>
  <conditionalFormatting sqref="BF19:BJ19">
    <cfRule type="cellIs" dxfId="4823" priority="44" operator="equal">
      <formula>"・部分払"</formula>
    </cfRule>
  </conditionalFormatting>
  <conditionalFormatting sqref="BK19:BP19">
    <cfRule type="cellIs" dxfId="4822" priority="42" operator="equal">
      <formula>"・完成払"</formula>
    </cfRule>
  </conditionalFormatting>
  <conditionalFormatting sqref="BO53:BU56">
    <cfRule type="cellIs" dxfId="4821" priority="15" operator="equal">
      <formula>"有 　無"</formula>
    </cfRule>
  </conditionalFormatting>
  <conditionalFormatting sqref="BS18:BX18">
    <cfRule type="cellIs" dxfId="4820" priority="38" operator="equal">
      <formula>"・ 毎月払 "</formula>
    </cfRule>
  </conditionalFormatting>
  <conditionalFormatting sqref="BS19:BX19">
    <cfRule type="cellIs" dxfId="4819" priority="40" operator="equal">
      <formula>"・ 隔月払 "</formula>
    </cfRule>
  </conditionalFormatting>
  <conditionalFormatting sqref="BS20:BX20">
    <cfRule type="cellIs" dxfId="4818" priority="39" operator="equal">
      <formula>"・ その他 "</formula>
    </cfRule>
  </conditionalFormatting>
  <conditionalFormatting sqref="CD53:CJ56">
    <cfRule type="cellIs" dxfId="4817" priority="14" operator="equal">
      <formula>"有 　無"</formula>
    </cfRule>
  </conditionalFormatting>
  <dataValidations count="12">
    <dataValidation imeMode="hiragana" allowBlank="1" showInputMessage="1" showErrorMessage="1" sqref="I8:AM8 S42:AR45 BA26:BJ29 I12:R15 BA5:BN7 BV5:CJ7 BA8:CJ9 BA11:CJ13 O33:AR34 I18:AR19 I47:V48 AD47:AR48 BY40:CJ51 I58 BG37:CJ38 BC40:BM47 I60:V63 J50:V55 I50:I56 AE50:AR57 AD50:AD58 AD60:AR63"/>
    <dataValidation type="list" allowBlank="1" showInputMessage="1" sqref="AF26:AR27">
      <formula1>$CP$12:$CP$14</formula1>
    </dataValidation>
    <dataValidation imeMode="off" allowBlank="1" showInputMessage="1" showErrorMessage="1" sqref="CF21:CG22 BZ26:CJ29 BR26 BR28 Z12 Z14"/>
    <dataValidation type="list" allowBlank="1" showInputMessage="1" showErrorMessage="1" sqref="BA19:BE19">
      <formula1>"・ 前払 ,・(前払)"</formula1>
    </dataValidation>
    <dataValidation type="list" allowBlank="1" showInputMessage="1" showErrorMessage="1" sqref="BF19:BJ19">
      <formula1>"・部分払,・(部分払)"</formula1>
    </dataValidation>
    <dataValidation type="list" allowBlank="1" showInputMessage="1" showErrorMessage="1" sqref="BK19:BP19">
      <formula1>"・完成払,・(完成払)"</formula1>
    </dataValidation>
    <dataValidation type="list" allowBlank="1" showInputMessage="1" showErrorMessage="1" sqref="BS20:BX20">
      <formula1>"・ その他 ,・(その他)"</formula1>
    </dataValidation>
    <dataValidation type="list" allowBlank="1" showInputMessage="1" showErrorMessage="1" sqref="BS19:BX19">
      <formula1>"・ 隔月払 ,・(隔月払)"</formula1>
    </dataValidation>
    <dataValidation type="list" imeMode="off" allowBlank="1" showInputMessage="1" showErrorMessage="1" sqref="BS18">
      <formula1>"・ 毎月払 ,・(毎月払)"</formula1>
    </dataValidation>
    <dataValidation type="list" allowBlank="1" showInputMessage="1" showErrorMessage="1" sqref="AL65:AR68 BB53:BG56 BO53:BU56 CD53:CJ56 W65:AC68 J65:O68">
      <formula1>"有 　無, 無 , 有 "</formula1>
    </dataValidation>
    <dataValidation type="list" allowBlank="1" showInputMessage="1" showErrorMessage="1" sqref="BK26:BP29 S12:X13">
      <formula1>"大臣　特定 知事　一般,大臣 特定,大臣 一般,知事 特定,知事 一般"</formula1>
    </dataValidation>
    <dataValidation type="list" allowBlank="1" showInputMessage="1" showErrorMessage="1" sqref="O38:AR39 BG33:CJ34">
      <formula1>"加入　　未加入       適用除外,加入,未加入,適用除外"</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1815" r:id="rId4" name="Check Box 23">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161816" r:id="rId5" name="Check Box 24">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161817" r:id="rId6" name="Check Box 25">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161818" r:id="rId7" name="Check Box 2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19" r:id="rId8" name="Check Box 27">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161820" r:id="rId9" name="Check Box 28">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21" r:id="rId10" name="Check Box 29">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161822" r:id="rId11" name="Check Box 30">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C56"/>
  <sheetViews>
    <sheetView workbookViewId="0">
      <selection sqref="A1:A3"/>
    </sheetView>
  </sheetViews>
  <sheetFormatPr defaultColWidth="8" defaultRowHeight="13.5"/>
  <cols>
    <col min="1" max="1" width="10.625" style="403" bestFit="1" customWidth="1"/>
    <col min="2" max="2" width="4.625" style="255" customWidth="1"/>
    <col min="3" max="27" width="3.625" style="255" customWidth="1"/>
    <col min="28" max="29" width="9" style="403" customWidth="1"/>
    <col min="30" max="16384" width="8" style="255"/>
  </cols>
  <sheetData>
    <row r="1" spans="1:26">
      <c r="A1" s="1942" t="s">
        <v>755</v>
      </c>
      <c r="B1" s="52"/>
      <c r="C1" s="52"/>
      <c r="D1" s="52"/>
      <c r="E1" s="52"/>
      <c r="F1" s="52"/>
      <c r="G1" s="52"/>
      <c r="H1" s="52"/>
      <c r="I1" s="52"/>
      <c r="J1" s="52"/>
      <c r="K1" s="52"/>
      <c r="L1" s="52"/>
      <c r="M1" s="52"/>
      <c r="N1" s="52"/>
      <c r="O1" s="52"/>
      <c r="P1" s="52"/>
      <c r="Q1" s="52"/>
      <c r="R1" s="52"/>
      <c r="S1" s="52"/>
      <c r="T1" s="52"/>
      <c r="U1" s="52"/>
      <c r="V1" s="52"/>
      <c r="W1" s="52"/>
      <c r="X1" s="52"/>
      <c r="Y1" s="52"/>
      <c r="Z1" s="52"/>
    </row>
    <row r="2" spans="1:26">
      <c r="A2" s="1942"/>
      <c r="B2" s="52"/>
      <c r="C2" s="52"/>
      <c r="D2" s="52"/>
      <c r="E2" s="52"/>
      <c r="F2" s="52"/>
      <c r="G2" s="52"/>
      <c r="H2" s="52"/>
      <c r="I2" s="52"/>
      <c r="J2" s="52"/>
      <c r="K2" s="52"/>
      <c r="L2" s="52"/>
      <c r="M2" s="52"/>
      <c r="N2" s="52"/>
      <c r="O2" s="52"/>
      <c r="P2" s="52"/>
      <c r="Q2" s="52"/>
      <c r="R2" s="52"/>
      <c r="S2" s="52"/>
      <c r="T2" s="52"/>
      <c r="U2" s="52"/>
      <c r="V2" s="52"/>
      <c r="W2" s="52"/>
      <c r="X2" s="52"/>
      <c r="Y2" s="52"/>
      <c r="Z2" s="52"/>
    </row>
    <row r="3" spans="1:26" ht="15" customHeight="1">
      <c r="A3" s="1942"/>
      <c r="B3" s="52"/>
      <c r="C3" s="52"/>
      <c r="D3" s="52"/>
      <c r="E3" s="45" t="s">
        <v>233</v>
      </c>
      <c r="F3" s="52"/>
      <c r="G3" s="52"/>
      <c r="H3" s="52"/>
      <c r="I3" s="52"/>
      <c r="J3" s="52"/>
      <c r="K3" s="52"/>
      <c r="L3" s="52"/>
      <c r="M3" s="52"/>
      <c r="N3" s="52"/>
      <c r="O3" s="52"/>
      <c r="P3" s="52"/>
      <c r="Q3" s="52"/>
      <c r="R3" s="52"/>
      <c r="S3" s="46"/>
      <c r="T3" s="2406" t="s">
        <v>1181</v>
      </c>
      <c r="U3" s="2406"/>
      <c r="V3" s="2406"/>
      <c r="W3" s="2406"/>
      <c r="X3" s="2406"/>
      <c r="Y3" s="2406"/>
      <c r="Z3" s="52"/>
    </row>
    <row r="4" spans="1:26">
      <c r="B4" s="52"/>
      <c r="C4" s="52"/>
      <c r="D4" s="52"/>
      <c r="E4" s="52"/>
      <c r="F4" s="52"/>
      <c r="G4" s="52"/>
      <c r="H4" s="52"/>
      <c r="I4" s="52"/>
      <c r="J4" s="52"/>
      <c r="K4" s="52"/>
      <c r="L4" s="52"/>
      <c r="M4" s="47"/>
      <c r="N4" s="52"/>
      <c r="O4" s="52"/>
      <c r="P4" s="52"/>
      <c r="Q4" s="52"/>
      <c r="R4" s="52"/>
      <c r="S4" s="52"/>
      <c r="T4" s="52"/>
      <c r="U4" s="52"/>
      <c r="V4" s="52"/>
      <c r="W4" s="52"/>
      <c r="X4" s="52"/>
      <c r="Y4" s="52"/>
      <c r="Z4" s="52"/>
    </row>
    <row r="5" spans="1:26">
      <c r="B5" s="52"/>
      <c r="C5" s="52"/>
      <c r="D5" s="52"/>
      <c r="E5" s="45" t="s">
        <v>233</v>
      </c>
      <c r="F5" s="52"/>
      <c r="G5" s="52"/>
      <c r="H5" s="52"/>
      <c r="I5" s="52"/>
      <c r="J5" s="52"/>
      <c r="K5" s="52"/>
      <c r="L5" s="52"/>
      <c r="M5" s="52"/>
      <c r="N5" s="52"/>
      <c r="O5" s="52"/>
      <c r="P5" s="52"/>
      <c r="Q5" s="52"/>
      <c r="R5" s="52"/>
      <c r="S5" s="52"/>
      <c r="T5" s="52"/>
      <c r="U5" s="52"/>
      <c r="V5" s="52"/>
      <c r="W5" s="52"/>
      <c r="X5" s="52"/>
      <c r="Y5" s="52"/>
      <c r="Z5" s="52"/>
    </row>
    <row r="6" spans="1:26">
      <c r="B6" s="52"/>
      <c r="C6" s="52"/>
      <c r="D6" s="52"/>
      <c r="E6" s="52"/>
      <c r="F6" s="52"/>
      <c r="G6" s="52"/>
      <c r="H6" s="52"/>
      <c r="I6" s="52"/>
      <c r="J6" s="52"/>
      <c r="K6" s="52"/>
      <c r="L6" s="52"/>
      <c r="M6" s="52"/>
      <c r="N6" s="52"/>
      <c r="O6" s="52"/>
      <c r="P6" s="52"/>
      <c r="Q6" s="52"/>
      <c r="R6" s="52"/>
      <c r="S6" s="52"/>
      <c r="T6" s="52"/>
      <c r="U6" s="52"/>
      <c r="V6" s="52"/>
      <c r="W6" s="52"/>
      <c r="X6" s="52"/>
      <c r="Y6" s="52"/>
      <c r="Z6" s="52"/>
    </row>
    <row r="7" spans="1:26" ht="17.25">
      <c r="B7" s="52"/>
      <c r="C7" s="52"/>
      <c r="D7" s="183" t="str">
        <f>"福岡県"&amp;SUBSTITUTE(入力シート!C3," ","")&amp; "長　殿"</f>
        <v>福岡県長　殿</v>
      </c>
      <c r="E7" s="52"/>
      <c r="F7" s="52"/>
      <c r="G7" s="52"/>
      <c r="H7" s="52"/>
      <c r="I7" s="52"/>
      <c r="J7" s="52"/>
      <c r="K7" s="52"/>
      <c r="L7" s="52"/>
      <c r="M7" s="52"/>
      <c r="N7" s="52"/>
      <c r="O7" s="52"/>
      <c r="P7" s="52"/>
      <c r="Q7" s="52"/>
      <c r="R7" s="52"/>
      <c r="S7" s="52"/>
      <c r="T7" s="52"/>
      <c r="U7" s="52"/>
      <c r="V7" s="52"/>
      <c r="W7" s="52"/>
      <c r="X7" s="52"/>
      <c r="Y7" s="52"/>
      <c r="Z7" s="52"/>
    </row>
    <row r="8" spans="1:26" ht="12" customHeight="1">
      <c r="B8" s="52"/>
      <c r="C8" s="52"/>
      <c r="D8" s="52"/>
      <c r="E8" s="52"/>
      <c r="F8" s="52"/>
      <c r="G8" s="52"/>
      <c r="H8" s="52"/>
      <c r="I8" s="52"/>
      <c r="J8" s="52"/>
      <c r="K8" s="52"/>
      <c r="L8" s="52"/>
      <c r="M8" s="52"/>
      <c r="N8" s="52"/>
      <c r="O8" s="52"/>
      <c r="P8" s="52"/>
      <c r="Q8" s="52"/>
      <c r="R8" s="52"/>
      <c r="S8" s="52"/>
      <c r="T8" s="52"/>
      <c r="U8" s="52"/>
      <c r="V8" s="52"/>
      <c r="W8" s="52"/>
      <c r="X8" s="52"/>
      <c r="Y8" s="52"/>
      <c r="Z8" s="52"/>
    </row>
    <row r="9" spans="1:26" ht="12" customHeight="1">
      <c r="B9" s="52"/>
      <c r="C9" s="52"/>
      <c r="D9" s="52"/>
      <c r="E9" s="45" t="s">
        <v>233</v>
      </c>
      <c r="F9" s="52"/>
      <c r="G9" s="52"/>
      <c r="H9" s="52"/>
      <c r="I9" s="52"/>
      <c r="J9" s="52"/>
      <c r="K9" s="52"/>
      <c r="L9" s="52"/>
      <c r="M9" s="52"/>
      <c r="N9" s="52"/>
      <c r="O9" s="52"/>
      <c r="P9" s="52"/>
      <c r="Q9" s="52"/>
      <c r="R9" s="52"/>
      <c r="S9" s="52"/>
      <c r="T9" s="52"/>
      <c r="U9" s="52"/>
      <c r="V9" s="52"/>
      <c r="W9" s="52"/>
      <c r="X9" s="52"/>
      <c r="Y9" s="52"/>
      <c r="Z9" s="52"/>
    </row>
    <row r="10" spans="1:26">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3.5" customHeight="1">
      <c r="B11" s="52"/>
      <c r="C11" s="52"/>
      <c r="D11" s="52"/>
      <c r="E11" s="48"/>
      <c r="F11" s="52"/>
      <c r="G11" s="52"/>
      <c r="H11" s="52"/>
      <c r="I11" s="52"/>
      <c r="J11" s="184"/>
      <c r="K11" s="52"/>
      <c r="L11" s="52"/>
      <c r="M11" s="49"/>
      <c r="N11" s="50" t="s">
        <v>1383</v>
      </c>
      <c r="O11" s="51" t="s">
        <v>235</v>
      </c>
      <c r="P11" s="49"/>
      <c r="Q11" s="52"/>
      <c r="R11" s="2877" t="str">
        <f>" " &amp; 入力シート!D22</f>
        <v xml:space="preserve"> </v>
      </c>
      <c r="S11" s="2877"/>
      <c r="T11" s="2877"/>
      <c r="U11" s="2877"/>
      <c r="V11" s="2877"/>
      <c r="W11" s="2877"/>
      <c r="X11" s="2877"/>
      <c r="Y11" s="2877"/>
      <c r="Z11" s="2877"/>
    </row>
    <row r="12" spans="1:26">
      <c r="B12" s="52"/>
      <c r="C12" s="52"/>
      <c r="D12" s="52"/>
      <c r="E12" s="52"/>
      <c r="F12" s="52"/>
      <c r="G12" s="52"/>
      <c r="H12" s="52"/>
      <c r="I12" s="52"/>
      <c r="J12" s="184"/>
      <c r="K12" s="52"/>
      <c r="L12" s="52"/>
      <c r="M12" s="49"/>
      <c r="N12" s="49"/>
      <c r="O12" s="49"/>
      <c r="P12" s="49"/>
      <c r="Q12" s="52"/>
      <c r="R12" s="226"/>
      <c r="S12" s="226"/>
      <c r="T12" s="226"/>
      <c r="U12" s="226"/>
      <c r="V12" s="226"/>
      <c r="W12" s="226"/>
      <c r="X12" s="226"/>
      <c r="Y12" s="226"/>
      <c r="Z12" s="226"/>
    </row>
    <row r="13" spans="1:26" ht="13.5" customHeight="1">
      <c r="B13" s="52"/>
      <c r="C13" s="52"/>
      <c r="D13" s="52"/>
      <c r="E13" s="48"/>
      <c r="F13" s="52"/>
      <c r="G13" s="52"/>
      <c r="H13" s="52"/>
      <c r="I13" s="52"/>
      <c r="J13" s="184"/>
      <c r="K13" s="52"/>
      <c r="L13" s="52"/>
      <c r="M13" s="49"/>
      <c r="N13" s="49"/>
      <c r="O13" s="51" t="s">
        <v>236</v>
      </c>
      <c r="P13" s="49"/>
      <c r="Q13" s="52"/>
      <c r="R13" s="2875" t="str">
        <f>" " &amp; 入力シート!D23</f>
        <v xml:space="preserve"> </v>
      </c>
      <c r="S13" s="2875"/>
      <c r="T13" s="2875"/>
      <c r="U13" s="2875"/>
      <c r="V13" s="2875"/>
      <c r="W13" s="2875"/>
      <c r="X13" s="2875"/>
      <c r="Y13" s="2875"/>
      <c r="Z13" s="2875"/>
    </row>
    <row r="14" spans="1:26">
      <c r="B14" s="52"/>
      <c r="C14" s="52"/>
      <c r="D14" s="52"/>
      <c r="E14" s="52"/>
      <c r="F14" s="52"/>
      <c r="G14" s="52"/>
      <c r="H14" s="52"/>
      <c r="I14" s="52"/>
      <c r="J14" s="184"/>
      <c r="K14" s="52"/>
      <c r="L14" s="52"/>
      <c r="M14" s="49"/>
      <c r="N14" s="49"/>
      <c r="O14" s="49"/>
      <c r="P14" s="49"/>
      <c r="Q14" s="52"/>
      <c r="R14" s="2875"/>
      <c r="S14" s="2875"/>
      <c r="T14" s="2875"/>
      <c r="U14" s="2875"/>
      <c r="V14" s="2875"/>
      <c r="W14" s="2875"/>
      <c r="X14" s="2875"/>
      <c r="Y14" s="2875"/>
      <c r="Z14" s="2875"/>
    </row>
    <row r="15" spans="1:26">
      <c r="B15" s="52"/>
      <c r="C15" s="52"/>
      <c r="D15" s="52"/>
      <c r="E15" s="48"/>
      <c r="F15" s="52"/>
      <c r="G15" s="52"/>
      <c r="H15" s="52"/>
      <c r="I15" s="52"/>
      <c r="J15" s="184"/>
      <c r="K15" s="52"/>
      <c r="L15" s="52"/>
      <c r="M15" s="49"/>
      <c r="N15" s="49"/>
      <c r="O15" s="51" t="s">
        <v>237</v>
      </c>
      <c r="P15" s="49"/>
      <c r="Q15" s="52"/>
      <c r="R15" s="2876" t="str">
        <f>" " &amp; 入力シート!D24</f>
        <v xml:space="preserve"> </v>
      </c>
      <c r="S15" s="2876"/>
      <c r="T15" s="2876"/>
      <c r="U15" s="2876"/>
      <c r="V15" s="2876"/>
      <c r="W15" s="2876"/>
      <c r="X15" s="2876"/>
      <c r="Y15" s="52"/>
      <c r="Z15" s="52"/>
    </row>
    <row r="16" spans="1:26">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2:26" ht="13.9" customHeight="1">
      <c r="B17" s="52"/>
      <c r="C17" s="52"/>
      <c r="D17" s="52"/>
      <c r="E17" s="45" t="s">
        <v>233</v>
      </c>
      <c r="F17" s="52"/>
      <c r="G17" s="52"/>
      <c r="H17" s="52"/>
      <c r="I17" s="52"/>
      <c r="J17" s="52"/>
      <c r="K17" s="52"/>
      <c r="L17" s="52"/>
      <c r="M17" s="52"/>
      <c r="N17" s="52"/>
      <c r="O17" s="52"/>
      <c r="P17" s="52"/>
      <c r="Q17" s="52"/>
      <c r="R17" s="52"/>
      <c r="S17" s="52"/>
      <c r="T17" s="52"/>
      <c r="U17" s="52"/>
      <c r="V17" s="52"/>
      <c r="W17" s="52"/>
      <c r="X17" s="52"/>
      <c r="Y17" s="52"/>
      <c r="Z17" s="52"/>
    </row>
    <row r="18" spans="2:26" ht="18.75" customHeight="1">
      <c r="B18" s="52"/>
      <c r="C18" s="2880" t="s">
        <v>85</v>
      </c>
      <c r="D18" s="2879"/>
      <c r="E18" s="2879"/>
      <c r="F18" s="2879"/>
      <c r="G18" s="2879"/>
      <c r="H18" s="2879"/>
      <c r="I18" s="2879"/>
      <c r="J18" s="2879"/>
      <c r="K18" s="2879"/>
      <c r="L18" s="2879"/>
      <c r="M18" s="2879"/>
      <c r="N18" s="2879"/>
      <c r="O18" s="2879"/>
      <c r="P18" s="2879"/>
      <c r="Q18" s="2879"/>
      <c r="R18" s="2879"/>
      <c r="S18" s="2879"/>
      <c r="T18" s="2879"/>
      <c r="U18" s="2879"/>
      <c r="V18" s="2879"/>
      <c r="W18" s="2879"/>
      <c r="X18" s="2879"/>
      <c r="Y18" s="2879"/>
      <c r="Z18" s="2879"/>
    </row>
    <row r="19" spans="2:26" ht="18.75" customHeight="1">
      <c r="B19" s="52"/>
      <c r="C19" s="155"/>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2:26" ht="14.45" customHeight="1">
      <c r="B20" s="52"/>
      <c r="C20" s="52"/>
      <c r="D20" s="52"/>
      <c r="E20" s="52"/>
      <c r="F20" s="185"/>
      <c r="G20" s="52"/>
      <c r="H20" s="56"/>
      <c r="I20" s="182"/>
      <c r="J20" s="182"/>
      <c r="K20" s="182"/>
      <c r="L20" s="182"/>
      <c r="M20" s="182"/>
      <c r="N20" s="182"/>
      <c r="O20" s="182"/>
      <c r="P20" s="182"/>
      <c r="Q20" s="182"/>
      <c r="R20" s="182"/>
      <c r="S20" s="56"/>
      <c r="T20" s="182"/>
      <c r="U20" s="182"/>
      <c r="V20" s="182"/>
      <c r="W20" s="182"/>
      <c r="X20" s="182"/>
      <c r="Y20" s="52"/>
      <c r="Z20" s="52"/>
    </row>
    <row r="21" spans="2:26" ht="24" customHeight="1">
      <c r="B21" s="52"/>
      <c r="C21" s="52"/>
      <c r="D21" s="1978" t="s">
        <v>84</v>
      </c>
      <c r="E21" s="2878"/>
      <c r="F21" s="2878"/>
      <c r="G21" s="2878"/>
      <c r="H21" s="2878"/>
      <c r="I21" s="2878"/>
      <c r="J21" s="2878"/>
      <c r="K21" s="2878"/>
      <c r="L21" s="2878"/>
      <c r="M21" s="2878"/>
      <c r="N21" s="2879"/>
      <c r="O21" s="2879"/>
      <c r="P21" s="2879"/>
      <c r="Q21" s="2879"/>
      <c r="R21" s="2879"/>
      <c r="S21" s="2879"/>
      <c r="T21" s="2879"/>
      <c r="U21" s="2879"/>
      <c r="V21" s="2879"/>
      <c r="W21" s="2879"/>
      <c r="X21" s="2879"/>
      <c r="Y21" s="2879"/>
      <c r="Z21" s="52"/>
    </row>
    <row r="22" spans="2:26" ht="24" customHeight="1">
      <c r="B22" s="52"/>
      <c r="C22" s="52"/>
      <c r="D22" s="2878"/>
      <c r="E22" s="2878"/>
      <c r="F22" s="2878"/>
      <c r="G22" s="2878"/>
      <c r="H22" s="2878"/>
      <c r="I22" s="2878"/>
      <c r="J22" s="2878"/>
      <c r="K22" s="2878"/>
      <c r="L22" s="2878"/>
      <c r="M22" s="2878"/>
      <c r="N22" s="2879"/>
      <c r="O22" s="2879"/>
      <c r="P22" s="2879"/>
      <c r="Q22" s="2879"/>
      <c r="R22" s="2879"/>
      <c r="S22" s="2879"/>
      <c r="T22" s="2879"/>
      <c r="U22" s="2879"/>
      <c r="V22" s="2879"/>
      <c r="W22" s="2879"/>
      <c r="X22" s="2879"/>
      <c r="Y22" s="2879"/>
      <c r="Z22" s="52"/>
    </row>
    <row r="23" spans="2:26" ht="14.45" customHeight="1">
      <c r="B23" s="52"/>
      <c r="C23" s="1980" t="s">
        <v>234</v>
      </c>
      <c r="D23" s="2879"/>
      <c r="E23" s="2879"/>
      <c r="F23" s="2879"/>
      <c r="G23" s="2879"/>
      <c r="H23" s="2879"/>
      <c r="I23" s="2879"/>
      <c r="J23" s="2879"/>
      <c r="K23" s="2879"/>
      <c r="L23" s="2879"/>
      <c r="M23" s="2879"/>
      <c r="N23" s="2879"/>
      <c r="O23" s="2879"/>
      <c r="P23" s="2879"/>
      <c r="Q23" s="2879"/>
      <c r="R23" s="2879"/>
      <c r="S23" s="2879"/>
      <c r="T23" s="2879"/>
      <c r="U23" s="2879"/>
      <c r="V23" s="2879"/>
      <c r="W23" s="2879"/>
      <c r="X23" s="2879"/>
      <c r="Y23" s="2879"/>
      <c r="Z23" s="52"/>
    </row>
    <row r="24" spans="2:26" ht="15.95" customHeight="1">
      <c r="B24" s="52"/>
      <c r="C24" s="52"/>
      <c r="D24" s="52"/>
      <c r="E24" s="56"/>
      <c r="F24" s="56"/>
      <c r="G24" s="56"/>
      <c r="H24" s="56"/>
      <c r="I24" s="56"/>
      <c r="J24" s="56"/>
      <c r="K24" s="56"/>
      <c r="L24" s="56"/>
      <c r="M24" s="56"/>
      <c r="N24" s="52"/>
      <c r="O24" s="52"/>
      <c r="P24" s="52"/>
      <c r="Q24" s="52"/>
      <c r="R24" s="52"/>
      <c r="S24" s="52"/>
      <c r="T24" s="52"/>
      <c r="U24" s="52"/>
      <c r="V24" s="52"/>
      <c r="W24" s="52"/>
      <c r="X24" s="52"/>
      <c r="Y24" s="52"/>
      <c r="Z24" s="52"/>
    </row>
    <row r="25" spans="2:26" ht="16.149999999999999" customHeight="1">
      <c r="B25" s="52"/>
      <c r="C25" s="52"/>
      <c r="D25" s="2000" t="s">
        <v>78</v>
      </c>
      <c r="E25" s="2000"/>
      <c r="F25" s="2000"/>
      <c r="G25" s="2000"/>
      <c r="H25" s="2000"/>
      <c r="I25" s="2000"/>
      <c r="J25" s="2000"/>
      <c r="K25" s="2000"/>
      <c r="L25" s="2000"/>
      <c r="M25" s="2000"/>
      <c r="N25" s="2000"/>
      <c r="O25" s="2000"/>
      <c r="P25" s="2000"/>
      <c r="Q25" s="2000"/>
      <c r="R25" s="2000"/>
      <c r="S25" s="2000"/>
      <c r="T25" s="2000"/>
      <c r="U25" s="2000"/>
      <c r="V25" s="2000"/>
      <c r="W25" s="2000"/>
      <c r="X25" s="2000"/>
      <c r="Y25" s="2000"/>
      <c r="Z25" s="52"/>
    </row>
    <row r="26" spans="2:26" ht="15.95" customHeight="1">
      <c r="B26" s="52"/>
      <c r="C26" s="52"/>
      <c r="D26" s="13"/>
      <c r="E26" s="2883"/>
      <c r="F26" s="2883"/>
      <c r="G26" s="2883"/>
      <c r="H26" s="2883"/>
      <c r="I26" s="2883"/>
      <c r="J26" s="2883"/>
      <c r="K26" s="2883"/>
      <c r="L26" s="2883"/>
      <c r="M26" s="2883"/>
      <c r="N26" s="2883"/>
      <c r="O26" s="2883"/>
      <c r="P26" s="2883"/>
      <c r="Q26" s="2883"/>
      <c r="R26" s="2883"/>
      <c r="S26" s="2883"/>
      <c r="T26" s="2883"/>
      <c r="U26" s="2883"/>
      <c r="V26" s="2883"/>
      <c r="W26" s="2883"/>
      <c r="X26" s="2883"/>
      <c r="Y26" s="2883"/>
      <c r="Z26" s="52"/>
    </row>
    <row r="27" spans="2:26" ht="15.95" customHeight="1">
      <c r="B27" s="52"/>
      <c r="C27" s="52"/>
      <c r="D27" s="37"/>
      <c r="E27" s="2883"/>
      <c r="F27" s="2883"/>
      <c r="G27" s="2883"/>
      <c r="H27" s="2883"/>
      <c r="I27" s="2883"/>
      <c r="J27" s="2883"/>
      <c r="K27" s="2883"/>
      <c r="L27" s="2883"/>
      <c r="M27" s="2883"/>
      <c r="N27" s="2883"/>
      <c r="O27" s="2883"/>
      <c r="P27" s="2883"/>
      <c r="Q27" s="2883"/>
      <c r="R27" s="2883"/>
      <c r="S27" s="2883"/>
      <c r="T27" s="2883"/>
      <c r="U27" s="2883"/>
      <c r="V27" s="2883"/>
      <c r="W27" s="2883"/>
      <c r="X27" s="2883"/>
      <c r="Y27" s="2883"/>
      <c r="Z27" s="52"/>
    </row>
    <row r="28" spans="2:26" ht="15.95" customHeight="1">
      <c r="B28" s="52"/>
      <c r="C28" s="52"/>
      <c r="D28" s="37"/>
      <c r="E28" s="56"/>
      <c r="F28" s="56"/>
      <c r="G28" s="56"/>
      <c r="H28" s="56"/>
      <c r="I28" s="56"/>
      <c r="J28" s="56"/>
      <c r="K28" s="56"/>
      <c r="L28" s="56"/>
      <c r="M28" s="56"/>
      <c r="N28" s="52"/>
      <c r="O28" s="52"/>
      <c r="P28" s="52"/>
      <c r="Q28" s="52"/>
      <c r="R28" s="52"/>
      <c r="S28" s="52"/>
      <c r="T28" s="52"/>
      <c r="U28" s="52"/>
      <c r="V28" s="52"/>
      <c r="W28" s="52"/>
      <c r="X28" s="52"/>
      <c r="Y28" s="52"/>
      <c r="Z28" s="52"/>
    </row>
    <row r="29" spans="2:26" ht="14.25">
      <c r="B29" s="52"/>
      <c r="C29" s="52"/>
      <c r="D29" s="2000" t="s">
        <v>79</v>
      </c>
      <c r="E29" s="2000"/>
      <c r="F29" s="2000"/>
      <c r="G29" s="2000"/>
      <c r="H29" s="2000"/>
      <c r="I29" s="2000"/>
      <c r="J29" s="2000"/>
      <c r="K29" s="2000"/>
      <c r="L29" s="2000"/>
      <c r="M29" s="2000"/>
      <c r="N29" s="2000"/>
      <c r="O29" s="2000"/>
      <c r="P29" s="2000"/>
      <c r="Q29" s="2000"/>
      <c r="R29" s="2000"/>
      <c r="S29" s="2000"/>
      <c r="T29" s="2000"/>
      <c r="U29" s="2000"/>
      <c r="V29" s="2000"/>
      <c r="W29" s="2000"/>
      <c r="X29" s="2000"/>
      <c r="Y29" s="2000"/>
      <c r="Z29" s="52"/>
    </row>
    <row r="30" spans="2:26" ht="15.95" customHeight="1">
      <c r="B30" s="52"/>
      <c r="C30" s="52"/>
      <c r="D30" s="37"/>
      <c r="E30" s="2884"/>
      <c r="F30" s="2884"/>
      <c r="G30" s="2884"/>
      <c r="H30" s="2884"/>
      <c r="I30" s="2884"/>
      <c r="J30" s="2884"/>
      <c r="K30" s="2884"/>
      <c r="L30" s="2884"/>
      <c r="M30" s="2884"/>
      <c r="N30" s="2884"/>
      <c r="O30" s="2884"/>
      <c r="P30" s="2884"/>
      <c r="Q30" s="2884"/>
      <c r="R30" s="2884"/>
      <c r="S30" s="2884"/>
      <c r="T30" s="2884"/>
      <c r="U30" s="2884"/>
      <c r="V30" s="2884"/>
      <c r="W30" s="2884"/>
      <c r="X30" s="2884"/>
      <c r="Y30" s="2884"/>
      <c r="Z30" s="52"/>
    </row>
    <row r="31" spans="2:26" ht="15.95" customHeight="1">
      <c r="B31" s="52"/>
      <c r="C31" s="52"/>
      <c r="D31" s="13"/>
      <c r="E31" s="2884"/>
      <c r="F31" s="2884"/>
      <c r="G31" s="2884"/>
      <c r="H31" s="2884"/>
      <c r="I31" s="2884"/>
      <c r="J31" s="2884"/>
      <c r="K31" s="2884"/>
      <c r="L31" s="2884"/>
      <c r="M31" s="2884"/>
      <c r="N31" s="2884"/>
      <c r="O31" s="2884"/>
      <c r="P31" s="2884"/>
      <c r="Q31" s="2884"/>
      <c r="R31" s="2884"/>
      <c r="S31" s="2884"/>
      <c r="T31" s="2884"/>
      <c r="U31" s="2884"/>
      <c r="V31" s="2884"/>
      <c r="W31" s="2884"/>
      <c r="X31" s="2884"/>
      <c r="Y31" s="2884"/>
      <c r="Z31" s="52"/>
    </row>
    <row r="32" spans="2:26" ht="15.95" customHeight="1">
      <c r="B32" s="52"/>
      <c r="C32" s="52"/>
      <c r="D32" s="37"/>
      <c r="E32" s="56"/>
      <c r="F32" s="56"/>
      <c r="G32" s="56"/>
      <c r="H32" s="56"/>
      <c r="I32" s="56"/>
      <c r="J32" s="56"/>
      <c r="K32" s="56"/>
      <c r="L32" s="56"/>
      <c r="M32" s="56"/>
      <c r="N32" s="52"/>
      <c r="O32" s="52"/>
      <c r="P32" s="52"/>
      <c r="Q32" s="52"/>
      <c r="R32" s="52"/>
      <c r="S32" s="52"/>
      <c r="T32" s="52"/>
      <c r="U32" s="52"/>
      <c r="V32" s="52"/>
      <c r="W32" s="52"/>
      <c r="X32" s="52"/>
      <c r="Y32" s="52"/>
      <c r="Z32" s="52"/>
    </row>
    <row r="33" spans="1:26" ht="15.95" customHeight="1">
      <c r="B33" s="52"/>
      <c r="C33" s="52"/>
      <c r="D33" s="2000" t="s">
        <v>1503</v>
      </c>
      <c r="E33" s="2000"/>
      <c r="F33" s="2000"/>
      <c r="G33" s="2000"/>
      <c r="H33" s="2000"/>
      <c r="I33" s="2000"/>
      <c r="J33" s="2000"/>
      <c r="K33" s="2000"/>
      <c r="L33" s="2000"/>
      <c r="M33" s="2000"/>
      <c r="N33" s="2000"/>
      <c r="O33" s="2000"/>
      <c r="P33" s="2000"/>
      <c r="Q33" s="2000"/>
      <c r="R33" s="2000"/>
      <c r="S33" s="2000"/>
      <c r="T33" s="2000"/>
      <c r="U33" s="2000"/>
      <c r="V33" s="2000"/>
      <c r="W33" s="2000"/>
      <c r="X33" s="2000"/>
      <c r="Y33" s="2000"/>
      <c r="Z33" s="52"/>
    </row>
    <row r="34" spans="1:26" ht="15.95" customHeight="1">
      <c r="B34" s="52"/>
      <c r="C34" s="52"/>
      <c r="D34" s="13"/>
      <c r="E34" s="13"/>
      <c r="F34" s="13"/>
      <c r="G34" s="13"/>
      <c r="H34" s="13"/>
      <c r="I34" s="13"/>
      <c r="J34" s="13"/>
      <c r="K34" s="13"/>
      <c r="L34" s="2887" t="s">
        <v>1504</v>
      </c>
      <c r="M34" s="2887"/>
      <c r="N34" s="2888"/>
      <c r="O34" s="2888"/>
      <c r="P34" s="2888"/>
      <c r="Q34" s="2888"/>
      <c r="R34" s="2888"/>
      <c r="S34" s="13" t="s">
        <v>1505</v>
      </c>
      <c r="T34" s="13"/>
      <c r="U34" s="13"/>
      <c r="V34" s="13"/>
      <c r="W34" s="13"/>
      <c r="X34" s="13"/>
      <c r="Y34" s="13"/>
      <c r="Z34" s="52"/>
    </row>
    <row r="35" spans="1:26" ht="15.95" customHeight="1">
      <c r="B35" s="52"/>
      <c r="C35" s="52"/>
      <c r="D35" s="13"/>
      <c r="E35" s="13"/>
      <c r="F35" s="13"/>
      <c r="G35" s="13"/>
      <c r="H35" s="13"/>
      <c r="I35" s="13"/>
      <c r="J35" s="13"/>
      <c r="K35" s="13"/>
      <c r="L35" s="13"/>
      <c r="M35" s="13"/>
      <c r="N35" s="13"/>
      <c r="O35" s="13"/>
      <c r="P35" s="13"/>
      <c r="Q35" s="13"/>
      <c r="R35" s="13"/>
      <c r="S35" s="13"/>
      <c r="T35" s="13"/>
      <c r="U35" s="13"/>
      <c r="V35" s="13"/>
      <c r="W35" s="13"/>
      <c r="X35" s="13"/>
      <c r="Y35" s="13"/>
      <c r="Z35" s="52"/>
    </row>
    <row r="36" spans="1:26" ht="15.95" customHeight="1">
      <c r="B36" s="52"/>
      <c r="C36" s="52"/>
      <c r="D36" s="52"/>
      <c r="E36" s="56"/>
      <c r="F36" s="56"/>
      <c r="G36" s="56"/>
      <c r="H36" s="56"/>
      <c r="I36" s="56"/>
      <c r="J36" s="56"/>
      <c r="K36" s="56"/>
      <c r="L36" s="56"/>
      <c r="M36" s="56"/>
      <c r="N36" s="52"/>
      <c r="O36" s="52"/>
      <c r="P36" s="52"/>
      <c r="Q36" s="52"/>
      <c r="R36" s="52"/>
      <c r="S36" s="52"/>
      <c r="T36" s="52"/>
      <c r="U36" s="52"/>
      <c r="V36" s="52"/>
      <c r="W36" s="52"/>
      <c r="X36" s="52"/>
      <c r="Y36" s="52"/>
      <c r="Z36" s="52"/>
    </row>
    <row r="37" spans="1:26" ht="15.95" customHeight="1">
      <c r="B37" s="52"/>
      <c r="C37" s="52"/>
      <c r="D37" s="2885" t="s">
        <v>80</v>
      </c>
      <c r="E37" s="2885"/>
      <c r="F37" s="2885"/>
      <c r="G37" s="2885"/>
      <c r="H37" s="2885"/>
      <c r="I37" s="2885"/>
      <c r="J37" s="2886"/>
      <c r="K37" s="2886"/>
      <c r="L37" s="2886"/>
      <c r="M37" s="2886"/>
      <c r="N37" s="2886"/>
      <c r="O37" s="2886"/>
      <c r="P37" s="2886"/>
      <c r="Q37" s="2886"/>
      <c r="R37" s="2886"/>
      <c r="S37" s="2886"/>
      <c r="T37" s="13" t="s">
        <v>1291</v>
      </c>
      <c r="U37" s="13"/>
      <c r="V37" s="13"/>
      <c r="W37" s="13"/>
      <c r="X37" s="13"/>
      <c r="Y37" s="13"/>
      <c r="Z37" s="52"/>
    </row>
    <row r="38" spans="1:26" ht="15.95" customHeight="1">
      <c r="B38" s="52"/>
      <c r="C38" s="52"/>
      <c r="D38" s="52"/>
      <c r="E38" s="56"/>
      <c r="F38" s="56"/>
      <c r="G38" s="56"/>
      <c r="H38" s="56"/>
      <c r="I38" s="56"/>
      <c r="J38" s="56"/>
      <c r="K38" s="56"/>
      <c r="L38" s="56"/>
      <c r="M38" s="56"/>
      <c r="N38" s="52"/>
      <c r="O38" s="52"/>
      <c r="P38" s="52"/>
      <c r="Q38" s="52"/>
      <c r="R38" s="52"/>
      <c r="S38" s="52"/>
      <c r="T38" s="52"/>
      <c r="U38" s="52"/>
      <c r="V38" s="52"/>
      <c r="W38" s="52"/>
      <c r="X38" s="52"/>
      <c r="Y38" s="52"/>
      <c r="Z38" s="52"/>
    </row>
    <row r="39" spans="1:26" ht="15.95" customHeight="1">
      <c r="B39" s="52"/>
      <c r="C39" s="52"/>
      <c r="D39" s="2000"/>
      <c r="E39" s="2000"/>
      <c r="F39" s="2000"/>
      <c r="G39" s="2000"/>
      <c r="H39" s="2000"/>
      <c r="I39" s="2000"/>
      <c r="J39" s="2000"/>
      <c r="K39" s="2000"/>
      <c r="L39" s="2000"/>
      <c r="M39" s="2000"/>
      <c r="N39" s="2000"/>
      <c r="O39" s="2000"/>
      <c r="P39" s="2000"/>
      <c r="Q39" s="2000"/>
      <c r="R39" s="2000"/>
      <c r="S39" s="2000"/>
      <c r="T39" s="2000"/>
      <c r="U39" s="2000"/>
      <c r="V39" s="2000"/>
      <c r="W39" s="2000"/>
      <c r="X39" s="2000"/>
      <c r="Y39" s="2000"/>
      <c r="Z39" s="52"/>
    </row>
    <row r="40" spans="1:26" ht="15.95" customHeight="1">
      <c r="B40" s="52"/>
      <c r="C40" s="52"/>
      <c r="D40" s="52"/>
      <c r="E40" s="55"/>
      <c r="F40" s="56"/>
      <c r="G40" s="56"/>
      <c r="H40" s="56"/>
      <c r="I40" s="56"/>
      <c r="J40" s="56"/>
      <c r="K40" s="56"/>
      <c r="L40" s="56"/>
      <c r="M40" s="56"/>
      <c r="N40" s="52"/>
      <c r="O40" s="52"/>
      <c r="P40" s="52"/>
      <c r="Q40" s="52"/>
      <c r="R40" s="52"/>
      <c r="S40" s="52"/>
      <c r="T40" s="52"/>
      <c r="U40" s="52"/>
      <c r="V40" s="52"/>
      <c r="W40" s="52"/>
      <c r="X40" s="52"/>
      <c r="Y40" s="52"/>
      <c r="Z40" s="52"/>
    </row>
    <row r="41" spans="1:26" ht="14.25">
      <c r="B41" s="52"/>
      <c r="C41" s="52"/>
      <c r="D41" s="2885" t="s">
        <v>81</v>
      </c>
      <c r="E41" s="2885"/>
      <c r="F41" s="2885"/>
      <c r="G41" s="2885"/>
      <c r="H41" s="2885"/>
      <c r="I41" s="2885"/>
      <c r="J41" s="2406" t="s">
        <v>1181</v>
      </c>
      <c r="K41" s="2406"/>
      <c r="L41" s="2406"/>
      <c r="M41" s="2406"/>
      <c r="N41" s="2406"/>
      <c r="O41" s="2406"/>
      <c r="P41" s="887" t="s">
        <v>1292</v>
      </c>
      <c r="Q41" s="2406" t="s">
        <v>1181</v>
      </c>
      <c r="R41" s="2406"/>
      <c r="S41" s="2406"/>
      <c r="T41" s="2406"/>
      <c r="U41" s="2406"/>
      <c r="V41" s="2406"/>
      <c r="W41" s="13"/>
      <c r="X41" s="13"/>
      <c r="Y41" s="13"/>
      <c r="Z41" s="52"/>
    </row>
    <row r="42" spans="1:26" ht="14.25">
      <c r="B42" s="52"/>
      <c r="C42" s="52"/>
      <c r="D42" s="52"/>
      <c r="E42" s="52"/>
      <c r="F42" s="56"/>
      <c r="G42" s="56"/>
      <c r="H42" s="56"/>
      <c r="I42" s="56"/>
      <c r="J42" s="56"/>
      <c r="K42" s="56"/>
      <c r="L42" s="56"/>
      <c r="M42" s="56"/>
      <c r="N42" s="52"/>
      <c r="O42" s="52"/>
      <c r="P42" s="52"/>
      <c r="Q42" s="52"/>
      <c r="R42" s="52"/>
      <c r="S42" s="52"/>
      <c r="T42" s="52"/>
      <c r="U42" s="52"/>
      <c r="V42" s="52"/>
      <c r="W42" s="52"/>
      <c r="X42" s="52"/>
      <c r="Y42" s="52"/>
      <c r="Z42" s="52"/>
    </row>
    <row r="43" spans="1:26" ht="14.25">
      <c r="B43" s="52"/>
      <c r="C43" s="52"/>
      <c r="D43" s="52"/>
      <c r="E43" s="52"/>
      <c r="F43" s="56"/>
      <c r="G43" s="56"/>
      <c r="H43" s="56"/>
      <c r="I43" s="56"/>
      <c r="J43" s="56"/>
      <c r="K43" s="56"/>
      <c r="L43" s="56"/>
      <c r="M43" s="56"/>
      <c r="N43" s="52"/>
      <c r="O43" s="52"/>
      <c r="P43" s="52"/>
      <c r="Q43" s="52"/>
      <c r="R43" s="52"/>
      <c r="S43" s="52"/>
      <c r="T43" s="52"/>
      <c r="U43" s="52"/>
      <c r="V43" s="52"/>
      <c r="W43" s="52"/>
      <c r="X43" s="52"/>
      <c r="Y43" s="52"/>
      <c r="Z43" s="52"/>
    </row>
    <row r="44" spans="1:26" ht="14.25">
      <c r="B44" s="52"/>
      <c r="C44" s="52"/>
      <c r="D44" s="52"/>
      <c r="E44" s="52"/>
      <c r="F44" s="56"/>
      <c r="G44" s="56"/>
      <c r="H44" s="56"/>
      <c r="I44" s="56"/>
      <c r="J44" s="56"/>
      <c r="K44" s="56"/>
      <c r="L44" s="56"/>
      <c r="M44" s="56"/>
      <c r="N44" s="52"/>
      <c r="O44" s="52"/>
      <c r="P44" s="52"/>
      <c r="Q44" s="52"/>
      <c r="R44" s="52"/>
      <c r="S44" s="52"/>
      <c r="T44" s="52"/>
      <c r="U44" s="52"/>
      <c r="V44" s="52"/>
      <c r="W44" s="52"/>
      <c r="X44" s="52"/>
      <c r="Y44" s="52"/>
      <c r="Z44" s="52"/>
    </row>
    <row r="45" spans="1:26" ht="14.25">
      <c r="B45" s="52"/>
      <c r="C45" s="52"/>
      <c r="D45" s="2000" t="s">
        <v>82</v>
      </c>
      <c r="E45" s="2000"/>
      <c r="F45" s="2000"/>
      <c r="G45" s="2000"/>
      <c r="H45" s="2000"/>
      <c r="I45" s="2000"/>
      <c r="J45" s="2000"/>
      <c r="K45" s="2000"/>
      <c r="L45" s="2000"/>
      <c r="M45" s="2000"/>
      <c r="N45" s="2000"/>
      <c r="O45" s="2000"/>
      <c r="P45" s="2000"/>
      <c r="Q45" s="2000"/>
      <c r="R45" s="2000"/>
      <c r="S45" s="2000"/>
      <c r="T45" s="2000"/>
      <c r="U45" s="2000"/>
      <c r="V45" s="2000"/>
      <c r="W45" s="2000"/>
      <c r="X45" s="2000"/>
      <c r="Y45" s="2000"/>
      <c r="Z45" s="52"/>
    </row>
    <row r="46" spans="1:26" ht="14.45" customHeight="1">
      <c r="B46" s="52"/>
      <c r="C46" s="52"/>
      <c r="D46" s="2882" t="s">
        <v>83</v>
      </c>
      <c r="E46" s="2882"/>
      <c r="F46" s="2882"/>
      <c r="G46" s="2882"/>
      <c r="H46" s="2882"/>
      <c r="I46" s="2882"/>
      <c r="J46" s="2882"/>
      <c r="K46" s="2882"/>
      <c r="L46" s="2882"/>
      <c r="M46" s="2882"/>
      <c r="N46" s="2882"/>
      <c r="O46" s="2882"/>
      <c r="P46" s="2882"/>
      <c r="Q46" s="2882"/>
      <c r="R46" s="2882"/>
      <c r="S46" s="2882"/>
      <c r="T46" s="2882"/>
      <c r="U46" s="2882"/>
      <c r="V46" s="2882"/>
      <c r="W46" s="2882"/>
      <c r="X46" s="2882"/>
      <c r="Y46" s="2882"/>
      <c r="Z46" s="52"/>
    </row>
    <row r="47" spans="1:26" ht="14.45" customHeight="1">
      <c r="A47" s="404"/>
      <c r="B47" s="52"/>
      <c r="C47" s="52"/>
      <c r="D47" s="2881"/>
      <c r="E47" s="2881"/>
      <c r="F47" s="2881"/>
      <c r="G47" s="2881"/>
      <c r="H47" s="2881"/>
      <c r="I47" s="2881"/>
      <c r="J47" s="2881"/>
      <c r="K47" s="2881"/>
      <c r="L47" s="2881"/>
      <c r="M47" s="2881"/>
      <c r="N47" s="2881"/>
      <c r="O47" s="2881"/>
      <c r="P47" s="2881"/>
      <c r="Q47" s="2881"/>
      <c r="R47" s="2881"/>
      <c r="S47" s="2881"/>
      <c r="T47" s="2881"/>
      <c r="U47" s="2881"/>
      <c r="V47" s="2881"/>
      <c r="W47" s="2881"/>
      <c r="X47" s="2881"/>
      <c r="Y47" s="2881"/>
      <c r="Z47" s="52"/>
    </row>
    <row r="48" spans="1:26" ht="14.45" customHeight="1">
      <c r="A48" s="404"/>
      <c r="B48" s="52"/>
      <c r="C48" s="52"/>
      <c r="D48" s="2881"/>
      <c r="E48" s="2881"/>
      <c r="F48" s="2881"/>
      <c r="G48" s="2881"/>
      <c r="H48" s="2881"/>
      <c r="I48" s="2881"/>
      <c r="J48" s="2881"/>
      <c r="K48" s="2881"/>
      <c r="L48" s="2881"/>
      <c r="M48" s="2881"/>
      <c r="N48" s="2881"/>
      <c r="O48" s="2881"/>
      <c r="P48" s="2881"/>
      <c r="Q48" s="2881"/>
      <c r="R48" s="2881"/>
      <c r="S48" s="2881"/>
      <c r="T48" s="2881"/>
      <c r="U48" s="2881"/>
      <c r="V48" s="2881"/>
      <c r="W48" s="2881"/>
      <c r="X48" s="2881"/>
      <c r="Y48" s="2881"/>
      <c r="Z48" s="52"/>
    </row>
    <row r="49" spans="1:26" ht="14.45" customHeight="1">
      <c r="A49" s="404"/>
      <c r="B49" s="52"/>
      <c r="C49" s="52"/>
      <c r="D49" s="2881"/>
      <c r="E49" s="2881"/>
      <c r="F49" s="2881"/>
      <c r="G49" s="2881"/>
      <c r="H49" s="2881"/>
      <c r="I49" s="2881"/>
      <c r="J49" s="2881"/>
      <c r="K49" s="2881"/>
      <c r="L49" s="2881"/>
      <c r="M49" s="2881"/>
      <c r="N49" s="2881"/>
      <c r="O49" s="2881"/>
      <c r="P49" s="2881"/>
      <c r="Q49" s="2881"/>
      <c r="R49" s="2881"/>
      <c r="S49" s="2881"/>
      <c r="T49" s="2881"/>
      <c r="U49" s="2881"/>
      <c r="V49" s="2881"/>
      <c r="W49" s="2881"/>
      <c r="X49" s="2881"/>
      <c r="Y49" s="2881"/>
      <c r="Z49" s="52"/>
    </row>
    <row r="50" spans="1:26" ht="12" customHeight="1">
      <c r="A50" s="404"/>
      <c r="B50" s="52"/>
      <c r="C50" s="52"/>
      <c r="D50" s="2881"/>
      <c r="E50" s="2881"/>
      <c r="F50" s="2881"/>
      <c r="G50" s="2881"/>
      <c r="H50" s="2881"/>
      <c r="I50" s="2881"/>
      <c r="J50" s="2881"/>
      <c r="K50" s="2881"/>
      <c r="L50" s="2881"/>
      <c r="M50" s="2881"/>
      <c r="N50" s="2881"/>
      <c r="O50" s="2881"/>
      <c r="P50" s="2881"/>
      <c r="Q50" s="2881"/>
      <c r="R50" s="2881"/>
      <c r="S50" s="2881"/>
      <c r="T50" s="2881"/>
      <c r="U50" s="2881"/>
      <c r="V50" s="2881"/>
      <c r="W50" s="2881"/>
      <c r="X50" s="2881"/>
      <c r="Y50" s="2881"/>
      <c r="Z50" s="52"/>
    </row>
    <row r="51" spans="1:26" ht="12" customHeight="1">
      <c r="A51" s="404"/>
      <c r="B51" s="52"/>
      <c r="C51" s="52"/>
      <c r="D51" s="2881"/>
      <c r="E51" s="2881"/>
      <c r="F51" s="2881"/>
      <c r="G51" s="2881"/>
      <c r="H51" s="2881"/>
      <c r="I51" s="2881"/>
      <c r="J51" s="2881"/>
      <c r="K51" s="2881"/>
      <c r="L51" s="2881"/>
      <c r="M51" s="2881"/>
      <c r="N51" s="2881"/>
      <c r="O51" s="2881"/>
      <c r="P51" s="2881"/>
      <c r="Q51" s="2881"/>
      <c r="R51" s="2881"/>
      <c r="S51" s="2881"/>
      <c r="T51" s="2881"/>
      <c r="U51" s="2881"/>
      <c r="V51" s="2881"/>
      <c r="W51" s="2881"/>
      <c r="X51" s="2881"/>
      <c r="Y51" s="2881"/>
      <c r="Z51" s="52"/>
    </row>
    <row r="52" spans="1:26">
      <c r="B52" s="52"/>
      <c r="C52" s="52"/>
      <c r="D52" s="2881"/>
      <c r="E52" s="2881"/>
      <c r="F52" s="2881"/>
      <c r="G52" s="2881"/>
      <c r="H52" s="2881"/>
      <c r="I52" s="2881"/>
      <c r="J52" s="2881"/>
      <c r="K52" s="2881"/>
      <c r="L52" s="2881"/>
      <c r="M52" s="2881"/>
      <c r="N52" s="2881"/>
      <c r="O52" s="2881"/>
      <c r="P52" s="2881"/>
      <c r="Q52" s="2881"/>
      <c r="R52" s="2881"/>
      <c r="S52" s="2881"/>
      <c r="T52" s="2881"/>
      <c r="U52" s="2881"/>
      <c r="V52" s="2881"/>
      <c r="W52" s="2881"/>
      <c r="X52" s="2881"/>
      <c r="Y52" s="2881"/>
      <c r="Z52" s="52"/>
    </row>
    <row r="53" spans="1:26">
      <c r="B53" s="52"/>
      <c r="C53" s="52"/>
      <c r="D53" s="2881"/>
      <c r="E53" s="2881"/>
      <c r="F53" s="2881"/>
      <c r="G53" s="2881"/>
      <c r="H53" s="2881"/>
      <c r="I53" s="2881"/>
      <c r="J53" s="2881"/>
      <c r="K53" s="2881"/>
      <c r="L53" s="2881"/>
      <c r="M53" s="2881"/>
      <c r="N53" s="2881"/>
      <c r="O53" s="2881"/>
      <c r="P53" s="2881"/>
      <c r="Q53" s="2881"/>
      <c r="R53" s="2881"/>
      <c r="S53" s="2881"/>
      <c r="T53" s="2881"/>
      <c r="U53" s="2881"/>
      <c r="V53" s="2881"/>
      <c r="W53" s="2881"/>
      <c r="X53" s="2881"/>
      <c r="Y53" s="2881"/>
      <c r="Z53" s="52"/>
    </row>
    <row r="54" spans="1:26">
      <c r="B54" s="52"/>
      <c r="C54" s="52"/>
      <c r="D54" s="2881"/>
      <c r="E54" s="2881"/>
      <c r="F54" s="2881"/>
      <c r="G54" s="2881"/>
      <c r="H54" s="2881"/>
      <c r="I54" s="2881"/>
      <c r="J54" s="2881"/>
      <c r="K54" s="2881"/>
      <c r="L54" s="2881"/>
      <c r="M54" s="2881"/>
      <c r="N54" s="2881"/>
      <c r="O54" s="2881"/>
      <c r="P54" s="2881"/>
      <c r="Q54" s="2881"/>
      <c r="R54" s="2881"/>
      <c r="S54" s="2881"/>
      <c r="T54" s="2881"/>
      <c r="U54" s="2881"/>
      <c r="V54" s="2881"/>
      <c r="W54" s="2881"/>
      <c r="X54" s="2881"/>
      <c r="Y54" s="2881"/>
      <c r="Z54" s="52"/>
    </row>
    <row r="55" spans="1:26">
      <c r="B55" s="52"/>
      <c r="C55" s="52"/>
      <c r="D55" s="2881"/>
      <c r="E55" s="2881"/>
      <c r="F55" s="2881"/>
      <c r="G55" s="2881"/>
      <c r="H55" s="2881"/>
      <c r="I55" s="2881"/>
      <c r="J55" s="2881"/>
      <c r="K55" s="2881"/>
      <c r="L55" s="2881"/>
      <c r="M55" s="2881"/>
      <c r="N55" s="2881"/>
      <c r="O55" s="2881"/>
      <c r="P55" s="2881"/>
      <c r="Q55" s="2881"/>
      <c r="R55" s="2881"/>
      <c r="S55" s="2881"/>
      <c r="T55" s="2881"/>
      <c r="U55" s="2881"/>
      <c r="V55" s="2881"/>
      <c r="W55" s="2881"/>
      <c r="X55" s="2881"/>
      <c r="Y55" s="2881"/>
      <c r="Z55" s="52"/>
    </row>
    <row r="56" spans="1:26">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sheetData>
  <mergeCells count="24">
    <mergeCell ref="Q41:V41"/>
    <mergeCell ref="D47:Y55"/>
    <mergeCell ref="D39:Y39"/>
    <mergeCell ref="C23:Y23"/>
    <mergeCell ref="D33:Y33"/>
    <mergeCell ref="D25:Y25"/>
    <mergeCell ref="D45:Y45"/>
    <mergeCell ref="D46:Y46"/>
    <mergeCell ref="E26:Y27"/>
    <mergeCell ref="E30:Y31"/>
    <mergeCell ref="D37:I37"/>
    <mergeCell ref="J37:S37"/>
    <mergeCell ref="D41:I41"/>
    <mergeCell ref="J41:O41"/>
    <mergeCell ref="L34:M34"/>
    <mergeCell ref="N34:R34"/>
    <mergeCell ref="R13:Z14"/>
    <mergeCell ref="R15:X15"/>
    <mergeCell ref="D29:Y29"/>
    <mergeCell ref="A1:A3"/>
    <mergeCell ref="R11:Z11"/>
    <mergeCell ref="D21:Y22"/>
    <mergeCell ref="C18:Z18"/>
    <mergeCell ref="T3:Y3"/>
  </mergeCells>
  <phoneticPr fontId="10"/>
  <dataValidations count="2">
    <dataValidation imeMode="hiragana" allowBlank="1" showInputMessage="1" showErrorMessage="1" sqref="D47:Y55 E26:Y27 E30:Y31"/>
    <dataValidation imeMode="off" allowBlank="1" showInputMessage="1" showErrorMessage="1" sqref="N34:R34 J37:S37"/>
  </dataValidations>
  <hyperlinks>
    <hyperlink ref="A1:A2" location="表紙１!A1" display="表紙１へ戻る"/>
    <hyperlink ref="A1:A3" location="表紙!A1" display="表紙へ戻る"/>
  </hyperlinks>
  <pageMargins left="0.78740157480314965" right="0.39370078740157483" top="0.98425196850393704" bottom="0.39370078740157483" header="0.51181102362204722" footer="0.51181102362204722"/>
  <pageSetup paperSize="9" fitToHeight="0" orientation="portrait" blackAndWhite="1" horizontalDpi="300" verticalDpi="300" r:id="rId1"/>
  <headerFooter scaleWithDoc="0"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zoomScale="70" zoomScaleNormal="70" workbookViewId="0">
      <selection sqref="A1:A3"/>
    </sheetView>
  </sheetViews>
  <sheetFormatPr defaultRowHeight="13.5"/>
  <cols>
    <col min="1" max="1" width="10.625" style="780" bestFit="1" customWidth="1"/>
    <col min="2" max="2" width="4.625" style="735" customWidth="1"/>
    <col min="3" max="6" width="5.625" style="735" customWidth="1"/>
    <col min="7" max="9" width="2.625" style="735" customWidth="1"/>
    <col min="10" max="10" width="4.625" style="735" customWidth="1"/>
    <col min="11" max="13" width="6.625" style="735" customWidth="1"/>
    <col min="14" max="14" width="13.5" style="735" customWidth="1"/>
    <col min="15" max="16" width="13.75" style="735" customWidth="1"/>
    <col min="17" max="17" width="17.625" style="735" customWidth="1"/>
    <col min="18" max="18" width="3.875" style="735" customWidth="1"/>
    <col min="19" max="19" width="2.375" style="735" customWidth="1"/>
    <col min="20" max="20" width="2.5" style="735" customWidth="1"/>
    <col min="21" max="21" width="5.625" style="735" customWidth="1"/>
    <col min="22" max="22" width="4.25" style="735" customWidth="1"/>
    <col min="23" max="23" width="17.625" style="735" customWidth="1"/>
    <col min="24" max="24" width="12.625" style="735" customWidth="1"/>
    <col min="25" max="25" width="10.625" style="735" customWidth="1"/>
    <col min="26" max="26" width="12.125" style="779" customWidth="1"/>
    <col min="27" max="257" width="9" style="779"/>
    <col min="258" max="258" width="4.625" style="779" customWidth="1"/>
    <col min="259" max="262" width="5.625" style="779" customWidth="1"/>
    <col min="263" max="265" width="2.625" style="779" customWidth="1"/>
    <col min="266" max="266" width="4.625" style="779" customWidth="1"/>
    <col min="267" max="269" width="6.625" style="779" customWidth="1"/>
    <col min="270" max="270" width="13.5" style="779" customWidth="1"/>
    <col min="271" max="272" width="13.75" style="779" customWidth="1"/>
    <col min="273" max="273" width="17.625" style="779" customWidth="1"/>
    <col min="274" max="274" width="3.875" style="779" customWidth="1"/>
    <col min="275" max="275" width="2.375" style="779" customWidth="1"/>
    <col min="276" max="276" width="2.5" style="779" customWidth="1"/>
    <col min="277" max="277" width="5.625" style="779" customWidth="1"/>
    <col min="278" max="278" width="4.25" style="779" customWidth="1"/>
    <col min="279" max="279" width="17.625" style="779" customWidth="1"/>
    <col min="280" max="280" width="12.625" style="779" customWidth="1"/>
    <col min="281" max="281" width="10.625" style="779" customWidth="1"/>
    <col min="282" max="282" width="12.125" style="779" customWidth="1"/>
    <col min="283" max="513" width="9" style="779"/>
    <col min="514" max="514" width="4.625" style="779" customWidth="1"/>
    <col min="515" max="518" width="5.625" style="779" customWidth="1"/>
    <col min="519" max="521" width="2.625" style="779" customWidth="1"/>
    <col min="522" max="522" width="4.625" style="779" customWidth="1"/>
    <col min="523" max="525" width="6.625" style="779" customWidth="1"/>
    <col min="526" max="526" width="13.5" style="779" customWidth="1"/>
    <col min="527" max="528" width="13.75" style="779" customWidth="1"/>
    <col min="529" max="529" width="17.625" style="779" customWidth="1"/>
    <col min="530" max="530" width="3.875" style="779" customWidth="1"/>
    <col min="531" max="531" width="2.375" style="779" customWidth="1"/>
    <col min="532" max="532" width="2.5" style="779" customWidth="1"/>
    <col min="533" max="533" width="5.625" style="779" customWidth="1"/>
    <col min="534" max="534" width="4.25" style="779" customWidth="1"/>
    <col min="535" max="535" width="17.625" style="779" customWidth="1"/>
    <col min="536" max="536" width="12.625" style="779" customWidth="1"/>
    <col min="537" max="537" width="10.625" style="779" customWidth="1"/>
    <col min="538" max="538" width="12.125" style="779" customWidth="1"/>
    <col min="539" max="769" width="9" style="779"/>
    <col min="770" max="770" width="4.625" style="779" customWidth="1"/>
    <col min="771" max="774" width="5.625" style="779" customWidth="1"/>
    <col min="775" max="777" width="2.625" style="779" customWidth="1"/>
    <col min="778" max="778" width="4.625" style="779" customWidth="1"/>
    <col min="779" max="781" width="6.625" style="779" customWidth="1"/>
    <col min="782" max="782" width="13.5" style="779" customWidth="1"/>
    <col min="783" max="784" width="13.75" style="779" customWidth="1"/>
    <col min="785" max="785" width="17.625" style="779" customWidth="1"/>
    <col min="786" max="786" width="3.875" style="779" customWidth="1"/>
    <col min="787" max="787" width="2.375" style="779" customWidth="1"/>
    <col min="788" max="788" width="2.5" style="779" customWidth="1"/>
    <col min="789" max="789" width="5.625" style="779" customWidth="1"/>
    <col min="790" max="790" width="4.25" style="779" customWidth="1"/>
    <col min="791" max="791" width="17.625" style="779" customWidth="1"/>
    <col min="792" max="792" width="12.625" style="779" customWidth="1"/>
    <col min="793" max="793" width="10.625" style="779" customWidth="1"/>
    <col min="794" max="794" width="12.125" style="779" customWidth="1"/>
    <col min="795" max="1025" width="9" style="779"/>
    <col min="1026" max="1026" width="4.625" style="779" customWidth="1"/>
    <col min="1027" max="1030" width="5.625" style="779" customWidth="1"/>
    <col min="1031" max="1033" width="2.625" style="779" customWidth="1"/>
    <col min="1034" max="1034" width="4.625" style="779" customWidth="1"/>
    <col min="1035" max="1037" width="6.625" style="779" customWidth="1"/>
    <col min="1038" max="1038" width="13.5" style="779" customWidth="1"/>
    <col min="1039" max="1040" width="13.75" style="779" customWidth="1"/>
    <col min="1041" max="1041" width="17.625" style="779" customWidth="1"/>
    <col min="1042" max="1042" width="3.875" style="779" customWidth="1"/>
    <col min="1043" max="1043" width="2.375" style="779" customWidth="1"/>
    <col min="1044" max="1044" width="2.5" style="779" customWidth="1"/>
    <col min="1045" max="1045" width="5.625" style="779" customWidth="1"/>
    <col min="1046" max="1046" width="4.25" style="779" customWidth="1"/>
    <col min="1047" max="1047" width="17.625" style="779" customWidth="1"/>
    <col min="1048" max="1048" width="12.625" style="779" customWidth="1"/>
    <col min="1049" max="1049" width="10.625" style="779" customWidth="1"/>
    <col min="1050" max="1050" width="12.125" style="779" customWidth="1"/>
    <col min="1051" max="1281" width="9" style="779"/>
    <col min="1282" max="1282" width="4.625" style="779" customWidth="1"/>
    <col min="1283" max="1286" width="5.625" style="779" customWidth="1"/>
    <col min="1287" max="1289" width="2.625" style="779" customWidth="1"/>
    <col min="1290" max="1290" width="4.625" style="779" customWidth="1"/>
    <col min="1291" max="1293" width="6.625" style="779" customWidth="1"/>
    <col min="1294" max="1294" width="13.5" style="779" customWidth="1"/>
    <col min="1295" max="1296" width="13.75" style="779" customWidth="1"/>
    <col min="1297" max="1297" width="17.625" style="779" customWidth="1"/>
    <col min="1298" max="1298" width="3.875" style="779" customWidth="1"/>
    <col min="1299" max="1299" width="2.375" style="779" customWidth="1"/>
    <col min="1300" max="1300" width="2.5" style="779" customWidth="1"/>
    <col min="1301" max="1301" width="5.625" style="779" customWidth="1"/>
    <col min="1302" max="1302" width="4.25" style="779" customWidth="1"/>
    <col min="1303" max="1303" width="17.625" style="779" customWidth="1"/>
    <col min="1304" max="1304" width="12.625" style="779" customWidth="1"/>
    <col min="1305" max="1305" width="10.625" style="779" customWidth="1"/>
    <col min="1306" max="1306" width="12.125" style="779" customWidth="1"/>
    <col min="1307" max="1537" width="9" style="779"/>
    <col min="1538" max="1538" width="4.625" style="779" customWidth="1"/>
    <col min="1539" max="1542" width="5.625" style="779" customWidth="1"/>
    <col min="1543" max="1545" width="2.625" style="779" customWidth="1"/>
    <col min="1546" max="1546" width="4.625" style="779" customWidth="1"/>
    <col min="1547" max="1549" width="6.625" style="779" customWidth="1"/>
    <col min="1550" max="1550" width="13.5" style="779" customWidth="1"/>
    <col min="1551" max="1552" width="13.75" style="779" customWidth="1"/>
    <col min="1553" max="1553" width="17.625" style="779" customWidth="1"/>
    <col min="1554" max="1554" width="3.875" style="779" customWidth="1"/>
    <col min="1555" max="1555" width="2.375" style="779" customWidth="1"/>
    <col min="1556" max="1556" width="2.5" style="779" customWidth="1"/>
    <col min="1557" max="1557" width="5.625" style="779" customWidth="1"/>
    <col min="1558" max="1558" width="4.25" style="779" customWidth="1"/>
    <col min="1559" max="1559" width="17.625" style="779" customWidth="1"/>
    <col min="1560" max="1560" width="12.625" style="779" customWidth="1"/>
    <col min="1561" max="1561" width="10.625" style="779" customWidth="1"/>
    <col min="1562" max="1562" width="12.125" style="779" customWidth="1"/>
    <col min="1563" max="1793" width="9" style="779"/>
    <col min="1794" max="1794" width="4.625" style="779" customWidth="1"/>
    <col min="1795" max="1798" width="5.625" style="779" customWidth="1"/>
    <col min="1799" max="1801" width="2.625" style="779" customWidth="1"/>
    <col min="1802" max="1802" width="4.625" style="779" customWidth="1"/>
    <col min="1803" max="1805" width="6.625" style="779" customWidth="1"/>
    <col min="1806" max="1806" width="13.5" style="779" customWidth="1"/>
    <col min="1807" max="1808" width="13.75" style="779" customWidth="1"/>
    <col min="1809" max="1809" width="17.625" style="779" customWidth="1"/>
    <col min="1810" max="1810" width="3.875" style="779" customWidth="1"/>
    <col min="1811" max="1811" width="2.375" style="779" customWidth="1"/>
    <col min="1812" max="1812" width="2.5" style="779" customWidth="1"/>
    <col min="1813" max="1813" width="5.625" style="779" customWidth="1"/>
    <col min="1814" max="1814" width="4.25" style="779" customWidth="1"/>
    <col min="1815" max="1815" width="17.625" style="779" customWidth="1"/>
    <col min="1816" max="1816" width="12.625" style="779" customWidth="1"/>
    <col min="1817" max="1817" width="10.625" style="779" customWidth="1"/>
    <col min="1818" max="1818" width="12.125" style="779" customWidth="1"/>
    <col min="1819" max="2049" width="9" style="779"/>
    <col min="2050" max="2050" width="4.625" style="779" customWidth="1"/>
    <col min="2051" max="2054" width="5.625" style="779" customWidth="1"/>
    <col min="2055" max="2057" width="2.625" style="779" customWidth="1"/>
    <col min="2058" max="2058" width="4.625" style="779" customWidth="1"/>
    <col min="2059" max="2061" width="6.625" style="779" customWidth="1"/>
    <col min="2062" max="2062" width="13.5" style="779" customWidth="1"/>
    <col min="2063" max="2064" width="13.75" style="779" customWidth="1"/>
    <col min="2065" max="2065" width="17.625" style="779" customWidth="1"/>
    <col min="2066" max="2066" width="3.875" style="779" customWidth="1"/>
    <col min="2067" max="2067" width="2.375" style="779" customWidth="1"/>
    <col min="2068" max="2068" width="2.5" style="779" customWidth="1"/>
    <col min="2069" max="2069" width="5.625" style="779" customWidth="1"/>
    <col min="2070" max="2070" width="4.25" style="779" customWidth="1"/>
    <col min="2071" max="2071" width="17.625" style="779" customWidth="1"/>
    <col min="2072" max="2072" width="12.625" style="779" customWidth="1"/>
    <col min="2073" max="2073" width="10.625" style="779" customWidth="1"/>
    <col min="2074" max="2074" width="12.125" style="779" customWidth="1"/>
    <col min="2075" max="2305" width="9" style="779"/>
    <col min="2306" max="2306" width="4.625" style="779" customWidth="1"/>
    <col min="2307" max="2310" width="5.625" style="779" customWidth="1"/>
    <col min="2311" max="2313" width="2.625" style="779" customWidth="1"/>
    <col min="2314" max="2314" width="4.625" style="779" customWidth="1"/>
    <col min="2315" max="2317" width="6.625" style="779" customWidth="1"/>
    <col min="2318" max="2318" width="13.5" style="779" customWidth="1"/>
    <col min="2319" max="2320" width="13.75" style="779" customWidth="1"/>
    <col min="2321" max="2321" width="17.625" style="779" customWidth="1"/>
    <col min="2322" max="2322" width="3.875" style="779" customWidth="1"/>
    <col min="2323" max="2323" width="2.375" style="779" customWidth="1"/>
    <col min="2324" max="2324" width="2.5" style="779" customWidth="1"/>
    <col min="2325" max="2325" width="5.625" style="779" customWidth="1"/>
    <col min="2326" max="2326" width="4.25" style="779" customWidth="1"/>
    <col min="2327" max="2327" width="17.625" style="779" customWidth="1"/>
    <col min="2328" max="2328" width="12.625" style="779" customWidth="1"/>
    <col min="2329" max="2329" width="10.625" style="779" customWidth="1"/>
    <col min="2330" max="2330" width="12.125" style="779" customWidth="1"/>
    <col min="2331" max="2561" width="9" style="779"/>
    <col min="2562" max="2562" width="4.625" style="779" customWidth="1"/>
    <col min="2563" max="2566" width="5.625" style="779" customWidth="1"/>
    <col min="2567" max="2569" width="2.625" style="779" customWidth="1"/>
    <col min="2570" max="2570" width="4.625" style="779" customWidth="1"/>
    <col min="2571" max="2573" width="6.625" style="779" customWidth="1"/>
    <col min="2574" max="2574" width="13.5" style="779" customWidth="1"/>
    <col min="2575" max="2576" width="13.75" style="779" customWidth="1"/>
    <col min="2577" max="2577" width="17.625" style="779" customWidth="1"/>
    <col min="2578" max="2578" width="3.875" style="779" customWidth="1"/>
    <col min="2579" max="2579" width="2.375" style="779" customWidth="1"/>
    <col min="2580" max="2580" width="2.5" style="779" customWidth="1"/>
    <col min="2581" max="2581" width="5.625" style="779" customWidth="1"/>
    <col min="2582" max="2582" width="4.25" style="779" customWidth="1"/>
    <col min="2583" max="2583" width="17.625" style="779" customWidth="1"/>
    <col min="2584" max="2584" width="12.625" style="779" customWidth="1"/>
    <col min="2585" max="2585" width="10.625" style="779" customWidth="1"/>
    <col min="2586" max="2586" width="12.125" style="779" customWidth="1"/>
    <col min="2587" max="2817" width="9" style="779"/>
    <col min="2818" max="2818" width="4.625" style="779" customWidth="1"/>
    <col min="2819" max="2822" width="5.625" style="779" customWidth="1"/>
    <col min="2823" max="2825" width="2.625" style="779" customWidth="1"/>
    <col min="2826" max="2826" width="4.625" style="779" customWidth="1"/>
    <col min="2827" max="2829" width="6.625" style="779" customWidth="1"/>
    <col min="2830" max="2830" width="13.5" style="779" customWidth="1"/>
    <col min="2831" max="2832" width="13.75" style="779" customWidth="1"/>
    <col min="2833" max="2833" width="17.625" style="779" customWidth="1"/>
    <col min="2834" max="2834" width="3.875" style="779" customWidth="1"/>
    <col min="2835" max="2835" width="2.375" style="779" customWidth="1"/>
    <col min="2836" max="2836" width="2.5" style="779" customWidth="1"/>
    <col min="2837" max="2837" width="5.625" style="779" customWidth="1"/>
    <col min="2838" max="2838" width="4.25" style="779" customWidth="1"/>
    <col min="2839" max="2839" width="17.625" style="779" customWidth="1"/>
    <col min="2840" max="2840" width="12.625" style="779" customWidth="1"/>
    <col min="2841" max="2841" width="10.625" style="779" customWidth="1"/>
    <col min="2842" max="2842" width="12.125" style="779" customWidth="1"/>
    <col min="2843" max="3073" width="9" style="779"/>
    <col min="3074" max="3074" width="4.625" style="779" customWidth="1"/>
    <col min="3075" max="3078" width="5.625" style="779" customWidth="1"/>
    <col min="3079" max="3081" width="2.625" style="779" customWidth="1"/>
    <col min="3082" max="3082" width="4.625" style="779" customWidth="1"/>
    <col min="3083" max="3085" width="6.625" style="779" customWidth="1"/>
    <col min="3086" max="3086" width="13.5" style="779" customWidth="1"/>
    <col min="3087" max="3088" width="13.75" style="779" customWidth="1"/>
    <col min="3089" max="3089" width="17.625" style="779" customWidth="1"/>
    <col min="3090" max="3090" width="3.875" style="779" customWidth="1"/>
    <col min="3091" max="3091" width="2.375" style="779" customWidth="1"/>
    <col min="3092" max="3092" width="2.5" style="779" customWidth="1"/>
    <col min="3093" max="3093" width="5.625" style="779" customWidth="1"/>
    <col min="3094" max="3094" width="4.25" style="779" customWidth="1"/>
    <col min="3095" max="3095" width="17.625" style="779" customWidth="1"/>
    <col min="3096" max="3096" width="12.625" style="779" customWidth="1"/>
    <col min="3097" max="3097" width="10.625" style="779" customWidth="1"/>
    <col min="3098" max="3098" width="12.125" style="779" customWidth="1"/>
    <col min="3099" max="3329" width="9" style="779"/>
    <col min="3330" max="3330" width="4.625" style="779" customWidth="1"/>
    <col min="3331" max="3334" width="5.625" style="779" customWidth="1"/>
    <col min="3335" max="3337" width="2.625" style="779" customWidth="1"/>
    <col min="3338" max="3338" width="4.625" style="779" customWidth="1"/>
    <col min="3339" max="3341" width="6.625" style="779" customWidth="1"/>
    <col min="3342" max="3342" width="13.5" style="779" customWidth="1"/>
    <col min="3343" max="3344" width="13.75" style="779" customWidth="1"/>
    <col min="3345" max="3345" width="17.625" style="779" customWidth="1"/>
    <col min="3346" max="3346" width="3.875" style="779" customWidth="1"/>
    <col min="3347" max="3347" width="2.375" style="779" customWidth="1"/>
    <col min="3348" max="3348" width="2.5" style="779" customWidth="1"/>
    <col min="3349" max="3349" width="5.625" style="779" customWidth="1"/>
    <col min="3350" max="3350" width="4.25" style="779" customWidth="1"/>
    <col min="3351" max="3351" width="17.625" style="779" customWidth="1"/>
    <col min="3352" max="3352" width="12.625" style="779" customWidth="1"/>
    <col min="3353" max="3353" width="10.625" style="779" customWidth="1"/>
    <col min="3354" max="3354" width="12.125" style="779" customWidth="1"/>
    <col min="3355" max="3585" width="9" style="779"/>
    <col min="3586" max="3586" width="4.625" style="779" customWidth="1"/>
    <col min="3587" max="3590" width="5.625" style="779" customWidth="1"/>
    <col min="3591" max="3593" width="2.625" style="779" customWidth="1"/>
    <col min="3594" max="3594" width="4.625" style="779" customWidth="1"/>
    <col min="3595" max="3597" width="6.625" style="779" customWidth="1"/>
    <col min="3598" max="3598" width="13.5" style="779" customWidth="1"/>
    <col min="3599" max="3600" width="13.75" style="779" customWidth="1"/>
    <col min="3601" max="3601" width="17.625" style="779" customWidth="1"/>
    <col min="3602" max="3602" width="3.875" style="779" customWidth="1"/>
    <col min="3603" max="3603" width="2.375" style="779" customWidth="1"/>
    <col min="3604" max="3604" width="2.5" style="779" customWidth="1"/>
    <col min="3605" max="3605" width="5.625" style="779" customWidth="1"/>
    <col min="3606" max="3606" width="4.25" style="779" customWidth="1"/>
    <col min="3607" max="3607" width="17.625" style="779" customWidth="1"/>
    <col min="3608" max="3608" width="12.625" style="779" customWidth="1"/>
    <col min="3609" max="3609" width="10.625" style="779" customWidth="1"/>
    <col min="3610" max="3610" width="12.125" style="779" customWidth="1"/>
    <col min="3611" max="3841" width="9" style="779"/>
    <col min="3842" max="3842" width="4.625" style="779" customWidth="1"/>
    <col min="3843" max="3846" width="5.625" style="779" customWidth="1"/>
    <col min="3847" max="3849" width="2.625" style="779" customWidth="1"/>
    <col min="3850" max="3850" width="4.625" style="779" customWidth="1"/>
    <col min="3851" max="3853" width="6.625" style="779" customWidth="1"/>
    <col min="3854" max="3854" width="13.5" style="779" customWidth="1"/>
    <col min="3855" max="3856" width="13.75" style="779" customWidth="1"/>
    <col min="3857" max="3857" width="17.625" style="779" customWidth="1"/>
    <col min="3858" max="3858" width="3.875" style="779" customWidth="1"/>
    <col min="3859" max="3859" width="2.375" style="779" customWidth="1"/>
    <col min="3860" max="3860" width="2.5" style="779" customWidth="1"/>
    <col min="3861" max="3861" width="5.625" style="779" customWidth="1"/>
    <col min="3862" max="3862" width="4.25" style="779" customWidth="1"/>
    <col min="3863" max="3863" width="17.625" style="779" customWidth="1"/>
    <col min="3864" max="3864" width="12.625" style="779" customWidth="1"/>
    <col min="3865" max="3865" width="10.625" style="779" customWidth="1"/>
    <col min="3866" max="3866" width="12.125" style="779" customWidth="1"/>
    <col min="3867" max="4097" width="9" style="779"/>
    <col min="4098" max="4098" width="4.625" style="779" customWidth="1"/>
    <col min="4099" max="4102" width="5.625" style="779" customWidth="1"/>
    <col min="4103" max="4105" width="2.625" style="779" customWidth="1"/>
    <col min="4106" max="4106" width="4.625" style="779" customWidth="1"/>
    <col min="4107" max="4109" width="6.625" style="779" customWidth="1"/>
    <col min="4110" max="4110" width="13.5" style="779" customWidth="1"/>
    <col min="4111" max="4112" width="13.75" style="779" customWidth="1"/>
    <col min="4113" max="4113" width="17.625" style="779" customWidth="1"/>
    <col min="4114" max="4114" width="3.875" style="779" customWidth="1"/>
    <col min="4115" max="4115" width="2.375" style="779" customWidth="1"/>
    <col min="4116" max="4116" width="2.5" style="779" customWidth="1"/>
    <col min="4117" max="4117" width="5.625" style="779" customWidth="1"/>
    <col min="4118" max="4118" width="4.25" style="779" customWidth="1"/>
    <col min="4119" max="4119" width="17.625" style="779" customWidth="1"/>
    <col min="4120" max="4120" width="12.625" style="779" customWidth="1"/>
    <col min="4121" max="4121" width="10.625" style="779" customWidth="1"/>
    <col min="4122" max="4122" width="12.125" style="779" customWidth="1"/>
    <col min="4123" max="4353" width="9" style="779"/>
    <col min="4354" max="4354" width="4.625" style="779" customWidth="1"/>
    <col min="4355" max="4358" width="5.625" style="779" customWidth="1"/>
    <col min="4359" max="4361" width="2.625" style="779" customWidth="1"/>
    <col min="4362" max="4362" width="4.625" style="779" customWidth="1"/>
    <col min="4363" max="4365" width="6.625" style="779" customWidth="1"/>
    <col min="4366" max="4366" width="13.5" style="779" customWidth="1"/>
    <col min="4367" max="4368" width="13.75" style="779" customWidth="1"/>
    <col min="4369" max="4369" width="17.625" style="779" customWidth="1"/>
    <col min="4370" max="4370" width="3.875" style="779" customWidth="1"/>
    <col min="4371" max="4371" width="2.375" style="779" customWidth="1"/>
    <col min="4372" max="4372" width="2.5" style="779" customWidth="1"/>
    <col min="4373" max="4373" width="5.625" style="779" customWidth="1"/>
    <col min="4374" max="4374" width="4.25" style="779" customWidth="1"/>
    <col min="4375" max="4375" width="17.625" style="779" customWidth="1"/>
    <col min="4376" max="4376" width="12.625" style="779" customWidth="1"/>
    <col min="4377" max="4377" width="10.625" style="779" customWidth="1"/>
    <col min="4378" max="4378" width="12.125" style="779" customWidth="1"/>
    <col min="4379" max="4609" width="9" style="779"/>
    <col min="4610" max="4610" width="4.625" style="779" customWidth="1"/>
    <col min="4611" max="4614" width="5.625" style="779" customWidth="1"/>
    <col min="4615" max="4617" width="2.625" style="779" customWidth="1"/>
    <col min="4618" max="4618" width="4.625" style="779" customWidth="1"/>
    <col min="4619" max="4621" width="6.625" style="779" customWidth="1"/>
    <col min="4622" max="4622" width="13.5" style="779" customWidth="1"/>
    <col min="4623" max="4624" width="13.75" style="779" customWidth="1"/>
    <col min="4625" max="4625" width="17.625" style="779" customWidth="1"/>
    <col min="4626" max="4626" width="3.875" style="779" customWidth="1"/>
    <col min="4627" max="4627" width="2.375" style="779" customWidth="1"/>
    <col min="4628" max="4628" width="2.5" style="779" customWidth="1"/>
    <col min="4629" max="4629" width="5.625" style="779" customWidth="1"/>
    <col min="4630" max="4630" width="4.25" style="779" customWidth="1"/>
    <col min="4631" max="4631" width="17.625" style="779" customWidth="1"/>
    <col min="4632" max="4632" width="12.625" style="779" customWidth="1"/>
    <col min="4633" max="4633" width="10.625" style="779" customWidth="1"/>
    <col min="4634" max="4634" width="12.125" style="779" customWidth="1"/>
    <col min="4635" max="4865" width="9" style="779"/>
    <col min="4866" max="4866" width="4.625" style="779" customWidth="1"/>
    <col min="4867" max="4870" width="5.625" style="779" customWidth="1"/>
    <col min="4871" max="4873" width="2.625" style="779" customWidth="1"/>
    <col min="4874" max="4874" width="4.625" style="779" customWidth="1"/>
    <col min="4875" max="4877" width="6.625" style="779" customWidth="1"/>
    <col min="4878" max="4878" width="13.5" style="779" customWidth="1"/>
    <col min="4879" max="4880" width="13.75" style="779" customWidth="1"/>
    <col min="4881" max="4881" width="17.625" style="779" customWidth="1"/>
    <col min="4882" max="4882" width="3.875" style="779" customWidth="1"/>
    <col min="4883" max="4883" width="2.375" style="779" customWidth="1"/>
    <col min="4884" max="4884" width="2.5" style="779" customWidth="1"/>
    <col min="4885" max="4885" width="5.625" style="779" customWidth="1"/>
    <col min="4886" max="4886" width="4.25" style="779" customWidth="1"/>
    <col min="4887" max="4887" width="17.625" style="779" customWidth="1"/>
    <col min="4888" max="4888" width="12.625" style="779" customWidth="1"/>
    <col min="4889" max="4889" width="10.625" style="779" customWidth="1"/>
    <col min="4890" max="4890" width="12.125" style="779" customWidth="1"/>
    <col min="4891" max="5121" width="9" style="779"/>
    <col min="5122" max="5122" width="4.625" style="779" customWidth="1"/>
    <col min="5123" max="5126" width="5.625" style="779" customWidth="1"/>
    <col min="5127" max="5129" width="2.625" style="779" customWidth="1"/>
    <col min="5130" max="5130" width="4.625" style="779" customWidth="1"/>
    <col min="5131" max="5133" width="6.625" style="779" customWidth="1"/>
    <col min="5134" max="5134" width="13.5" style="779" customWidth="1"/>
    <col min="5135" max="5136" width="13.75" style="779" customWidth="1"/>
    <col min="5137" max="5137" width="17.625" style="779" customWidth="1"/>
    <col min="5138" max="5138" width="3.875" style="779" customWidth="1"/>
    <col min="5139" max="5139" width="2.375" style="779" customWidth="1"/>
    <col min="5140" max="5140" width="2.5" style="779" customWidth="1"/>
    <col min="5141" max="5141" width="5.625" style="779" customWidth="1"/>
    <col min="5142" max="5142" width="4.25" style="779" customWidth="1"/>
    <col min="5143" max="5143" width="17.625" style="779" customWidth="1"/>
    <col min="5144" max="5144" width="12.625" style="779" customWidth="1"/>
    <col min="5145" max="5145" width="10.625" style="779" customWidth="1"/>
    <col min="5146" max="5146" width="12.125" style="779" customWidth="1"/>
    <col min="5147" max="5377" width="9" style="779"/>
    <col min="5378" max="5378" width="4.625" style="779" customWidth="1"/>
    <col min="5379" max="5382" width="5.625" style="779" customWidth="1"/>
    <col min="5383" max="5385" width="2.625" style="779" customWidth="1"/>
    <col min="5386" max="5386" width="4.625" style="779" customWidth="1"/>
    <col min="5387" max="5389" width="6.625" style="779" customWidth="1"/>
    <col min="5390" max="5390" width="13.5" style="779" customWidth="1"/>
    <col min="5391" max="5392" width="13.75" style="779" customWidth="1"/>
    <col min="5393" max="5393" width="17.625" style="779" customWidth="1"/>
    <col min="5394" max="5394" width="3.875" style="779" customWidth="1"/>
    <col min="5395" max="5395" width="2.375" style="779" customWidth="1"/>
    <col min="5396" max="5396" width="2.5" style="779" customWidth="1"/>
    <col min="5397" max="5397" width="5.625" style="779" customWidth="1"/>
    <col min="5398" max="5398" width="4.25" style="779" customWidth="1"/>
    <col min="5399" max="5399" width="17.625" style="779" customWidth="1"/>
    <col min="5400" max="5400" width="12.625" style="779" customWidth="1"/>
    <col min="5401" max="5401" width="10.625" style="779" customWidth="1"/>
    <col min="5402" max="5402" width="12.125" style="779" customWidth="1"/>
    <col min="5403" max="5633" width="9" style="779"/>
    <col min="5634" max="5634" width="4.625" style="779" customWidth="1"/>
    <col min="5635" max="5638" width="5.625" style="779" customWidth="1"/>
    <col min="5639" max="5641" width="2.625" style="779" customWidth="1"/>
    <col min="5642" max="5642" width="4.625" style="779" customWidth="1"/>
    <col min="5643" max="5645" width="6.625" style="779" customWidth="1"/>
    <col min="5646" max="5646" width="13.5" style="779" customWidth="1"/>
    <col min="5647" max="5648" width="13.75" style="779" customWidth="1"/>
    <col min="5649" max="5649" width="17.625" style="779" customWidth="1"/>
    <col min="5650" max="5650" width="3.875" style="779" customWidth="1"/>
    <col min="5651" max="5651" width="2.375" style="779" customWidth="1"/>
    <col min="5652" max="5652" width="2.5" style="779" customWidth="1"/>
    <col min="5653" max="5653" width="5.625" style="779" customWidth="1"/>
    <col min="5654" max="5654" width="4.25" style="779" customWidth="1"/>
    <col min="5655" max="5655" width="17.625" style="779" customWidth="1"/>
    <col min="5656" max="5656" width="12.625" style="779" customWidth="1"/>
    <col min="5657" max="5657" width="10.625" style="779" customWidth="1"/>
    <col min="5658" max="5658" width="12.125" style="779" customWidth="1"/>
    <col min="5659" max="5889" width="9" style="779"/>
    <col min="5890" max="5890" width="4.625" style="779" customWidth="1"/>
    <col min="5891" max="5894" width="5.625" style="779" customWidth="1"/>
    <col min="5895" max="5897" width="2.625" style="779" customWidth="1"/>
    <col min="5898" max="5898" width="4.625" style="779" customWidth="1"/>
    <col min="5899" max="5901" width="6.625" style="779" customWidth="1"/>
    <col min="5902" max="5902" width="13.5" style="779" customWidth="1"/>
    <col min="5903" max="5904" width="13.75" style="779" customWidth="1"/>
    <col min="5905" max="5905" width="17.625" style="779" customWidth="1"/>
    <col min="5906" max="5906" width="3.875" style="779" customWidth="1"/>
    <col min="5907" max="5907" width="2.375" style="779" customWidth="1"/>
    <col min="5908" max="5908" width="2.5" style="779" customWidth="1"/>
    <col min="5909" max="5909" width="5.625" style="779" customWidth="1"/>
    <col min="5910" max="5910" width="4.25" style="779" customWidth="1"/>
    <col min="5911" max="5911" width="17.625" style="779" customWidth="1"/>
    <col min="5912" max="5912" width="12.625" style="779" customWidth="1"/>
    <col min="5913" max="5913" width="10.625" style="779" customWidth="1"/>
    <col min="5914" max="5914" width="12.125" style="779" customWidth="1"/>
    <col min="5915" max="6145" width="9" style="779"/>
    <col min="6146" max="6146" width="4.625" style="779" customWidth="1"/>
    <col min="6147" max="6150" width="5.625" style="779" customWidth="1"/>
    <col min="6151" max="6153" width="2.625" style="779" customWidth="1"/>
    <col min="6154" max="6154" width="4.625" style="779" customWidth="1"/>
    <col min="6155" max="6157" width="6.625" style="779" customWidth="1"/>
    <col min="6158" max="6158" width="13.5" style="779" customWidth="1"/>
    <col min="6159" max="6160" width="13.75" style="779" customWidth="1"/>
    <col min="6161" max="6161" width="17.625" style="779" customWidth="1"/>
    <col min="6162" max="6162" width="3.875" style="779" customWidth="1"/>
    <col min="6163" max="6163" width="2.375" style="779" customWidth="1"/>
    <col min="6164" max="6164" width="2.5" style="779" customWidth="1"/>
    <col min="6165" max="6165" width="5.625" style="779" customWidth="1"/>
    <col min="6166" max="6166" width="4.25" style="779" customWidth="1"/>
    <col min="6167" max="6167" width="17.625" style="779" customWidth="1"/>
    <col min="6168" max="6168" width="12.625" style="779" customWidth="1"/>
    <col min="6169" max="6169" width="10.625" style="779" customWidth="1"/>
    <col min="6170" max="6170" width="12.125" style="779" customWidth="1"/>
    <col min="6171" max="6401" width="9" style="779"/>
    <col min="6402" max="6402" width="4.625" style="779" customWidth="1"/>
    <col min="6403" max="6406" width="5.625" style="779" customWidth="1"/>
    <col min="6407" max="6409" width="2.625" style="779" customWidth="1"/>
    <col min="6410" max="6410" width="4.625" style="779" customWidth="1"/>
    <col min="6411" max="6413" width="6.625" style="779" customWidth="1"/>
    <col min="6414" max="6414" width="13.5" style="779" customWidth="1"/>
    <col min="6415" max="6416" width="13.75" style="779" customWidth="1"/>
    <col min="6417" max="6417" width="17.625" style="779" customWidth="1"/>
    <col min="6418" max="6418" width="3.875" style="779" customWidth="1"/>
    <col min="6419" max="6419" width="2.375" style="779" customWidth="1"/>
    <col min="6420" max="6420" width="2.5" style="779" customWidth="1"/>
    <col min="6421" max="6421" width="5.625" style="779" customWidth="1"/>
    <col min="6422" max="6422" width="4.25" style="779" customWidth="1"/>
    <col min="6423" max="6423" width="17.625" style="779" customWidth="1"/>
    <col min="6424" max="6424" width="12.625" style="779" customWidth="1"/>
    <col min="6425" max="6425" width="10.625" style="779" customWidth="1"/>
    <col min="6426" max="6426" width="12.125" style="779" customWidth="1"/>
    <col min="6427" max="6657" width="9" style="779"/>
    <col min="6658" max="6658" width="4.625" style="779" customWidth="1"/>
    <col min="6659" max="6662" width="5.625" style="779" customWidth="1"/>
    <col min="6663" max="6665" width="2.625" style="779" customWidth="1"/>
    <col min="6666" max="6666" width="4.625" style="779" customWidth="1"/>
    <col min="6667" max="6669" width="6.625" style="779" customWidth="1"/>
    <col min="6670" max="6670" width="13.5" style="779" customWidth="1"/>
    <col min="6671" max="6672" width="13.75" style="779" customWidth="1"/>
    <col min="6673" max="6673" width="17.625" style="779" customWidth="1"/>
    <col min="6674" max="6674" width="3.875" style="779" customWidth="1"/>
    <col min="6675" max="6675" width="2.375" style="779" customWidth="1"/>
    <col min="6676" max="6676" width="2.5" style="779" customWidth="1"/>
    <col min="6677" max="6677" width="5.625" style="779" customWidth="1"/>
    <col min="6678" max="6678" width="4.25" style="779" customWidth="1"/>
    <col min="6679" max="6679" width="17.625" style="779" customWidth="1"/>
    <col min="6680" max="6680" width="12.625" style="779" customWidth="1"/>
    <col min="6681" max="6681" width="10.625" style="779" customWidth="1"/>
    <col min="6682" max="6682" width="12.125" style="779" customWidth="1"/>
    <col min="6683" max="6913" width="9" style="779"/>
    <col min="6914" max="6914" width="4.625" style="779" customWidth="1"/>
    <col min="6915" max="6918" width="5.625" style="779" customWidth="1"/>
    <col min="6919" max="6921" width="2.625" style="779" customWidth="1"/>
    <col min="6922" max="6922" width="4.625" style="779" customWidth="1"/>
    <col min="6923" max="6925" width="6.625" style="779" customWidth="1"/>
    <col min="6926" max="6926" width="13.5" style="779" customWidth="1"/>
    <col min="6927" max="6928" width="13.75" style="779" customWidth="1"/>
    <col min="6929" max="6929" width="17.625" style="779" customWidth="1"/>
    <col min="6930" max="6930" width="3.875" style="779" customWidth="1"/>
    <col min="6931" max="6931" width="2.375" style="779" customWidth="1"/>
    <col min="6932" max="6932" width="2.5" style="779" customWidth="1"/>
    <col min="6933" max="6933" width="5.625" style="779" customWidth="1"/>
    <col min="6934" max="6934" width="4.25" style="779" customWidth="1"/>
    <col min="6935" max="6935" width="17.625" style="779" customWidth="1"/>
    <col min="6936" max="6936" width="12.625" style="779" customWidth="1"/>
    <col min="6937" max="6937" width="10.625" style="779" customWidth="1"/>
    <col min="6938" max="6938" width="12.125" style="779" customWidth="1"/>
    <col min="6939" max="7169" width="9" style="779"/>
    <col min="7170" max="7170" width="4.625" style="779" customWidth="1"/>
    <col min="7171" max="7174" width="5.625" style="779" customWidth="1"/>
    <col min="7175" max="7177" width="2.625" style="779" customWidth="1"/>
    <col min="7178" max="7178" width="4.625" style="779" customWidth="1"/>
    <col min="7179" max="7181" width="6.625" style="779" customWidth="1"/>
    <col min="7182" max="7182" width="13.5" style="779" customWidth="1"/>
    <col min="7183" max="7184" width="13.75" style="779" customWidth="1"/>
    <col min="7185" max="7185" width="17.625" style="779" customWidth="1"/>
    <col min="7186" max="7186" width="3.875" style="779" customWidth="1"/>
    <col min="7187" max="7187" width="2.375" style="779" customWidth="1"/>
    <col min="7188" max="7188" width="2.5" style="779" customWidth="1"/>
    <col min="7189" max="7189" width="5.625" style="779" customWidth="1"/>
    <col min="7190" max="7190" width="4.25" style="779" customWidth="1"/>
    <col min="7191" max="7191" width="17.625" style="779" customWidth="1"/>
    <col min="7192" max="7192" width="12.625" style="779" customWidth="1"/>
    <col min="7193" max="7193" width="10.625" style="779" customWidth="1"/>
    <col min="7194" max="7194" width="12.125" style="779" customWidth="1"/>
    <col min="7195" max="7425" width="9" style="779"/>
    <col min="7426" max="7426" width="4.625" style="779" customWidth="1"/>
    <col min="7427" max="7430" width="5.625" style="779" customWidth="1"/>
    <col min="7431" max="7433" width="2.625" style="779" customWidth="1"/>
    <col min="7434" max="7434" width="4.625" style="779" customWidth="1"/>
    <col min="7435" max="7437" width="6.625" style="779" customWidth="1"/>
    <col min="7438" max="7438" width="13.5" style="779" customWidth="1"/>
    <col min="7439" max="7440" width="13.75" style="779" customWidth="1"/>
    <col min="7441" max="7441" width="17.625" style="779" customWidth="1"/>
    <col min="7442" max="7442" width="3.875" style="779" customWidth="1"/>
    <col min="7443" max="7443" width="2.375" style="779" customWidth="1"/>
    <col min="7444" max="7444" width="2.5" style="779" customWidth="1"/>
    <col min="7445" max="7445" width="5.625" style="779" customWidth="1"/>
    <col min="7446" max="7446" width="4.25" style="779" customWidth="1"/>
    <col min="7447" max="7447" width="17.625" style="779" customWidth="1"/>
    <col min="7448" max="7448" width="12.625" style="779" customWidth="1"/>
    <col min="7449" max="7449" width="10.625" style="779" customWidth="1"/>
    <col min="7450" max="7450" width="12.125" style="779" customWidth="1"/>
    <col min="7451" max="7681" width="9" style="779"/>
    <col min="7682" max="7682" width="4.625" style="779" customWidth="1"/>
    <col min="7683" max="7686" width="5.625" style="779" customWidth="1"/>
    <col min="7687" max="7689" width="2.625" style="779" customWidth="1"/>
    <col min="7690" max="7690" width="4.625" style="779" customWidth="1"/>
    <col min="7691" max="7693" width="6.625" style="779" customWidth="1"/>
    <col min="7694" max="7694" width="13.5" style="779" customWidth="1"/>
    <col min="7695" max="7696" width="13.75" style="779" customWidth="1"/>
    <col min="7697" max="7697" width="17.625" style="779" customWidth="1"/>
    <col min="7698" max="7698" width="3.875" style="779" customWidth="1"/>
    <col min="7699" max="7699" width="2.375" style="779" customWidth="1"/>
    <col min="7700" max="7700" width="2.5" style="779" customWidth="1"/>
    <col min="7701" max="7701" width="5.625" style="779" customWidth="1"/>
    <col min="7702" max="7702" width="4.25" style="779" customWidth="1"/>
    <col min="7703" max="7703" width="17.625" style="779" customWidth="1"/>
    <col min="7704" max="7704" width="12.625" style="779" customWidth="1"/>
    <col min="7705" max="7705" width="10.625" style="779" customWidth="1"/>
    <col min="7706" max="7706" width="12.125" style="779" customWidth="1"/>
    <col min="7707" max="7937" width="9" style="779"/>
    <col min="7938" max="7938" width="4.625" style="779" customWidth="1"/>
    <col min="7939" max="7942" width="5.625" style="779" customWidth="1"/>
    <col min="7943" max="7945" width="2.625" style="779" customWidth="1"/>
    <col min="7946" max="7946" width="4.625" style="779" customWidth="1"/>
    <col min="7947" max="7949" width="6.625" style="779" customWidth="1"/>
    <col min="7950" max="7950" width="13.5" style="779" customWidth="1"/>
    <col min="7951" max="7952" width="13.75" style="779" customWidth="1"/>
    <col min="7953" max="7953" width="17.625" style="779" customWidth="1"/>
    <col min="7954" max="7954" width="3.875" style="779" customWidth="1"/>
    <col min="7955" max="7955" width="2.375" style="779" customWidth="1"/>
    <col min="7956" max="7956" width="2.5" style="779" customWidth="1"/>
    <col min="7957" max="7957" width="5.625" style="779" customWidth="1"/>
    <col min="7958" max="7958" width="4.25" style="779" customWidth="1"/>
    <col min="7959" max="7959" width="17.625" style="779" customWidth="1"/>
    <col min="7960" max="7960" width="12.625" style="779" customWidth="1"/>
    <col min="7961" max="7961" width="10.625" style="779" customWidth="1"/>
    <col min="7962" max="7962" width="12.125" style="779" customWidth="1"/>
    <col min="7963" max="8193" width="9" style="779"/>
    <col min="8194" max="8194" width="4.625" style="779" customWidth="1"/>
    <col min="8195" max="8198" width="5.625" style="779" customWidth="1"/>
    <col min="8199" max="8201" width="2.625" style="779" customWidth="1"/>
    <col min="8202" max="8202" width="4.625" style="779" customWidth="1"/>
    <col min="8203" max="8205" width="6.625" style="779" customWidth="1"/>
    <col min="8206" max="8206" width="13.5" style="779" customWidth="1"/>
    <col min="8207" max="8208" width="13.75" style="779" customWidth="1"/>
    <col min="8209" max="8209" width="17.625" style="779" customWidth="1"/>
    <col min="8210" max="8210" width="3.875" style="779" customWidth="1"/>
    <col min="8211" max="8211" width="2.375" style="779" customWidth="1"/>
    <col min="8212" max="8212" width="2.5" style="779" customWidth="1"/>
    <col min="8213" max="8213" width="5.625" style="779" customWidth="1"/>
    <col min="8214" max="8214" width="4.25" style="779" customWidth="1"/>
    <col min="8215" max="8215" width="17.625" style="779" customWidth="1"/>
    <col min="8216" max="8216" width="12.625" style="779" customWidth="1"/>
    <col min="8217" max="8217" width="10.625" style="779" customWidth="1"/>
    <col min="8218" max="8218" width="12.125" style="779" customWidth="1"/>
    <col min="8219" max="8449" width="9" style="779"/>
    <col min="8450" max="8450" width="4.625" style="779" customWidth="1"/>
    <col min="8451" max="8454" width="5.625" style="779" customWidth="1"/>
    <col min="8455" max="8457" width="2.625" style="779" customWidth="1"/>
    <col min="8458" max="8458" width="4.625" style="779" customWidth="1"/>
    <col min="8459" max="8461" width="6.625" style="779" customWidth="1"/>
    <col min="8462" max="8462" width="13.5" style="779" customWidth="1"/>
    <col min="8463" max="8464" width="13.75" style="779" customWidth="1"/>
    <col min="8465" max="8465" width="17.625" style="779" customWidth="1"/>
    <col min="8466" max="8466" width="3.875" style="779" customWidth="1"/>
    <col min="8467" max="8467" width="2.375" style="779" customWidth="1"/>
    <col min="8468" max="8468" width="2.5" style="779" customWidth="1"/>
    <col min="8469" max="8469" width="5.625" style="779" customWidth="1"/>
    <col min="8470" max="8470" width="4.25" style="779" customWidth="1"/>
    <col min="8471" max="8471" width="17.625" style="779" customWidth="1"/>
    <col min="8472" max="8472" width="12.625" style="779" customWidth="1"/>
    <col min="8473" max="8473" width="10.625" style="779" customWidth="1"/>
    <col min="8474" max="8474" width="12.125" style="779" customWidth="1"/>
    <col min="8475" max="8705" width="9" style="779"/>
    <col min="8706" max="8706" width="4.625" style="779" customWidth="1"/>
    <col min="8707" max="8710" width="5.625" style="779" customWidth="1"/>
    <col min="8711" max="8713" width="2.625" style="779" customWidth="1"/>
    <col min="8714" max="8714" width="4.625" style="779" customWidth="1"/>
    <col min="8715" max="8717" width="6.625" style="779" customWidth="1"/>
    <col min="8718" max="8718" width="13.5" style="779" customWidth="1"/>
    <col min="8719" max="8720" width="13.75" style="779" customWidth="1"/>
    <col min="8721" max="8721" width="17.625" style="779" customWidth="1"/>
    <col min="8722" max="8722" width="3.875" style="779" customWidth="1"/>
    <col min="8723" max="8723" width="2.375" style="779" customWidth="1"/>
    <col min="8724" max="8724" width="2.5" style="779" customWidth="1"/>
    <col min="8725" max="8725" width="5.625" style="779" customWidth="1"/>
    <col min="8726" max="8726" width="4.25" style="779" customWidth="1"/>
    <col min="8727" max="8727" width="17.625" style="779" customWidth="1"/>
    <col min="8728" max="8728" width="12.625" style="779" customWidth="1"/>
    <col min="8729" max="8729" width="10.625" style="779" customWidth="1"/>
    <col min="8730" max="8730" width="12.125" style="779" customWidth="1"/>
    <col min="8731" max="8961" width="9" style="779"/>
    <col min="8962" max="8962" width="4.625" style="779" customWidth="1"/>
    <col min="8963" max="8966" width="5.625" style="779" customWidth="1"/>
    <col min="8967" max="8969" width="2.625" style="779" customWidth="1"/>
    <col min="8970" max="8970" width="4.625" style="779" customWidth="1"/>
    <col min="8971" max="8973" width="6.625" style="779" customWidth="1"/>
    <col min="8974" max="8974" width="13.5" style="779" customWidth="1"/>
    <col min="8975" max="8976" width="13.75" style="779" customWidth="1"/>
    <col min="8977" max="8977" width="17.625" style="779" customWidth="1"/>
    <col min="8978" max="8978" width="3.875" style="779" customWidth="1"/>
    <col min="8979" max="8979" width="2.375" style="779" customWidth="1"/>
    <col min="8980" max="8980" width="2.5" style="779" customWidth="1"/>
    <col min="8981" max="8981" width="5.625" style="779" customWidth="1"/>
    <col min="8982" max="8982" width="4.25" style="779" customWidth="1"/>
    <col min="8983" max="8983" width="17.625" style="779" customWidth="1"/>
    <col min="8984" max="8984" width="12.625" style="779" customWidth="1"/>
    <col min="8985" max="8985" width="10.625" style="779" customWidth="1"/>
    <col min="8986" max="8986" width="12.125" style="779" customWidth="1"/>
    <col min="8987" max="9217" width="9" style="779"/>
    <col min="9218" max="9218" width="4.625" style="779" customWidth="1"/>
    <col min="9219" max="9222" width="5.625" style="779" customWidth="1"/>
    <col min="9223" max="9225" width="2.625" style="779" customWidth="1"/>
    <col min="9226" max="9226" width="4.625" style="779" customWidth="1"/>
    <col min="9227" max="9229" width="6.625" style="779" customWidth="1"/>
    <col min="9230" max="9230" width="13.5" style="779" customWidth="1"/>
    <col min="9231" max="9232" width="13.75" style="779" customWidth="1"/>
    <col min="9233" max="9233" width="17.625" style="779" customWidth="1"/>
    <col min="9234" max="9234" width="3.875" style="779" customWidth="1"/>
    <col min="9235" max="9235" width="2.375" style="779" customWidth="1"/>
    <col min="9236" max="9236" width="2.5" style="779" customWidth="1"/>
    <col min="9237" max="9237" width="5.625" style="779" customWidth="1"/>
    <col min="9238" max="9238" width="4.25" style="779" customWidth="1"/>
    <col min="9239" max="9239" width="17.625" style="779" customWidth="1"/>
    <col min="9240" max="9240" width="12.625" style="779" customWidth="1"/>
    <col min="9241" max="9241" width="10.625" style="779" customWidth="1"/>
    <col min="9242" max="9242" width="12.125" style="779" customWidth="1"/>
    <col min="9243" max="9473" width="9" style="779"/>
    <col min="9474" max="9474" width="4.625" style="779" customWidth="1"/>
    <col min="9475" max="9478" width="5.625" style="779" customWidth="1"/>
    <col min="9479" max="9481" width="2.625" style="779" customWidth="1"/>
    <col min="9482" max="9482" width="4.625" style="779" customWidth="1"/>
    <col min="9483" max="9485" width="6.625" style="779" customWidth="1"/>
    <col min="9486" max="9486" width="13.5" style="779" customWidth="1"/>
    <col min="9487" max="9488" width="13.75" style="779" customWidth="1"/>
    <col min="9489" max="9489" width="17.625" style="779" customWidth="1"/>
    <col min="9490" max="9490" width="3.875" style="779" customWidth="1"/>
    <col min="9491" max="9491" width="2.375" style="779" customWidth="1"/>
    <col min="9492" max="9492" width="2.5" style="779" customWidth="1"/>
    <col min="9493" max="9493" width="5.625" style="779" customWidth="1"/>
    <col min="9494" max="9494" width="4.25" style="779" customWidth="1"/>
    <col min="9495" max="9495" width="17.625" style="779" customWidth="1"/>
    <col min="9496" max="9496" width="12.625" style="779" customWidth="1"/>
    <col min="9497" max="9497" width="10.625" style="779" customWidth="1"/>
    <col min="9498" max="9498" width="12.125" style="779" customWidth="1"/>
    <col min="9499" max="9729" width="9" style="779"/>
    <col min="9730" max="9730" width="4.625" style="779" customWidth="1"/>
    <col min="9731" max="9734" width="5.625" style="779" customWidth="1"/>
    <col min="9735" max="9737" width="2.625" style="779" customWidth="1"/>
    <col min="9738" max="9738" width="4.625" style="779" customWidth="1"/>
    <col min="9739" max="9741" width="6.625" style="779" customWidth="1"/>
    <col min="9742" max="9742" width="13.5" style="779" customWidth="1"/>
    <col min="9743" max="9744" width="13.75" style="779" customWidth="1"/>
    <col min="9745" max="9745" width="17.625" style="779" customWidth="1"/>
    <col min="9746" max="9746" width="3.875" style="779" customWidth="1"/>
    <col min="9747" max="9747" width="2.375" style="779" customWidth="1"/>
    <col min="9748" max="9748" width="2.5" style="779" customWidth="1"/>
    <col min="9749" max="9749" width="5.625" style="779" customWidth="1"/>
    <col min="9750" max="9750" width="4.25" style="779" customWidth="1"/>
    <col min="9751" max="9751" width="17.625" style="779" customWidth="1"/>
    <col min="9752" max="9752" width="12.625" style="779" customWidth="1"/>
    <col min="9753" max="9753" width="10.625" style="779" customWidth="1"/>
    <col min="9754" max="9754" width="12.125" style="779" customWidth="1"/>
    <col min="9755" max="9985" width="9" style="779"/>
    <col min="9986" max="9986" width="4.625" style="779" customWidth="1"/>
    <col min="9987" max="9990" width="5.625" style="779" customWidth="1"/>
    <col min="9991" max="9993" width="2.625" style="779" customWidth="1"/>
    <col min="9994" max="9994" width="4.625" style="779" customWidth="1"/>
    <col min="9995" max="9997" width="6.625" style="779" customWidth="1"/>
    <col min="9998" max="9998" width="13.5" style="779" customWidth="1"/>
    <col min="9999" max="10000" width="13.75" style="779" customWidth="1"/>
    <col min="10001" max="10001" width="17.625" style="779" customWidth="1"/>
    <col min="10002" max="10002" width="3.875" style="779" customWidth="1"/>
    <col min="10003" max="10003" width="2.375" style="779" customWidth="1"/>
    <col min="10004" max="10004" width="2.5" style="779" customWidth="1"/>
    <col min="10005" max="10005" width="5.625" style="779" customWidth="1"/>
    <col min="10006" max="10006" width="4.25" style="779" customWidth="1"/>
    <col min="10007" max="10007" width="17.625" style="779" customWidth="1"/>
    <col min="10008" max="10008" width="12.625" style="779" customWidth="1"/>
    <col min="10009" max="10009" width="10.625" style="779" customWidth="1"/>
    <col min="10010" max="10010" width="12.125" style="779" customWidth="1"/>
    <col min="10011" max="10241" width="9" style="779"/>
    <col min="10242" max="10242" width="4.625" style="779" customWidth="1"/>
    <col min="10243" max="10246" width="5.625" style="779" customWidth="1"/>
    <col min="10247" max="10249" width="2.625" style="779" customWidth="1"/>
    <col min="10250" max="10250" width="4.625" style="779" customWidth="1"/>
    <col min="10251" max="10253" width="6.625" style="779" customWidth="1"/>
    <col min="10254" max="10254" width="13.5" style="779" customWidth="1"/>
    <col min="10255" max="10256" width="13.75" style="779" customWidth="1"/>
    <col min="10257" max="10257" width="17.625" style="779" customWidth="1"/>
    <col min="10258" max="10258" width="3.875" style="779" customWidth="1"/>
    <col min="10259" max="10259" width="2.375" style="779" customWidth="1"/>
    <col min="10260" max="10260" width="2.5" style="779" customWidth="1"/>
    <col min="10261" max="10261" width="5.625" style="779" customWidth="1"/>
    <col min="10262" max="10262" width="4.25" style="779" customWidth="1"/>
    <col min="10263" max="10263" width="17.625" style="779" customWidth="1"/>
    <col min="10264" max="10264" width="12.625" style="779" customWidth="1"/>
    <col min="10265" max="10265" width="10.625" style="779" customWidth="1"/>
    <col min="10266" max="10266" width="12.125" style="779" customWidth="1"/>
    <col min="10267" max="10497" width="9" style="779"/>
    <col min="10498" max="10498" width="4.625" style="779" customWidth="1"/>
    <col min="10499" max="10502" width="5.625" style="779" customWidth="1"/>
    <col min="10503" max="10505" width="2.625" style="779" customWidth="1"/>
    <col min="10506" max="10506" width="4.625" style="779" customWidth="1"/>
    <col min="10507" max="10509" width="6.625" style="779" customWidth="1"/>
    <col min="10510" max="10510" width="13.5" style="779" customWidth="1"/>
    <col min="10511" max="10512" width="13.75" style="779" customWidth="1"/>
    <col min="10513" max="10513" width="17.625" style="779" customWidth="1"/>
    <col min="10514" max="10514" width="3.875" style="779" customWidth="1"/>
    <col min="10515" max="10515" width="2.375" style="779" customWidth="1"/>
    <col min="10516" max="10516" width="2.5" style="779" customWidth="1"/>
    <col min="10517" max="10517" width="5.625" style="779" customWidth="1"/>
    <col min="10518" max="10518" width="4.25" style="779" customWidth="1"/>
    <col min="10519" max="10519" width="17.625" style="779" customWidth="1"/>
    <col min="10520" max="10520" width="12.625" style="779" customWidth="1"/>
    <col min="10521" max="10521" width="10.625" style="779" customWidth="1"/>
    <col min="10522" max="10522" width="12.125" style="779" customWidth="1"/>
    <col min="10523" max="10753" width="9" style="779"/>
    <col min="10754" max="10754" width="4.625" style="779" customWidth="1"/>
    <col min="10755" max="10758" width="5.625" style="779" customWidth="1"/>
    <col min="10759" max="10761" width="2.625" style="779" customWidth="1"/>
    <col min="10762" max="10762" width="4.625" style="779" customWidth="1"/>
    <col min="10763" max="10765" width="6.625" style="779" customWidth="1"/>
    <col min="10766" max="10766" width="13.5" style="779" customWidth="1"/>
    <col min="10767" max="10768" width="13.75" style="779" customWidth="1"/>
    <col min="10769" max="10769" width="17.625" style="779" customWidth="1"/>
    <col min="10770" max="10770" width="3.875" style="779" customWidth="1"/>
    <col min="10771" max="10771" width="2.375" style="779" customWidth="1"/>
    <col min="10772" max="10772" width="2.5" style="779" customWidth="1"/>
    <col min="10773" max="10773" width="5.625" style="779" customWidth="1"/>
    <col min="10774" max="10774" width="4.25" style="779" customWidth="1"/>
    <col min="10775" max="10775" width="17.625" style="779" customWidth="1"/>
    <col min="10776" max="10776" width="12.625" style="779" customWidth="1"/>
    <col min="10777" max="10777" width="10.625" style="779" customWidth="1"/>
    <col min="10778" max="10778" width="12.125" style="779" customWidth="1"/>
    <col min="10779" max="11009" width="9" style="779"/>
    <col min="11010" max="11010" width="4.625" style="779" customWidth="1"/>
    <col min="11011" max="11014" width="5.625" style="779" customWidth="1"/>
    <col min="11015" max="11017" width="2.625" style="779" customWidth="1"/>
    <col min="11018" max="11018" width="4.625" style="779" customWidth="1"/>
    <col min="11019" max="11021" width="6.625" style="779" customWidth="1"/>
    <col min="11022" max="11022" width="13.5" style="779" customWidth="1"/>
    <col min="11023" max="11024" width="13.75" style="779" customWidth="1"/>
    <col min="11025" max="11025" width="17.625" style="779" customWidth="1"/>
    <col min="11026" max="11026" width="3.875" style="779" customWidth="1"/>
    <col min="11027" max="11027" width="2.375" style="779" customWidth="1"/>
    <col min="11028" max="11028" width="2.5" style="779" customWidth="1"/>
    <col min="11029" max="11029" width="5.625" style="779" customWidth="1"/>
    <col min="11030" max="11030" width="4.25" style="779" customWidth="1"/>
    <col min="11031" max="11031" width="17.625" style="779" customWidth="1"/>
    <col min="11032" max="11032" width="12.625" style="779" customWidth="1"/>
    <col min="11033" max="11033" width="10.625" style="779" customWidth="1"/>
    <col min="11034" max="11034" width="12.125" style="779" customWidth="1"/>
    <col min="11035" max="11265" width="9" style="779"/>
    <col min="11266" max="11266" width="4.625" style="779" customWidth="1"/>
    <col min="11267" max="11270" width="5.625" style="779" customWidth="1"/>
    <col min="11271" max="11273" width="2.625" style="779" customWidth="1"/>
    <col min="11274" max="11274" width="4.625" style="779" customWidth="1"/>
    <col min="11275" max="11277" width="6.625" style="779" customWidth="1"/>
    <col min="11278" max="11278" width="13.5" style="779" customWidth="1"/>
    <col min="11279" max="11280" width="13.75" style="779" customWidth="1"/>
    <col min="11281" max="11281" width="17.625" style="779" customWidth="1"/>
    <col min="11282" max="11282" width="3.875" style="779" customWidth="1"/>
    <col min="11283" max="11283" width="2.375" style="779" customWidth="1"/>
    <col min="11284" max="11284" width="2.5" style="779" customWidth="1"/>
    <col min="11285" max="11285" width="5.625" style="779" customWidth="1"/>
    <col min="11286" max="11286" width="4.25" style="779" customWidth="1"/>
    <col min="11287" max="11287" width="17.625" style="779" customWidth="1"/>
    <col min="11288" max="11288" width="12.625" style="779" customWidth="1"/>
    <col min="11289" max="11289" width="10.625" style="779" customWidth="1"/>
    <col min="11290" max="11290" width="12.125" style="779" customWidth="1"/>
    <col min="11291" max="11521" width="9" style="779"/>
    <col min="11522" max="11522" width="4.625" style="779" customWidth="1"/>
    <col min="11523" max="11526" width="5.625" style="779" customWidth="1"/>
    <col min="11527" max="11529" width="2.625" style="779" customWidth="1"/>
    <col min="11530" max="11530" width="4.625" style="779" customWidth="1"/>
    <col min="11531" max="11533" width="6.625" style="779" customWidth="1"/>
    <col min="11534" max="11534" width="13.5" style="779" customWidth="1"/>
    <col min="11535" max="11536" width="13.75" style="779" customWidth="1"/>
    <col min="11537" max="11537" width="17.625" style="779" customWidth="1"/>
    <col min="11538" max="11538" width="3.875" style="779" customWidth="1"/>
    <col min="11539" max="11539" width="2.375" style="779" customWidth="1"/>
    <col min="11540" max="11540" width="2.5" style="779" customWidth="1"/>
    <col min="11541" max="11541" width="5.625" style="779" customWidth="1"/>
    <col min="11542" max="11542" width="4.25" style="779" customWidth="1"/>
    <col min="11543" max="11543" width="17.625" style="779" customWidth="1"/>
    <col min="11544" max="11544" width="12.625" style="779" customWidth="1"/>
    <col min="11545" max="11545" width="10.625" style="779" customWidth="1"/>
    <col min="11546" max="11546" width="12.125" style="779" customWidth="1"/>
    <col min="11547" max="11777" width="9" style="779"/>
    <col min="11778" max="11778" width="4.625" style="779" customWidth="1"/>
    <col min="11779" max="11782" width="5.625" style="779" customWidth="1"/>
    <col min="11783" max="11785" width="2.625" style="779" customWidth="1"/>
    <col min="11786" max="11786" width="4.625" style="779" customWidth="1"/>
    <col min="11787" max="11789" width="6.625" style="779" customWidth="1"/>
    <col min="11790" max="11790" width="13.5" style="779" customWidth="1"/>
    <col min="11791" max="11792" width="13.75" style="779" customWidth="1"/>
    <col min="11793" max="11793" width="17.625" style="779" customWidth="1"/>
    <col min="11794" max="11794" width="3.875" style="779" customWidth="1"/>
    <col min="11795" max="11795" width="2.375" style="779" customWidth="1"/>
    <col min="11796" max="11796" width="2.5" style="779" customWidth="1"/>
    <col min="11797" max="11797" width="5.625" style="779" customWidth="1"/>
    <col min="11798" max="11798" width="4.25" style="779" customWidth="1"/>
    <col min="11799" max="11799" width="17.625" style="779" customWidth="1"/>
    <col min="11800" max="11800" width="12.625" style="779" customWidth="1"/>
    <col min="11801" max="11801" width="10.625" style="779" customWidth="1"/>
    <col min="11802" max="11802" width="12.125" style="779" customWidth="1"/>
    <col min="11803" max="12033" width="9" style="779"/>
    <col min="12034" max="12034" width="4.625" style="779" customWidth="1"/>
    <col min="12035" max="12038" width="5.625" style="779" customWidth="1"/>
    <col min="12039" max="12041" width="2.625" style="779" customWidth="1"/>
    <col min="12042" max="12042" width="4.625" style="779" customWidth="1"/>
    <col min="12043" max="12045" width="6.625" style="779" customWidth="1"/>
    <col min="12046" max="12046" width="13.5" style="779" customWidth="1"/>
    <col min="12047" max="12048" width="13.75" style="779" customWidth="1"/>
    <col min="12049" max="12049" width="17.625" style="779" customWidth="1"/>
    <col min="12050" max="12050" width="3.875" style="779" customWidth="1"/>
    <col min="12051" max="12051" width="2.375" style="779" customWidth="1"/>
    <col min="12052" max="12052" width="2.5" style="779" customWidth="1"/>
    <col min="12053" max="12053" width="5.625" style="779" customWidth="1"/>
    <col min="12054" max="12054" width="4.25" style="779" customWidth="1"/>
    <col min="12055" max="12055" width="17.625" style="779" customWidth="1"/>
    <col min="12056" max="12056" width="12.625" style="779" customWidth="1"/>
    <col min="12057" max="12057" width="10.625" style="779" customWidth="1"/>
    <col min="12058" max="12058" width="12.125" style="779" customWidth="1"/>
    <col min="12059" max="12289" width="9" style="779"/>
    <col min="12290" max="12290" width="4.625" style="779" customWidth="1"/>
    <col min="12291" max="12294" width="5.625" style="779" customWidth="1"/>
    <col min="12295" max="12297" width="2.625" style="779" customWidth="1"/>
    <col min="12298" max="12298" width="4.625" style="779" customWidth="1"/>
    <col min="12299" max="12301" width="6.625" style="779" customWidth="1"/>
    <col min="12302" max="12302" width="13.5" style="779" customWidth="1"/>
    <col min="12303" max="12304" width="13.75" style="779" customWidth="1"/>
    <col min="12305" max="12305" width="17.625" style="779" customWidth="1"/>
    <col min="12306" max="12306" width="3.875" style="779" customWidth="1"/>
    <col min="12307" max="12307" width="2.375" style="779" customWidth="1"/>
    <col min="12308" max="12308" width="2.5" style="779" customWidth="1"/>
    <col min="12309" max="12309" width="5.625" style="779" customWidth="1"/>
    <col min="12310" max="12310" width="4.25" style="779" customWidth="1"/>
    <col min="12311" max="12311" width="17.625" style="779" customWidth="1"/>
    <col min="12312" max="12312" width="12.625" style="779" customWidth="1"/>
    <col min="12313" max="12313" width="10.625" style="779" customWidth="1"/>
    <col min="12314" max="12314" width="12.125" style="779" customWidth="1"/>
    <col min="12315" max="12545" width="9" style="779"/>
    <col min="12546" max="12546" width="4.625" style="779" customWidth="1"/>
    <col min="12547" max="12550" width="5.625" style="779" customWidth="1"/>
    <col min="12551" max="12553" width="2.625" style="779" customWidth="1"/>
    <col min="12554" max="12554" width="4.625" style="779" customWidth="1"/>
    <col min="12555" max="12557" width="6.625" style="779" customWidth="1"/>
    <col min="12558" max="12558" width="13.5" style="779" customWidth="1"/>
    <col min="12559" max="12560" width="13.75" style="779" customWidth="1"/>
    <col min="12561" max="12561" width="17.625" style="779" customWidth="1"/>
    <col min="12562" max="12562" width="3.875" style="779" customWidth="1"/>
    <col min="12563" max="12563" width="2.375" style="779" customWidth="1"/>
    <col min="12564" max="12564" width="2.5" style="779" customWidth="1"/>
    <col min="12565" max="12565" width="5.625" style="779" customWidth="1"/>
    <col min="12566" max="12566" width="4.25" style="779" customWidth="1"/>
    <col min="12567" max="12567" width="17.625" style="779" customWidth="1"/>
    <col min="12568" max="12568" width="12.625" style="779" customWidth="1"/>
    <col min="12569" max="12569" width="10.625" style="779" customWidth="1"/>
    <col min="12570" max="12570" width="12.125" style="779" customWidth="1"/>
    <col min="12571" max="12801" width="9" style="779"/>
    <col min="12802" max="12802" width="4.625" style="779" customWidth="1"/>
    <col min="12803" max="12806" width="5.625" style="779" customWidth="1"/>
    <col min="12807" max="12809" width="2.625" style="779" customWidth="1"/>
    <col min="12810" max="12810" width="4.625" style="779" customWidth="1"/>
    <col min="12811" max="12813" width="6.625" style="779" customWidth="1"/>
    <col min="12814" max="12814" width="13.5" style="779" customWidth="1"/>
    <col min="12815" max="12816" width="13.75" style="779" customWidth="1"/>
    <col min="12817" max="12817" width="17.625" style="779" customWidth="1"/>
    <col min="12818" max="12818" width="3.875" style="779" customWidth="1"/>
    <col min="12819" max="12819" width="2.375" style="779" customWidth="1"/>
    <col min="12820" max="12820" width="2.5" style="779" customWidth="1"/>
    <col min="12821" max="12821" width="5.625" style="779" customWidth="1"/>
    <col min="12822" max="12822" width="4.25" style="779" customWidth="1"/>
    <col min="12823" max="12823" width="17.625" style="779" customWidth="1"/>
    <col min="12824" max="12824" width="12.625" style="779" customWidth="1"/>
    <col min="12825" max="12825" width="10.625" style="779" customWidth="1"/>
    <col min="12826" max="12826" width="12.125" style="779" customWidth="1"/>
    <col min="12827" max="13057" width="9" style="779"/>
    <col min="13058" max="13058" width="4.625" style="779" customWidth="1"/>
    <col min="13059" max="13062" width="5.625" style="779" customWidth="1"/>
    <col min="13063" max="13065" width="2.625" style="779" customWidth="1"/>
    <col min="13066" max="13066" width="4.625" style="779" customWidth="1"/>
    <col min="13067" max="13069" width="6.625" style="779" customWidth="1"/>
    <col min="13070" max="13070" width="13.5" style="779" customWidth="1"/>
    <col min="13071" max="13072" width="13.75" style="779" customWidth="1"/>
    <col min="13073" max="13073" width="17.625" style="779" customWidth="1"/>
    <col min="13074" max="13074" width="3.875" style="779" customWidth="1"/>
    <col min="13075" max="13075" width="2.375" style="779" customWidth="1"/>
    <col min="13076" max="13076" width="2.5" style="779" customWidth="1"/>
    <col min="13077" max="13077" width="5.625" style="779" customWidth="1"/>
    <col min="13078" max="13078" width="4.25" style="779" customWidth="1"/>
    <col min="13079" max="13079" width="17.625" style="779" customWidth="1"/>
    <col min="13080" max="13080" width="12.625" style="779" customWidth="1"/>
    <col min="13081" max="13081" width="10.625" style="779" customWidth="1"/>
    <col min="13082" max="13082" width="12.125" style="779" customWidth="1"/>
    <col min="13083" max="13313" width="9" style="779"/>
    <col min="13314" max="13314" width="4.625" style="779" customWidth="1"/>
    <col min="13315" max="13318" width="5.625" style="779" customWidth="1"/>
    <col min="13319" max="13321" width="2.625" style="779" customWidth="1"/>
    <col min="13322" max="13322" width="4.625" style="779" customWidth="1"/>
    <col min="13323" max="13325" width="6.625" style="779" customWidth="1"/>
    <col min="13326" max="13326" width="13.5" style="779" customWidth="1"/>
    <col min="13327" max="13328" width="13.75" style="779" customWidth="1"/>
    <col min="13329" max="13329" width="17.625" style="779" customWidth="1"/>
    <col min="13330" max="13330" width="3.875" style="779" customWidth="1"/>
    <col min="13331" max="13331" width="2.375" style="779" customWidth="1"/>
    <col min="13332" max="13332" width="2.5" style="779" customWidth="1"/>
    <col min="13333" max="13333" width="5.625" style="779" customWidth="1"/>
    <col min="13334" max="13334" width="4.25" style="779" customWidth="1"/>
    <col min="13335" max="13335" width="17.625" style="779" customWidth="1"/>
    <col min="13336" max="13336" width="12.625" style="779" customWidth="1"/>
    <col min="13337" max="13337" width="10.625" style="779" customWidth="1"/>
    <col min="13338" max="13338" width="12.125" style="779" customWidth="1"/>
    <col min="13339" max="13569" width="9" style="779"/>
    <col min="13570" max="13570" width="4.625" style="779" customWidth="1"/>
    <col min="13571" max="13574" width="5.625" style="779" customWidth="1"/>
    <col min="13575" max="13577" width="2.625" style="779" customWidth="1"/>
    <col min="13578" max="13578" width="4.625" style="779" customWidth="1"/>
    <col min="13579" max="13581" width="6.625" style="779" customWidth="1"/>
    <col min="13582" max="13582" width="13.5" style="779" customWidth="1"/>
    <col min="13583" max="13584" width="13.75" style="779" customWidth="1"/>
    <col min="13585" max="13585" width="17.625" style="779" customWidth="1"/>
    <col min="13586" max="13586" width="3.875" style="779" customWidth="1"/>
    <col min="13587" max="13587" width="2.375" style="779" customWidth="1"/>
    <col min="13588" max="13588" width="2.5" style="779" customWidth="1"/>
    <col min="13589" max="13589" width="5.625" style="779" customWidth="1"/>
    <col min="13590" max="13590" width="4.25" style="779" customWidth="1"/>
    <col min="13591" max="13591" width="17.625" style="779" customWidth="1"/>
    <col min="13592" max="13592" width="12.625" style="779" customWidth="1"/>
    <col min="13593" max="13593" width="10.625" style="779" customWidth="1"/>
    <col min="13594" max="13594" width="12.125" style="779" customWidth="1"/>
    <col min="13595" max="13825" width="9" style="779"/>
    <col min="13826" max="13826" width="4.625" style="779" customWidth="1"/>
    <col min="13827" max="13830" width="5.625" style="779" customWidth="1"/>
    <col min="13831" max="13833" width="2.625" style="779" customWidth="1"/>
    <col min="13834" max="13834" width="4.625" style="779" customWidth="1"/>
    <col min="13835" max="13837" width="6.625" style="779" customWidth="1"/>
    <col min="13838" max="13838" width="13.5" style="779" customWidth="1"/>
    <col min="13839" max="13840" width="13.75" style="779" customWidth="1"/>
    <col min="13841" max="13841" width="17.625" style="779" customWidth="1"/>
    <col min="13842" max="13842" width="3.875" style="779" customWidth="1"/>
    <col min="13843" max="13843" width="2.375" style="779" customWidth="1"/>
    <col min="13844" max="13844" width="2.5" style="779" customWidth="1"/>
    <col min="13845" max="13845" width="5.625" style="779" customWidth="1"/>
    <col min="13846" max="13846" width="4.25" style="779" customWidth="1"/>
    <col min="13847" max="13847" width="17.625" style="779" customWidth="1"/>
    <col min="13848" max="13848" width="12.625" style="779" customWidth="1"/>
    <col min="13849" max="13849" width="10.625" style="779" customWidth="1"/>
    <col min="13850" max="13850" width="12.125" style="779" customWidth="1"/>
    <col min="13851" max="14081" width="9" style="779"/>
    <col min="14082" max="14082" width="4.625" style="779" customWidth="1"/>
    <col min="14083" max="14086" width="5.625" style="779" customWidth="1"/>
    <col min="14087" max="14089" width="2.625" style="779" customWidth="1"/>
    <col min="14090" max="14090" width="4.625" style="779" customWidth="1"/>
    <col min="14091" max="14093" width="6.625" style="779" customWidth="1"/>
    <col min="14094" max="14094" width="13.5" style="779" customWidth="1"/>
    <col min="14095" max="14096" width="13.75" style="779" customWidth="1"/>
    <col min="14097" max="14097" width="17.625" style="779" customWidth="1"/>
    <col min="14098" max="14098" width="3.875" style="779" customWidth="1"/>
    <col min="14099" max="14099" width="2.375" style="779" customWidth="1"/>
    <col min="14100" max="14100" width="2.5" style="779" customWidth="1"/>
    <col min="14101" max="14101" width="5.625" style="779" customWidth="1"/>
    <col min="14102" max="14102" width="4.25" style="779" customWidth="1"/>
    <col min="14103" max="14103" width="17.625" style="779" customWidth="1"/>
    <col min="14104" max="14104" width="12.625" style="779" customWidth="1"/>
    <col min="14105" max="14105" width="10.625" style="779" customWidth="1"/>
    <col min="14106" max="14106" width="12.125" style="779" customWidth="1"/>
    <col min="14107" max="14337" width="9" style="779"/>
    <col min="14338" max="14338" width="4.625" style="779" customWidth="1"/>
    <col min="14339" max="14342" width="5.625" style="779" customWidth="1"/>
    <col min="14343" max="14345" width="2.625" style="779" customWidth="1"/>
    <col min="14346" max="14346" width="4.625" style="779" customWidth="1"/>
    <col min="14347" max="14349" width="6.625" style="779" customWidth="1"/>
    <col min="14350" max="14350" width="13.5" style="779" customWidth="1"/>
    <col min="14351" max="14352" width="13.75" style="779" customWidth="1"/>
    <col min="14353" max="14353" width="17.625" style="779" customWidth="1"/>
    <col min="14354" max="14354" width="3.875" style="779" customWidth="1"/>
    <col min="14355" max="14355" width="2.375" style="779" customWidth="1"/>
    <col min="14356" max="14356" width="2.5" style="779" customWidth="1"/>
    <col min="14357" max="14357" width="5.625" style="779" customWidth="1"/>
    <col min="14358" max="14358" width="4.25" style="779" customWidth="1"/>
    <col min="14359" max="14359" width="17.625" style="779" customWidth="1"/>
    <col min="14360" max="14360" width="12.625" style="779" customWidth="1"/>
    <col min="14361" max="14361" width="10.625" style="779" customWidth="1"/>
    <col min="14362" max="14362" width="12.125" style="779" customWidth="1"/>
    <col min="14363" max="14593" width="9" style="779"/>
    <col min="14594" max="14594" width="4.625" style="779" customWidth="1"/>
    <col min="14595" max="14598" width="5.625" style="779" customWidth="1"/>
    <col min="14599" max="14601" width="2.625" style="779" customWidth="1"/>
    <col min="14602" max="14602" width="4.625" style="779" customWidth="1"/>
    <col min="14603" max="14605" width="6.625" style="779" customWidth="1"/>
    <col min="14606" max="14606" width="13.5" style="779" customWidth="1"/>
    <col min="14607" max="14608" width="13.75" style="779" customWidth="1"/>
    <col min="14609" max="14609" width="17.625" style="779" customWidth="1"/>
    <col min="14610" max="14610" width="3.875" style="779" customWidth="1"/>
    <col min="14611" max="14611" width="2.375" style="779" customWidth="1"/>
    <col min="14612" max="14612" width="2.5" style="779" customWidth="1"/>
    <col min="14613" max="14613" width="5.625" style="779" customWidth="1"/>
    <col min="14614" max="14614" width="4.25" style="779" customWidth="1"/>
    <col min="14615" max="14615" width="17.625" style="779" customWidth="1"/>
    <col min="14616" max="14616" width="12.625" style="779" customWidth="1"/>
    <col min="14617" max="14617" width="10.625" style="779" customWidth="1"/>
    <col min="14618" max="14618" width="12.125" style="779" customWidth="1"/>
    <col min="14619" max="14849" width="9" style="779"/>
    <col min="14850" max="14850" width="4.625" style="779" customWidth="1"/>
    <col min="14851" max="14854" width="5.625" style="779" customWidth="1"/>
    <col min="14855" max="14857" width="2.625" style="779" customWidth="1"/>
    <col min="14858" max="14858" width="4.625" style="779" customWidth="1"/>
    <col min="14859" max="14861" width="6.625" style="779" customWidth="1"/>
    <col min="14862" max="14862" width="13.5" style="779" customWidth="1"/>
    <col min="14863" max="14864" width="13.75" style="779" customWidth="1"/>
    <col min="14865" max="14865" width="17.625" style="779" customWidth="1"/>
    <col min="14866" max="14866" width="3.875" style="779" customWidth="1"/>
    <col min="14867" max="14867" width="2.375" style="779" customWidth="1"/>
    <col min="14868" max="14868" width="2.5" style="779" customWidth="1"/>
    <col min="14869" max="14869" width="5.625" style="779" customWidth="1"/>
    <col min="14870" max="14870" width="4.25" style="779" customWidth="1"/>
    <col min="14871" max="14871" width="17.625" style="779" customWidth="1"/>
    <col min="14872" max="14872" width="12.625" style="779" customWidth="1"/>
    <col min="14873" max="14873" width="10.625" style="779" customWidth="1"/>
    <col min="14874" max="14874" width="12.125" style="779" customWidth="1"/>
    <col min="14875" max="15105" width="9" style="779"/>
    <col min="15106" max="15106" width="4.625" style="779" customWidth="1"/>
    <col min="15107" max="15110" width="5.625" style="779" customWidth="1"/>
    <col min="15111" max="15113" width="2.625" style="779" customWidth="1"/>
    <col min="15114" max="15114" width="4.625" style="779" customWidth="1"/>
    <col min="15115" max="15117" width="6.625" style="779" customWidth="1"/>
    <col min="15118" max="15118" width="13.5" style="779" customWidth="1"/>
    <col min="15119" max="15120" width="13.75" style="779" customWidth="1"/>
    <col min="15121" max="15121" width="17.625" style="779" customWidth="1"/>
    <col min="15122" max="15122" width="3.875" style="779" customWidth="1"/>
    <col min="15123" max="15123" width="2.375" style="779" customWidth="1"/>
    <col min="15124" max="15124" width="2.5" style="779" customWidth="1"/>
    <col min="15125" max="15125" width="5.625" style="779" customWidth="1"/>
    <col min="15126" max="15126" width="4.25" style="779" customWidth="1"/>
    <col min="15127" max="15127" width="17.625" style="779" customWidth="1"/>
    <col min="15128" max="15128" width="12.625" style="779" customWidth="1"/>
    <col min="15129" max="15129" width="10.625" style="779" customWidth="1"/>
    <col min="15130" max="15130" width="12.125" style="779" customWidth="1"/>
    <col min="15131" max="15361" width="9" style="779"/>
    <col min="15362" max="15362" width="4.625" style="779" customWidth="1"/>
    <col min="15363" max="15366" width="5.625" style="779" customWidth="1"/>
    <col min="15367" max="15369" width="2.625" style="779" customWidth="1"/>
    <col min="15370" max="15370" width="4.625" style="779" customWidth="1"/>
    <col min="15371" max="15373" width="6.625" style="779" customWidth="1"/>
    <col min="15374" max="15374" width="13.5" style="779" customWidth="1"/>
    <col min="15375" max="15376" width="13.75" style="779" customWidth="1"/>
    <col min="15377" max="15377" width="17.625" style="779" customWidth="1"/>
    <col min="15378" max="15378" width="3.875" style="779" customWidth="1"/>
    <col min="15379" max="15379" width="2.375" style="779" customWidth="1"/>
    <col min="15380" max="15380" width="2.5" style="779" customWidth="1"/>
    <col min="15381" max="15381" width="5.625" style="779" customWidth="1"/>
    <col min="15382" max="15382" width="4.25" style="779" customWidth="1"/>
    <col min="15383" max="15383" width="17.625" style="779" customWidth="1"/>
    <col min="15384" max="15384" width="12.625" style="779" customWidth="1"/>
    <col min="15385" max="15385" width="10.625" style="779" customWidth="1"/>
    <col min="15386" max="15386" width="12.125" style="779" customWidth="1"/>
    <col min="15387" max="15617" width="9" style="779"/>
    <col min="15618" max="15618" width="4.625" style="779" customWidth="1"/>
    <col min="15619" max="15622" width="5.625" style="779" customWidth="1"/>
    <col min="15623" max="15625" width="2.625" style="779" customWidth="1"/>
    <col min="15626" max="15626" width="4.625" style="779" customWidth="1"/>
    <col min="15627" max="15629" width="6.625" style="779" customWidth="1"/>
    <col min="15630" max="15630" width="13.5" style="779" customWidth="1"/>
    <col min="15631" max="15632" width="13.75" style="779" customWidth="1"/>
    <col min="15633" max="15633" width="17.625" style="779" customWidth="1"/>
    <col min="15634" max="15634" width="3.875" style="779" customWidth="1"/>
    <col min="15635" max="15635" width="2.375" style="779" customWidth="1"/>
    <col min="15636" max="15636" width="2.5" style="779" customWidth="1"/>
    <col min="15637" max="15637" width="5.625" style="779" customWidth="1"/>
    <col min="15638" max="15638" width="4.25" style="779" customWidth="1"/>
    <col min="15639" max="15639" width="17.625" style="779" customWidth="1"/>
    <col min="15640" max="15640" width="12.625" style="779" customWidth="1"/>
    <col min="15641" max="15641" width="10.625" style="779" customWidth="1"/>
    <col min="15642" max="15642" width="12.125" style="779" customWidth="1"/>
    <col min="15643" max="15873" width="9" style="779"/>
    <col min="15874" max="15874" width="4.625" style="779" customWidth="1"/>
    <col min="15875" max="15878" width="5.625" style="779" customWidth="1"/>
    <col min="15879" max="15881" width="2.625" style="779" customWidth="1"/>
    <col min="15882" max="15882" width="4.625" style="779" customWidth="1"/>
    <col min="15883" max="15885" width="6.625" style="779" customWidth="1"/>
    <col min="15886" max="15886" width="13.5" style="779" customWidth="1"/>
    <col min="15887" max="15888" width="13.75" style="779" customWidth="1"/>
    <col min="15889" max="15889" width="17.625" style="779" customWidth="1"/>
    <col min="15890" max="15890" width="3.875" style="779" customWidth="1"/>
    <col min="15891" max="15891" width="2.375" style="779" customWidth="1"/>
    <col min="15892" max="15892" width="2.5" style="779" customWidth="1"/>
    <col min="15893" max="15893" width="5.625" style="779" customWidth="1"/>
    <col min="15894" max="15894" width="4.25" style="779" customWidth="1"/>
    <col min="15895" max="15895" width="17.625" style="779" customWidth="1"/>
    <col min="15896" max="15896" width="12.625" style="779" customWidth="1"/>
    <col min="15897" max="15897" width="10.625" style="779" customWidth="1"/>
    <col min="15898" max="15898" width="12.125" style="779" customWidth="1"/>
    <col min="15899" max="16129" width="9" style="779"/>
    <col min="16130" max="16130" width="4.625" style="779" customWidth="1"/>
    <col min="16131" max="16134" width="5.625" style="779" customWidth="1"/>
    <col min="16135" max="16137" width="2.625" style="779" customWidth="1"/>
    <col min="16138" max="16138" width="4.625" style="779" customWidth="1"/>
    <col min="16139" max="16141" width="6.625" style="779" customWidth="1"/>
    <col min="16142" max="16142" width="13.5" style="779" customWidth="1"/>
    <col min="16143" max="16144" width="13.75" style="779" customWidth="1"/>
    <col min="16145" max="16145" width="17.625" style="779" customWidth="1"/>
    <col min="16146" max="16146" width="3.875" style="779" customWidth="1"/>
    <col min="16147" max="16147" width="2.375" style="779" customWidth="1"/>
    <col min="16148" max="16148" width="2.5" style="779" customWidth="1"/>
    <col min="16149" max="16149" width="5.625" style="779" customWidth="1"/>
    <col min="16150" max="16150" width="4.25" style="779" customWidth="1"/>
    <col min="16151" max="16151" width="17.625" style="779" customWidth="1"/>
    <col min="16152" max="16152" width="12.625" style="779" customWidth="1"/>
    <col min="16153" max="16153" width="10.625" style="779" customWidth="1"/>
    <col min="16154" max="16154" width="12.125" style="779" customWidth="1"/>
    <col min="16155" max="16384" width="9" style="779"/>
  </cols>
  <sheetData>
    <row r="1" spans="1:26" ht="24" customHeight="1">
      <c r="A1" s="2889" t="s">
        <v>755</v>
      </c>
      <c r="B1" s="782"/>
      <c r="C1" s="782"/>
      <c r="D1" s="782"/>
      <c r="E1" s="782"/>
      <c r="F1" s="782"/>
      <c r="G1" s="782"/>
      <c r="H1" s="782"/>
      <c r="I1" s="782"/>
      <c r="J1" s="782"/>
      <c r="K1" s="782"/>
      <c r="L1" s="782"/>
      <c r="M1" s="782"/>
      <c r="N1" s="3040" t="s">
        <v>1050</v>
      </c>
      <c r="O1" s="3040"/>
      <c r="P1" s="3040"/>
      <c r="Q1" s="3040"/>
      <c r="R1" s="3040"/>
      <c r="S1" s="3040"/>
      <c r="T1" s="3040"/>
      <c r="U1" s="782"/>
      <c r="V1" s="782"/>
      <c r="W1" s="1244"/>
      <c r="X1" s="1244"/>
      <c r="Y1" s="1244"/>
      <c r="Z1" s="783"/>
    </row>
    <row r="2" spans="1:26" ht="15" customHeight="1">
      <c r="A2" s="2889"/>
      <c r="B2" s="1244"/>
      <c r="C2" s="1244"/>
      <c r="D2" s="1244"/>
      <c r="E2" s="1244"/>
      <c r="F2" s="1244"/>
      <c r="G2" s="1244"/>
      <c r="H2" s="1244"/>
      <c r="I2" s="1244"/>
      <c r="J2" s="1244"/>
      <c r="K2" s="1244"/>
      <c r="L2" s="1244"/>
      <c r="M2" s="1244"/>
      <c r="N2" s="999" t="s">
        <v>88</v>
      </c>
      <c r="O2" s="3064" t="s">
        <v>1345</v>
      </c>
      <c r="P2" s="3064"/>
      <c r="Q2" s="998" t="s">
        <v>1288</v>
      </c>
      <c r="R2" s="998"/>
      <c r="S2" s="998"/>
      <c r="T2" s="998"/>
      <c r="U2" s="783"/>
      <c r="V2" s="784"/>
      <c r="W2" s="3041" t="s">
        <v>1051</v>
      </c>
      <c r="X2" s="3043"/>
      <c r="Y2" s="3044"/>
      <c r="Z2" s="783"/>
    </row>
    <row r="3" spans="1:26" ht="31.5" customHeight="1">
      <c r="A3" s="2889"/>
      <c r="B3" s="2797" t="s">
        <v>1052</v>
      </c>
      <c r="C3" s="2797"/>
      <c r="D3" s="2797"/>
      <c r="E3" s="3047"/>
      <c r="F3" s="3047"/>
      <c r="G3" s="3047"/>
      <c r="H3" s="3047"/>
      <c r="I3" s="3047"/>
      <c r="J3" s="3047"/>
      <c r="K3" s="785"/>
      <c r="L3" s="3048" t="s">
        <v>1027</v>
      </c>
      <c r="M3" s="3048"/>
      <c r="N3" s="3048"/>
      <c r="O3" s="1244"/>
      <c r="P3" s="1244"/>
      <c r="Q3" s="1244"/>
      <c r="R3" s="1244"/>
      <c r="S3" s="1244"/>
      <c r="T3" s="783"/>
      <c r="U3" s="783"/>
      <c r="V3" s="784"/>
      <c r="W3" s="3042"/>
      <c r="X3" s="3045"/>
      <c r="Y3" s="3046"/>
      <c r="Z3" s="783"/>
    </row>
    <row r="4" spans="1:26" ht="24" customHeight="1">
      <c r="B4" s="2556" t="s">
        <v>1028</v>
      </c>
      <c r="C4" s="2556"/>
      <c r="D4" s="2556"/>
      <c r="E4" s="3049">
        <f>入力シート!D25</f>
        <v>0</v>
      </c>
      <c r="F4" s="3049"/>
      <c r="G4" s="3049"/>
      <c r="H4" s="3049"/>
      <c r="I4" s="3049"/>
      <c r="J4" s="3049"/>
      <c r="K4" s="786"/>
      <c r="L4" s="3048"/>
      <c r="M4" s="3048"/>
      <c r="N4" s="3048"/>
      <c r="O4" s="1244"/>
      <c r="P4" s="1244"/>
      <c r="Q4" s="1244"/>
      <c r="R4" s="1244"/>
      <c r="S4" s="1244"/>
      <c r="T4" s="1244"/>
      <c r="U4" s="1231"/>
      <c r="V4" s="1231"/>
      <c r="W4" s="790" t="s">
        <v>1289</v>
      </c>
      <c r="X4" s="3065" t="s">
        <v>1280</v>
      </c>
      <c r="Y4" s="3065"/>
      <c r="Z4" s="783"/>
    </row>
    <row r="5" spans="1:26" ht="7.5" customHeight="1">
      <c r="B5" s="787"/>
      <c r="C5" s="787"/>
      <c r="D5" s="787"/>
      <c r="E5" s="787"/>
      <c r="F5" s="787"/>
      <c r="G5" s="787"/>
      <c r="H5" s="787"/>
      <c r="I5" s="788"/>
      <c r="J5" s="788"/>
      <c r="K5" s="789"/>
      <c r="L5" s="3048"/>
      <c r="M5" s="3048"/>
      <c r="N5" s="3048"/>
      <c r="O5" s="1244"/>
      <c r="P5" s="1244"/>
      <c r="Q5" s="1244"/>
      <c r="R5" s="1244"/>
      <c r="S5" s="1244"/>
      <c r="T5" s="1244"/>
      <c r="U5" s="1231"/>
      <c r="V5" s="1231"/>
      <c r="W5" s="790"/>
      <c r="X5" s="786"/>
      <c r="Y5" s="786"/>
      <c r="Z5" s="783"/>
    </row>
    <row r="6" spans="1:26" ht="27" customHeight="1">
      <c r="B6" s="791"/>
      <c r="C6" s="791"/>
      <c r="D6" s="791"/>
      <c r="E6" s="791"/>
      <c r="F6" s="791"/>
      <c r="G6" s="791"/>
      <c r="H6" s="791"/>
      <c r="I6" s="791"/>
      <c r="J6" s="791"/>
      <c r="K6" s="791"/>
      <c r="L6" s="3048"/>
      <c r="M6" s="3048"/>
      <c r="N6" s="3048"/>
      <c r="O6" s="1244"/>
      <c r="P6" s="1230" t="s">
        <v>1029</v>
      </c>
      <c r="Q6" s="3050"/>
      <c r="R6" s="3050"/>
      <c r="S6" s="3050"/>
      <c r="T6" s="3050"/>
      <c r="U6" s="1244"/>
      <c r="V6" s="1244"/>
      <c r="W6" s="1230" t="s">
        <v>1053</v>
      </c>
      <c r="X6" s="3050"/>
      <c r="Y6" s="3050"/>
      <c r="Z6" s="783"/>
    </row>
    <row r="7" spans="1:26" s="781" customFormat="1" ht="18" customHeight="1">
      <c r="A7" s="780"/>
      <c r="B7" s="792"/>
      <c r="C7" s="792"/>
      <c r="D7" s="792"/>
      <c r="E7" s="792"/>
      <c r="F7" s="792"/>
      <c r="G7" s="792"/>
      <c r="H7" s="792"/>
      <c r="I7" s="792"/>
      <c r="J7" s="792"/>
      <c r="K7" s="792"/>
      <c r="L7" s="792"/>
      <c r="M7" s="792"/>
      <c r="N7" s="792"/>
      <c r="O7" s="794"/>
      <c r="P7" s="792"/>
      <c r="Q7" s="792"/>
      <c r="R7" s="792"/>
      <c r="S7" s="792"/>
      <c r="T7" s="792"/>
      <c r="U7" s="792"/>
      <c r="V7" s="792"/>
      <c r="W7" s="794"/>
      <c r="X7" s="792"/>
      <c r="Y7" s="792"/>
      <c r="Z7" s="786"/>
    </row>
    <row r="8" spans="1:26" s="781" customFormat="1" ht="9" customHeight="1">
      <c r="A8" s="780"/>
      <c r="B8" s="792"/>
      <c r="C8" s="792"/>
      <c r="D8" s="792"/>
      <c r="E8" s="792"/>
      <c r="F8" s="792"/>
      <c r="G8" s="792"/>
      <c r="H8" s="792"/>
      <c r="I8" s="792"/>
      <c r="J8" s="792"/>
      <c r="K8" s="792"/>
      <c r="L8" s="792"/>
      <c r="M8" s="792"/>
      <c r="N8" s="793"/>
      <c r="O8" s="793"/>
      <c r="P8" s="793"/>
      <c r="Q8" s="793"/>
      <c r="R8" s="792"/>
      <c r="S8" s="792"/>
      <c r="T8" s="792"/>
      <c r="U8" s="792"/>
      <c r="V8" s="792"/>
      <c r="W8" s="1229"/>
      <c r="X8" s="793"/>
      <c r="Y8" s="793"/>
      <c r="Z8" s="786"/>
    </row>
    <row r="9" spans="1:26" ht="9.9499999999999993" customHeight="1">
      <c r="B9" s="2986" t="s">
        <v>1030</v>
      </c>
      <c r="C9" s="2989" t="s">
        <v>1054</v>
      </c>
      <c r="D9" s="2990"/>
      <c r="E9" s="2990"/>
      <c r="F9" s="2991"/>
      <c r="G9" s="2995" t="s">
        <v>1031</v>
      </c>
      <c r="H9" s="2996"/>
      <c r="I9" s="2997"/>
      <c r="J9" s="2908" t="s">
        <v>1055</v>
      </c>
      <c r="K9" s="2989" t="s">
        <v>1056</v>
      </c>
      <c r="L9" s="2990"/>
      <c r="M9" s="2991"/>
      <c r="N9" s="3007" t="s">
        <v>1516</v>
      </c>
      <c r="O9" s="3008"/>
      <c r="P9" s="3011" t="s">
        <v>1517</v>
      </c>
      <c r="Q9" s="3013" t="s">
        <v>1520</v>
      </c>
      <c r="R9" s="2990"/>
      <c r="S9" s="2990"/>
      <c r="T9" s="2990"/>
      <c r="U9" s="2990"/>
      <c r="V9" s="2990"/>
      <c r="W9" s="2991"/>
      <c r="X9" s="3016" t="s">
        <v>1032</v>
      </c>
      <c r="Y9" s="3017"/>
      <c r="Z9" s="783"/>
    </row>
    <row r="10" spans="1:26" ht="9.9499999999999993" customHeight="1">
      <c r="B10" s="2987"/>
      <c r="C10" s="2992"/>
      <c r="D10" s="2993"/>
      <c r="E10" s="2993"/>
      <c r="F10" s="2994"/>
      <c r="G10" s="2998"/>
      <c r="H10" s="2999"/>
      <c r="I10" s="3000"/>
      <c r="J10" s="2909"/>
      <c r="K10" s="2992"/>
      <c r="L10" s="2993"/>
      <c r="M10" s="2994"/>
      <c r="N10" s="3009"/>
      <c r="O10" s="3010"/>
      <c r="P10" s="3012"/>
      <c r="Q10" s="3014"/>
      <c r="R10" s="3015"/>
      <c r="S10" s="3015"/>
      <c r="T10" s="3015"/>
      <c r="U10" s="3015"/>
      <c r="V10" s="3015"/>
      <c r="W10" s="2994"/>
      <c r="X10" s="3018"/>
      <c r="Y10" s="3019"/>
      <c r="Z10" s="783"/>
    </row>
    <row r="11" spans="1:26" ht="9.9499999999999993" customHeight="1">
      <c r="B11" s="2987"/>
      <c r="C11" s="3020" t="s">
        <v>1033</v>
      </c>
      <c r="D11" s="3021"/>
      <c r="E11" s="3021"/>
      <c r="F11" s="3022"/>
      <c r="G11" s="2998"/>
      <c r="H11" s="2999"/>
      <c r="I11" s="3000"/>
      <c r="J11" s="2909"/>
      <c r="K11" s="3004"/>
      <c r="L11" s="3005"/>
      <c r="M11" s="3006"/>
      <c r="N11" s="3023" t="s">
        <v>1518</v>
      </c>
      <c r="O11" s="3024"/>
      <c r="P11" s="3012"/>
      <c r="Q11" s="3009"/>
      <c r="R11" s="3005"/>
      <c r="S11" s="3005"/>
      <c r="T11" s="3005"/>
      <c r="U11" s="3005"/>
      <c r="V11" s="3005"/>
      <c r="W11" s="3006"/>
      <c r="X11" s="3018"/>
      <c r="Y11" s="3019"/>
      <c r="Z11" s="783"/>
    </row>
    <row r="12" spans="1:26" ht="9.9499999999999993" customHeight="1">
      <c r="B12" s="2987"/>
      <c r="C12" s="3004"/>
      <c r="D12" s="3005"/>
      <c r="E12" s="3005"/>
      <c r="F12" s="3006"/>
      <c r="G12" s="2998"/>
      <c r="H12" s="2999"/>
      <c r="I12" s="3000"/>
      <c r="J12" s="2909"/>
      <c r="K12" s="3020" t="s">
        <v>1034</v>
      </c>
      <c r="L12" s="3021"/>
      <c r="M12" s="3022"/>
      <c r="N12" s="3009"/>
      <c r="O12" s="3010"/>
      <c r="P12" s="3028" t="s">
        <v>1035</v>
      </c>
      <c r="Q12" s="3028" t="s">
        <v>1521</v>
      </c>
      <c r="R12" s="3020" t="s">
        <v>1036</v>
      </c>
      <c r="S12" s="3021"/>
      <c r="T12" s="3021"/>
      <c r="U12" s="3021"/>
      <c r="V12" s="3022"/>
      <c r="W12" s="3029" t="s">
        <v>1957</v>
      </c>
      <c r="X12" s="3030" t="s">
        <v>1057</v>
      </c>
      <c r="Y12" s="3031"/>
      <c r="Z12" s="783"/>
    </row>
    <row r="13" spans="1:26" ht="9.9499999999999993" customHeight="1">
      <c r="B13" s="2987"/>
      <c r="C13" s="2992" t="s">
        <v>1037</v>
      </c>
      <c r="D13" s="2993"/>
      <c r="E13" s="2993"/>
      <c r="F13" s="2994"/>
      <c r="G13" s="2998"/>
      <c r="H13" s="2999"/>
      <c r="I13" s="3000"/>
      <c r="J13" s="2909"/>
      <c r="K13" s="2992"/>
      <c r="L13" s="2993"/>
      <c r="M13" s="2994"/>
      <c r="N13" s="3036" t="s">
        <v>1519</v>
      </c>
      <c r="O13" s="3028"/>
      <c r="P13" s="2994"/>
      <c r="Q13" s="3039"/>
      <c r="R13" s="2992"/>
      <c r="S13" s="3015"/>
      <c r="T13" s="3015"/>
      <c r="U13" s="3015"/>
      <c r="V13" s="2994"/>
      <c r="W13" s="2909"/>
      <c r="X13" s="3032"/>
      <c r="Y13" s="3033"/>
      <c r="Z13" s="783"/>
    </row>
    <row r="14" spans="1:26" ht="15.75" customHeight="1">
      <c r="B14" s="2988"/>
      <c r="C14" s="3025"/>
      <c r="D14" s="3026"/>
      <c r="E14" s="3026"/>
      <c r="F14" s="3027"/>
      <c r="G14" s="3001"/>
      <c r="H14" s="3002"/>
      <c r="I14" s="3003"/>
      <c r="J14" s="2910"/>
      <c r="K14" s="3025"/>
      <c r="L14" s="3026"/>
      <c r="M14" s="3027"/>
      <c r="N14" s="3037"/>
      <c r="O14" s="3038"/>
      <c r="P14" s="3027"/>
      <c r="Q14" s="3038"/>
      <c r="R14" s="3025"/>
      <c r="S14" s="3026"/>
      <c r="T14" s="3026"/>
      <c r="U14" s="3026"/>
      <c r="V14" s="3027"/>
      <c r="W14" s="2910"/>
      <c r="X14" s="3034"/>
      <c r="Y14" s="3035"/>
      <c r="Z14" s="783"/>
    </row>
    <row r="15" spans="1:26" ht="9.9499999999999993" customHeight="1">
      <c r="B15" s="2890"/>
      <c r="C15" s="2893"/>
      <c r="D15" s="2894"/>
      <c r="E15" s="2894"/>
      <c r="F15" s="2895"/>
      <c r="G15" s="2899"/>
      <c r="H15" s="2900"/>
      <c r="I15" s="2901"/>
      <c r="J15" s="2908"/>
      <c r="K15" s="2911" t="s">
        <v>1038</v>
      </c>
      <c r="L15" s="2912"/>
      <c r="M15" s="2913"/>
      <c r="N15" s="2968"/>
      <c r="O15" s="2984"/>
      <c r="P15" s="2970"/>
      <c r="Q15" s="2924"/>
      <c r="R15" s="2950"/>
      <c r="S15" s="2951"/>
      <c r="T15" s="2951"/>
      <c r="U15" s="2951"/>
      <c r="V15" s="2952"/>
      <c r="W15" s="2963"/>
      <c r="X15" s="3051" t="s">
        <v>1290</v>
      </c>
      <c r="Y15" s="3052"/>
      <c r="Z15" s="783"/>
    </row>
    <row r="16" spans="1:26" ht="9.9499999999999993" customHeight="1">
      <c r="B16" s="2891"/>
      <c r="C16" s="2896"/>
      <c r="D16" s="2897"/>
      <c r="E16" s="2897"/>
      <c r="F16" s="2898"/>
      <c r="G16" s="2902"/>
      <c r="H16" s="2903"/>
      <c r="I16" s="2904"/>
      <c r="J16" s="2909"/>
      <c r="K16" s="2914"/>
      <c r="L16" s="2915"/>
      <c r="M16" s="2916"/>
      <c r="N16" s="2969"/>
      <c r="O16" s="2985"/>
      <c r="P16" s="2971"/>
      <c r="Q16" s="2925"/>
      <c r="R16" s="2953"/>
      <c r="S16" s="2954"/>
      <c r="T16" s="2954"/>
      <c r="U16" s="2954"/>
      <c r="V16" s="2955"/>
      <c r="W16" s="2964"/>
      <c r="X16" s="3053"/>
      <c r="Y16" s="3054"/>
      <c r="Z16" s="783"/>
    </row>
    <row r="17" spans="2:26" ht="9.9499999999999993" customHeight="1">
      <c r="B17" s="2891"/>
      <c r="C17" s="2972"/>
      <c r="D17" s="2973"/>
      <c r="E17" s="2973"/>
      <c r="F17" s="2974"/>
      <c r="G17" s="2902"/>
      <c r="H17" s="2903"/>
      <c r="I17" s="2904"/>
      <c r="J17" s="2909"/>
      <c r="K17" s="2917"/>
      <c r="L17" s="2918"/>
      <c r="M17" s="2919"/>
      <c r="N17" s="2978"/>
      <c r="O17" s="2962"/>
      <c r="P17" s="2971"/>
      <c r="Q17" s="2925"/>
      <c r="R17" s="2953"/>
      <c r="S17" s="2954"/>
      <c r="T17" s="2954"/>
      <c r="U17" s="2954"/>
      <c r="V17" s="2955"/>
      <c r="W17" s="2964"/>
      <c r="X17" s="3053"/>
      <c r="Y17" s="3054"/>
      <c r="Z17" s="783"/>
    </row>
    <row r="18" spans="2:26" ht="9.9499999999999993" customHeight="1">
      <c r="B18" s="2891"/>
      <c r="C18" s="2975"/>
      <c r="D18" s="2976"/>
      <c r="E18" s="2976"/>
      <c r="F18" s="2977"/>
      <c r="G18" s="2902"/>
      <c r="H18" s="2903"/>
      <c r="I18" s="2904"/>
      <c r="J18" s="2909"/>
      <c r="K18" s="2931" t="str">
        <f>IF(K15="年　月　日","歳",DATEDIF(K15,$O$2,"Y"))</f>
        <v>歳</v>
      </c>
      <c r="L18" s="2932"/>
      <c r="M18" s="2933"/>
      <c r="N18" s="2969"/>
      <c r="O18" s="2961"/>
      <c r="P18" s="2940"/>
      <c r="Q18" s="2925"/>
      <c r="R18" s="2953"/>
      <c r="S18" s="2954"/>
      <c r="T18" s="2954"/>
      <c r="U18" s="2954"/>
      <c r="V18" s="2955"/>
      <c r="W18" s="2964"/>
      <c r="X18" s="3055" t="s">
        <v>1277</v>
      </c>
      <c r="Y18" s="3056"/>
      <c r="Z18" s="783"/>
    </row>
    <row r="19" spans="2:26" ht="9.9499999999999993" customHeight="1">
      <c r="B19" s="2891"/>
      <c r="C19" s="2979"/>
      <c r="D19" s="2980"/>
      <c r="E19" s="2980"/>
      <c r="F19" s="2981"/>
      <c r="G19" s="2902"/>
      <c r="H19" s="2903"/>
      <c r="I19" s="2904"/>
      <c r="J19" s="2909"/>
      <c r="K19" s="2934"/>
      <c r="L19" s="2935"/>
      <c r="M19" s="2936"/>
      <c r="N19" s="2948"/>
      <c r="O19" s="3059"/>
      <c r="P19" s="2923"/>
      <c r="Q19" s="2925"/>
      <c r="R19" s="2953"/>
      <c r="S19" s="2954"/>
      <c r="T19" s="2954"/>
      <c r="U19" s="2954"/>
      <c r="V19" s="2955"/>
      <c r="W19" s="2964"/>
      <c r="X19" s="3053"/>
      <c r="Y19" s="3054"/>
      <c r="Z19" s="783"/>
    </row>
    <row r="20" spans="2:26" ht="9.9499999999999993" customHeight="1">
      <c r="B20" s="2892"/>
      <c r="C20" s="2982"/>
      <c r="D20" s="2683"/>
      <c r="E20" s="2683"/>
      <c r="F20" s="2983"/>
      <c r="G20" s="2905"/>
      <c r="H20" s="2906"/>
      <c r="I20" s="2907"/>
      <c r="J20" s="2910"/>
      <c r="K20" s="2937"/>
      <c r="L20" s="2938"/>
      <c r="M20" s="2939"/>
      <c r="N20" s="2957"/>
      <c r="O20" s="3060"/>
      <c r="P20" s="2956"/>
      <c r="Q20" s="2926"/>
      <c r="R20" s="2945"/>
      <c r="S20" s="2946"/>
      <c r="T20" s="2946"/>
      <c r="U20" s="2946"/>
      <c r="V20" s="2947"/>
      <c r="W20" s="2965"/>
      <c r="X20" s="3057"/>
      <c r="Y20" s="3058"/>
      <c r="Z20" s="783"/>
    </row>
    <row r="21" spans="2:26" ht="9.9499999999999993" customHeight="1">
      <c r="B21" s="2890"/>
      <c r="C21" s="2893"/>
      <c r="D21" s="2894"/>
      <c r="E21" s="2894"/>
      <c r="F21" s="2895"/>
      <c r="G21" s="2899"/>
      <c r="H21" s="2900"/>
      <c r="I21" s="2901"/>
      <c r="J21" s="2908"/>
      <c r="K21" s="2911" t="s">
        <v>1038</v>
      </c>
      <c r="L21" s="2912"/>
      <c r="M21" s="2913"/>
      <c r="N21" s="2920"/>
      <c r="O21" s="2960"/>
      <c r="P21" s="2922"/>
      <c r="Q21" s="2924"/>
      <c r="R21" s="2950"/>
      <c r="S21" s="2951"/>
      <c r="T21" s="2951"/>
      <c r="U21" s="2951"/>
      <c r="V21" s="2952"/>
      <c r="W21" s="2963"/>
      <c r="X21" s="3051" t="s">
        <v>1290</v>
      </c>
      <c r="Y21" s="3052"/>
      <c r="Z21" s="783"/>
    </row>
    <row r="22" spans="2:26" ht="9.9499999999999993" customHeight="1">
      <c r="B22" s="2891"/>
      <c r="C22" s="2896"/>
      <c r="D22" s="2897"/>
      <c r="E22" s="2897"/>
      <c r="F22" s="2898"/>
      <c r="G22" s="2902"/>
      <c r="H22" s="2903"/>
      <c r="I22" s="2904"/>
      <c r="J22" s="2909"/>
      <c r="K22" s="2914"/>
      <c r="L22" s="2915"/>
      <c r="M22" s="2916"/>
      <c r="N22" s="2921"/>
      <c r="O22" s="2961"/>
      <c r="P22" s="2923"/>
      <c r="Q22" s="2925"/>
      <c r="R22" s="2953"/>
      <c r="S22" s="2954"/>
      <c r="T22" s="2954"/>
      <c r="U22" s="2954"/>
      <c r="V22" s="2955"/>
      <c r="W22" s="2964"/>
      <c r="X22" s="3053"/>
      <c r="Y22" s="3054"/>
      <c r="Z22" s="783"/>
    </row>
    <row r="23" spans="2:26" ht="9.9499999999999993" customHeight="1">
      <c r="B23" s="2891"/>
      <c r="C23" s="2927"/>
      <c r="D23" s="2928"/>
      <c r="E23" s="2928"/>
      <c r="F23" s="2929"/>
      <c r="G23" s="2902"/>
      <c r="H23" s="2903"/>
      <c r="I23" s="2904"/>
      <c r="J23" s="2909"/>
      <c r="K23" s="2917"/>
      <c r="L23" s="2918"/>
      <c r="M23" s="2919"/>
      <c r="N23" s="2930"/>
      <c r="O23" s="2962"/>
      <c r="P23" s="2923"/>
      <c r="Q23" s="2925"/>
      <c r="R23" s="2953"/>
      <c r="S23" s="2954"/>
      <c r="T23" s="2954"/>
      <c r="U23" s="2954"/>
      <c r="V23" s="2955"/>
      <c r="W23" s="2964"/>
      <c r="X23" s="3053"/>
      <c r="Y23" s="3054"/>
      <c r="Z23" s="783"/>
    </row>
    <row r="24" spans="2:26" ht="9.9499999999999993" customHeight="1">
      <c r="B24" s="2891"/>
      <c r="C24" s="2896"/>
      <c r="D24" s="2897"/>
      <c r="E24" s="2897"/>
      <c r="F24" s="2898"/>
      <c r="G24" s="2902"/>
      <c r="H24" s="2903"/>
      <c r="I24" s="2904"/>
      <c r="J24" s="2909"/>
      <c r="K24" s="2931" t="str">
        <f>IF(K21="年　月　日","歳",DATEDIF(K21,$O$2,"Y"))</f>
        <v>歳</v>
      </c>
      <c r="L24" s="2932"/>
      <c r="M24" s="2933"/>
      <c r="N24" s="2921"/>
      <c r="O24" s="2961"/>
      <c r="P24" s="2940"/>
      <c r="Q24" s="2925"/>
      <c r="R24" s="2953"/>
      <c r="S24" s="2954"/>
      <c r="T24" s="2954"/>
      <c r="U24" s="2954"/>
      <c r="V24" s="2955"/>
      <c r="W24" s="2964"/>
      <c r="X24" s="3055" t="s">
        <v>1277</v>
      </c>
      <c r="Y24" s="3056"/>
      <c r="Z24" s="783"/>
    </row>
    <row r="25" spans="2:26" ht="9.9499999999999993" customHeight="1">
      <c r="B25" s="2891"/>
      <c r="C25" s="2942"/>
      <c r="D25" s="2943"/>
      <c r="E25" s="2943"/>
      <c r="F25" s="2944"/>
      <c r="G25" s="2902"/>
      <c r="H25" s="2903"/>
      <c r="I25" s="2904"/>
      <c r="J25" s="2909"/>
      <c r="K25" s="2934"/>
      <c r="L25" s="2935"/>
      <c r="M25" s="2936"/>
      <c r="N25" s="2948"/>
      <c r="O25" s="2966"/>
      <c r="P25" s="2923"/>
      <c r="Q25" s="2925"/>
      <c r="R25" s="2953"/>
      <c r="S25" s="2954"/>
      <c r="T25" s="2954"/>
      <c r="U25" s="2954"/>
      <c r="V25" s="2955"/>
      <c r="W25" s="2964"/>
      <c r="X25" s="3053"/>
      <c r="Y25" s="3054"/>
      <c r="Z25" s="783"/>
    </row>
    <row r="26" spans="2:26" ht="9.9499999999999993" customHeight="1">
      <c r="B26" s="2892"/>
      <c r="C26" s="2945"/>
      <c r="D26" s="2946"/>
      <c r="E26" s="2946"/>
      <c r="F26" s="2947"/>
      <c r="G26" s="2905"/>
      <c r="H26" s="2906"/>
      <c r="I26" s="2907"/>
      <c r="J26" s="2910"/>
      <c r="K26" s="2937"/>
      <c r="L26" s="2938"/>
      <c r="M26" s="2939"/>
      <c r="N26" s="2957"/>
      <c r="O26" s="2967"/>
      <c r="P26" s="2956"/>
      <c r="Q26" s="2926"/>
      <c r="R26" s="2945"/>
      <c r="S26" s="2946"/>
      <c r="T26" s="2946"/>
      <c r="U26" s="2946"/>
      <c r="V26" s="2947"/>
      <c r="W26" s="2965"/>
      <c r="X26" s="3057"/>
      <c r="Y26" s="3058"/>
      <c r="Z26" s="783"/>
    </row>
    <row r="27" spans="2:26" ht="9.9499999999999993" customHeight="1">
      <c r="B27" s="2890"/>
      <c r="C27" s="2893"/>
      <c r="D27" s="2894"/>
      <c r="E27" s="2894"/>
      <c r="F27" s="2895"/>
      <c r="G27" s="2899"/>
      <c r="H27" s="2900"/>
      <c r="I27" s="2901"/>
      <c r="J27" s="2908"/>
      <c r="K27" s="2911" t="s">
        <v>1038</v>
      </c>
      <c r="L27" s="2912"/>
      <c r="M27" s="2913"/>
      <c r="N27" s="2920"/>
      <c r="O27" s="2960"/>
      <c r="P27" s="2922"/>
      <c r="Q27" s="2924"/>
      <c r="R27" s="2950"/>
      <c r="S27" s="2951"/>
      <c r="T27" s="2951"/>
      <c r="U27" s="2951"/>
      <c r="V27" s="2952"/>
      <c r="W27" s="2963"/>
      <c r="X27" s="3051" t="s">
        <v>1290</v>
      </c>
      <c r="Y27" s="3052"/>
      <c r="Z27" s="783"/>
    </row>
    <row r="28" spans="2:26" ht="9.9499999999999993" customHeight="1">
      <c r="B28" s="2891"/>
      <c r="C28" s="2896"/>
      <c r="D28" s="2897"/>
      <c r="E28" s="2897"/>
      <c r="F28" s="2898"/>
      <c r="G28" s="2902"/>
      <c r="H28" s="2903"/>
      <c r="I28" s="2904"/>
      <c r="J28" s="2909"/>
      <c r="K28" s="2914"/>
      <c r="L28" s="2915"/>
      <c r="M28" s="2916"/>
      <c r="N28" s="2921"/>
      <c r="O28" s="2961"/>
      <c r="P28" s="2923"/>
      <c r="Q28" s="2925"/>
      <c r="R28" s="2953"/>
      <c r="S28" s="2954"/>
      <c r="T28" s="2954"/>
      <c r="U28" s="2954"/>
      <c r="V28" s="2955"/>
      <c r="W28" s="2964"/>
      <c r="X28" s="3053"/>
      <c r="Y28" s="3054"/>
      <c r="Z28" s="783"/>
    </row>
    <row r="29" spans="2:26" ht="9.9499999999999993" customHeight="1">
      <c r="B29" s="2891"/>
      <c r="C29" s="2927"/>
      <c r="D29" s="2928"/>
      <c r="E29" s="2928"/>
      <c r="F29" s="2929"/>
      <c r="G29" s="2902"/>
      <c r="H29" s="2903"/>
      <c r="I29" s="2904"/>
      <c r="J29" s="2909"/>
      <c r="K29" s="2917"/>
      <c r="L29" s="2918"/>
      <c r="M29" s="2919"/>
      <c r="N29" s="2930"/>
      <c r="O29" s="2962"/>
      <c r="P29" s="2959"/>
      <c r="Q29" s="2925"/>
      <c r="R29" s="2953"/>
      <c r="S29" s="2954"/>
      <c r="T29" s="2954"/>
      <c r="U29" s="2954"/>
      <c r="V29" s="2955"/>
      <c r="W29" s="2964"/>
      <c r="X29" s="3053"/>
      <c r="Y29" s="3054"/>
      <c r="Z29" s="783"/>
    </row>
    <row r="30" spans="2:26" ht="9.9499999999999993" customHeight="1">
      <c r="B30" s="2891"/>
      <c r="C30" s="2896"/>
      <c r="D30" s="2897"/>
      <c r="E30" s="2897"/>
      <c r="F30" s="2898"/>
      <c r="G30" s="2902"/>
      <c r="H30" s="2903"/>
      <c r="I30" s="2904"/>
      <c r="J30" s="2909"/>
      <c r="K30" s="2931" t="str">
        <f t="shared" ref="K30" si="0">IF(K27="年　月　日","歳",DATEDIF(K27,$O$2,"Y"))</f>
        <v>歳</v>
      </c>
      <c r="L30" s="2932"/>
      <c r="M30" s="2933"/>
      <c r="N30" s="2921"/>
      <c r="O30" s="2961"/>
      <c r="P30" s="2940"/>
      <c r="Q30" s="2925"/>
      <c r="R30" s="2953"/>
      <c r="S30" s="2954"/>
      <c r="T30" s="2954"/>
      <c r="U30" s="2954"/>
      <c r="V30" s="2955"/>
      <c r="W30" s="2964"/>
      <c r="X30" s="3055" t="s">
        <v>1277</v>
      </c>
      <c r="Y30" s="3056"/>
      <c r="Z30" s="783"/>
    </row>
    <row r="31" spans="2:26" ht="9.9499999999999993" customHeight="1">
      <c r="B31" s="2891"/>
      <c r="C31" s="2942"/>
      <c r="D31" s="2943"/>
      <c r="E31" s="2943"/>
      <c r="F31" s="2944"/>
      <c r="G31" s="2902"/>
      <c r="H31" s="2903"/>
      <c r="I31" s="2904"/>
      <c r="J31" s="2909"/>
      <c r="K31" s="2934"/>
      <c r="L31" s="2935"/>
      <c r="M31" s="2936"/>
      <c r="N31" s="2948"/>
      <c r="O31" s="2966"/>
      <c r="P31" s="2923"/>
      <c r="Q31" s="2925"/>
      <c r="R31" s="2953"/>
      <c r="S31" s="2954"/>
      <c r="T31" s="2954"/>
      <c r="U31" s="2954"/>
      <c r="V31" s="2955"/>
      <c r="W31" s="2964"/>
      <c r="X31" s="3053"/>
      <c r="Y31" s="3054"/>
      <c r="Z31" s="783"/>
    </row>
    <row r="32" spans="2:26" ht="9.9499999999999993" customHeight="1">
      <c r="B32" s="2892"/>
      <c r="C32" s="2945"/>
      <c r="D32" s="2946"/>
      <c r="E32" s="2946"/>
      <c r="F32" s="2947"/>
      <c r="G32" s="2905"/>
      <c r="H32" s="2906"/>
      <c r="I32" s="2907"/>
      <c r="J32" s="2910"/>
      <c r="K32" s="2937"/>
      <c r="L32" s="2938"/>
      <c r="M32" s="2939"/>
      <c r="N32" s="2957"/>
      <c r="O32" s="2967"/>
      <c r="P32" s="2956"/>
      <c r="Q32" s="2926"/>
      <c r="R32" s="2945"/>
      <c r="S32" s="2946"/>
      <c r="T32" s="2946"/>
      <c r="U32" s="2946"/>
      <c r="V32" s="2947"/>
      <c r="W32" s="2965"/>
      <c r="X32" s="3057"/>
      <c r="Y32" s="3058"/>
      <c r="Z32" s="783"/>
    </row>
    <row r="33" spans="1:26" ht="9.9499999999999993" customHeight="1">
      <c r="B33" s="2890"/>
      <c r="C33" s="2893"/>
      <c r="D33" s="2894"/>
      <c r="E33" s="2894"/>
      <c r="F33" s="2895"/>
      <c r="G33" s="2899"/>
      <c r="H33" s="2900"/>
      <c r="I33" s="2901"/>
      <c r="J33" s="2908"/>
      <c r="K33" s="2911" t="s">
        <v>1038</v>
      </c>
      <c r="L33" s="2912"/>
      <c r="M33" s="2913"/>
      <c r="N33" s="2920"/>
      <c r="O33" s="2960"/>
      <c r="P33" s="2922"/>
      <c r="Q33" s="2924"/>
      <c r="R33" s="2950"/>
      <c r="S33" s="2951"/>
      <c r="T33" s="2951"/>
      <c r="U33" s="2951"/>
      <c r="V33" s="2952"/>
      <c r="W33" s="2963"/>
      <c r="X33" s="3051" t="s">
        <v>1290</v>
      </c>
      <c r="Y33" s="3052"/>
      <c r="Z33" s="783"/>
    </row>
    <row r="34" spans="1:26" ht="9.9499999999999993" customHeight="1">
      <c r="B34" s="2891"/>
      <c r="C34" s="2896"/>
      <c r="D34" s="2897"/>
      <c r="E34" s="2897"/>
      <c r="F34" s="2898"/>
      <c r="G34" s="2902"/>
      <c r="H34" s="2903"/>
      <c r="I34" s="2904"/>
      <c r="J34" s="2909"/>
      <c r="K34" s="2914"/>
      <c r="L34" s="2915"/>
      <c r="M34" s="2916"/>
      <c r="N34" s="2921"/>
      <c r="O34" s="2961"/>
      <c r="P34" s="2923"/>
      <c r="Q34" s="2925"/>
      <c r="R34" s="2953"/>
      <c r="S34" s="2954"/>
      <c r="T34" s="2954"/>
      <c r="U34" s="2954"/>
      <c r="V34" s="2955"/>
      <c r="W34" s="2964"/>
      <c r="X34" s="3053"/>
      <c r="Y34" s="3054"/>
      <c r="Z34" s="783"/>
    </row>
    <row r="35" spans="1:26" ht="9.9499999999999993" customHeight="1">
      <c r="B35" s="2891"/>
      <c r="C35" s="2927"/>
      <c r="D35" s="2928"/>
      <c r="E35" s="2928"/>
      <c r="F35" s="2929"/>
      <c r="G35" s="2902"/>
      <c r="H35" s="2903"/>
      <c r="I35" s="2904"/>
      <c r="J35" s="2909"/>
      <c r="K35" s="2917"/>
      <c r="L35" s="2918"/>
      <c r="M35" s="2919"/>
      <c r="N35" s="2930"/>
      <c r="O35" s="2962"/>
      <c r="P35" s="2923"/>
      <c r="Q35" s="2925"/>
      <c r="R35" s="2953"/>
      <c r="S35" s="2954"/>
      <c r="T35" s="2954"/>
      <c r="U35" s="2954"/>
      <c r="V35" s="2955"/>
      <c r="W35" s="2964"/>
      <c r="X35" s="3053"/>
      <c r="Y35" s="3054"/>
      <c r="Z35" s="783"/>
    </row>
    <row r="36" spans="1:26" ht="9.9499999999999993" customHeight="1">
      <c r="B36" s="2891"/>
      <c r="C36" s="2896"/>
      <c r="D36" s="2897"/>
      <c r="E36" s="2897"/>
      <c r="F36" s="2898"/>
      <c r="G36" s="2902"/>
      <c r="H36" s="2903"/>
      <c r="I36" s="2904"/>
      <c r="J36" s="2909"/>
      <c r="K36" s="2931" t="str">
        <f t="shared" ref="K36" si="1">IF(K33="年　月　日","歳",DATEDIF(K33,$O$2,"Y"))</f>
        <v>歳</v>
      </c>
      <c r="L36" s="2932"/>
      <c r="M36" s="2933"/>
      <c r="N36" s="2921"/>
      <c r="O36" s="2961"/>
      <c r="P36" s="2940"/>
      <c r="Q36" s="2925"/>
      <c r="R36" s="2953"/>
      <c r="S36" s="2954"/>
      <c r="T36" s="2954"/>
      <c r="U36" s="2954"/>
      <c r="V36" s="2955"/>
      <c r="W36" s="2964"/>
      <c r="X36" s="3055" t="s">
        <v>1277</v>
      </c>
      <c r="Y36" s="3056"/>
      <c r="Z36" s="783"/>
    </row>
    <row r="37" spans="1:26" ht="9.9499999999999993" customHeight="1">
      <c r="B37" s="2891"/>
      <c r="C37" s="2942"/>
      <c r="D37" s="2943"/>
      <c r="E37" s="2943"/>
      <c r="F37" s="2944"/>
      <c r="G37" s="2902"/>
      <c r="H37" s="2903"/>
      <c r="I37" s="2904"/>
      <c r="J37" s="2909"/>
      <c r="K37" s="2934"/>
      <c r="L37" s="2935"/>
      <c r="M37" s="2936"/>
      <c r="N37" s="2948"/>
      <c r="O37" s="2966"/>
      <c r="P37" s="2923"/>
      <c r="Q37" s="2925"/>
      <c r="R37" s="2953"/>
      <c r="S37" s="2954"/>
      <c r="T37" s="2954"/>
      <c r="U37" s="2954"/>
      <c r="V37" s="2955"/>
      <c r="W37" s="2964"/>
      <c r="X37" s="3053"/>
      <c r="Y37" s="3054"/>
      <c r="Z37" s="783"/>
    </row>
    <row r="38" spans="1:26" ht="9.9499999999999993" customHeight="1">
      <c r="B38" s="2892"/>
      <c r="C38" s="2945"/>
      <c r="D38" s="2946"/>
      <c r="E38" s="2946"/>
      <c r="F38" s="2947"/>
      <c r="G38" s="2905"/>
      <c r="H38" s="2906"/>
      <c r="I38" s="2907"/>
      <c r="J38" s="2910"/>
      <c r="K38" s="2937"/>
      <c r="L38" s="2938"/>
      <c r="M38" s="2939"/>
      <c r="N38" s="2957"/>
      <c r="O38" s="2967"/>
      <c r="P38" s="2956"/>
      <c r="Q38" s="2926"/>
      <c r="R38" s="2945"/>
      <c r="S38" s="2946"/>
      <c r="T38" s="2946"/>
      <c r="U38" s="2946"/>
      <c r="V38" s="2947"/>
      <c r="W38" s="2965"/>
      <c r="X38" s="3057"/>
      <c r="Y38" s="3058"/>
      <c r="Z38" s="783"/>
    </row>
    <row r="39" spans="1:26" ht="9.9499999999999993" customHeight="1">
      <c r="B39" s="2890"/>
      <c r="C39" s="2893"/>
      <c r="D39" s="2894"/>
      <c r="E39" s="2894"/>
      <c r="F39" s="2895"/>
      <c r="G39" s="2899"/>
      <c r="H39" s="2900"/>
      <c r="I39" s="2901"/>
      <c r="J39" s="2908"/>
      <c r="K39" s="2911" t="s">
        <v>1038</v>
      </c>
      <c r="L39" s="2912"/>
      <c r="M39" s="2913"/>
      <c r="N39" s="2920"/>
      <c r="O39" s="2960"/>
      <c r="P39" s="2922"/>
      <c r="Q39" s="2924"/>
      <c r="R39" s="2950"/>
      <c r="S39" s="2951"/>
      <c r="T39" s="2951"/>
      <c r="U39" s="2951"/>
      <c r="V39" s="2952"/>
      <c r="W39" s="2963"/>
      <c r="X39" s="3051" t="s">
        <v>1290</v>
      </c>
      <c r="Y39" s="3052"/>
      <c r="Z39" s="783"/>
    </row>
    <row r="40" spans="1:26" ht="9.9499999999999993" customHeight="1">
      <c r="B40" s="2891"/>
      <c r="C40" s="2896"/>
      <c r="D40" s="2897"/>
      <c r="E40" s="2897"/>
      <c r="F40" s="2898"/>
      <c r="G40" s="2902"/>
      <c r="H40" s="2903"/>
      <c r="I40" s="2904"/>
      <c r="J40" s="2909"/>
      <c r="K40" s="2914"/>
      <c r="L40" s="2915"/>
      <c r="M40" s="2916"/>
      <c r="N40" s="2921"/>
      <c r="O40" s="2961"/>
      <c r="P40" s="2923"/>
      <c r="Q40" s="2925"/>
      <c r="R40" s="2953"/>
      <c r="S40" s="2954"/>
      <c r="T40" s="2954"/>
      <c r="U40" s="2954"/>
      <c r="V40" s="2955"/>
      <c r="W40" s="2964"/>
      <c r="X40" s="3053"/>
      <c r="Y40" s="3054"/>
      <c r="Z40" s="783"/>
    </row>
    <row r="41" spans="1:26" ht="9.9499999999999993" customHeight="1">
      <c r="B41" s="2891"/>
      <c r="C41" s="2927"/>
      <c r="D41" s="2928"/>
      <c r="E41" s="2928"/>
      <c r="F41" s="2929"/>
      <c r="G41" s="2902"/>
      <c r="H41" s="2903"/>
      <c r="I41" s="2904"/>
      <c r="J41" s="2909"/>
      <c r="K41" s="2917"/>
      <c r="L41" s="2918"/>
      <c r="M41" s="2919"/>
      <c r="N41" s="2930"/>
      <c r="O41" s="2962"/>
      <c r="P41" s="2959"/>
      <c r="Q41" s="2925"/>
      <c r="R41" s="2953"/>
      <c r="S41" s="2954"/>
      <c r="T41" s="2954"/>
      <c r="U41" s="2954"/>
      <c r="V41" s="2955"/>
      <c r="W41" s="2964"/>
      <c r="X41" s="3053"/>
      <c r="Y41" s="3054"/>
      <c r="Z41" s="783"/>
    </row>
    <row r="42" spans="1:26" ht="9.9499999999999993" customHeight="1">
      <c r="B42" s="2891"/>
      <c r="C42" s="2896"/>
      <c r="D42" s="2897"/>
      <c r="E42" s="2897"/>
      <c r="F42" s="2898"/>
      <c r="G42" s="2902"/>
      <c r="H42" s="2903"/>
      <c r="I42" s="2904"/>
      <c r="J42" s="2909"/>
      <c r="K42" s="2931" t="str">
        <f t="shared" ref="K42" si="2">IF(K39="年　月　日","歳",DATEDIF(K39,$O$2,"Y"))</f>
        <v>歳</v>
      </c>
      <c r="L42" s="2932"/>
      <c r="M42" s="2933"/>
      <c r="N42" s="2921"/>
      <c r="O42" s="2961"/>
      <c r="P42" s="2940"/>
      <c r="Q42" s="2925"/>
      <c r="R42" s="2953"/>
      <c r="S42" s="2954"/>
      <c r="T42" s="2954"/>
      <c r="U42" s="2954"/>
      <c r="V42" s="2955"/>
      <c r="W42" s="2964"/>
      <c r="X42" s="3055" t="s">
        <v>1277</v>
      </c>
      <c r="Y42" s="3056"/>
      <c r="Z42" s="783"/>
    </row>
    <row r="43" spans="1:26" ht="9.9499999999999993" customHeight="1">
      <c r="B43" s="2891"/>
      <c r="C43" s="2942"/>
      <c r="D43" s="2943"/>
      <c r="E43" s="2943"/>
      <c r="F43" s="2944"/>
      <c r="G43" s="2902"/>
      <c r="H43" s="2903"/>
      <c r="I43" s="2904"/>
      <c r="J43" s="2909"/>
      <c r="K43" s="2934"/>
      <c r="L43" s="2935"/>
      <c r="M43" s="2936"/>
      <c r="N43" s="2948"/>
      <c r="O43" s="2966"/>
      <c r="P43" s="2923"/>
      <c r="Q43" s="2925"/>
      <c r="R43" s="2953"/>
      <c r="S43" s="2954"/>
      <c r="T43" s="2954"/>
      <c r="U43" s="2954"/>
      <c r="V43" s="2955"/>
      <c r="W43" s="2964"/>
      <c r="X43" s="3053"/>
      <c r="Y43" s="3054"/>
      <c r="Z43" s="783"/>
    </row>
    <row r="44" spans="1:26" ht="9.9499999999999993" customHeight="1">
      <c r="B44" s="2892"/>
      <c r="C44" s="2945"/>
      <c r="D44" s="2946"/>
      <c r="E44" s="2946"/>
      <c r="F44" s="2947"/>
      <c r="G44" s="2905"/>
      <c r="H44" s="2906"/>
      <c r="I44" s="2907"/>
      <c r="J44" s="2910"/>
      <c r="K44" s="2937"/>
      <c r="L44" s="2938"/>
      <c r="M44" s="2939"/>
      <c r="N44" s="2957"/>
      <c r="O44" s="2967"/>
      <c r="P44" s="2956"/>
      <c r="Q44" s="2926"/>
      <c r="R44" s="2945"/>
      <c r="S44" s="2946"/>
      <c r="T44" s="2946"/>
      <c r="U44" s="2946"/>
      <c r="V44" s="2947"/>
      <c r="W44" s="2965"/>
      <c r="X44" s="3057"/>
      <c r="Y44" s="3058"/>
      <c r="Z44" s="783"/>
    </row>
    <row r="45" spans="1:26" ht="9.9499999999999993" customHeight="1">
      <c r="B45" s="2890"/>
      <c r="C45" s="2893"/>
      <c r="D45" s="2894"/>
      <c r="E45" s="2894"/>
      <c r="F45" s="2895"/>
      <c r="G45" s="2899"/>
      <c r="H45" s="2900"/>
      <c r="I45" s="2901"/>
      <c r="J45" s="2908"/>
      <c r="K45" s="2911" t="s">
        <v>1038</v>
      </c>
      <c r="L45" s="2912"/>
      <c r="M45" s="2913"/>
      <c r="N45" s="2920"/>
      <c r="O45" s="2960"/>
      <c r="P45" s="2922"/>
      <c r="Q45" s="2924"/>
      <c r="R45" s="2950"/>
      <c r="S45" s="2951"/>
      <c r="T45" s="2951"/>
      <c r="U45" s="2951"/>
      <c r="V45" s="2952"/>
      <c r="W45" s="2963"/>
      <c r="X45" s="3051" t="s">
        <v>1290</v>
      </c>
      <c r="Y45" s="3052"/>
      <c r="Z45" s="783"/>
    </row>
    <row r="46" spans="1:26" ht="9.9499999999999993" customHeight="1">
      <c r="B46" s="2891"/>
      <c r="C46" s="2896"/>
      <c r="D46" s="2897"/>
      <c r="E46" s="2897"/>
      <c r="F46" s="2898"/>
      <c r="G46" s="2902"/>
      <c r="H46" s="2903"/>
      <c r="I46" s="2904"/>
      <c r="J46" s="2909"/>
      <c r="K46" s="2914"/>
      <c r="L46" s="2915"/>
      <c r="M46" s="2916"/>
      <c r="N46" s="2921"/>
      <c r="O46" s="2961"/>
      <c r="P46" s="2923"/>
      <c r="Q46" s="2925"/>
      <c r="R46" s="2953"/>
      <c r="S46" s="2954"/>
      <c r="T46" s="2954"/>
      <c r="U46" s="2954"/>
      <c r="V46" s="2955"/>
      <c r="W46" s="2964"/>
      <c r="X46" s="3053"/>
      <c r="Y46" s="3054"/>
      <c r="Z46" s="783"/>
    </row>
    <row r="47" spans="1:26" ht="9.9499999999999993" customHeight="1">
      <c r="A47" s="1279"/>
      <c r="B47" s="2891"/>
      <c r="C47" s="2927"/>
      <c r="D47" s="2928"/>
      <c r="E47" s="2928"/>
      <c r="F47" s="2929"/>
      <c r="G47" s="2902"/>
      <c r="H47" s="2903"/>
      <c r="I47" s="2904"/>
      <c r="J47" s="2909"/>
      <c r="K47" s="2917"/>
      <c r="L47" s="2918"/>
      <c r="M47" s="2919"/>
      <c r="N47" s="2930"/>
      <c r="O47" s="2962"/>
      <c r="P47" s="2959"/>
      <c r="Q47" s="2925"/>
      <c r="R47" s="2953"/>
      <c r="S47" s="2954"/>
      <c r="T47" s="2954"/>
      <c r="U47" s="2954"/>
      <c r="V47" s="2955"/>
      <c r="W47" s="2964"/>
      <c r="X47" s="3053"/>
      <c r="Y47" s="3054"/>
      <c r="Z47" s="783"/>
    </row>
    <row r="48" spans="1:26" ht="9.9499999999999993" customHeight="1">
      <c r="A48" s="1279"/>
      <c r="B48" s="2891"/>
      <c r="C48" s="2896"/>
      <c r="D48" s="2897"/>
      <c r="E48" s="2897"/>
      <c r="F48" s="2898"/>
      <c r="G48" s="2902"/>
      <c r="H48" s="2903"/>
      <c r="I48" s="2904"/>
      <c r="J48" s="2909"/>
      <c r="K48" s="2931" t="str">
        <f t="shared" ref="K48" si="3">IF(K45="年　月　日","歳",DATEDIF(K45,$O$2,"Y"))</f>
        <v>歳</v>
      </c>
      <c r="L48" s="2932"/>
      <c r="M48" s="2933"/>
      <c r="N48" s="2921"/>
      <c r="O48" s="2961"/>
      <c r="P48" s="2940"/>
      <c r="Q48" s="2925"/>
      <c r="R48" s="2953"/>
      <c r="S48" s="2954"/>
      <c r="T48" s="2954"/>
      <c r="U48" s="2954"/>
      <c r="V48" s="2955"/>
      <c r="W48" s="2964"/>
      <c r="X48" s="3055" t="s">
        <v>1277</v>
      </c>
      <c r="Y48" s="3056"/>
      <c r="Z48" s="783"/>
    </row>
    <row r="49" spans="1:26" ht="9.9499999999999993" customHeight="1">
      <c r="A49" s="1279"/>
      <c r="B49" s="2891"/>
      <c r="C49" s="2942"/>
      <c r="D49" s="2943"/>
      <c r="E49" s="2943"/>
      <c r="F49" s="2944"/>
      <c r="G49" s="2902"/>
      <c r="H49" s="2903"/>
      <c r="I49" s="2904"/>
      <c r="J49" s="2909"/>
      <c r="K49" s="2934"/>
      <c r="L49" s="2935"/>
      <c r="M49" s="2936"/>
      <c r="N49" s="2948"/>
      <c r="O49" s="2966"/>
      <c r="P49" s="2923"/>
      <c r="Q49" s="2925"/>
      <c r="R49" s="2953"/>
      <c r="S49" s="2954"/>
      <c r="T49" s="2954"/>
      <c r="U49" s="2954"/>
      <c r="V49" s="2955"/>
      <c r="W49" s="2964"/>
      <c r="X49" s="3053"/>
      <c r="Y49" s="3054"/>
      <c r="Z49" s="783"/>
    </row>
    <row r="50" spans="1:26" ht="9.9499999999999993" customHeight="1">
      <c r="A50" s="1279"/>
      <c r="B50" s="2892"/>
      <c r="C50" s="2945"/>
      <c r="D50" s="2946"/>
      <c r="E50" s="2946"/>
      <c r="F50" s="2947"/>
      <c r="G50" s="2905"/>
      <c r="H50" s="2906"/>
      <c r="I50" s="2907"/>
      <c r="J50" s="2910"/>
      <c r="K50" s="2937"/>
      <c r="L50" s="2938"/>
      <c r="M50" s="2939"/>
      <c r="N50" s="2957"/>
      <c r="O50" s="2967"/>
      <c r="P50" s="2956"/>
      <c r="Q50" s="2926"/>
      <c r="R50" s="2945"/>
      <c r="S50" s="2946"/>
      <c r="T50" s="2946"/>
      <c r="U50" s="2946"/>
      <c r="V50" s="2947"/>
      <c r="W50" s="2965"/>
      <c r="X50" s="3057"/>
      <c r="Y50" s="3058"/>
      <c r="Z50" s="783"/>
    </row>
    <row r="51" spans="1:26" ht="9.9499999999999993" customHeight="1">
      <c r="A51" s="1279"/>
      <c r="B51" s="2890"/>
      <c r="C51" s="2893"/>
      <c r="D51" s="2894"/>
      <c r="E51" s="2894"/>
      <c r="F51" s="2895"/>
      <c r="G51" s="2899"/>
      <c r="H51" s="2900"/>
      <c r="I51" s="2901"/>
      <c r="J51" s="2908"/>
      <c r="K51" s="2911" t="s">
        <v>1038</v>
      </c>
      <c r="L51" s="2912"/>
      <c r="M51" s="2913"/>
      <c r="N51" s="2920"/>
      <c r="O51" s="2960"/>
      <c r="P51" s="2922"/>
      <c r="Q51" s="2924"/>
      <c r="R51" s="2950"/>
      <c r="S51" s="2951"/>
      <c r="T51" s="2951"/>
      <c r="U51" s="2951"/>
      <c r="V51" s="2952"/>
      <c r="W51" s="2963"/>
      <c r="X51" s="3051" t="s">
        <v>1290</v>
      </c>
      <c r="Y51" s="3052"/>
      <c r="Z51" s="783"/>
    </row>
    <row r="52" spans="1:26" ht="9.9499999999999993" customHeight="1">
      <c r="B52" s="2891"/>
      <c r="C52" s="2896"/>
      <c r="D52" s="2897"/>
      <c r="E52" s="2897"/>
      <c r="F52" s="2898"/>
      <c r="G52" s="2902"/>
      <c r="H52" s="2903"/>
      <c r="I52" s="2904"/>
      <c r="J52" s="2909"/>
      <c r="K52" s="2914"/>
      <c r="L52" s="2915"/>
      <c r="M52" s="2916"/>
      <c r="N52" s="2921"/>
      <c r="O52" s="2961"/>
      <c r="P52" s="2923"/>
      <c r="Q52" s="2925"/>
      <c r="R52" s="2953"/>
      <c r="S52" s="2954"/>
      <c r="T52" s="2954"/>
      <c r="U52" s="2954"/>
      <c r="V52" s="2955"/>
      <c r="W52" s="2964"/>
      <c r="X52" s="3053"/>
      <c r="Y52" s="3054"/>
      <c r="Z52" s="783"/>
    </row>
    <row r="53" spans="1:26" ht="9.9499999999999993" customHeight="1">
      <c r="B53" s="2891"/>
      <c r="C53" s="2927"/>
      <c r="D53" s="2928"/>
      <c r="E53" s="2928"/>
      <c r="F53" s="2929"/>
      <c r="G53" s="2902"/>
      <c r="H53" s="2903"/>
      <c r="I53" s="2904"/>
      <c r="J53" s="2909"/>
      <c r="K53" s="2917"/>
      <c r="L53" s="2918"/>
      <c r="M53" s="2919"/>
      <c r="N53" s="2930"/>
      <c r="O53" s="2962"/>
      <c r="P53" s="2923"/>
      <c r="Q53" s="2925"/>
      <c r="R53" s="2953"/>
      <c r="S53" s="2954"/>
      <c r="T53" s="2954"/>
      <c r="U53" s="2954"/>
      <c r="V53" s="2955"/>
      <c r="W53" s="2964"/>
      <c r="X53" s="3053"/>
      <c r="Y53" s="3054"/>
      <c r="Z53" s="783"/>
    </row>
    <row r="54" spans="1:26" ht="9.9499999999999993" customHeight="1">
      <c r="B54" s="2891"/>
      <c r="C54" s="2896"/>
      <c r="D54" s="2897"/>
      <c r="E54" s="2897"/>
      <c r="F54" s="2898"/>
      <c r="G54" s="2902"/>
      <c r="H54" s="2903"/>
      <c r="I54" s="2904"/>
      <c r="J54" s="2909"/>
      <c r="K54" s="2931" t="str">
        <f t="shared" ref="K54" si="4">IF(K51="年　月　日","歳",DATEDIF(K51,$O$2,"Y"))</f>
        <v>歳</v>
      </c>
      <c r="L54" s="2932"/>
      <c r="M54" s="2933"/>
      <c r="N54" s="2921"/>
      <c r="O54" s="2961"/>
      <c r="P54" s="2940"/>
      <c r="Q54" s="2925"/>
      <c r="R54" s="2953"/>
      <c r="S54" s="2954"/>
      <c r="T54" s="2954"/>
      <c r="U54" s="2954"/>
      <c r="V54" s="2955"/>
      <c r="W54" s="2964"/>
      <c r="X54" s="3055" t="s">
        <v>1277</v>
      </c>
      <c r="Y54" s="3056"/>
      <c r="Z54" s="783"/>
    </row>
    <row r="55" spans="1:26" ht="9.9499999999999993" customHeight="1">
      <c r="B55" s="2891"/>
      <c r="C55" s="2942"/>
      <c r="D55" s="2943"/>
      <c r="E55" s="2943"/>
      <c r="F55" s="2944"/>
      <c r="G55" s="2902"/>
      <c r="H55" s="2903"/>
      <c r="I55" s="2904"/>
      <c r="J55" s="2909"/>
      <c r="K55" s="2934"/>
      <c r="L55" s="2935"/>
      <c r="M55" s="2936"/>
      <c r="N55" s="2948"/>
      <c r="O55" s="2966"/>
      <c r="P55" s="2923"/>
      <c r="Q55" s="2925"/>
      <c r="R55" s="2953"/>
      <c r="S55" s="2954"/>
      <c r="T55" s="2954"/>
      <c r="U55" s="2954"/>
      <c r="V55" s="2955"/>
      <c r="W55" s="2964"/>
      <c r="X55" s="3053"/>
      <c r="Y55" s="3054"/>
      <c r="Z55" s="783"/>
    </row>
    <row r="56" spans="1:26" ht="9.9499999999999993" customHeight="1">
      <c r="B56" s="2892"/>
      <c r="C56" s="2945"/>
      <c r="D56" s="2946"/>
      <c r="E56" s="2946"/>
      <c r="F56" s="2947"/>
      <c r="G56" s="2905"/>
      <c r="H56" s="2906"/>
      <c r="I56" s="2907"/>
      <c r="J56" s="2910"/>
      <c r="K56" s="2937"/>
      <c r="L56" s="2938"/>
      <c r="M56" s="2939"/>
      <c r="N56" s="2957"/>
      <c r="O56" s="2967"/>
      <c r="P56" s="2956"/>
      <c r="Q56" s="2926"/>
      <c r="R56" s="2945"/>
      <c r="S56" s="2946"/>
      <c r="T56" s="2946"/>
      <c r="U56" s="2946"/>
      <c r="V56" s="2947"/>
      <c r="W56" s="2965"/>
      <c r="X56" s="3057"/>
      <c r="Y56" s="3058"/>
      <c r="Z56" s="783"/>
    </row>
    <row r="57" spans="1:26" ht="9.9499999999999993" customHeight="1">
      <c r="B57" s="2890"/>
      <c r="C57" s="2893"/>
      <c r="D57" s="2894"/>
      <c r="E57" s="2894"/>
      <c r="F57" s="2895"/>
      <c r="G57" s="2899"/>
      <c r="H57" s="2900"/>
      <c r="I57" s="2901"/>
      <c r="J57" s="2908"/>
      <c r="K57" s="2911" t="s">
        <v>1038</v>
      </c>
      <c r="L57" s="2912"/>
      <c r="M57" s="2913"/>
      <c r="N57" s="2920"/>
      <c r="O57" s="2960"/>
      <c r="P57" s="2922"/>
      <c r="Q57" s="2924"/>
      <c r="R57" s="2950"/>
      <c r="S57" s="2951"/>
      <c r="T57" s="2951"/>
      <c r="U57" s="2951"/>
      <c r="V57" s="2952"/>
      <c r="W57" s="2963"/>
      <c r="X57" s="3051" t="s">
        <v>1290</v>
      </c>
      <c r="Y57" s="3052"/>
      <c r="Z57" s="783"/>
    </row>
    <row r="58" spans="1:26" ht="9.9499999999999993" customHeight="1">
      <c r="B58" s="2891"/>
      <c r="C58" s="2896"/>
      <c r="D58" s="2897"/>
      <c r="E58" s="2897"/>
      <c r="F58" s="2898"/>
      <c r="G58" s="2902"/>
      <c r="H58" s="2903"/>
      <c r="I58" s="2904"/>
      <c r="J58" s="2909"/>
      <c r="K58" s="2914"/>
      <c r="L58" s="2915"/>
      <c r="M58" s="2916"/>
      <c r="N58" s="2921"/>
      <c r="O58" s="2961"/>
      <c r="P58" s="2923"/>
      <c r="Q58" s="2925"/>
      <c r="R58" s="2953"/>
      <c r="S58" s="2954"/>
      <c r="T58" s="2954"/>
      <c r="U58" s="2954"/>
      <c r="V58" s="2955"/>
      <c r="W58" s="2964"/>
      <c r="X58" s="3053"/>
      <c r="Y58" s="3054"/>
      <c r="Z58" s="783"/>
    </row>
    <row r="59" spans="1:26" ht="9.9499999999999993" customHeight="1">
      <c r="B59" s="2891"/>
      <c r="C59" s="2927"/>
      <c r="D59" s="2928"/>
      <c r="E59" s="2928"/>
      <c r="F59" s="2929"/>
      <c r="G59" s="2902"/>
      <c r="H59" s="2903"/>
      <c r="I59" s="2904"/>
      <c r="J59" s="2909"/>
      <c r="K59" s="2917"/>
      <c r="L59" s="2918"/>
      <c r="M59" s="2919"/>
      <c r="N59" s="2930"/>
      <c r="O59" s="2962"/>
      <c r="P59" s="2923"/>
      <c r="Q59" s="2925"/>
      <c r="R59" s="2953"/>
      <c r="S59" s="2954"/>
      <c r="T59" s="2954"/>
      <c r="U59" s="2954"/>
      <c r="V59" s="2955"/>
      <c r="W59" s="2964"/>
      <c r="X59" s="3053"/>
      <c r="Y59" s="3054"/>
      <c r="Z59" s="783"/>
    </row>
    <row r="60" spans="1:26" ht="9.9499999999999993" customHeight="1">
      <c r="B60" s="2891"/>
      <c r="C60" s="2896"/>
      <c r="D60" s="2897"/>
      <c r="E60" s="2897"/>
      <c r="F60" s="2898"/>
      <c r="G60" s="2902"/>
      <c r="H60" s="2903"/>
      <c r="I60" s="2904"/>
      <c r="J60" s="2909"/>
      <c r="K60" s="2931" t="str">
        <f t="shared" ref="K60" si="5">IF(K57="年　月　日","歳",DATEDIF(K57,$O$2,"Y"))</f>
        <v>歳</v>
      </c>
      <c r="L60" s="2932"/>
      <c r="M60" s="2933"/>
      <c r="N60" s="2921"/>
      <c r="O60" s="2961"/>
      <c r="P60" s="2940"/>
      <c r="Q60" s="2925"/>
      <c r="R60" s="2953"/>
      <c r="S60" s="2954"/>
      <c r="T60" s="2954"/>
      <c r="U60" s="2954"/>
      <c r="V60" s="2955"/>
      <c r="W60" s="2964"/>
      <c r="X60" s="3055" t="s">
        <v>1277</v>
      </c>
      <c r="Y60" s="3056"/>
      <c r="Z60" s="783"/>
    </row>
    <row r="61" spans="1:26" ht="9.9499999999999993" customHeight="1">
      <c r="B61" s="2891"/>
      <c r="C61" s="2942"/>
      <c r="D61" s="2943"/>
      <c r="E61" s="2943"/>
      <c r="F61" s="2944"/>
      <c r="G61" s="2902"/>
      <c r="H61" s="2903"/>
      <c r="I61" s="2904"/>
      <c r="J61" s="2909"/>
      <c r="K61" s="2934"/>
      <c r="L61" s="2935"/>
      <c r="M61" s="2936"/>
      <c r="N61" s="2948"/>
      <c r="O61" s="2966"/>
      <c r="P61" s="2923"/>
      <c r="Q61" s="2925"/>
      <c r="R61" s="2953"/>
      <c r="S61" s="2954"/>
      <c r="T61" s="2954"/>
      <c r="U61" s="2954"/>
      <c r="V61" s="2955"/>
      <c r="W61" s="2964"/>
      <c r="X61" s="3053"/>
      <c r="Y61" s="3054"/>
      <c r="Z61" s="783"/>
    </row>
    <row r="62" spans="1:26" ht="9.75" customHeight="1">
      <c r="B62" s="2892"/>
      <c r="C62" s="2945"/>
      <c r="D62" s="2946"/>
      <c r="E62" s="2946"/>
      <c r="F62" s="2947"/>
      <c r="G62" s="2905"/>
      <c r="H62" s="2906"/>
      <c r="I62" s="2907"/>
      <c r="J62" s="2910"/>
      <c r="K62" s="2937"/>
      <c r="L62" s="2938"/>
      <c r="M62" s="2939"/>
      <c r="N62" s="2949"/>
      <c r="O62" s="3061"/>
      <c r="P62" s="2941"/>
      <c r="Q62" s="2926"/>
      <c r="R62" s="2945"/>
      <c r="S62" s="2946"/>
      <c r="T62" s="2946"/>
      <c r="U62" s="2946"/>
      <c r="V62" s="2947"/>
      <c r="W62" s="2965"/>
      <c r="X62" s="3057"/>
      <c r="Y62" s="3058"/>
      <c r="Z62" s="783"/>
    </row>
    <row r="63" spans="1:26" s="781" customFormat="1" ht="13.5" customHeight="1">
      <c r="A63" s="780"/>
      <c r="B63" s="792" t="s">
        <v>1039</v>
      </c>
      <c r="C63" s="792"/>
      <c r="D63" s="792"/>
      <c r="E63" s="792"/>
      <c r="F63" s="786"/>
      <c r="G63" s="786"/>
      <c r="H63" s="786"/>
      <c r="I63" s="792"/>
      <c r="J63" s="792"/>
      <c r="K63" s="792"/>
      <c r="L63" s="792"/>
      <c r="M63" s="792"/>
      <c r="N63" s="798"/>
      <c r="O63" s="798"/>
      <c r="P63" s="798"/>
      <c r="Q63" s="792" t="s">
        <v>1523</v>
      </c>
      <c r="R63" s="792"/>
      <c r="S63" s="792"/>
      <c r="T63" s="792"/>
      <c r="U63" s="792"/>
      <c r="V63" s="792"/>
      <c r="W63" s="792"/>
      <c r="X63" s="792"/>
      <c r="Y63" s="786"/>
      <c r="Z63" s="798"/>
    </row>
    <row r="64" spans="1:26" s="781" customFormat="1" ht="13.5" customHeight="1">
      <c r="A64" s="780"/>
      <c r="B64" s="792"/>
      <c r="C64" s="792"/>
      <c r="D64" s="792"/>
      <c r="E64" s="792"/>
      <c r="F64" s="786"/>
      <c r="G64" s="786"/>
      <c r="H64" s="786"/>
      <c r="I64" s="792"/>
      <c r="J64" s="792"/>
      <c r="K64" s="792"/>
      <c r="L64" s="792"/>
      <c r="M64" s="792"/>
      <c r="N64" s="798"/>
      <c r="O64" s="798"/>
      <c r="P64" s="798"/>
      <c r="Q64" s="3062" t="s">
        <v>1524</v>
      </c>
      <c r="R64" s="3062"/>
      <c r="S64" s="3062"/>
      <c r="T64" s="3062"/>
      <c r="U64" s="3062"/>
      <c r="V64" s="3062"/>
      <c r="W64" s="3062"/>
      <c r="X64" s="3062"/>
      <c r="Y64" s="3062"/>
      <c r="Z64" s="798"/>
    </row>
    <row r="65" spans="1:26" s="781" customFormat="1" ht="13.5" customHeight="1">
      <c r="A65" s="780"/>
      <c r="B65" s="792"/>
      <c r="C65" s="792"/>
      <c r="D65" s="792"/>
      <c r="E65" s="792"/>
      <c r="F65" s="786"/>
      <c r="G65" s="786"/>
      <c r="H65" s="786"/>
      <c r="I65" s="792"/>
      <c r="J65" s="792"/>
      <c r="K65" s="792"/>
      <c r="L65" s="792"/>
      <c r="M65" s="792"/>
      <c r="N65" s="786"/>
      <c r="O65" s="792"/>
      <c r="P65" s="792"/>
      <c r="Q65" s="3062"/>
      <c r="R65" s="3062"/>
      <c r="S65" s="3062"/>
      <c r="T65" s="3062"/>
      <c r="U65" s="3062"/>
      <c r="V65" s="3062"/>
      <c r="W65" s="3062"/>
      <c r="X65" s="3062"/>
      <c r="Y65" s="3062"/>
      <c r="Z65" s="786"/>
    </row>
    <row r="66" spans="1:26" s="781" customFormat="1" ht="13.5" customHeight="1">
      <c r="A66" s="780"/>
      <c r="B66" s="794"/>
      <c r="C66" s="794" t="s">
        <v>1040</v>
      </c>
      <c r="D66" s="794"/>
      <c r="E66" s="794"/>
      <c r="F66" s="794" t="s">
        <v>1041</v>
      </c>
      <c r="G66" s="794"/>
      <c r="H66" s="794"/>
      <c r="I66" s="794"/>
      <c r="J66" s="794"/>
      <c r="K66" s="794"/>
      <c r="L66" s="794" t="s">
        <v>1042</v>
      </c>
      <c r="M66" s="794"/>
      <c r="N66" s="3066" t="s">
        <v>1043</v>
      </c>
      <c r="O66" s="3066"/>
      <c r="P66" s="1232"/>
      <c r="Q66" s="3062"/>
      <c r="R66" s="3062"/>
      <c r="S66" s="3062"/>
      <c r="T66" s="3062"/>
      <c r="U66" s="3062"/>
      <c r="V66" s="3062"/>
      <c r="W66" s="3062"/>
      <c r="X66" s="3062"/>
      <c r="Y66" s="3062"/>
      <c r="Z66" s="786"/>
    </row>
    <row r="67" spans="1:26" s="781" customFormat="1" ht="13.5" customHeight="1">
      <c r="A67" s="780"/>
      <c r="B67" s="794"/>
      <c r="C67" s="794"/>
      <c r="D67" s="794"/>
      <c r="E67" s="794"/>
      <c r="F67" s="794"/>
      <c r="G67" s="794"/>
      <c r="H67" s="794"/>
      <c r="I67" s="794"/>
      <c r="J67" s="794"/>
      <c r="K67" s="794"/>
      <c r="L67" s="794"/>
      <c r="M67" s="794"/>
      <c r="N67" s="786"/>
      <c r="O67" s="792"/>
      <c r="P67" s="792"/>
      <c r="Q67" s="3062" t="s">
        <v>1529</v>
      </c>
      <c r="R67" s="3062"/>
      <c r="S67" s="3062"/>
      <c r="T67" s="3062"/>
      <c r="U67" s="3062"/>
      <c r="V67" s="3062"/>
      <c r="W67" s="3062"/>
      <c r="X67" s="3062"/>
      <c r="Y67" s="3062"/>
      <c r="Z67" s="786"/>
    </row>
    <row r="68" spans="1:26" s="781" customFormat="1" ht="13.5" customHeight="1">
      <c r="A68" s="780"/>
      <c r="B68" s="794"/>
      <c r="C68" s="794"/>
      <c r="D68" s="794"/>
      <c r="E68" s="794"/>
      <c r="F68" s="794"/>
      <c r="G68" s="794"/>
      <c r="H68" s="794"/>
      <c r="I68" s="794"/>
      <c r="J68" s="794"/>
      <c r="K68" s="794"/>
      <c r="L68" s="794"/>
      <c r="M68" s="794"/>
      <c r="N68" s="786"/>
      <c r="O68" s="792"/>
      <c r="P68" s="792"/>
      <c r="Q68" s="3062"/>
      <c r="R68" s="3062"/>
      <c r="S68" s="3062"/>
      <c r="T68" s="3062"/>
      <c r="U68" s="3062"/>
      <c r="V68" s="3062"/>
      <c r="W68" s="3062"/>
      <c r="X68" s="3062"/>
      <c r="Y68" s="3062"/>
      <c r="Z68" s="1169"/>
    </row>
    <row r="69" spans="1:26" s="781" customFormat="1" ht="13.5" customHeight="1">
      <c r="A69" s="780"/>
      <c r="B69" s="794"/>
      <c r="C69" s="794" t="s">
        <v>1044</v>
      </c>
      <c r="D69" s="794"/>
      <c r="E69" s="794"/>
      <c r="F69" s="794" t="s">
        <v>1045</v>
      </c>
      <c r="G69" s="794"/>
      <c r="H69" s="794"/>
      <c r="I69" s="794"/>
      <c r="J69" s="794" t="s">
        <v>1046</v>
      </c>
      <c r="K69" s="794"/>
      <c r="L69" s="794"/>
      <c r="M69" s="794" t="s">
        <v>1047</v>
      </c>
      <c r="N69" s="786"/>
      <c r="O69" s="794" t="s">
        <v>1048</v>
      </c>
      <c r="P69" s="794"/>
      <c r="Q69" s="3062" t="s">
        <v>1530</v>
      </c>
      <c r="R69" s="3062"/>
      <c r="S69" s="3062"/>
      <c r="T69" s="3062"/>
      <c r="U69" s="3062"/>
      <c r="V69" s="3062"/>
      <c r="W69" s="3062"/>
      <c r="X69" s="3062"/>
      <c r="Y69" s="3062"/>
      <c r="Z69" s="1169"/>
    </row>
    <row r="70" spans="1:26" s="781" customFormat="1" ht="13.5" customHeight="1">
      <c r="A70" s="780"/>
      <c r="B70" s="794"/>
      <c r="C70" s="794"/>
      <c r="D70" s="794"/>
      <c r="E70" s="794"/>
      <c r="F70" s="794"/>
      <c r="G70" s="794"/>
      <c r="H70" s="794"/>
      <c r="I70" s="794"/>
      <c r="J70" s="794"/>
      <c r="K70" s="794"/>
      <c r="L70" s="794"/>
      <c r="M70" s="794"/>
      <c r="N70" s="794"/>
      <c r="O70" s="794"/>
      <c r="P70" s="794"/>
      <c r="Q70" s="3062"/>
      <c r="R70" s="3062"/>
      <c r="S70" s="3062"/>
      <c r="T70" s="3062"/>
      <c r="U70" s="3062"/>
      <c r="V70" s="3062"/>
      <c r="W70" s="3062"/>
      <c r="X70" s="3062"/>
      <c r="Y70" s="3062"/>
      <c r="Z70" s="1169"/>
    </row>
    <row r="71" spans="1:26" s="781" customFormat="1" ht="13.5" customHeight="1">
      <c r="A71" s="780"/>
      <c r="B71" s="786"/>
      <c r="C71" s="3067" t="s">
        <v>1058</v>
      </c>
      <c r="D71" s="3067"/>
      <c r="E71" s="3067"/>
      <c r="F71" s="786"/>
      <c r="G71" s="3068" t="s">
        <v>1059</v>
      </c>
      <c r="H71" s="3068"/>
      <c r="I71" s="3068"/>
      <c r="J71" s="3068"/>
      <c r="K71" s="3068"/>
      <c r="L71" s="792"/>
      <c r="M71" s="3069" t="s">
        <v>1958</v>
      </c>
      <c r="N71" s="3069"/>
      <c r="O71" s="792"/>
      <c r="P71" s="792"/>
      <c r="Q71" s="3062"/>
      <c r="R71" s="3062"/>
      <c r="S71" s="3062"/>
      <c r="T71" s="3062"/>
      <c r="U71" s="3062"/>
      <c r="V71" s="3062"/>
      <c r="W71" s="3062"/>
      <c r="X71" s="3062"/>
      <c r="Y71" s="3062"/>
      <c r="Z71" s="1169"/>
    </row>
    <row r="72" spans="1:26" s="781" customFormat="1" ht="13.5" customHeight="1">
      <c r="A72" s="780"/>
      <c r="B72" s="795"/>
      <c r="C72" s="3068"/>
      <c r="D72" s="3068"/>
      <c r="E72" s="3068"/>
      <c r="F72" s="796"/>
      <c r="G72" s="3068"/>
      <c r="H72" s="3068"/>
      <c r="I72" s="3068"/>
      <c r="J72" s="3068"/>
      <c r="K72" s="3068"/>
      <c r="L72" s="797"/>
      <c r="M72" s="3069"/>
      <c r="N72" s="3069"/>
      <c r="O72" s="797"/>
      <c r="P72" s="797"/>
      <c r="Q72" s="3062" t="s">
        <v>1525</v>
      </c>
      <c r="R72" s="3062"/>
      <c r="S72" s="3062"/>
      <c r="T72" s="3062"/>
      <c r="U72" s="3062"/>
      <c r="V72" s="3062"/>
      <c r="W72" s="3062"/>
      <c r="X72" s="3062"/>
      <c r="Y72" s="3062"/>
      <c r="Z72" s="1169"/>
    </row>
    <row r="73" spans="1:26" s="781" customFormat="1" ht="13.5" customHeight="1">
      <c r="A73" s="780"/>
      <c r="B73" s="3062" t="s">
        <v>1049</v>
      </c>
      <c r="C73" s="3062"/>
      <c r="D73" s="3062"/>
      <c r="E73" s="3062"/>
      <c r="F73" s="3062"/>
      <c r="G73" s="3062"/>
      <c r="H73" s="3062"/>
      <c r="I73" s="3062"/>
      <c r="J73" s="3062"/>
      <c r="K73" s="3062"/>
      <c r="L73" s="3062"/>
      <c r="M73" s="3062"/>
      <c r="N73" s="3062"/>
      <c r="O73" s="3062"/>
      <c r="P73" s="3062"/>
      <c r="Q73" s="3062"/>
      <c r="R73" s="3062"/>
      <c r="S73" s="3062"/>
      <c r="T73" s="3062"/>
      <c r="U73" s="3062"/>
      <c r="V73" s="3062"/>
      <c r="W73" s="3062"/>
      <c r="X73" s="3062"/>
      <c r="Y73" s="3062"/>
      <c r="Z73" s="1169"/>
    </row>
    <row r="74" spans="1:26" s="781" customFormat="1" ht="13.5" customHeight="1">
      <c r="A74" s="780"/>
      <c r="B74" s="3062"/>
      <c r="C74" s="3062"/>
      <c r="D74" s="3062"/>
      <c r="E74" s="3062"/>
      <c r="F74" s="3062"/>
      <c r="G74" s="3062"/>
      <c r="H74" s="3062"/>
      <c r="I74" s="3062"/>
      <c r="J74" s="3062"/>
      <c r="K74" s="3062"/>
      <c r="L74" s="3062"/>
      <c r="M74" s="3062"/>
      <c r="N74" s="3062"/>
      <c r="O74" s="3062"/>
      <c r="P74" s="3062"/>
      <c r="Q74" s="3062" t="s">
        <v>1526</v>
      </c>
      <c r="R74" s="3062"/>
      <c r="S74" s="3062"/>
      <c r="T74" s="3062"/>
      <c r="U74" s="3062"/>
      <c r="V74" s="3062"/>
      <c r="W74" s="3062"/>
      <c r="X74" s="3062"/>
      <c r="Y74" s="3062"/>
      <c r="Z74" s="1169"/>
    </row>
    <row r="75" spans="1:26" ht="13.5" customHeight="1">
      <c r="B75" s="3062"/>
      <c r="C75" s="3062"/>
      <c r="D75" s="3062"/>
      <c r="E75" s="3062"/>
      <c r="F75" s="3062"/>
      <c r="G75" s="3062"/>
      <c r="H75" s="3062"/>
      <c r="I75" s="3062"/>
      <c r="J75" s="3062"/>
      <c r="K75" s="3062"/>
      <c r="L75" s="3062"/>
      <c r="M75" s="3062"/>
      <c r="N75" s="3062"/>
      <c r="O75" s="3062"/>
      <c r="P75" s="3062"/>
      <c r="Q75" s="3062"/>
      <c r="R75" s="3062"/>
      <c r="S75" s="3062"/>
      <c r="T75" s="3062"/>
      <c r="U75" s="3062"/>
      <c r="V75" s="3062"/>
      <c r="W75" s="3062"/>
      <c r="X75" s="3062"/>
      <c r="Y75" s="3062"/>
      <c r="Z75" s="1169"/>
    </row>
    <row r="76" spans="1:26" ht="13.5" customHeight="1">
      <c r="B76" s="792" t="s">
        <v>1522</v>
      </c>
      <c r="C76" s="1244"/>
      <c r="D76" s="1244"/>
      <c r="E76" s="1244"/>
      <c r="F76" s="1244"/>
      <c r="G76" s="1244"/>
      <c r="H76" s="1244"/>
      <c r="I76" s="1244"/>
      <c r="J76" s="1244"/>
      <c r="K76" s="1244"/>
      <c r="L76" s="1244"/>
      <c r="M76" s="1244"/>
      <c r="N76" s="798"/>
      <c r="O76" s="798"/>
      <c r="P76" s="798"/>
      <c r="Q76" s="3062" t="s">
        <v>1527</v>
      </c>
      <c r="R76" s="3062"/>
      <c r="S76" s="3062"/>
      <c r="T76" s="3062"/>
      <c r="U76" s="3062"/>
      <c r="V76" s="3062"/>
      <c r="W76" s="3062"/>
      <c r="X76" s="3062"/>
      <c r="Y76" s="3062"/>
      <c r="Z76" s="1169"/>
    </row>
    <row r="77" spans="1:26" ht="13.5" customHeight="1">
      <c r="B77" s="1244"/>
      <c r="C77" s="1244"/>
      <c r="D77" s="1244"/>
      <c r="E77" s="1244"/>
      <c r="F77" s="1244"/>
      <c r="G77" s="1244"/>
      <c r="H77" s="1244"/>
      <c r="I77" s="1244"/>
      <c r="J77" s="3063"/>
      <c r="K77" s="1244"/>
      <c r="L77" s="1244"/>
      <c r="M77" s="1244"/>
      <c r="N77" s="798"/>
      <c r="O77" s="798"/>
      <c r="P77" s="798"/>
      <c r="Q77" s="3062"/>
      <c r="R77" s="3062"/>
      <c r="S77" s="3062"/>
      <c r="T77" s="3062"/>
      <c r="U77" s="3062"/>
      <c r="V77" s="3062"/>
      <c r="W77" s="3062"/>
      <c r="X77" s="3062"/>
      <c r="Y77" s="3062"/>
      <c r="Z77" s="1169"/>
    </row>
    <row r="78" spans="1:26" ht="13.5" customHeight="1">
      <c r="B78" s="791" t="s">
        <v>1162</v>
      </c>
      <c r="C78" s="1244"/>
      <c r="D78" s="1244"/>
      <c r="E78" s="1244"/>
      <c r="F78" s="1244"/>
      <c r="G78" s="1244"/>
      <c r="H78" s="1244"/>
      <c r="I78" s="1244"/>
      <c r="J78" s="3063"/>
      <c r="K78" s="798"/>
      <c r="L78" s="798"/>
      <c r="M78" s="798"/>
      <c r="N78" s="798"/>
      <c r="O78" s="798"/>
      <c r="P78" s="1244"/>
      <c r="Q78" s="792" t="s">
        <v>1528</v>
      </c>
      <c r="R78" s="798"/>
      <c r="S78" s="798"/>
      <c r="T78" s="798"/>
      <c r="U78" s="798"/>
      <c r="V78" s="798"/>
      <c r="W78" s="798"/>
      <c r="X78" s="798"/>
      <c r="Y78" s="798"/>
      <c r="Z78" s="1169"/>
    </row>
    <row r="79" spans="1:26" ht="13.5" customHeight="1">
      <c r="B79" s="791" t="s">
        <v>1514</v>
      </c>
      <c r="C79" s="1244"/>
      <c r="D79" s="1244"/>
      <c r="E79" s="1244"/>
      <c r="F79" s="1244"/>
      <c r="G79" s="1244"/>
      <c r="H79" s="1244"/>
      <c r="I79" s="1244"/>
      <c r="J79" s="1244"/>
      <c r="K79" s="1244"/>
      <c r="L79" s="1244"/>
      <c r="M79" s="1244"/>
      <c r="N79" s="798"/>
      <c r="O79" s="798"/>
      <c r="P79" s="1244"/>
      <c r="Q79" s="798"/>
      <c r="R79" s="1169"/>
      <c r="S79" s="1169"/>
      <c r="T79" s="1169"/>
      <c r="U79" s="1169"/>
      <c r="V79" s="1169"/>
      <c r="W79" s="1169"/>
      <c r="X79" s="1169"/>
      <c r="Y79" s="1169"/>
      <c r="Z79" s="1169"/>
    </row>
    <row r="80" spans="1:26" ht="13.5" customHeight="1">
      <c r="B80" s="791" t="s">
        <v>1967</v>
      </c>
      <c r="C80" s="1244"/>
      <c r="D80" s="1244"/>
      <c r="E80" s="1244"/>
      <c r="F80" s="1244"/>
      <c r="G80" s="1244"/>
      <c r="H80" s="1244"/>
      <c r="I80" s="1244"/>
      <c r="J80" s="1244"/>
      <c r="K80" s="1244"/>
      <c r="L80" s="1244"/>
      <c r="M80" s="1244"/>
      <c r="N80" s="798"/>
      <c r="O80" s="798"/>
      <c r="P80" s="1244"/>
      <c r="Q80" s="798"/>
      <c r="R80" s="1169"/>
      <c r="S80" s="1169"/>
      <c r="T80" s="1169"/>
      <c r="U80" s="1169"/>
      <c r="V80" s="1169"/>
      <c r="W80" s="1169"/>
      <c r="X80" s="1169"/>
      <c r="Y80" s="1169"/>
      <c r="Z80" s="1169"/>
    </row>
    <row r="81" spans="2:26">
      <c r="B81" s="1244"/>
      <c r="C81" s="1244"/>
      <c r="D81" s="1244"/>
      <c r="E81" s="1244"/>
      <c r="F81" s="1244"/>
      <c r="G81" s="1244"/>
      <c r="H81" s="1244"/>
      <c r="I81" s="1244"/>
      <c r="J81" s="1244"/>
      <c r="K81" s="1244"/>
      <c r="L81" s="1244"/>
      <c r="M81" s="1244"/>
      <c r="N81" s="798"/>
      <c r="O81" s="798"/>
      <c r="P81" s="1244"/>
      <c r="Q81" s="798"/>
      <c r="R81" s="1169"/>
      <c r="S81" s="1169"/>
      <c r="T81" s="1169"/>
      <c r="U81" s="1169"/>
      <c r="V81" s="1169"/>
      <c r="W81" s="1169"/>
      <c r="X81" s="1169"/>
      <c r="Y81" s="1169"/>
      <c r="Z81" s="1169"/>
    </row>
    <row r="82" spans="2:26">
      <c r="B82" s="1244"/>
      <c r="C82" s="1244"/>
      <c r="D82" s="1244"/>
      <c r="E82" s="1244"/>
      <c r="F82" s="1244"/>
      <c r="G82" s="1244"/>
      <c r="H82" s="1244"/>
      <c r="I82" s="1244"/>
      <c r="J82" s="1244"/>
      <c r="K82" s="1244"/>
      <c r="L82" s="1244"/>
      <c r="M82" s="1244"/>
      <c r="N82" s="786"/>
      <c r="O82" s="792"/>
      <c r="P82" s="1244"/>
      <c r="Q82" s="792"/>
      <c r="R82" s="792"/>
      <c r="S82" s="792"/>
      <c r="T82" s="792"/>
      <c r="U82" s="792"/>
      <c r="V82" s="792"/>
      <c r="W82" s="792"/>
      <c r="X82" s="792"/>
      <c r="Y82" s="792"/>
      <c r="Z82" s="786"/>
    </row>
    <row r="87" spans="2:26">
      <c r="N87" s="2958"/>
      <c r="O87" s="2958"/>
      <c r="P87" s="2958"/>
      <c r="Q87" s="2958"/>
      <c r="R87" s="2958"/>
      <c r="S87" s="2958"/>
      <c r="T87" s="2958"/>
      <c r="U87" s="2958"/>
      <c r="V87" s="2958"/>
      <c r="W87" s="2958"/>
      <c r="X87" s="2958"/>
      <c r="Y87" s="2958"/>
      <c r="Z87" s="2958"/>
    </row>
    <row r="88" spans="2:26">
      <c r="N88" s="2958"/>
      <c r="O88" s="2958"/>
      <c r="P88" s="2958"/>
      <c r="Q88" s="2958"/>
      <c r="R88" s="2958"/>
      <c r="S88" s="2958"/>
      <c r="T88" s="2958"/>
      <c r="U88" s="2958"/>
      <c r="V88" s="2958"/>
      <c r="W88" s="2958"/>
      <c r="X88" s="2958"/>
      <c r="Y88" s="2958"/>
      <c r="Z88" s="2958"/>
    </row>
  </sheetData>
  <mergeCells count="216">
    <mergeCell ref="B73:P75"/>
    <mergeCell ref="Q64:Y66"/>
    <mergeCell ref="Q67:Y68"/>
    <mergeCell ref="Q69:Y71"/>
    <mergeCell ref="Q72:Y73"/>
    <mergeCell ref="Q74:Y75"/>
    <mergeCell ref="Q76:Y77"/>
    <mergeCell ref="J77:J78"/>
    <mergeCell ref="O2:P2"/>
    <mergeCell ref="X4:Y4"/>
    <mergeCell ref="N66:O66"/>
    <mergeCell ref="C71:E71"/>
    <mergeCell ref="G71:K71"/>
    <mergeCell ref="M71:N71"/>
    <mergeCell ref="C72:E72"/>
    <mergeCell ref="G72:K72"/>
    <mergeCell ref="M72:N72"/>
    <mergeCell ref="W45:W50"/>
    <mergeCell ref="X45:Y47"/>
    <mergeCell ref="X48:Y50"/>
    <mergeCell ref="O49:O50"/>
    <mergeCell ref="O51:O52"/>
    <mergeCell ref="O45:O46"/>
    <mergeCell ref="O47:O48"/>
    <mergeCell ref="W57:W62"/>
    <mergeCell ref="O55:O56"/>
    <mergeCell ref="X51:Y53"/>
    <mergeCell ref="X54:Y56"/>
    <mergeCell ref="X57:Y59"/>
    <mergeCell ref="X60:Y62"/>
    <mergeCell ref="O59:O60"/>
    <mergeCell ref="O61:O62"/>
    <mergeCell ref="Q51:Q56"/>
    <mergeCell ref="R51:V56"/>
    <mergeCell ref="W27:W32"/>
    <mergeCell ref="X27:Y29"/>
    <mergeCell ref="X30:Y32"/>
    <mergeCell ref="O31:O32"/>
    <mergeCell ref="O33:O34"/>
    <mergeCell ref="O27:O28"/>
    <mergeCell ref="O29:O30"/>
    <mergeCell ref="O39:O40"/>
    <mergeCell ref="O35:O36"/>
    <mergeCell ref="W33:W38"/>
    <mergeCell ref="W39:W44"/>
    <mergeCell ref="O37:O38"/>
    <mergeCell ref="X33:Y35"/>
    <mergeCell ref="X36:Y38"/>
    <mergeCell ref="X39:Y41"/>
    <mergeCell ref="X42:Y44"/>
    <mergeCell ref="W15:W20"/>
    <mergeCell ref="X15:Y17"/>
    <mergeCell ref="X18:Y20"/>
    <mergeCell ref="O21:O22"/>
    <mergeCell ref="O17:O18"/>
    <mergeCell ref="W21:W26"/>
    <mergeCell ref="O19:O20"/>
    <mergeCell ref="X21:Y23"/>
    <mergeCell ref="X24:Y26"/>
    <mergeCell ref="O23:O24"/>
    <mergeCell ref="O25:O26"/>
    <mergeCell ref="N1:T1"/>
    <mergeCell ref="W2:W3"/>
    <mergeCell ref="X2:Y3"/>
    <mergeCell ref="B3:D3"/>
    <mergeCell ref="E3:J3"/>
    <mergeCell ref="L3:N6"/>
    <mergeCell ref="B4:D4"/>
    <mergeCell ref="E4:J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R12:V14"/>
    <mergeCell ref="W12:W14"/>
    <mergeCell ref="X12:Y14"/>
    <mergeCell ref="C13:F14"/>
    <mergeCell ref="N13:O14"/>
    <mergeCell ref="Q12:Q14"/>
    <mergeCell ref="B15:B20"/>
    <mergeCell ref="C15:F16"/>
    <mergeCell ref="G15:I20"/>
    <mergeCell ref="J15:J20"/>
    <mergeCell ref="K15:M17"/>
    <mergeCell ref="N15:N16"/>
    <mergeCell ref="P15:P17"/>
    <mergeCell ref="Q15:Q20"/>
    <mergeCell ref="R15:V20"/>
    <mergeCell ref="C17:F18"/>
    <mergeCell ref="N17:N18"/>
    <mergeCell ref="K18:M20"/>
    <mergeCell ref="P18:P20"/>
    <mergeCell ref="C19:F20"/>
    <mergeCell ref="N19:N20"/>
    <mergeCell ref="O15:O16"/>
    <mergeCell ref="B21:B26"/>
    <mergeCell ref="C21:F22"/>
    <mergeCell ref="G21:I26"/>
    <mergeCell ref="J21:J26"/>
    <mergeCell ref="K21:M23"/>
    <mergeCell ref="N21:N22"/>
    <mergeCell ref="P21:P23"/>
    <mergeCell ref="Q21:Q26"/>
    <mergeCell ref="R21:V26"/>
    <mergeCell ref="C23:F24"/>
    <mergeCell ref="N23:N24"/>
    <mergeCell ref="K24:M26"/>
    <mergeCell ref="P24:P26"/>
    <mergeCell ref="C25:F26"/>
    <mergeCell ref="N25:N26"/>
    <mergeCell ref="B27:B32"/>
    <mergeCell ref="C27:F28"/>
    <mergeCell ref="G27:I32"/>
    <mergeCell ref="J27:J32"/>
    <mergeCell ref="K27:M29"/>
    <mergeCell ref="N27:N28"/>
    <mergeCell ref="P27:P29"/>
    <mergeCell ref="Q27:Q32"/>
    <mergeCell ref="R27:V32"/>
    <mergeCell ref="C29:F30"/>
    <mergeCell ref="N29:N30"/>
    <mergeCell ref="K30:M32"/>
    <mergeCell ref="P30:P32"/>
    <mergeCell ref="C31:F32"/>
    <mergeCell ref="N31:N32"/>
    <mergeCell ref="B33:B38"/>
    <mergeCell ref="C33:F34"/>
    <mergeCell ref="G33:I38"/>
    <mergeCell ref="J33:J38"/>
    <mergeCell ref="K33:M35"/>
    <mergeCell ref="N33:N34"/>
    <mergeCell ref="P33:P35"/>
    <mergeCell ref="Q33:Q38"/>
    <mergeCell ref="R33:V38"/>
    <mergeCell ref="C35:F36"/>
    <mergeCell ref="N35:N36"/>
    <mergeCell ref="K36:M38"/>
    <mergeCell ref="P36:P38"/>
    <mergeCell ref="C37:F38"/>
    <mergeCell ref="N37:N38"/>
    <mergeCell ref="B39:B44"/>
    <mergeCell ref="C39:F40"/>
    <mergeCell ref="G39:I44"/>
    <mergeCell ref="J39:J44"/>
    <mergeCell ref="K39:M41"/>
    <mergeCell ref="N39:N40"/>
    <mergeCell ref="P39:P41"/>
    <mergeCell ref="Q39:Q44"/>
    <mergeCell ref="R39:V44"/>
    <mergeCell ref="C41:F42"/>
    <mergeCell ref="N41:N42"/>
    <mergeCell ref="K42:M44"/>
    <mergeCell ref="P42:P44"/>
    <mergeCell ref="C43:F44"/>
    <mergeCell ref="N43:N44"/>
    <mergeCell ref="O41:O42"/>
    <mergeCell ref="O43:O44"/>
    <mergeCell ref="R45:V50"/>
    <mergeCell ref="C47:F48"/>
    <mergeCell ref="N47:N48"/>
    <mergeCell ref="K48:M50"/>
    <mergeCell ref="P48:P50"/>
    <mergeCell ref="C49:F50"/>
    <mergeCell ref="N49:N50"/>
    <mergeCell ref="N87:Z88"/>
    <mergeCell ref="R57:V62"/>
    <mergeCell ref="C53:F54"/>
    <mergeCell ref="N53:N54"/>
    <mergeCell ref="K54:M56"/>
    <mergeCell ref="P54:P56"/>
    <mergeCell ref="C55:F56"/>
    <mergeCell ref="N55:N56"/>
    <mergeCell ref="C45:F46"/>
    <mergeCell ref="G45:I50"/>
    <mergeCell ref="J45:J50"/>
    <mergeCell ref="K45:M47"/>
    <mergeCell ref="N45:N46"/>
    <mergeCell ref="P45:P47"/>
    <mergeCell ref="O57:O58"/>
    <mergeCell ref="O53:O54"/>
    <mergeCell ref="W51:W56"/>
    <mergeCell ref="A1:A3"/>
    <mergeCell ref="B57:B62"/>
    <mergeCell ref="C57:F58"/>
    <mergeCell ref="G57:I62"/>
    <mergeCell ref="J57:J62"/>
    <mergeCell ref="K57:M59"/>
    <mergeCell ref="N57:N58"/>
    <mergeCell ref="P57:P59"/>
    <mergeCell ref="Q57:Q62"/>
    <mergeCell ref="C59:F60"/>
    <mergeCell ref="N59:N60"/>
    <mergeCell ref="K60:M62"/>
    <mergeCell ref="P60:P62"/>
    <mergeCell ref="C61:F62"/>
    <mergeCell ref="N61:N62"/>
    <mergeCell ref="B51:B56"/>
    <mergeCell ref="C51:F52"/>
    <mergeCell ref="G51:I56"/>
    <mergeCell ref="J51:J56"/>
    <mergeCell ref="K51:M53"/>
    <mergeCell ref="N51:N52"/>
    <mergeCell ref="P51:P53"/>
    <mergeCell ref="Q45:Q50"/>
    <mergeCell ref="B45:B50"/>
  </mergeCells>
  <phoneticPr fontId="6"/>
  <dataValidations count="2">
    <dataValidation imeMode="off" allowBlank="1" showInputMessage="1" showErrorMessage="1" sqref="C19:F20 C25:F26 C31:F32 C37:F38 C49:F50 C43:F44 C55:F56 C61:F62 B15:B62"/>
    <dataValidation imeMode="hiragana" allowBlank="1" showInputMessage="1" showErrorMessage="1" sqref="C15:F18 C21:F24 C27:F30 C33:F36 C39:F42 C45:F48 C51:F54 C57:F60 G15:I62 Q6:T6 X6:Y6 E3:J4 Q15:W62 N15:O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DA125"/>
  <sheetViews>
    <sheetView zoomScale="55" zoomScaleNormal="55"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1" style="692" customWidth="1"/>
    <col min="9" max="21" width="2.25" style="692" customWidth="1"/>
    <col min="22" max="22" width="1.25" style="692" customWidth="1"/>
    <col min="23" max="23" width="1" style="692" customWidth="1"/>
    <col min="24" max="31" width="2.25" style="692" customWidth="1"/>
    <col min="32" max="32" width="1.25" style="692" customWidth="1"/>
    <col min="33" max="33" width="1" style="692" customWidth="1"/>
    <col min="34" max="41" width="2.25" style="692" customWidth="1"/>
    <col min="42" max="42" width="1.25" style="692" customWidth="1"/>
    <col min="43" max="43" width="1" style="692" customWidth="1"/>
    <col min="44"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105" width="2.25" style="734"/>
    <col min="106" max="16384" width="2.25" style="692"/>
  </cols>
  <sheetData>
    <row r="1" spans="1:88" ht="13.5" customHeight="1">
      <c r="A1" s="1942" t="s">
        <v>755</v>
      </c>
      <c r="B1" s="695"/>
      <c r="C1" s="695"/>
      <c r="D1" s="695"/>
      <c r="E1" s="695"/>
      <c r="F1" s="695"/>
      <c r="G1" s="695"/>
      <c r="H1" s="695"/>
      <c r="I1" s="3070"/>
      <c r="J1" s="3070"/>
      <c r="K1" s="3070"/>
      <c r="L1" s="3070"/>
      <c r="M1" s="3070"/>
      <c r="N1" s="3070"/>
      <c r="O1" s="3070"/>
      <c r="P1" s="3070"/>
      <c r="Q1" s="3070"/>
      <c r="R1" s="3070"/>
      <c r="S1" s="3070"/>
      <c r="T1" s="3070"/>
      <c r="U1" s="3070"/>
      <c r="V1" s="3070"/>
      <c r="W1" s="3070"/>
      <c r="X1" s="3070"/>
      <c r="Y1" s="3070"/>
      <c r="Z1" s="3070"/>
      <c r="AA1" s="3070"/>
      <c r="AB1" s="3070"/>
      <c r="AC1" s="3070"/>
      <c r="AD1" s="3070"/>
      <c r="AE1" s="3070"/>
      <c r="AF1" s="3070"/>
      <c r="AG1" s="3070"/>
      <c r="AH1" s="3070"/>
      <c r="AI1" s="3070"/>
      <c r="AJ1" s="3070"/>
      <c r="AK1" s="3070"/>
      <c r="AL1" s="3070"/>
      <c r="AM1" s="3070"/>
      <c r="AN1" s="3070"/>
      <c r="AO1" s="3070"/>
      <c r="AP1" s="3070"/>
      <c r="AQ1" s="3070"/>
      <c r="AR1" s="3070"/>
      <c r="AT1" s="695"/>
      <c r="AU1" s="695"/>
      <c r="AV1" s="695"/>
      <c r="AW1" s="695"/>
      <c r="AX1" s="695"/>
      <c r="AY1" s="695"/>
      <c r="AZ1" s="695"/>
      <c r="BA1" s="3070"/>
      <c r="BB1" s="3070"/>
      <c r="BC1" s="3070"/>
      <c r="BD1" s="3070"/>
      <c r="BE1" s="3070"/>
      <c r="BF1" s="3070"/>
      <c r="BG1" s="3070"/>
      <c r="BH1" s="3070"/>
      <c r="BI1" s="3070"/>
      <c r="BJ1" s="3070"/>
      <c r="BK1" s="3070"/>
      <c r="BL1" s="3070"/>
      <c r="BM1" s="3070"/>
      <c r="BN1" s="3070"/>
      <c r="BO1" s="3070"/>
      <c r="BP1" s="3070"/>
      <c r="BQ1" s="3070"/>
      <c r="BR1" s="3070"/>
      <c r="BS1" s="3070"/>
      <c r="BT1" s="3070"/>
      <c r="BU1" s="3070"/>
      <c r="BV1" s="3070"/>
      <c r="BW1" s="3070"/>
      <c r="BX1" s="3070"/>
      <c r="BY1" s="3070"/>
      <c r="BZ1" s="3070"/>
      <c r="CA1" s="3070"/>
      <c r="CB1" s="3070"/>
      <c r="CC1" s="3070"/>
      <c r="CD1" s="3070"/>
      <c r="CE1" s="3070"/>
      <c r="CF1" s="3070"/>
      <c r="CG1" s="3070"/>
      <c r="CH1" s="3070"/>
      <c r="CI1" s="3070"/>
      <c r="CJ1" s="3070"/>
    </row>
    <row r="2" spans="1:88" ht="13.5" customHeight="1">
      <c r="A2" s="1942"/>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2816" t="s">
        <v>1281</v>
      </c>
      <c r="AG2" s="2816"/>
      <c r="AH2" s="2816"/>
      <c r="AI2" s="2816"/>
      <c r="AJ2" s="2816"/>
      <c r="AK2" s="2816"/>
      <c r="AL2" s="2816"/>
      <c r="AM2" s="2816"/>
      <c r="AN2" s="2816"/>
      <c r="AO2" s="2816"/>
      <c r="AP2" s="2816"/>
      <c r="AQ2" s="2816"/>
      <c r="AR2" s="2816"/>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720"/>
      <c r="CJ2" s="695"/>
    </row>
    <row r="3" spans="1:88" ht="13.5" customHeight="1">
      <c r="A3" s="1942"/>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2730" t="s">
        <v>902</v>
      </c>
      <c r="AU3" s="2730"/>
      <c r="AV3" s="2730"/>
      <c r="AW3" s="2730"/>
      <c r="AX3" s="2730"/>
      <c r="AY3" s="2730"/>
      <c r="AZ3" s="2730"/>
      <c r="BA3" s="2730"/>
      <c r="BB3" s="2730"/>
      <c r="BC3" s="2730"/>
      <c r="BD3" s="2730"/>
      <c r="BE3" s="732"/>
      <c r="BF3" s="732"/>
      <c r="BG3" s="732"/>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row>
    <row r="4" spans="1:88" ht="13.5" customHeight="1">
      <c r="B4" s="2819" t="s">
        <v>901</v>
      </c>
      <c r="C4" s="2820"/>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c r="AM4" s="2820"/>
      <c r="AN4" s="2820"/>
      <c r="AO4" s="2820"/>
      <c r="AP4" s="2820"/>
      <c r="AQ4" s="2820"/>
      <c r="AR4" s="2820"/>
      <c r="AS4" s="731"/>
      <c r="AT4" s="3071"/>
      <c r="AU4" s="3071"/>
      <c r="AV4" s="3071"/>
      <c r="AW4" s="3071"/>
      <c r="AX4" s="3071"/>
      <c r="AY4" s="3071"/>
      <c r="AZ4" s="3071"/>
      <c r="BA4" s="3071"/>
      <c r="BB4" s="3071"/>
      <c r="BC4" s="3071"/>
      <c r="BD4" s="3071"/>
      <c r="BE4" s="3072" t="s">
        <v>900</v>
      </c>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c r="CF4" s="3072"/>
      <c r="CG4" s="3072"/>
      <c r="CH4" s="3072"/>
      <c r="CI4" s="3072"/>
      <c r="CJ4" s="3072"/>
    </row>
    <row r="5" spans="1:88" ht="13.5" customHeight="1">
      <c r="B5" s="2820"/>
      <c r="C5" s="2820"/>
      <c r="D5" s="2820"/>
      <c r="E5" s="2820"/>
      <c r="F5" s="2820"/>
      <c r="G5" s="2820"/>
      <c r="H5" s="2820"/>
      <c r="I5" s="2820"/>
      <c r="J5" s="2820"/>
      <c r="K5" s="2820"/>
      <c r="L5" s="2820"/>
      <c r="M5" s="2820"/>
      <c r="N5" s="2820"/>
      <c r="O5" s="2820"/>
      <c r="P5" s="2820"/>
      <c r="Q5" s="2820"/>
      <c r="R5" s="2820"/>
      <c r="S5" s="2820"/>
      <c r="T5" s="2820"/>
      <c r="U5" s="2820"/>
      <c r="V5" s="2820"/>
      <c r="W5" s="2820"/>
      <c r="X5" s="2820"/>
      <c r="Y5" s="2820"/>
      <c r="Z5" s="2820"/>
      <c r="AA5" s="2820"/>
      <c r="AB5" s="2820"/>
      <c r="AC5" s="2820"/>
      <c r="AD5" s="2820"/>
      <c r="AE5" s="2820"/>
      <c r="AF5" s="2820"/>
      <c r="AG5" s="2820"/>
      <c r="AH5" s="2820"/>
      <c r="AI5" s="2820"/>
      <c r="AJ5" s="2820"/>
      <c r="AK5" s="2820"/>
      <c r="AL5" s="2820"/>
      <c r="AM5" s="2820"/>
      <c r="AN5" s="2820"/>
      <c r="AO5" s="2820"/>
      <c r="AP5" s="2820"/>
      <c r="AQ5" s="2820"/>
      <c r="AR5" s="2820"/>
      <c r="AS5" s="731"/>
      <c r="AT5" s="713"/>
      <c r="AU5" s="2571" t="s">
        <v>6</v>
      </c>
      <c r="AV5" s="2571"/>
      <c r="AW5" s="2571"/>
      <c r="AX5" s="2571"/>
      <c r="AY5" s="2571"/>
      <c r="AZ5" s="712"/>
      <c r="BA5" s="2649"/>
      <c r="BB5" s="2650"/>
      <c r="BC5" s="2650"/>
      <c r="BD5" s="2650"/>
      <c r="BE5" s="2650"/>
      <c r="BF5" s="2650"/>
      <c r="BG5" s="2650"/>
      <c r="BH5" s="2650"/>
      <c r="BI5" s="2650"/>
      <c r="BJ5" s="2650"/>
      <c r="BK5" s="2650"/>
      <c r="BL5" s="2650"/>
      <c r="BM5" s="2650"/>
      <c r="BN5" s="2651"/>
      <c r="BO5" s="713"/>
      <c r="BP5" s="2571" t="s">
        <v>13</v>
      </c>
      <c r="BQ5" s="2571"/>
      <c r="BR5" s="2571"/>
      <c r="BS5" s="2571"/>
      <c r="BT5" s="2571"/>
      <c r="BU5" s="712"/>
      <c r="BV5" s="2649"/>
      <c r="BW5" s="2650"/>
      <c r="BX5" s="2650"/>
      <c r="BY5" s="2650"/>
      <c r="BZ5" s="2650"/>
      <c r="CA5" s="2650"/>
      <c r="CB5" s="2650"/>
      <c r="CC5" s="2650"/>
      <c r="CD5" s="2650"/>
      <c r="CE5" s="2650"/>
      <c r="CF5" s="2650"/>
      <c r="CG5" s="2650"/>
      <c r="CH5" s="2650"/>
      <c r="CI5" s="2650"/>
      <c r="CJ5" s="2651"/>
    </row>
    <row r="6" spans="1:88" ht="13.5" customHeight="1">
      <c r="B6" s="731"/>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05"/>
      <c r="AU6" s="2661"/>
      <c r="AV6" s="2661"/>
      <c r="AW6" s="2661"/>
      <c r="AX6" s="2661"/>
      <c r="AY6" s="2661"/>
      <c r="AZ6" s="704"/>
      <c r="BA6" s="2652"/>
      <c r="BB6" s="2653"/>
      <c r="BC6" s="2653"/>
      <c r="BD6" s="2653"/>
      <c r="BE6" s="2653"/>
      <c r="BF6" s="2653"/>
      <c r="BG6" s="2653"/>
      <c r="BH6" s="2653"/>
      <c r="BI6" s="2653"/>
      <c r="BJ6" s="2653"/>
      <c r="BK6" s="2653"/>
      <c r="BL6" s="2653"/>
      <c r="BM6" s="2653"/>
      <c r="BN6" s="2654"/>
      <c r="BO6" s="705"/>
      <c r="BP6" s="2661"/>
      <c r="BQ6" s="2661"/>
      <c r="BR6" s="2661"/>
      <c r="BS6" s="2661"/>
      <c r="BT6" s="2661"/>
      <c r="BU6" s="704"/>
      <c r="BV6" s="2652"/>
      <c r="BW6" s="2653"/>
      <c r="BX6" s="2653"/>
      <c r="BY6" s="2653"/>
      <c r="BZ6" s="2653"/>
      <c r="CA6" s="2653"/>
      <c r="CB6" s="2653"/>
      <c r="CC6" s="2653"/>
      <c r="CD6" s="2653"/>
      <c r="CE6" s="2653"/>
      <c r="CF6" s="2653"/>
      <c r="CG6" s="2653"/>
      <c r="CH6" s="2653"/>
      <c r="CI6" s="2653"/>
      <c r="CJ6" s="2654"/>
    </row>
    <row r="7" spans="1:88" ht="13.5" customHeight="1">
      <c r="B7" s="707"/>
      <c r="C7" s="2821" t="s">
        <v>899</v>
      </c>
      <c r="D7" s="2821"/>
      <c r="E7" s="2821"/>
      <c r="F7" s="2821"/>
      <c r="G7" s="2821"/>
      <c r="H7" s="3159"/>
      <c r="I7" s="3159"/>
      <c r="J7" s="3159"/>
      <c r="K7" s="3159"/>
      <c r="L7" s="3159"/>
      <c r="M7" s="3159"/>
      <c r="N7" s="3159"/>
      <c r="O7" s="3159"/>
      <c r="P7" s="3159"/>
      <c r="Q7" s="3159"/>
      <c r="R7" s="3159"/>
      <c r="S7" s="3159"/>
      <c r="T7" s="3159"/>
      <c r="U7" s="3159"/>
      <c r="V7" s="3159"/>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703"/>
      <c r="AU7" s="2572"/>
      <c r="AV7" s="2572"/>
      <c r="AW7" s="2572"/>
      <c r="AX7" s="2572"/>
      <c r="AY7" s="2572"/>
      <c r="AZ7" s="702"/>
      <c r="BA7" s="2751"/>
      <c r="BB7" s="2752"/>
      <c r="BC7" s="2752"/>
      <c r="BD7" s="2752"/>
      <c r="BE7" s="2752"/>
      <c r="BF7" s="2752"/>
      <c r="BG7" s="2752"/>
      <c r="BH7" s="2752"/>
      <c r="BI7" s="2752"/>
      <c r="BJ7" s="2752"/>
      <c r="BK7" s="2752"/>
      <c r="BL7" s="2752"/>
      <c r="BM7" s="2752"/>
      <c r="BN7" s="2753"/>
      <c r="BO7" s="703"/>
      <c r="BP7" s="2572"/>
      <c r="BQ7" s="2572"/>
      <c r="BR7" s="2572"/>
      <c r="BS7" s="2572"/>
      <c r="BT7" s="2572"/>
      <c r="BU7" s="702"/>
      <c r="BV7" s="2751"/>
      <c r="BW7" s="2752"/>
      <c r="BX7" s="2752"/>
      <c r="BY7" s="2752"/>
      <c r="BZ7" s="2752"/>
      <c r="CA7" s="2752"/>
      <c r="CB7" s="2752"/>
      <c r="CC7" s="2752"/>
      <c r="CD7" s="2752"/>
      <c r="CE7" s="2752"/>
      <c r="CF7" s="2752"/>
      <c r="CG7" s="2752"/>
      <c r="CH7" s="2752"/>
      <c r="CI7" s="2752"/>
      <c r="CJ7" s="2753"/>
    </row>
    <row r="8" spans="1:88" ht="13.5" customHeight="1">
      <c r="B8" s="707"/>
      <c r="C8" s="2821"/>
      <c r="D8" s="2821"/>
      <c r="E8" s="2821"/>
      <c r="F8" s="2821"/>
      <c r="G8" s="2821"/>
      <c r="H8" s="3160"/>
      <c r="I8" s="3160"/>
      <c r="J8" s="3160"/>
      <c r="K8" s="3160"/>
      <c r="L8" s="3160"/>
      <c r="M8" s="3160"/>
      <c r="N8" s="3160"/>
      <c r="O8" s="3160"/>
      <c r="P8" s="3160"/>
      <c r="Q8" s="3160"/>
      <c r="R8" s="3160"/>
      <c r="S8" s="3160"/>
      <c r="T8" s="3160"/>
      <c r="U8" s="3160"/>
      <c r="V8" s="3160"/>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713"/>
      <c r="AU8" s="2746" t="s">
        <v>898</v>
      </c>
      <c r="AV8" s="2746"/>
      <c r="AW8" s="2746"/>
      <c r="AX8" s="2746"/>
      <c r="AY8" s="2746"/>
      <c r="AZ8" s="712"/>
      <c r="BA8" s="3073"/>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c r="CF8" s="3074"/>
      <c r="CG8" s="3074"/>
      <c r="CH8" s="3074"/>
      <c r="CI8" s="3074"/>
      <c r="CJ8" s="3075"/>
    </row>
    <row r="9" spans="1:88" ht="13.5" customHeight="1">
      <c r="B9" s="695"/>
      <c r="C9" s="716"/>
      <c r="D9" s="716"/>
      <c r="E9" s="716"/>
      <c r="F9" s="716"/>
      <c r="G9" s="716"/>
      <c r="H9" s="716"/>
      <c r="I9" s="695"/>
      <c r="J9" s="695"/>
      <c r="K9" s="695"/>
      <c r="L9" s="695"/>
      <c r="M9" s="695"/>
      <c r="N9" s="695"/>
      <c r="O9" s="695"/>
      <c r="P9" s="695"/>
      <c r="Q9" s="695"/>
      <c r="R9" s="695"/>
      <c r="S9" s="695"/>
      <c r="T9" s="695"/>
      <c r="U9" s="695"/>
      <c r="V9" s="695"/>
      <c r="W9" s="695"/>
      <c r="X9" s="3081" t="s">
        <v>897</v>
      </c>
      <c r="Y9" s="3081"/>
      <c r="Z9" s="3081"/>
      <c r="AA9" s="3081"/>
      <c r="AB9" s="3081"/>
      <c r="AC9" s="3081"/>
      <c r="AD9" s="3081"/>
      <c r="AE9" s="3081"/>
      <c r="AF9" s="3081"/>
      <c r="AG9" s="3081"/>
      <c r="AH9" s="3081"/>
      <c r="AI9" s="3081"/>
      <c r="AJ9" s="695"/>
      <c r="AK9" s="695"/>
      <c r="AL9" s="695"/>
      <c r="AM9" s="695"/>
      <c r="AN9" s="695"/>
      <c r="AO9" s="695"/>
      <c r="AP9" s="695"/>
      <c r="AQ9" s="695"/>
      <c r="AR9" s="695"/>
      <c r="AS9" s="695"/>
      <c r="AT9" s="705"/>
      <c r="AU9" s="2821"/>
      <c r="AV9" s="2821"/>
      <c r="AW9" s="2821"/>
      <c r="AX9" s="2821"/>
      <c r="AY9" s="2821"/>
      <c r="AZ9" s="704"/>
      <c r="BA9" s="3076"/>
      <c r="BB9" s="3077"/>
      <c r="BC9" s="3077"/>
      <c r="BD9" s="3077"/>
      <c r="BE9" s="3077"/>
      <c r="BF9" s="3077"/>
      <c r="BG9" s="3077"/>
      <c r="BH9" s="3077"/>
      <c r="BI9" s="3077"/>
      <c r="BJ9" s="3077"/>
      <c r="BK9" s="3077"/>
      <c r="BL9" s="3077"/>
      <c r="BM9" s="3077"/>
      <c r="BN9" s="3077"/>
      <c r="BO9" s="3077"/>
      <c r="BP9" s="3077"/>
      <c r="BQ9" s="3077"/>
      <c r="BR9" s="3077"/>
      <c r="BS9" s="3077"/>
      <c r="BT9" s="3077"/>
      <c r="BU9" s="3077"/>
      <c r="BV9" s="3077"/>
      <c r="BW9" s="3077"/>
      <c r="BX9" s="3077"/>
      <c r="BY9" s="3077"/>
      <c r="BZ9" s="3077"/>
      <c r="CA9" s="3077"/>
      <c r="CB9" s="3077"/>
      <c r="CC9" s="3077"/>
      <c r="CD9" s="3077"/>
      <c r="CE9" s="3077"/>
      <c r="CF9" s="3077"/>
      <c r="CG9" s="3077"/>
      <c r="CH9" s="3077"/>
      <c r="CI9" s="3077"/>
      <c r="CJ9" s="3078"/>
    </row>
    <row r="10" spans="1:88" ht="13.5" customHeight="1">
      <c r="B10" s="695"/>
      <c r="C10" s="2821"/>
      <c r="D10" s="2821"/>
      <c r="E10" s="2821"/>
      <c r="F10" s="2821"/>
      <c r="G10" s="2821"/>
      <c r="H10" s="716"/>
      <c r="I10" s="695"/>
      <c r="J10" s="695"/>
      <c r="K10" s="695"/>
      <c r="L10" s="695"/>
      <c r="M10" s="695"/>
      <c r="N10" s="695"/>
      <c r="O10" s="695"/>
      <c r="P10" s="695"/>
      <c r="Q10" s="695"/>
      <c r="R10" s="695"/>
      <c r="S10" s="695"/>
      <c r="T10" s="695"/>
      <c r="U10" s="695"/>
      <c r="V10" s="695"/>
      <c r="W10" s="695"/>
      <c r="X10" s="695"/>
      <c r="Y10" s="695"/>
      <c r="Z10" s="695"/>
      <c r="AA10" s="695"/>
      <c r="AB10" s="695"/>
      <c r="AC10" s="695"/>
      <c r="AD10" s="700"/>
      <c r="AE10" s="695"/>
      <c r="AF10" s="695"/>
      <c r="AG10" s="695"/>
      <c r="AH10" s="695"/>
      <c r="AI10" s="695"/>
      <c r="AJ10" s="695"/>
      <c r="AK10" s="695"/>
      <c r="AL10" s="695"/>
      <c r="AM10" s="695"/>
      <c r="AN10" s="695"/>
      <c r="AO10" s="695"/>
      <c r="AP10" s="695"/>
      <c r="AQ10" s="695"/>
      <c r="AR10" s="695"/>
      <c r="AS10" s="695"/>
      <c r="AT10" s="703"/>
      <c r="AU10" s="2822"/>
      <c r="AV10" s="2822"/>
      <c r="AW10" s="2822"/>
      <c r="AX10" s="2822"/>
      <c r="AY10" s="2822"/>
      <c r="AZ10" s="702"/>
      <c r="BA10" s="890"/>
      <c r="BB10" s="891"/>
      <c r="BC10" s="891"/>
      <c r="BD10" s="891"/>
      <c r="BE10" s="891"/>
      <c r="BF10" s="891"/>
      <c r="BG10" s="891"/>
      <c r="BH10" s="891"/>
      <c r="BI10" s="891"/>
      <c r="BJ10" s="891"/>
      <c r="BK10" s="891"/>
      <c r="BL10" s="891"/>
      <c r="BM10" s="891"/>
      <c r="BN10" s="891"/>
      <c r="BO10" s="891"/>
      <c r="BP10" s="891"/>
      <c r="BQ10" s="2620" t="s">
        <v>1284</v>
      </c>
      <c r="BR10" s="2620"/>
      <c r="BS10" s="2620"/>
      <c r="BT10" s="3083" t="s">
        <v>1327</v>
      </c>
      <c r="BU10" s="3083"/>
      <c r="BV10" s="3083"/>
      <c r="BW10" s="3083"/>
      <c r="BX10" s="996"/>
      <c r="BY10" s="889" t="s">
        <v>1283</v>
      </c>
      <c r="BZ10" s="2833" t="s">
        <v>1327</v>
      </c>
      <c r="CA10" s="2833"/>
      <c r="CB10" s="2833"/>
      <c r="CC10" s="2833"/>
      <c r="CD10" s="889" t="s">
        <v>1282</v>
      </c>
      <c r="CE10" s="2833" t="s">
        <v>1328</v>
      </c>
      <c r="CF10" s="2833"/>
      <c r="CG10" s="2833"/>
      <c r="CH10" s="2833"/>
      <c r="CI10" s="2833"/>
      <c r="CJ10" s="3082"/>
    </row>
    <row r="11" spans="1:88" ht="13.5" customHeight="1">
      <c r="B11" s="695"/>
      <c r="C11" s="2821"/>
      <c r="D11" s="2821"/>
      <c r="E11" s="2821"/>
      <c r="F11" s="2821"/>
      <c r="G11" s="2821"/>
      <c r="H11" s="3079"/>
      <c r="I11" s="3079"/>
      <c r="J11" s="3079"/>
      <c r="K11" s="3079"/>
      <c r="L11" s="3079"/>
      <c r="M11" s="3079"/>
      <c r="N11" s="3079"/>
      <c r="O11" s="3079"/>
      <c r="P11" s="3079"/>
      <c r="Q11" s="3079"/>
      <c r="R11" s="3079"/>
      <c r="S11" s="3079"/>
      <c r="T11" s="3079"/>
      <c r="U11" s="3079"/>
      <c r="V11" s="3079"/>
      <c r="W11" s="695"/>
      <c r="X11" s="695"/>
      <c r="Y11" s="2661" t="s">
        <v>5</v>
      </c>
      <c r="Z11" s="2661"/>
      <c r="AA11" s="2661"/>
      <c r="AB11" s="2661"/>
      <c r="AC11" s="4"/>
      <c r="AD11" s="2659"/>
      <c r="AE11" s="2659"/>
      <c r="AF11" s="2659"/>
      <c r="AG11" s="2659"/>
      <c r="AH11" s="2659"/>
      <c r="AI11" s="2659"/>
      <c r="AJ11" s="2659"/>
      <c r="AK11" s="2659"/>
      <c r="AL11" s="2659"/>
      <c r="AM11" s="2659"/>
      <c r="AN11" s="2659"/>
      <c r="AO11" s="2659"/>
      <c r="AP11" s="2659"/>
      <c r="AQ11" s="2659"/>
      <c r="AR11" s="2659"/>
      <c r="AS11" s="695"/>
      <c r="AT11" s="713"/>
      <c r="AU11" s="2743" t="s">
        <v>578</v>
      </c>
      <c r="AV11" s="2743"/>
      <c r="AW11" s="2743"/>
      <c r="AX11" s="2743"/>
      <c r="AY11" s="2743"/>
      <c r="AZ11" s="712"/>
      <c r="BA11" s="2649"/>
      <c r="BB11" s="2650"/>
      <c r="BC11" s="2650"/>
      <c r="BD11" s="2650"/>
      <c r="BE11" s="2650"/>
      <c r="BF11" s="2650"/>
      <c r="BG11" s="2650"/>
      <c r="BH11" s="2650"/>
      <c r="BI11" s="2650"/>
      <c r="BJ11" s="2650"/>
      <c r="BK11" s="2650"/>
      <c r="BL11" s="2650"/>
      <c r="BM11" s="2650"/>
      <c r="BN11" s="2650"/>
      <c r="BO11" s="2650"/>
      <c r="BP11" s="2650"/>
      <c r="BQ11" s="2650"/>
      <c r="BR11" s="2650"/>
      <c r="BS11" s="2650"/>
      <c r="BT11" s="2650"/>
      <c r="BU11" s="2650"/>
      <c r="BV11" s="2650"/>
      <c r="BW11" s="2650"/>
      <c r="BX11" s="2650"/>
      <c r="BY11" s="2650"/>
      <c r="BZ11" s="2650"/>
      <c r="CA11" s="2650"/>
      <c r="CB11" s="2650"/>
      <c r="CC11" s="2650"/>
      <c r="CD11" s="2650"/>
      <c r="CE11" s="2650"/>
      <c r="CF11" s="2650"/>
      <c r="CG11" s="2650"/>
      <c r="CH11" s="2650"/>
      <c r="CI11" s="2650"/>
      <c r="CJ11" s="2651"/>
    </row>
    <row r="12" spans="1:88" ht="13.5" customHeight="1">
      <c r="B12" s="695"/>
      <c r="C12" s="717"/>
      <c r="D12" s="716"/>
      <c r="E12" s="716"/>
      <c r="F12" s="716"/>
      <c r="G12" s="716"/>
      <c r="H12" s="716"/>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705"/>
      <c r="AU12" s="2744"/>
      <c r="AV12" s="2744"/>
      <c r="AW12" s="2744"/>
      <c r="AX12" s="2744"/>
      <c r="AY12" s="2744"/>
      <c r="AZ12" s="704"/>
      <c r="BA12" s="2652"/>
      <c r="BB12" s="2653"/>
      <c r="BC12" s="2653"/>
      <c r="BD12" s="2653"/>
      <c r="BE12" s="2653"/>
      <c r="BF12" s="2653"/>
      <c r="BG12" s="2653"/>
      <c r="BH12" s="2653"/>
      <c r="BI12" s="2653"/>
      <c r="BJ12" s="2653"/>
      <c r="BK12" s="2653"/>
      <c r="BL12" s="2653"/>
      <c r="BM12" s="2653"/>
      <c r="BN12" s="2653"/>
      <c r="BO12" s="2653"/>
      <c r="BP12" s="2653"/>
      <c r="BQ12" s="2653"/>
      <c r="BR12" s="2653"/>
      <c r="BS12" s="2653"/>
      <c r="BT12" s="2653"/>
      <c r="BU12" s="2653"/>
      <c r="BV12" s="2653"/>
      <c r="BW12" s="2653"/>
      <c r="BX12" s="2653"/>
      <c r="BY12" s="2653"/>
      <c r="BZ12" s="2653"/>
      <c r="CA12" s="2653"/>
      <c r="CB12" s="2653"/>
      <c r="CC12" s="2653"/>
      <c r="CD12" s="2653"/>
      <c r="CE12" s="2653"/>
      <c r="CF12" s="2653"/>
      <c r="CG12" s="2653"/>
      <c r="CH12" s="2653"/>
      <c r="CI12" s="2653"/>
      <c r="CJ12" s="2654"/>
    </row>
    <row r="13" spans="1:88" ht="13.5" customHeight="1">
      <c r="B13" s="695"/>
      <c r="C13" s="717"/>
      <c r="D13" s="716"/>
      <c r="E13" s="716"/>
      <c r="F13" s="716"/>
      <c r="G13" s="716"/>
      <c r="H13" s="716"/>
      <c r="I13" s="695"/>
      <c r="J13" s="695"/>
      <c r="K13" s="695"/>
      <c r="L13" s="695"/>
      <c r="M13" s="695"/>
      <c r="N13" s="695"/>
      <c r="O13" s="695"/>
      <c r="P13" s="695"/>
      <c r="Q13" s="695"/>
      <c r="R13" s="695"/>
      <c r="S13" s="695"/>
      <c r="T13" s="695"/>
      <c r="U13" s="695"/>
      <c r="V13" s="695"/>
      <c r="W13" s="695"/>
      <c r="X13" s="695"/>
      <c r="Y13" s="695"/>
      <c r="Z13" s="695"/>
      <c r="AA13" s="695"/>
      <c r="AB13" s="695"/>
      <c r="AC13" s="695"/>
      <c r="AD13" s="3080"/>
      <c r="AE13" s="3080"/>
      <c r="AF13" s="3080"/>
      <c r="AG13" s="3080"/>
      <c r="AH13" s="3080"/>
      <c r="AI13" s="3080"/>
      <c r="AJ13" s="3080"/>
      <c r="AK13" s="3080"/>
      <c r="AL13" s="3080"/>
      <c r="AM13" s="3080"/>
      <c r="AN13" s="3080"/>
      <c r="AO13" s="3080"/>
      <c r="AP13" s="3080"/>
      <c r="AQ13" s="3080"/>
      <c r="AR13" s="3080"/>
      <c r="AS13" s="700"/>
      <c r="AT13" s="703"/>
      <c r="AU13" s="2745"/>
      <c r="AV13" s="2745"/>
      <c r="AW13" s="2745"/>
      <c r="AX13" s="2745"/>
      <c r="AY13" s="2745"/>
      <c r="AZ13" s="702"/>
      <c r="BA13" s="2751"/>
      <c r="BB13" s="2752"/>
      <c r="BC13" s="2752"/>
      <c r="BD13" s="2752"/>
      <c r="BE13" s="2752"/>
      <c r="BF13" s="2752"/>
      <c r="BG13" s="2752"/>
      <c r="BH13" s="2752"/>
      <c r="BI13" s="2752"/>
      <c r="BJ13" s="2752"/>
      <c r="BK13" s="2752"/>
      <c r="BL13" s="2752"/>
      <c r="BM13" s="2752"/>
      <c r="BN13" s="2752"/>
      <c r="BO13" s="2752"/>
      <c r="BP13" s="2752"/>
      <c r="BQ13" s="2752"/>
      <c r="BR13" s="2752"/>
      <c r="BS13" s="2752"/>
      <c r="BT13" s="2752"/>
      <c r="BU13" s="2752"/>
      <c r="BV13" s="2752"/>
      <c r="BW13" s="2752"/>
      <c r="BX13" s="2752"/>
      <c r="BY13" s="2752"/>
      <c r="BZ13" s="2752"/>
      <c r="CA13" s="2752"/>
      <c r="CB13" s="2752"/>
      <c r="CC13" s="2752"/>
      <c r="CD13" s="2752"/>
      <c r="CE13" s="2752"/>
      <c r="CF13" s="2752"/>
      <c r="CG13" s="2752"/>
      <c r="CH13" s="2752"/>
      <c r="CI13" s="2752"/>
      <c r="CJ13" s="2753"/>
    </row>
    <row r="14" spans="1:88" ht="13.5" customHeight="1">
      <c r="B14" s="713"/>
      <c r="C14" s="2571" t="s">
        <v>896</v>
      </c>
      <c r="D14" s="2571"/>
      <c r="E14" s="2571"/>
      <c r="F14" s="2571"/>
      <c r="G14" s="2571"/>
      <c r="H14" s="730"/>
      <c r="I14" s="3084">
        <f>入力シート!D23</f>
        <v>0</v>
      </c>
      <c r="J14" s="3085"/>
      <c r="K14" s="3085"/>
      <c r="L14" s="3085"/>
      <c r="M14" s="3085"/>
      <c r="N14" s="3085"/>
      <c r="O14" s="3085"/>
      <c r="P14" s="3085"/>
      <c r="Q14" s="3085"/>
      <c r="R14" s="3085"/>
      <c r="S14" s="3085"/>
      <c r="T14" s="3085"/>
      <c r="U14" s="3085"/>
      <c r="V14" s="3086"/>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713"/>
      <c r="AU14" s="2571" t="s">
        <v>10</v>
      </c>
      <c r="AV14" s="2571"/>
      <c r="AW14" s="2571"/>
      <c r="AX14" s="2571"/>
      <c r="AY14" s="2571"/>
      <c r="AZ14" s="712"/>
      <c r="BA14" s="3093" t="s">
        <v>1281</v>
      </c>
      <c r="BB14" s="3094"/>
      <c r="BC14" s="3094"/>
      <c r="BD14" s="3094"/>
      <c r="BE14" s="3094"/>
      <c r="BF14" s="3094"/>
      <c r="BG14" s="3094"/>
      <c r="BH14" s="3094"/>
      <c r="BI14" s="3094"/>
      <c r="BJ14" s="3094"/>
      <c r="BK14" s="3094"/>
      <c r="BL14" s="3094"/>
      <c r="BM14" s="3094"/>
      <c r="BN14" s="3095"/>
      <c r="BO14" s="723"/>
      <c r="BP14" s="2571" t="s">
        <v>283</v>
      </c>
      <c r="BQ14" s="2571"/>
      <c r="BR14" s="2571"/>
      <c r="BS14" s="2571"/>
      <c r="BT14" s="2571"/>
      <c r="BU14" s="712"/>
      <c r="BV14" s="1010"/>
      <c r="BW14" s="3148" t="s">
        <v>1326</v>
      </c>
      <c r="BX14" s="3148"/>
      <c r="BY14" s="3142" t="s">
        <v>1280</v>
      </c>
      <c r="BZ14" s="3142"/>
      <c r="CA14" s="3142"/>
      <c r="CB14" s="3142"/>
      <c r="CC14" s="3142"/>
      <c r="CD14" s="3142"/>
      <c r="CE14" s="3142"/>
      <c r="CF14" s="3142"/>
      <c r="CG14" s="3142"/>
      <c r="CH14" s="3142"/>
      <c r="CI14" s="3142"/>
      <c r="CJ14" s="3143"/>
    </row>
    <row r="15" spans="1:88" ht="13.5" customHeight="1">
      <c r="B15" s="705"/>
      <c r="C15" s="2661"/>
      <c r="D15" s="2661"/>
      <c r="E15" s="2661"/>
      <c r="F15" s="2661"/>
      <c r="G15" s="2661"/>
      <c r="H15" s="726"/>
      <c r="I15" s="3087"/>
      <c r="J15" s="3088"/>
      <c r="K15" s="3088"/>
      <c r="L15" s="3088"/>
      <c r="M15" s="3088"/>
      <c r="N15" s="3088"/>
      <c r="O15" s="3088"/>
      <c r="P15" s="3088"/>
      <c r="Q15" s="3088"/>
      <c r="R15" s="3088"/>
      <c r="S15" s="3088"/>
      <c r="T15" s="3088"/>
      <c r="U15" s="3088"/>
      <c r="V15" s="3089"/>
      <c r="W15" s="695"/>
      <c r="X15" s="695"/>
      <c r="Y15" s="695"/>
      <c r="Z15" s="695"/>
      <c r="AA15" s="695"/>
      <c r="AB15" s="695"/>
      <c r="AC15" s="695"/>
      <c r="AD15" s="3080"/>
      <c r="AE15" s="3080"/>
      <c r="AF15" s="3080"/>
      <c r="AG15" s="3080"/>
      <c r="AH15" s="3080"/>
      <c r="AI15" s="3080"/>
      <c r="AJ15" s="3080"/>
      <c r="AK15" s="3080"/>
      <c r="AL15" s="3080"/>
      <c r="AM15" s="3080"/>
      <c r="AN15" s="3080"/>
      <c r="AO15" s="3080"/>
      <c r="AP15" s="3080"/>
      <c r="AQ15" s="3080"/>
      <c r="AR15" s="3080"/>
      <c r="AS15" s="700"/>
      <c r="AT15" s="703"/>
      <c r="AU15" s="2572"/>
      <c r="AV15" s="2572"/>
      <c r="AW15" s="2572"/>
      <c r="AX15" s="2572"/>
      <c r="AY15" s="2572"/>
      <c r="AZ15" s="702"/>
      <c r="BA15" s="3096"/>
      <c r="BB15" s="3097"/>
      <c r="BC15" s="3097"/>
      <c r="BD15" s="3097"/>
      <c r="BE15" s="3097"/>
      <c r="BF15" s="3097"/>
      <c r="BG15" s="3097"/>
      <c r="BH15" s="3097"/>
      <c r="BI15" s="3097"/>
      <c r="BJ15" s="3097"/>
      <c r="BK15" s="3097"/>
      <c r="BL15" s="3097"/>
      <c r="BM15" s="3097"/>
      <c r="BN15" s="3098"/>
      <c r="BO15" s="721"/>
      <c r="BP15" s="2661"/>
      <c r="BQ15" s="2661"/>
      <c r="BR15" s="2661"/>
      <c r="BS15" s="2661"/>
      <c r="BT15" s="2661"/>
      <c r="BU15" s="704"/>
      <c r="BV15" s="1011"/>
      <c r="BW15" s="3149"/>
      <c r="BX15" s="3149"/>
      <c r="BY15" s="3144"/>
      <c r="BZ15" s="3144"/>
      <c r="CA15" s="3144"/>
      <c r="CB15" s="3144"/>
      <c r="CC15" s="3144"/>
      <c r="CD15" s="3144"/>
      <c r="CE15" s="3144"/>
      <c r="CF15" s="3144"/>
      <c r="CG15" s="3144"/>
      <c r="CH15" s="3144"/>
      <c r="CI15" s="3144"/>
      <c r="CJ15" s="3145"/>
    </row>
    <row r="16" spans="1:88" ht="13.5" customHeight="1">
      <c r="B16" s="705"/>
      <c r="C16" s="2661"/>
      <c r="D16" s="2661"/>
      <c r="E16" s="2661"/>
      <c r="F16" s="2661"/>
      <c r="G16" s="2661"/>
      <c r="H16" s="726"/>
      <c r="I16" s="3087"/>
      <c r="J16" s="3088"/>
      <c r="K16" s="3088"/>
      <c r="L16" s="3088"/>
      <c r="M16" s="3088"/>
      <c r="N16" s="3088"/>
      <c r="O16" s="3088"/>
      <c r="P16" s="3088"/>
      <c r="Q16" s="3088"/>
      <c r="R16" s="3088"/>
      <c r="S16" s="3088"/>
      <c r="T16" s="3088"/>
      <c r="U16" s="3088"/>
      <c r="V16" s="3089"/>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705"/>
      <c r="AU16" s="2821" t="s">
        <v>997</v>
      </c>
      <c r="AV16" s="2661"/>
      <c r="AW16" s="2661"/>
      <c r="AX16" s="2661"/>
      <c r="AY16" s="2661"/>
      <c r="AZ16" s="722"/>
      <c r="BA16" s="2643"/>
      <c r="BB16" s="2644"/>
      <c r="BC16" s="2644"/>
      <c r="BD16" s="2644"/>
      <c r="BE16" s="2644"/>
      <c r="BF16" s="2644"/>
      <c r="BG16" s="2644"/>
      <c r="BH16" s="2644"/>
      <c r="BI16" s="2644"/>
      <c r="BJ16" s="2644"/>
      <c r="BK16" s="2644"/>
      <c r="BL16" s="2644"/>
      <c r="BM16" s="2632" t="s">
        <v>1286</v>
      </c>
      <c r="BN16" s="2647"/>
      <c r="BO16" s="729"/>
      <c r="BP16" s="2661"/>
      <c r="BQ16" s="2661"/>
      <c r="BR16" s="2661"/>
      <c r="BS16" s="2661"/>
      <c r="BT16" s="2661"/>
      <c r="BU16" s="722"/>
      <c r="BV16" s="1012"/>
      <c r="BW16" s="3150" t="s">
        <v>1285</v>
      </c>
      <c r="BX16" s="3150"/>
      <c r="BY16" s="3144" t="s">
        <v>1280</v>
      </c>
      <c r="BZ16" s="3144"/>
      <c r="CA16" s="3144"/>
      <c r="CB16" s="3144"/>
      <c r="CC16" s="3144"/>
      <c r="CD16" s="3144"/>
      <c r="CE16" s="3144"/>
      <c r="CF16" s="3144"/>
      <c r="CG16" s="3144"/>
      <c r="CH16" s="3144"/>
      <c r="CI16" s="3144"/>
      <c r="CJ16" s="3145"/>
    </row>
    <row r="17" spans="2:88" ht="13.5" customHeight="1">
      <c r="B17" s="703"/>
      <c r="C17" s="2572"/>
      <c r="D17" s="2572"/>
      <c r="E17" s="2572"/>
      <c r="F17" s="2572"/>
      <c r="G17" s="2572"/>
      <c r="H17" s="728"/>
      <c r="I17" s="3090"/>
      <c r="J17" s="3091"/>
      <c r="K17" s="3091"/>
      <c r="L17" s="3091"/>
      <c r="M17" s="3091"/>
      <c r="N17" s="3091"/>
      <c r="O17" s="3091"/>
      <c r="P17" s="3091"/>
      <c r="Q17" s="3091"/>
      <c r="R17" s="3091"/>
      <c r="S17" s="3091"/>
      <c r="T17" s="3091"/>
      <c r="U17" s="3091"/>
      <c r="V17" s="3092"/>
      <c r="W17" s="695"/>
      <c r="X17" s="695"/>
      <c r="Y17" s="2661" t="s">
        <v>808</v>
      </c>
      <c r="Z17" s="2661"/>
      <c r="AA17" s="2661"/>
      <c r="AB17" s="2661"/>
      <c r="AC17" s="4"/>
      <c r="AD17" s="2659"/>
      <c r="AE17" s="2659"/>
      <c r="AF17" s="2659"/>
      <c r="AG17" s="2659"/>
      <c r="AH17" s="2659"/>
      <c r="AI17" s="2659"/>
      <c r="AJ17" s="2659"/>
      <c r="AK17" s="2659"/>
      <c r="AL17" s="2659"/>
      <c r="AM17" s="2659"/>
      <c r="AN17" s="2659"/>
      <c r="AO17" s="2659"/>
      <c r="AP17" s="2659"/>
      <c r="AQ17" s="2659"/>
      <c r="AR17" s="2659"/>
      <c r="AS17" s="695"/>
      <c r="AT17" s="703"/>
      <c r="AU17" s="2572"/>
      <c r="AV17" s="2572"/>
      <c r="AW17" s="2572"/>
      <c r="AX17" s="2572"/>
      <c r="AY17" s="2572"/>
      <c r="AZ17" s="719"/>
      <c r="BA17" s="2645"/>
      <c r="BB17" s="2646"/>
      <c r="BC17" s="2646"/>
      <c r="BD17" s="2646"/>
      <c r="BE17" s="2646"/>
      <c r="BF17" s="2646"/>
      <c r="BG17" s="2646"/>
      <c r="BH17" s="2646"/>
      <c r="BI17" s="2646"/>
      <c r="BJ17" s="2646"/>
      <c r="BK17" s="2646"/>
      <c r="BL17" s="2646"/>
      <c r="BM17" s="2636"/>
      <c r="BN17" s="2648"/>
      <c r="BO17" s="727"/>
      <c r="BP17" s="2572"/>
      <c r="BQ17" s="2572"/>
      <c r="BR17" s="2572"/>
      <c r="BS17" s="2572"/>
      <c r="BT17" s="2572"/>
      <c r="BU17" s="719"/>
      <c r="BV17" s="1013"/>
      <c r="BW17" s="3151"/>
      <c r="BX17" s="3151"/>
      <c r="BY17" s="3146"/>
      <c r="BZ17" s="3146"/>
      <c r="CA17" s="3146"/>
      <c r="CB17" s="3146"/>
      <c r="CC17" s="3146"/>
      <c r="CD17" s="3146"/>
      <c r="CE17" s="3146"/>
      <c r="CF17" s="3146"/>
      <c r="CG17" s="3146"/>
      <c r="CH17" s="3146"/>
      <c r="CI17" s="3146"/>
      <c r="CJ17" s="3147"/>
    </row>
    <row r="18" spans="2:88" ht="13.5" customHeight="1">
      <c r="B18" s="695"/>
      <c r="C18" s="717"/>
      <c r="D18" s="716"/>
      <c r="E18" s="716"/>
      <c r="F18" s="716"/>
      <c r="G18" s="716"/>
      <c r="H18" s="716"/>
      <c r="I18" s="695"/>
      <c r="J18" s="695"/>
      <c r="K18" s="695"/>
      <c r="L18" s="695"/>
      <c r="M18" s="695"/>
      <c r="N18" s="695"/>
      <c r="O18" s="695"/>
      <c r="P18" s="695"/>
      <c r="Q18" s="695"/>
      <c r="R18" s="695"/>
      <c r="S18" s="695"/>
      <c r="T18" s="695"/>
      <c r="U18" s="695"/>
      <c r="V18" s="695"/>
      <c r="W18" s="695"/>
      <c r="X18" s="695"/>
      <c r="Y18" s="726"/>
      <c r="Z18" s="726"/>
      <c r="AA18" s="726"/>
      <c r="AB18" s="726"/>
      <c r="AC18" s="4"/>
      <c r="AD18" s="695"/>
      <c r="AE18" s="695"/>
      <c r="AF18" s="695"/>
      <c r="AG18" s="695"/>
      <c r="AH18" s="695"/>
      <c r="AI18" s="695"/>
      <c r="AJ18" s="695"/>
      <c r="AK18" s="695"/>
      <c r="AL18" s="695"/>
      <c r="AM18" s="695"/>
      <c r="AN18" s="695"/>
      <c r="AO18" s="695"/>
      <c r="AP18" s="695"/>
      <c r="AQ18" s="695"/>
      <c r="AR18" s="695"/>
      <c r="AS18" s="69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row>
    <row r="19" spans="2:88" ht="13.5" customHeight="1">
      <c r="B19" s="695"/>
      <c r="C19" s="717"/>
      <c r="D19" s="716"/>
      <c r="E19" s="716"/>
      <c r="F19" s="716"/>
      <c r="G19" s="716"/>
      <c r="H19" s="716"/>
      <c r="I19" s="695"/>
      <c r="J19" s="695"/>
      <c r="K19" s="695"/>
      <c r="L19" s="695"/>
      <c r="M19" s="695"/>
      <c r="N19" s="695"/>
      <c r="O19" s="695"/>
      <c r="P19" s="695"/>
      <c r="Q19" s="695"/>
      <c r="R19" s="695"/>
      <c r="S19" s="695"/>
      <c r="T19" s="695"/>
      <c r="U19" s="695"/>
      <c r="V19" s="695"/>
      <c r="W19" s="695"/>
      <c r="X19" s="695"/>
      <c r="Y19" s="2661" t="s">
        <v>7</v>
      </c>
      <c r="Z19" s="2661"/>
      <c r="AA19" s="2661"/>
      <c r="AB19" s="2661"/>
      <c r="AC19" s="4"/>
      <c r="AD19" s="3158"/>
      <c r="AE19" s="3158"/>
      <c r="AF19" s="3158"/>
      <c r="AG19" s="3158"/>
      <c r="AH19" s="3158"/>
      <c r="AI19" s="3158"/>
      <c r="AJ19" s="3158"/>
      <c r="AK19" s="3158"/>
      <c r="AL19" s="3158"/>
      <c r="AM19" s="3158"/>
      <c r="AN19" s="3158"/>
      <c r="AO19" s="3158"/>
      <c r="AP19" s="3158"/>
      <c r="AQ19" s="3158"/>
      <c r="AR19" s="3158"/>
      <c r="AS19" s="715"/>
      <c r="AT19" s="713"/>
      <c r="AU19" s="2746" t="s">
        <v>574</v>
      </c>
      <c r="AV19" s="2746"/>
      <c r="AW19" s="2746"/>
      <c r="AX19" s="2746"/>
      <c r="AY19" s="2746"/>
      <c r="AZ19" s="712"/>
      <c r="BA19" s="2552" t="s">
        <v>582</v>
      </c>
      <c r="BB19" s="2553"/>
      <c r="BC19" s="2553"/>
      <c r="BD19" s="2553"/>
      <c r="BE19" s="2553"/>
      <c r="BF19" s="2553"/>
      <c r="BG19" s="2553"/>
      <c r="BH19" s="2553"/>
      <c r="BI19" s="2553"/>
      <c r="BJ19" s="2554"/>
      <c r="BK19" s="2552" t="s">
        <v>576</v>
      </c>
      <c r="BL19" s="2553"/>
      <c r="BM19" s="2553"/>
      <c r="BN19" s="2553"/>
      <c r="BO19" s="2553"/>
      <c r="BP19" s="2553"/>
      <c r="BQ19" s="2553"/>
      <c r="BR19" s="2553"/>
      <c r="BS19" s="2553"/>
      <c r="BT19" s="2553"/>
      <c r="BU19" s="2553"/>
      <c r="BV19" s="2553"/>
      <c r="BW19" s="2553"/>
      <c r="BX19" s="2553"/>
      <c r="BY19" s="2554"/>
      <c r="BZ19" s="2552" t="s">
        <v>577</v>
      </c>
      <c r="CA19" s="2553"/>
      <c r="CB19" s="2553"/>
      <c r="CC19" s="2553"/>
      <c r="CD19" s="2553"/>
      <c r="CE19" s="2553"/>
      <c r="CF19" s="2553"/>
      <c r="CG19" s="2553"/>
      <c r="CH19" s="2553"/>
      <c r="CI19" s="2553"/>
      <c r="CJ19" s="2554"/>
    </row>
    <row r="20" spans="2:88" ht="13.5" customHeight="1">
      <c r="B20" s="695"/>
      <c r="C20" s="3099" t="s">
        <v>895</v>
      </c>
      <c r="D20" s="3099"/>
      <c r="E20" s="3099"/>
      <c r="F20" s="3099"/>
      <c r="G20" s="3099"/>
      <c r="H20" s="3099"/>
      <c r="I20" s="3099"/>
      <c r="J20" s="3099"/>
      <c r="K20" s="3099"/>
      <c r="L20" s="3099"/>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c r="AI20" s="3099"/>
      <c r="AJ20" s="3099"/>
      <c r="AK20" s="3099"/>
      <c r="AL20" s="3099"/>
      <c r="AM20" s="3099"/>
      <c r="AN20" s="3099"/>
      <c r="AO20" s="3099"/>
      <c r="AP20" s="3099"/>
      <c r="AQ20" s="3099"/>
      <c r="AR20" s="3099"/>
      <c r="AS20" s="724"/>
      <c r="AT20" s="705"/>
      <c r="AU20" s="2821"/>
      <c r="AV20" s="2821"/>
      <c r="AW20" s="2821"/>
      <c r="AX20" s="2821"/>
      <c r="AY20" s="2821"/>
      <c r="AZ20" s="704"/>
      <c r="BA20" s="2626"/>
      <c r="BB20" s="2620"/>
      <c r="BC20" s="2620"/>
      <c r="BD20" s="2620"/>
      <c r="BE20" s="2620"/>
      <c r="BF20" s="2620"/>
      <c r="BG20" s="2620"/>
      <c r="BH20" s="2620"/>
      <c r="BI20" s="2620"/>
      <c r="BJ20" s="2621"/>
      <c r="BK20" s="2626"/>
      <c r="BL20" s="2620"/>
      <c r="BM20" s="2620"/>
      <c r="BN20" s="2620"/>
      <c r="BO20" s="2620"/>
      <c r="BP20" s="2620"/>
      <c r="BQ20" s="2620"/>
      <c r="BR20" s="2620"/>
      <c r="BS20" s="2620"/>
      <c r="BT20" s="2620"/>
      <c r="BU20" s="2620"/>
      <c r="BV20" s="2620"/>
      <c r="BW20" s="2620"/>
      <c r="BX20" s="2620"/>
      <c r="BY20" s="2621"/>
      <c r="BZ20" s="2626"/>
      <c r="CA20" s="2620"/>
      <c r="CB20" s="2620"/>
      <c r="CC20" s="2620"/>
      <c r="CD20" s="2620"/>
      <c r="CE20" s="2620"/>
      <c r="CF20" s="2620"/>
      <c r="CG20" s="2620"/>
      <c r="CH20" s="2620"/>
      <c r="CI20" s="2620"/>
      <c r="CJ20" s="2621"/>
    </row>
    <row r="21" spans="2:88" ht="13.5" customHeight="1">
      <c r="B21" s="695"/>
      <c r="C21" s="3100"/>
      <c r="D21" s="3100"/>
      <c r="E21" s="3100"/>
      <c r="F21" s="3100"/>
      <c r="G21" s="3100"/>
      <c r="H21" s="3100"/>
      <c r="I21" s="3100"/>
      <c r="J21" s="3100"/>
      <c r="K21" s="3100"/>
      <c r="L21" s="3100"/>
      <c r="M21" s="3100"/>
      <c r="N21" s="3100"/>
      <c r="O21" s="3100"/>
      <c r="P21" s="3100"/>
      <c r="Q21" s="3100"/>
      <c r="R21" s="3100"/>
      <c r="S21" s="3100"/>
      <c r="T21" s="3100"/>
      <c r="U21" s="3100"/>
      <c r="V21" s="3100"/>
      <c r="W21" s="3100"/>
      <c r="X21" s="3100"/>
      <c r="Y21" s="3100"/>
      <c r="Z21" s="3100"/>
      <c r="AA21" s="3100"/>
      <c r="AB21" s="3100"/>
      <c r="AC21" s="3100"/>
      <c r="AD21" s="3100"/>
      <c r="AE21" s="3100"/>
      <c r="AF21" s="3100"/>
      <c r="AG21" s="3100"/>
      <c r="AH21" s="3100"/>
      <c r="AI21" s="3100"/>
      <c r="AJ21" s="3100"/>
      <c r="AK21" s="3100"/>
      <c r="AL21" s="3100"/>
      <c r="AM21" s="3100"/>
      <c r="AN21" s="3100"/>
      <c r="AO21" s="3100"/>
      <c r="AP21" s="3100"/>
      <c r="AQ21" s="3100"/>
      <c r="AR21" s="3100"/>
      <c r="AS21" s="724"/>
      <c r="AT21" s="705"/>
      <c r="AU21" s="2821"/>
      <c r="AV21" s="2821"/>
      <c r="AW21" s="2821"/>
      <c r="AX21" s="2821"/>
      <c r="AY21" s="2821"/>
      <c r="AZ21" s="704"/>
      <c r="BA21" s="3101" t="s">
        <v>579</v>
      </c>
      <c r="BB21" s="3102"/>
      <c r="BC21" s="3102"/>
      <c r="BD21" s="3102"/>
      <c r="BE21" s="3102"/>
      <c r="BF21" s="3102"/>
      <c r="BG21" s="3102"/>
      <c r="BH21" s="3102"/>
      <c r="BI21" s="3102"/>
      <c r="BJ21" s="3103"/>
      <c r="BK21" s="2627" t="s">
        <v>1323</v>
      </c>
      <c r="BL21" s="2628"/>
      <c r="BM21" s="2628"/>
      <c r="BN21" s="2628"/>
      <c r="BO21" s="2628"/>
      <c r="BP21" s="2628"/>
      <c r="BQ21" s="2618" t="s">
        <v>1325</v>
      </c>
      <c r="BR21" s="2832"/>
      <c r="BS21" s="2832"/>
      <c r="BT21" s="2832"/>
      <c r="BU21" s="2832"/>
      <c r="BV21" s="2832"/>
      <c r="BW21" s="2832"/>
      <c r="BX21" s="2618" t="s">
        <v>1324</v>
      </c>
      <c r="BY21" s="2679"/>
      <c r="BZ21" s="2769" t="s">
        <v>1281</v>
      </c>
      <c r="CA21" s="2770"/>
      <c r="CB21" s="2770"/>
      <c r="CC21" s="2770"/>
      <c r="CD21" s="2770"/>
      <c r="CE21" s="2770"/>
      <c r="CF21" s="2770"/>
      <c r="CG21" s="2770"/>
      <c r="CH21" s="2770"/>
      <c r="CI21" s="2770"/>
      <c r="CJ21" s="2771"/>
    </row>
    <row r="22" spans="2:88" ht="13.5" customHeight="1">
      <c r="B22" s="713"/>
      <c r="C22" s="2743" t="s">
        <v>578</v>
      </c>
      <c r="D22" s="2743"/>
      <c r="E22" s="2743"/>
      <c r="F22" s="2743"/>
      <c r="G22" s="2743"/>
      <c r="H22" s="712"/>
      <c r="I22" s="3107"/>
      <c r="J22" s="3108"/>
      <c r="K22" s="3108"/>
      <c r="L22" s="3108"/>
      <c r="M22" s="3108"/>
      <c r="N22" s="3108"/>
      <c r="O22" s="3108"/>
      <c r="P22" s="3108"/>
      <c r="Q22" s="3108"/>
      <c r="R22" s="3108"/>
      <c r="S22" s="3108"/>
      <c r="T22" s="3108"/>
      <c r="U22" s="3108"/>
      <c r="V22" s="3108"/>
      <c r="W22" s="3108"/>
      <c r="X22" s="3108"/>
      <c r="Y22" s="3108"/>
      <c r="Z22" s="3108"/>
      <c r="AA22" s="3108"/>
      <c r="AB22" s="3108"/>
      <c r="AC22" s="3108"/>
      <c r="AD22" s="3108"/>
      <c r="AE22" s="3108"/>
      <c r="AF22" s="3108"/>
      <c r="AG22" s="3108"/>
      <c r="AH22" s="3108"/>
      <c r="AI22" s="3108"/>
      <c r="AJ22" s="3108"/>
      <c r="AK22" s="3108"/>
      <c r="AL22" s="3108"/>
      <c r="AM22" s="3108"/>
      <c r="AN22" s="3108"/>
      <c r="AO22" s="3108"/>
      <c r="AP22" s="3108"/>
      <c r="AQ22" s="3108"/>
      <c r="AR22" s="3109"/>
      <c r="AS22" s="695"/>
      <c r="AT22" s="705"/>
      <c r="AU22" s="2821"/>
      <c r="AV22" s="2821"/>
      <c r="AW22" s="2821"/>
      <c r="AX22" s="2821"/>
      <c r="AY22" s="2821"/>
      <c r="AZ22" s="704"/>
      <c r="BA22" s="3104"/>
      <c r="BB22" s="3105"/>
      <c r="BC22" s="3105"/>
      <c r="BD22" s="3105"/>
      <c r="BE22" s="3105"/>
      <c r="BF22" s="3105"/>
      <c r="BG22" s="3105"/>
      <c r="BH22" s="3105"/>
      <c r="BI22" s="3105"/>
      <c r="BJ22" s="3106"/>
      <c r="BK22" s="2629"/>
      <c r="BL22" s="2630"/>
      <c r="BM22" s="2630"/>
      <c r="BN22" s="2630"/>
      <c r="BO22" s="2630"/>
      <c r="BP22" s="2630"/>
      <c r="BQ22" s="2619"/>
      <c r="BR22" s="2833"/>
      <c r="BS22" s="2833"/>
      <c r="BT22" s="2833"/>
      <c r="BU22" s="2833"/>
      <c r="BV22" s="2833"/>
      <c r="BW22" s="2833"/>
      <c r="BX22" s="2619"/>
      <c r="BY22" s="2680"/>
      <c r="BZ22" s="2772"/>
      <c r="CA22" s="2773"/>
      <c r="CB22" s="2773"/>
      <c r="CC22" s="2773"/>
      <c r="CD22" s="2773"/>
      <c r="CE22" s="2773"/>
      <c r="CF22" s="2773"/>
      <c r="CG22" s="2773"/>
      <c r="CH22" s="2773"/>
      <c r="CI22" s="2773"/>
      <c r="CJ22" s="2774"/>
    </row>
    <row r="23" spans="2:88" ht="13.5" customHeight="1">
      <c r="B23" s="705"/>
      <c r="C23" s="2744"/>
      <c r="D23" s="2744"/>
      <c r="E23" s="2744"/>
      <c r="F23" s="2744"/>
      <c r="G23" s="2744"/>
      <c r="H23" s="704"/>
      <c r="I23" s="2655"/>
      <c r="J23" s="2656"/>
      <c r="K23" s="2656"/>
      <c r="L23" s="2656"/>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7"/>
      <c r="AS23" s="695"/>
      <c r="AT23" s="705"/>
      <c r="AU23" s="2821"/>
      <c r="AV23" s="2821"/>
      <c r="AW23" s="2821"/>
      <c r="AX23" s="2821"/>
      <c r="AY23" s="2821"/>
      <c r="AZ23" s="704"/>
      <c r="BA23" s="2601" t="s">
        <v>579</v>
      </c>
      <c r="BB23" s="2602"/>
      <c r="BC23" s="2602"/>
      <c r="BD23" s="2602"/>
      <c r="BE23" s="2602"/>
      <c r="BF23" s="2602"/>
      <c r="BG23" s="2602"/>
      <c r="BH23" s="2602"/>
      <c r="BI23" s="2602"/>
      <c r="BJ23" s="2603"/>
      <c r="BK23" s="2614" t="s">
        <v>1323</v>
      </c>
      <c r="BL23" s="2615"/>
      <c r="BM23" s="2615"/>
      <c r="BN23" s="2615"/>
      <c r="BO23" s="2615"/>
      <c r="BP23" s="2615"/>
      <c r="BQ23" s="2618" t="s">
        <v>1325</v>
      </c>
      <c r="BR23" s="2836"/>
      <c r="BS23" s="2836"/>
      <c r="BT23" s="2836"/>
      <c r="BU23" s="2836"/>
      <c r="BV23" s="2836"/>
      <c r="BW23" s="2836"/>
      <c r="BX23" s="2618" t="s">
        <v>1324</v>
      </c>
      <c r="BY23" s="2679"/>
      <c r="BZ23" s="2607" t="s">
        <v>1281</v>
      </c>
      <c r="CA23" s="2608"/>
      <c r="CB23" s="2608"/>
      <c r="CC23" s="2608"/>
      <c r="CD23" s="2608"/>
      <c r="CE23" s="2608"/>
      <c r="CF23" s="2608"/>
      <c r="CG23" s="2608"/>
      <c r="CH23" s="2608"/>
      <c r="CI23" s="2608"/>
      <c r="CJ23" s="2609"/>
    </row>
    <row r="24" spans="2:88" ht="13.5" customHeight="1">
      <c r="B24" s="703"/>
      <c r="C24" s="2745"/>
      <c r="D24" s="2745"/>
      <c r="E24" s="2745"/>
      <c r="F24" s="2745"/>
      <c r="G24" s="2745"/>
      <c r="H24" s="702"/>
      <c r="I24" s="2658"/>
      <c r="J24" s="2659"/>
      <c r="K24" s="2659"/>
      <c r="L24" s="2659"/>
      <c r="M24" s="2659"/>
      <c r="N24" s="2659"/>
      <c r="O24" s="2659"/>
      <c r="P24" s="2659"/>
      <c r="Q24" s="2659"/>
      <c r="R24" s="2659"/>
      <c r="S24" s="2659"/>
      <c r="T24" s="2659"/>
      <c r="U24" s="2659"/>
      <c r="V24" s="2659"/>
      <c r="W24" s="2659"/>
      <c r="X24" s="2659"/>
      <c r="Y24" s="2659"/>
      <c r="Z24" s="2659"/>
      <c r="AA24" s="2659"/>
      <c r="AB24" s="2659"/>
      <c r="AC24" s="2659"/>
      <c r="AD24" s="2659"/>
      <c r="AE24" s="2659"/>
      <c r="AF24" s="2659"/>
      <c r="AG24" s="2659"/>
      <c r="AH24" s="2659"/>
      <c r="AI24" s="2659"/>
      <c r="AJ24" s="2659"/>
      <c r="AK24" s="2659"/>
      <c r="AL24" s="2659"/>
      <c r="AM24" s="2659"/>
      <c r="AN24" s="2659"/>
      <c r="AO24" s="2659"/>
      <c r="AP24" s="2659"/>
      <c r="AQ24" s="2659"/>
      <c r="AR24" s="2660"/>
      <c r="AS24" s="695"/>
      <c r="AT24" s="703"/>
      <c r="AU24" s="2822"/>
      <c r="AV24" s="2822"/>
      <c r="AW24" s="2822"/>
      <c r="AX24" s="2822"/>
      <c r="AY24" s="2822"/>
      <c r="AZ24" s="702"/>
      <c r="BA24" s="2604"/>
      <c r="BB24" s="2605"/>
      <c r="BC24" s="2605"/>
      <c r="BD24" s="2605"/>
      <c r="BE24" s="2605"/>
      <c r="BF24" s="2605"/>
      <c r="BG24" s="2605"/>
      <c r="BH24" s="2605"/>
      <c r="BI24" s="2605"/>
      <c r="BJ24" s="2606"/>
      <c r="BK24" s="2616"/>
      <c r="BL24" s="2617"/>
      <c r="BM24" s="2617"/>
      <c r="BN24" s="2617"/>
      <c r="BO24" s="2617"/>
      <c r="BP24" s="2617"/>
      <c r="BQ24" s="2619"/>
      <c r="BR24" s="2837"/>
      <c r="BS24" s="2837"/>
      <c r="BT24" s="2837"/>
      <c r="BU24" s="2837"/>
      <c r="BV24" s="2837"/>
      <c r="BW24" s="2837"/>
      <c r="BX24" s="2619"/>
      <c r="BY24" s="2680"/>
      <c r="BZ24" s="2610"/>
      <c r="CA24" s="2611"/>
      <c r="CB24" s="2611"/>
      <c r="CC24" s="2611"/>
      <c r="CD24" s="2611"/>
      <c r="CE24" s="2611"/>
      <c r="CF24" s="2611"/>
      <c r="CG24" s="2611"/>
      <c r="CH24" s="2611"/>
      <c r="CI24" s="2611"/>
      <c r="CJ24" s="2612"/>
    </row>
    <row r="25" spans="2:88" ht="13.5" customHeight="1">
      <c r="B25" s="713"/>
      <c r="C25" s="2571" t="s">
        <v>10</v>
      </c>
      <c r="D25" s="2571"/>
      <c r="E25" s="2571"/>
      <c r="F25" s="2571"/>
      <c r="G25" s="2571"/>
      <c r="H25" s="712"/>
      <c r="I25" s="2662" t="s">
        <v>1280</v>
      </c>
      <c r="J25" s="2663"/>
      <c r="K25" s="2663"/>
      <c r="L25" s="2663"/>
      <c r="M25" s="2663"/>
      <c r="N25" s="2663"/>
      <c r="O25" s="2663"/>
      <c r="P25" s="2663"/>
      <c r="Q25" s="2663"/>
      <c r="R25" s="2663"/>
      <c r="S25" s="2663"/>
      <c r="T25" s="2663"/>
      <c r="U25" s="2663"/>
      <c r="V25" s="2664"/>
      <c r="W25" s="723"/>
      <c r="X25" s="2668" t="s">
        <v>283</v>
      </c>
      <c r="Y25" s="2668"/>
      <c r="Z25" s="2668"/>
      <c r="AA25" s="2668"/>
      <c r="AB25" s="2668"/>
      <c r="AC25" s="712"/>
      <c r="AD25" s="2631" t="s">
        <v>89</v>
      </c>
      <c r="AE25" s="2632"/>
      <c r="AF25" s="2663" t="s">
        <v>1280</v>
      </c>
      <c r="AG25" s="2663"/>
      <c r="AH25" s="2663"/>
      <c r="AI25" s="2663"/>
      <c r="AJ25" s="2663"/>
      <c r="AK25" s="2663"/>
      <c r="AL25" s="2663"/>
      <c r="AM25" s="2663"/>
      <c r="AN25" s="2663"/>
      <c r="AO25" s="2663"/>
      <c r="AP25" s="2663"/>
      <c r="AQ25" s="2663"/>
      <c r="AR25" s="2664"/>
      <c r="AS25" s="720"/>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c r="CB25" s="695"/>
      <c r="CC25" s="695"/>
      <c r="CD25" s="695"/>
      <c r="CE25" s="695"/>
      <c r="CF25" s="695"/>
      <c r="CG25" s="695"/>
      <c r="CH25" s="695"/>
      <c r="CI25" s="695"/>
      <c r="CJ25" s="695"/>
    </row>
    <row r="26" spans="2:88" ht="13.5" customHeight="1">
      <c r="B26" s="703"/>
      <c r="C26" s="2572"/>
      <c r="D26" s="2572"/>
      <c r="E26" s="2572"/>
      <c r="F26" s="2572"/>
      <c r="G26" s="2572"/>
      <c r="H26" s="702"/>
      <c r="I26" s="2665"/>
      <c r="J26" s="2666"/>
      <c r="K26" s="2666"/>
      <c r="L26" s="2666"/>
      <c r="M26" s="2666"/>
      <c r="N26" s="2666"/>
      <c r="O26" s="2666"/>
      <c r="P26" s="2666"/>
      <c r="Q26" s="2666"/>
      <c r="R26" s="2666"/>
      <c r="S26" s="2666"/>
      <c r="T26" s="2666"/>
      <c r="U26" s="2666"/>
      <c r="V26" s="2667"/>
      <c r="W26" s="721"/>
      <c r="X26" s="2669"/>
      <c r="Y26" s="2669"/>
      <c r="Z26" s="2669"/>
      <c r="AA26" s="2669"/>
      <c r="AB26" s="2669"/>
      <c r="AC26" s="704"/>
      <c r="AD26" s="2633"/>
      <c r="AE26" s="2634"/>
      <c r="AF26" s="2671"/>
      <c r="AG26" s="2671"/>
      <c r="AH26" s="2671"/>
      <c r="AI26" s="2671"/>
      <c r="AJ26" s="2671"/>
      <c r="AK26" s="2671"/>
      <c r="AL26" s="2671"/>
      <c r="AM26" s="2671"/>
      <c r="AN26" s="2671"/>
      <c r="AO26" s="2671"/>
      <c r="AP26" s="2671"/>
      <c r="AQ26" s="2671"/>
      <c r="AR26" s="2672"/>
      <c r="AS26" s="720"/>
      <c r="AT26" s="713"/>
      <c r="AU26" s="2681" t="s">
        <v>584</v>
      </c>
      <c r="AV26" s="2681"/>
      <c r="AW26" s="2681"/>
      <c r="AX26" s="2681"/>
      <c r="AY26" s="2681"/>
      <c r="AZ26" s="712"/>
      <c r="BA26" s="711" t="s">
        <v>893</v>
      </c>
      <c r="BB26" s="2681" t="s">
        <v>585</v>
      </c>
      <c r="BC26" s="2681"/>
      <c r="BD26" s="2681"/>
      <c r="BE26" s="2681"/>
      <c r="BF26" s="710"/>
      <c r="BG26" s="2681" t="s">
        <v>586</v>
      </c>
      <c r="BH26" s="2681"/>
      <c r="BI26" s="2681"/>
      <c r="BJ26" s="2681"/>
      <c r="BK26" s="2681"/>
      <c r="BL26" s="2681"/>
      <c r="BM26" s="2681"/>
      <c r="BN26" s="2681"/>
      <c r="BO26" s="2681"/>
      <c r="BP26" s="2681"/>
      <c r="BQ26" s="2717" t="s">
        <v>587</v>
      </c>
      <c r="BR26" s="2717"/>
      <c r="BS26" s="2717"/>
      <c r="BT26" s="2717"/>
      <c r="BU26" s="2717"/>
      <c r="BV26" s="2717"/>
      <c r="BW26" s="2717"/>
      <c r="BX26" s="2717"/>
      <c r="BY26" s="2717"/>
      <c r="BZ26" s="2717"/>
      <c r="CA26" s="2681" t="s">
        <v>588</v>
      </c>
      <c r="CB26" s="2681"/>
      <c r="CC26" s="2681"/>
      <c r="CD26" s="2681"/>
      <c r="CE26" s="2681"/>
      <c r="CF26" s="2681"/>
      <c r="CG26" s="2681"/>
      <c r="CH26" s="2681"/>
      <c r="CI26" s="2681"/>
      <c r="CJ26" s="2682"/>
    </row>
    <row r="27" spans="2:88" ht="13.5" customHeight="1">
      <c r="B27" s="705"/>
      <c r="C27" s="2661" t="s">
        <v>19</v>
      </c>
      <c r="D27" s="2661"/>
      <c r="E27" s="2661"/>
      <c r="F27" s="2661"/>
      <c r="G27" s="2661"/>
      <c r="H27" s="722"/>
      <c r="I27" s="2643"/>
      <c r="J27" s="2644"/>
      <c r="K27" s="2644"/>
      <c r="L27" s="2644"/>
      <c r="M27" s="2644"/>
      <c r="N27" s="2644"/>
      <c r="O27" s="2644"/>
      <c r="P27" s="2644"/>
      <c r="Q27" s="2644"/>
      <c r="R27" s="2644"/>
      <c r="S27" s="2644"/>
      <c r="T27" s="2644"/>
      <c r="U27" s="2632" t="s">
        <v>894</v>
      </c>
      <c r="V27" s="2647"/>
      <c r="W27" s="721"/>
      <c r="X27" s="2669"/>
      <c r="Y27" s="2669"/>
      <c r="Z27" s="2669"/>
      <c r="AA27" s="2669"/>
      <c r="AB27" s="2669"/>
      <c r="AC27" s="704"/>
      <c r="AD27" s="2633" t="s">
        <v>1279</v>
      </c>
      <c r="AE27" s="2634"/>
      <c r="AF27" s="2671" t="s">
        <v>1280</v>
      </c>
      <c r="AG27" s="2671"/>
      <c r="AH27" s="2671"/>
      <c r="AI27" s="2671"/>
      <c r="AJ27" s="2671"/>
      <c r="AK27" s="2671"/>
      <c r="AL27" s="2671"/>
      <c r="AM27" s="2671"/>
      <c r="AN27" s="2671"/>
      <c r="AO27" s="2671"/>
      <c r="AP27" s="2671"/>
      <c r="AQ27" s="2671"/>
      <c r="AR27" s="2672"/>
      <c r="AS27" s="720"/>
      <c r="AT27" s="705"/>
      <c r="AU27" s="2797"/>
      <c r="AV27" s="2797"/>
      <c r="AW27" s="2797"/>
      <c r="AX27" s="2797"/>
      <c r="AY27" s="2797"/>
      <c r="AZ27" s="704"/>
      <c r="BA27" s="709"/>
      <c r="BB27" s="2797"/>
      <c r="BC27" s="2797"/>
      <c r="BD27" s="2797"/>
      <c r="BE27" s="2797"/>
      <c r="BF27" s="708"/>
      <c r="BG27" s="2683"/>
      <c r="BH27" s="2683"/>
      <c r="BI27" s="2683"/>
      <c r="BJ27" s="2683"/>
      <c r="BK27" s="2683"/>
      <c r="BL27" s="2683"/>
      <c r="BM27" s="2683"/>
      <c r="BN27" s="2683"/>
      <c r="BO27" s="2683"/>
      <c r="BP27" s="2683"/>
      <c r="BQ27" s="2717"/>
      <c r="BR27" s="2717"/>
      <c r="BS27" s="2717"/>
      <c r="BT27" s="2717"/>
      <c r="BU27" s="2717"/>
      <c r="BV27" s="2717"/>
      <c r="BW27" s="2717"/>
      <c r="BX27" s="2717"/>
      <c r="BY27" s="2717"/>
      <c r="BZ27" s="2717"/>
      <c r="CA27" s="2683"/>
      <c r="CB27" s="2683"/>
      <c r="CC27" s="2683"/>
      <c r="CD27" s="2683"/>
      <c r="CE27" s="2683"/>
      <c r="CF27" s="2683"/>
      <c r="CG27" s="2683"/>
      <c r="CH27" s="2683"/>
      <c r="CI27" s="2683"/>
      <c r="CJ27" s="2684"/>
    </row>
    <row r="28" spans="2:88" ht="13.5" customHeight="1">
      <c r="B28" s="703"/>
      <c r="C28" s="2572"/>
      <c r="D28" s="2572"/>
      <c r="E28" s="2572"/>
      <c r="F28" s="2572"/>
      <c r="G28" s="2572"/>
      <c r="H28" s="719"/>
      <c r="I28" s="2645"/>
      <c r="J28" s="2646"/>
      <c r="K28" s="2646"/>
      <c r="L28" s="2646"/>
      <c r="M28" s="2646"/>
      <c r="N28" s="2646"/>
      <c r="O28" s="2646"/>
      <c r="P28" s="2646"/>
      <c r="Q28" s="2646"/>
      <c r="R28" s="2646"/>
      <c r="S28" s="2646"/>
      <c r="T28" s="2646"/>
      <c r="U28" s="2636"/>
      <c r="V28" s="2648"/>
      <c r="W28" s="718"/>
      <c r="X28" s="2670"/>
      <c r="Y28" s="2670"/>
      <c r="Z28" s="2670"/>
      <c r="AA28" s="2670"/>
      <c r="AB28" s="2670"/>
      <c r="AC28" s="702"/>
      <c r="AD28" s="2635"/>
      <c r="AE28" s="2636"/>
      <c r="AF28" s="2666"/>
      <c r="AG28" s="2666"/>
      <c r="AH28" s="2666"/>
      <c r="AI28" s="2666"/>
      <c r="AJ28" s="2666"/>
      <c r="AK28" s="2666"/>
      <c r="AL28" s="2666"/>
      <c r="AM28" s="2666"/>
      <c r="AN28" s="2666"/>
      <c r="AO28" s="2666"/>
      <c r="AP28" s="2666"/>
      <c r="AQ28" s="2666"/>
      <c r="AR28" s="2667"/>
      <c r="AS28" s="715"/>
      <c r="AT28" s="705"/>
      <c r="AU28" s="2797"/>
      <c r="AV28" s="2797"/>
      <c r="AW28" s="2797"/>
      <c r="AX28" s="2797"/>
      <c r="AY28" s="2797"/>
      <c r="AZ28" s="704"/>
      <c r="BA28" s="707"/>
      <c r="BB28" s="2797"/>
      <c r="BC28" s="2797"/>
      <c r="BD28" s="2797"/>
      <c r="BE28" s="2797"/>
      <c r="BF28" s="704"/>
      <c r="BG28" s="3152" t="s">
        <v>1500</v>
      </c>
      <c r="BH28" s="3153"/>
      <c r="BI28" s="3153"/>
      <c r="BJ28" s="3153"/>
      <c r="BK28" s="3153"/>
      <c r="BL28" s="3153"/>
      <c r="BM28" s="3153"/>
      <c r="BN28" s="3153"/>
      <c r="BO28" s="3153"/>
      <c r="BP28" s="3154"/>
      <c r="BQ28" s="3152" t="s">
        <v>1500</v>
      </c>
      <c r="BR28" s="3153"/>
      <c r="BS28" s="3153"/>
      <c r="BT28" s="3153"/>
      <c r="BU28" s="3153"/>
      <c r="BV28" s="3153"/>
      <c r="BW28" s="3153"/>
      <c r="BX28" s="3153"/>
      <c r="BY28" s="3153"/>
      <c r="BZ28" s="3154"/>
      <c r="CA28" s="3152" t="s">
        <v>1500</v>
      </c>
      <c r="CB28" s="3153"/>
      <c r="CC28" s="3153"/>
      <c r="CD28" s="3153"/>
      <c r="CE28" s="3153"/>
      <c r="CF28" s="3153"/>
      <c r="CG28" s="3153"/>
      <c r="CH28" s="3153"/>
      <c r="CI28" s="3153"/>
      <c r="CJ28" s="3154"/>
    </row>
    <row r="29" spans="2:88" ht="13.5" customHeight="1">
      <c r="B29" s="695"/>
      <c r="C29" s="717"/>
      <c r="D29" s="716"/>
      <c r="E29" s="716"/>
      <c r="F29" s="716"/>
      <c r="G29" s="716"/>
      <c r="H29" s="716"/>
      <c r="I29" s="695"/>
      <c r="J29" s="695"/>
      <c r="K29" s="695"/>
      <c r="L29" s="695"/>
      <c r="M29" s="695"/>
      <c r="N29" s="695"/>
      <c r="O29" s="695"/>
      <c r="P29" s="695"/>
      <c r="Q29" s="695"/>
      <c r="R29" s="695"/>
      <c r="S29" s="695"/>
      <c r="T29" s="695"/>
      <c r="U29" s="695"/>
      <c r="V29" s="695"/>
      <c r="W29" s="695"/>
      <c r="X29" s="695"/>
      <c r="Y29" s="716"/>
      <c r="Z29" s="716"/>
      <c r="AA29" s="716"/>
      <c r="AB29" s="716"/>
      <c r="AC29" s="695"/>
      <c r="AD29" s="715"/>
      <c r="AE29" s="715"/>
      <c r="AF29" s="715"/>
      <c r="AG29" s="715"/>
      <c r="AH29" s="715"/>
      <c r="AI29" s="715"/>
      <c r="AJ29" s="715"/>
      <c r="AK29" s="715"/>
      <c r="AL29" s="715"/>
      <c r="AM29" s="715"/>
      <c r="AN29" s="715"/>
      <c r="AO29" s="715"/>
      <c r="AP29" s="715"/>
      <c r="AQ29" s="715"/>
      <c r="AR29" s="715"/>
      <c r="AS29" s="709"/>
      <c r="AT29" s="705"/>
      <c r="AU29" s="2797"/>
      <c r="AV29" s="2797"/>
      <c r="AW29" s="2797"/>
      <c r="AX29" s="2797"/>
      <c r="AY29" s="2797"/>
      <c r="AZ29" s="704"/>
      <c r="BA29" s="707"/>
      <c r="BB29" s="2797"/>
      <c r="BC29" s="2797"/>
      <c r="BD29" s="2797"/>
      <c r="BE29" s="2797"/>
      <c r="BF29" s="704"/>
      <c r="BG29" s="3155"/>
      <c r="BH29" s="3156"/>
      <c r="BI29" s="3156"/>
      <c r="BJ29" s="3156"/>
      <c r="BK29" s="3156"/>
      <c r="BL29" s="3156"/>
      <c r="BM29" s="3156"/>
      <c r="BN29" s="3156"/>
      <c r="BO29" s="3156"/>
      <c r="BP29" s="3157"/>
      <c r="BQ29" s="3155"/>
      <c r="BR29" s="3156"/>
      <c r="BS29" s="3156"/>
      <c r="BT29" s="3156"/>
      <c r="BU29" s="3156"/>
      <c r="BV29" s="3156"/>
      <c r="BW29" s="3156"/>
      <c r="BX29" s="3156"/>
      <c r="BY29" s="3156"/>
      <c r="BZ29" s="3157"/>
      <c r="CA29" s="3155"/>
      <c r="CB29" s="3156"/>
      <c r="CC29" s="3156"/>
      <c r="CD29" s="3156"/>
      <c r="CE29" s="3156"/>
      <c r="CF29" s="3156"/>
      <c r="CG29" s="3156"/>
      <c r="CH29" s="3156"/>
      <c r="CI29" s="3156"/>
      <c r="CJ29" s="3157"/>
    </row>
    <row r="30" spans="2:88" ht="13.5" customHeight="1">
      <c r="B30" s="713"/>
      <c r="C30" s="2746" t="s">
        <v>574</v>
      </c>
      <c r="D30" s="2746"/>
      <c r="E30" s="2746"/>
      <c r="F30" s="2746"/>
      <c r="G30" s="2746"/>
      <c r="H30" s="712"/>
      <c r="I30" s="2552" t="s">
        <v>582</v>
      </c>
      <c r="J30" s="2553"/>
      <c r="K30" s="2553"/>
      <c r="L30" s="2553"/>
      <c r="M30" s="2553"/>
      <c r="N30" s="2553"/>
      <c r="O30" s="2553"/>
      <c r="P30" s="2553"/>
      <c r="Q30" s="2553"/>
      <c r="R30" s="2554"/>
      <c r="S30" s="2552" t="s">
        <v>576</v>
      </c>
      <c r="T30" s="2553"/>
      <c r="U30" s="2553"/>
      <c r="V30" s="2553"/>
      <c r="W30" s="2553"/>
      <c r="X30" s="2553"/>
      <c r="Y30" s="2553"/>
      <c r="Z30" s="2553"/>
      <c r="AA30" s="2553"/>
      <c r="AB30" s="2553"/>
      <c r="AC30" s="2553"/>
      <c r="AD30" s="2553"/>
      <c r="AE30" s="2553"/>
      <c r="AF30" s="2553"/>
      <c r="AG30" s="2554"/>
      <c r="AH30" s="2552" t="s">
        <v>577</v>
      </c>
      <c r="AI30" s="2553"/>
      <c r="AJ30" s="2553"/>
      <c r="AK30" s="2553"/>
      <c r="AL30" s="2553"/>
      <c r="AM30" s="2553"/>
      <c r="AN30" s="2553"/>
      <c r="AO30" s="2553"/>
      <c r="AP30" s="2553"/>
      <c r="AQ30" s="2553"/>
      <c r="AR30" s="2554"/>
      <c r="AS30" s="709"/>
      <c r="AT30" s="705"/>
      <c r="AU30" s="2797"/>
      <c r="AV30" s="2797"/>
      <c r="AW30" s="2797"/>
      <c r="AX30" s="2797"/>
      <c r="AY30" s="2797"/>
      <c r="AZ30" s="704"/>
      <c r="BA30" s="2817" t="s">
        <v>593</v>
      </c>
      <c r="BB30" s="2865"/>
      <c r="BC30" s="2865"/>
      <c r="BD30" s="2865"/>
      <c r="BE30" s="2865"/>
      <c r="BF30" s="2866"/>
      <c r="BG30" s="2552" t="s">
        <v>594</v>
      </c>
      <c r="BH30" s="2553"/>
      <c r="BI30" s="2553"/>
      <c r="BJ30" s="2553"/>
      <c r="BK30" s="2553"/>
      <c r="BL30" s="2553"/>
      <c r="BM30" s="2553"/>
      <c r="BN30" s="2552" t="s">
        <v>586</v>
      </c>
      <c r="BO30" s="2553"/>
      <c r="BP30" s="2553"/>
      <c r="BQ30" s="2553"/>
      <c r="BR30" s="2553"/>
      <c r="BS30" s="2553"/>
      <c r="BT30" s="2553"/>
      <c r="BU30" s="2554"/>
      <c r="BV30" s="2552" t="s">
        <v>587</v>
      </c>
      <c r="BW30" s="2553"/>
      <c r="BX30" s="2553"/>
      <c r="BY30" s="2553"/>
      <c r="BZ30" s="2553"/>
      <c r="CA30" s="2553"/>
      <c r="CB30" s="2553"/>
      <c r="CC30" s="2554"/>
      <c r="CD30" s="2552" t="s">
        <v>588</v>
      </c>
      <c r="CE30" s="2553"/>
      <c r="CF30" s="2553"/>
      <c r="CG30" s="2553"/>
      <c r="CH30" s="2553"/>
      <c r="CI30" s="2553"/>
      <c r="CJ30" s="2554"/>
    </row>
    <row r="31" spans="2:88" ht="13.5" customHeight="1">
      <c r="B31" s="705"/>
      <c r="C31" s="2821"/>
      <c r="D31" s="2821"/>
      <c r="E31" s="2821"/>
      <c r="F31" s="2821"/>
      <c r="G31" s="2821"/>
      <c r="H31" s="704"/>
      <c r="I31" s="2626"/>
      <c r="J31" s="2620"/>
      <c r="K31" s="2620"/>
      <c r="L31" s="2620"/>
      <c r="M31" s="2620"/>
      <c r="N31" s="2620"/>
      <c r="O31" s="2620"/>
      <c r="P31" s="2620"/>
      <c r="Q31" s="2620"/>
      <c r="R31" s="2621"/>
      <c r="S31" s="2626"/>
      <c r="T31" s="2620"/>
      <c r="U31" s="2620"/>
      <c r="V31" s="2620"/>
      <c r="W31" s="2620"/>
      <c r="X31" s="2620"/>
      <c r="Y31" s="2620"/>
      <c r="Z31" s="2620"/>
      <c r="AA31" s="2620"/>
      <c r="AB31" s="2620"/>
      <c r="AC31" s="2620"/>
      <c r="AD31" s="2620"/>
      <c r="AE31" s="2620"/>
      <c r="AF31" s="2620"/>
      <c r="AG31" s="2621"/>
      <c r="AH31" s="2626"/>
      <c r="AI31" s="2620"/>
      <c r="AJ31" s="2620"/>
      <c r="AK31" s="2620"/>
      <c r="AL31" s="2620"/>
      <c r="AM31" s="2620"/>
      <c r="AN31" s="2620"/>
      <c r="AO31" s="2620"/>
      <c r="AP31" s="2620"/>
      <c r="AQ31" s="2620"/>
      <c r="AR31" s="2621"/>
      <c r="AS31" s="695"/>
      <c r="AT31" s="705"/>
      <c r="AU31" s="2797"/>
      <c r="AV31" s="2797"/>
      <c r="AW31" s="2797"/>
      <c r="AX31" s="2797"/>
      <c r="AY31" s="2797"/>
      <c r="AZ31" s="704"/>
      <c r="BA31" s="2867"/>
      <c r="BB31" s="2868"/>
      <c r="BC31" s="2868"/>
      <c r="BD31" s="2868"/>
      <c r="BE31" s="2868"/>
      <c r="BF31" s="2869"/>
      <c r="BG31" s="2626"/>
      <c r="BH31" s="2620"/>
      <c r="BI31" s="2620"/>
      <c r="BJ31" s="2620"/>
      <c r="BK31" s="2620"/>
      <c r="BL31" s="2620"/>
      <c r="BM31" s="2620"/>
      <c r="BN31" s="2626"/>
      <c r="BO31" s="2620"/>
      <c r="BP31" s="2620"/>
      <c r="BQ31" s="2620"/>
      <c r="BR31" s="2620"/>
      <c r="BS31" s="2620"/>
      <c r="BT31" s="2620"/>
      <c r="BU31" s="2621"/>
      <c r="BV31" s="2626"/>
      <c r="BW31" s="2620"/>
      <c r="BX31" s="2620"/>
      <c r="BY31" s="2620"/>
      <c r="BZ31" s="2620"/>
      <c r="CA31" s="2620"/>
      <c r="CB31" s="2620"/>
      <c r="CC31" s="2621"/>
      <c r="CD31" s="2626"/>
      <c r="CE31" s="2620"/>
      <c r="CF31" s="2620"/>
      <c r="CG31" s="2620"/>
      <c r="CH31" s="2620"/>
      <c r="CI31" s="2620"/>
      <c r="CJ31" s="2621"/>
    </row>
    <row r="32" spans="2:88" ht="13.5" customHeight="1">
      <c r="B32" s="705"/>
      <c r="C32" s="2821"/>
      <c r="D32" s="2821"/>
      <c r="E32" s="2821"/>
      <c r="F32" s="2821"/>
      <c r="G32" s="2821"/>
      <c r="H32" s="704"/>
      <c r="I32" s="2637" t="s">
        <v>579</v>
      </c>
      <c r="J32" s="2638"/>
      <c r="K32" s="2638"/>
      <c r="L32" s="2638"/>
      <c r="M32" s="2638"/>
      <c r="N32" s="2638"/>
      <c r="O32" s="2638"/>
      <c r="P32" s="2638"/>
      <c r="Q32" s="2638"/>
      <c r="R32" s="2639"/>
      <c r="S32" s="2627" t="s">
        <v>1323</v>
      </c>
      <c r="T32" s="2628"/>
      <c r="U32" s="2628"/>
      <c r="V32" s="2628"/>
      <c r="W32" s="2628"/>
      <c r="X32" s="2628"/>
      <c r="Y32" s="2618" t="s">
        <v>1325</v>
      </c>
      <c r="Z32" s="2832"/>
      <c r="AA32" s="2832"/>
      <c r="AB32" s="2832"/>
      <c r="AC32" s="2832"/>
      <c r="AD32" s="2832"/>
      <c r="AE32" s="2832"/>
      <c r="AF32" s="2618" t="s">
        <v>1324</v>
      </c>
      <c r="AG32" s="2679"/>
      <c r="AH32" s="2769" t="s">
        <v>1281</v>
      </c>
      <c r="AI32" s="2770"/>
      <c r="AJ32" s="2770"/>
      <c r="AK32" s="2770"/>
      <c r="AL32" s="2770"/>
      <c r="AM32" s="2770"/>
      <c r="AN32" s="2770"/>
      <c r="AO32" s="2770"/>
      <c r="AP32" s="2770"/>
      <c r="AQ32" s="2770"/>
      <c r="AR32" s="2771"/>
      <c r="AS32" s="695"/>
      <c r="AT32" s="705"/>
      <c r="AU32" s="2797"/>
      <c r="AV32" s="2797"/>
      <c r="AW32" s="2797"/>
      <c r="AX32" s="2797"/>
      <c r="AY32" s="2797"/>
      <c r="AZ32" s="704"/>
      <c r="BA32" s="2867"/>
      <c r="BB32" s="2868"/>
      <c r="BC32" s="2868"/>
      <c r="BD32" s="2868"/>
      <c r="BE32" s="2868"/>
      <c r="BF32" s="2869"/>
      <c r="BG32" s="2693"/>
      <c r="BH32" s="2694"/>
      <c r="BI32" s="2694"/>
      <c r="BJ32" s="2694"/>
      <c r="BK32" s="2694"/>
      <c r="BL32" s="2694"/>
      <c r="BM32" s="2694"/>
      <c r="BN32" s="2693"/>
      <c r="BO32" s="2694"/>
      <c r="BP32" s="2694"/>
      <c r="BQ32" s="2694"/>
      <c r="BR32" s="2694"/>
      <c r="BS32" s="2694"/>
      <c r="BT32" s="2694"/>
      <c r="BU32" s="2695"/>
      <c r="BV32" s="2693"/>
      <c r="BW32" s="2694"/>
      <c r="BX32" s="2694"/>
      <c r="BY32" s="2694"/>
      <c r="BZ32" s="2694"/>
      <c r="CA32" s="2694"/>
      <c r="CB32" s="2694"/>
      <c r="CC32" s="2695"/>
      <c r="CD32" s="2693"/>
      <c r="CE32" s="2694"/>
      <c r="CF32" s="2694"/>
      <c r="CG32" s="2694"/>
      <c r="CH32" s="2694"/>
      <c r="CI32" s="2694"/>
      <c r="CJ32" s="2695"/>
    </row>
    <row r="33" spans="2:88" ht="13.5" customHeight="1">
      <c r="B33" s="705"/>
      <c r="C33" s="2821"/>
      <c r="D33" s="2821"/>
      <c r="E33" s="2821"/>
      <c r="F33" s="2821"/>
      <c r="G33" s="2821"/>
      <c r="H33" s="704"/>
      <c r="I33" s="2640"/>
      <c r="J33" s="2641"/>
      <c r="K33" s="2641"/>
      <c r="L33" s="2641"/>
      <c r="M33" s="2641"/>
      <c r="N33" s="2641"/>
      <c r="O33" s="2641"/>
      <c r="P33" s="2641"/>
      <c r="Q33" s="2641"/>
      <c r="R33" s="2642"/>
      <c r="S33" s="2629"/>
      <c r="T33" s="2630"/>
      <c r="U33" s="2630"/>
      <c r="V33" s="2630"/>
      <c r="W33" s="2630"/>
      <c r="X33" s="2630"/>
      <c r="Y33" s="2619"/>
      <c r="Z33" s="2833"/>
      <c r="AA33" s="2833"/>
      <c r="AB33" s="2833"/>
      <c r="AC33" s="2833"/>
      <c r="AD33" s="2833"/>
      <c r="AE33" s="2833"/>
      <c r="AF33" s="2619"/>
      <c r="AG33" s="2680"/>
      <c r="AH33" s="2772"/>
      <c r="AI33" s="2773"/>
      <c r="AJ33" s="2773"/>
      <c r="AK33" s="2773"/>
      <c r="AL33" s="2773"/>
      <c r="AM33" s="2773"/>
      <c r="AN33" s="2773"/>
      <c r="AO33" s="2773"/>
      <c r="AP33" s="2773"/>
      <c r="AQ33" s="2773"/>
      <c r="AR33" s="2774"/>
      <c r="AS33" s="695"/>
      <c r="AT33" s="703"/>
      <c r="AU33" s="2683"/>
      <c r="AV33" s="2683"/>
      <c r="AW33" s="2683"/>
      <c r="AX33" s="2683"/>
      <c r="AY33" s="2683"/>
      <c r="AZ33" s="702"/>
      <c r="BA33" s="2870"/>
      <c r="BB33" s="2871"/>
      <c r="BC33" s="2871"/>
      <c r="BD33" s="2871"/>
      <c r="BE33" s="2871"/>
      <c r="BF33" s="2872"/>
      <c r="BG33" s="2696"/>
      <c r="BH33" s="2697"/>
      <c r="BI33" s="2697"/>
      <c r="BJ33" s="2697"/>
      <c r="BK33" s="2697"/>
      <c r="BL33" s="2697"/>
      <c r="BM33" s="2697"/>
      <c r="BN33" s="2696"/>
      <c r="BO33" s="2697"/>
      <c r="BP33" s="2697"/>
      <c r="BQ33" s="2697"/>
      <c r="BR33" s="2697"/>
      <c r="BS33" s="2697"/>
      <c r="BT33" s="2697"/>
      <c r="BU33" s="2698"/>
      <c r="BV33" s="2696"/>
      <c r="BW33" s="2697"/>
      <c r="BX33" s="2697"/>
      <c r="BY33" s="2697"/>
      <c r="BZ33" s="2697"/>
      <c r="CA33" s="2697"/>
      <c r="CB33" s="2697"/>
      <c r="CC33" s="2698"/>
      <c r="CD33" s="2696"/>
      <c r="CE33" s="2697"/>
      <c r="CF33" s="2697"/>
      <c r="CG33" s="2697"/>
      <c r="CH33" s="2697"/>
      <c r="CI33" s="2697"/>
      <c r="CJ33" s="2698"/>
    </row>
    <row r="34" spans="2:88" ht="13.5" customHeight="1">
      <c r="B34" s="705"/>
      <c r="C34" s="2821"/>
      <c r="D34" s="2821"/>
      <c r="E34" s="2821"/>
      <c r="F34" s="2821"/>
      <c r="G34" s="2821"/>
      <c r="H34" s="704"/>
      <c r="I34" s="2601" t="s">
        <v>579</v>
      </c>
      <c r="J34" s="2602"/>
      <c r="K34" s="2602"/>
      <c r="L34" s="2602"/>
      <c r="M34" s="2602"/>
      <c r="N34" s="2602"/>
      <c r="O34" s="2602"/>
      <c r="P34" s="2602"/>
      <c r="Q34" s="2602"/>
      <c r="R34" s="2603"/>
      <c r="S34" s="2614" t="s">
        <v>1323</v>
      </c>
      <c r="T34" s="2615"/>
      <c r="U34" s="2615"/>
      <c r="V34" s="2615"/>
      <c r="W34" s="2615"/>
      <c r="X34" s="2615"/>
      <c r="Y34" s="2618" t="s">
        <v>1325</v>
      </c>
      <c r="Z34" s="2836"/>
      <c r="AA34" s="2836"/>
      <c r="AB34" s="2836"/>
      <c r="AC34" s="2836"/>
      <c r="AD34" s="2836"/>
      <c r="AE34" s="2836"/>
      <c r="AF34" s="2618" t="s">
        <v>1324</v>
      </c>
      <c r="AG34" s="2679"/>
      <c r="AH34" s="2607" t="s">
        <v>1281</v>
      </c>
      <c r="AI34" s="2608"/>
      <c r="AJ34" s="2608"/>
      <c r="AK34" s="2608"/>
      <c r="AL34" s="2608"/>
      <c r="AM34" s="2608"/>
      <c r="AN34" s="2608"/>
      <c r="AO34" s="2608"/>
      <c r="AP34" s="2608"/>
      <c r="AQ34" s="2608"/>
      <c r="AR34" s="2609"/>
      <c r="AS34" s="695"/>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row>
    <row r="35" spans="2:88" ht="13.5" customHeight="1">
      <c r="B35" s="703"/>
      <c r="C35" s="2822"/>
      <c r="D35" s="2822"/>
      <c r="E35" s="2822"/>
      <c r="F35" s="2822"/>
      <c r="G35" s="2822"/>
      <c r="H35" s="702"/>
      <c r="I35" s="2604"/>
      <c r="J35" s="2605"/>
      <c r="K35" s="2605"/>
      <c r="L35" s="2605"/>
      <c r="M35" s="2605"/>
      <c r="N35" s="2605"/>
      <c r="O35" s="2605"/>
      <c r="P35" s="2605"/>
      <c r="Q35" s="2605"/>
      <c r="R35" s="2606"/>
      <c r="S35" s="2616"/>
      <c r="T35" s="2617"/>
      <c r="U35" s="2617"/>
      <c r="V35" s="2617"/>
      <c r="W35" s="2617"/>
      <c r="X35" s="2617"/>
      <c r="Y35" s="2619"/>
      <c r="Z35" s="2837"/>
      <c r="AA35" s="2837"/>
      <c r="AB35" s="2837"/>
      <c r="AC35" s="2837"/>
      <c r="AD35" s="2837"/>
      <c r="AE35" s="2837"/>
      <c r="AF35" s="2619"/>
      <c r="AG35" s="2680"/>
      <c r="AH35" s="2610"/>
      <c r="AI35" s="2611"/>
      <c r="AJ35" s="2611"/>
      <c r="AK35" s="2611"/>
      <c r="AL35" s="2611"/>
      <c r="AM35" s="2611"/>
      <c r="AN35" s="2611"/>
      <c r="AO35" s="2611"/>
      <c r="AP35" s="2611"/>
      <c r="AQ35" s="2611"/>
      <c r="AR35" s="2612"/>
      <c r="AS35" s="695"/>
      <c r="AT35" s="2558" t="s">
        <v>596</v>
      </c>
      <c r="AU35" s="2559"/>
      <c r="AV35" s="2559"/>
      <c r="AW35" s="2559"/>
      <c r="AX35" s="2559"/>
      <c r="AY35" s="2559"/>
      <c r="AZ35" s="2559"/>
      <c r="BA35" s="2559"/>
      <c r="BB35" s="2560"/>
      <c r="BC35" s="2552"/>
      <c r="BD35" s="2553"/>
      <c r="BE35" s="2553"/>
      <c r="BF35" s="2553"/>
      <c r="BG35" s="2553"/>
      <c r="BH35" s="2553"/>
      <c r="BI35" s="2553"/>
      <c r="BJ35" s="2553"/>
      <c r="BK35" s="2553"/>
      <c r="BL35" s="2553"/>
      <c r="BM35" s="2554"/>
      <c r="BN35" s="695"/>
      <c r="BO35" s="2558" t="s">
        <v>16</v>
      </c>
      <c r="BP35" s="2559"/>
      <c r="BQ35" s="2559"/>
      <c r="BR35" s="2559"/>
      <c r="BS35" s="2559"/>
      <c r="BT35" s="2559"/>
      <c r="BU35" s="2559"/>
      <c r="BV35" s="2559"/>
      <c r="BW35" s="2560"/>
      <c r="BX35" s="2558"/>
      <c r="BY35" s="2559"/>
      <c r="BZ35" s="2559"/>
      <c r="CA35" s="2559"/>
      <c r="CB35" s="2559"/>
      <c r="CC35" s="2559"/>
      <c r="CD35" s="2559"/>
      <c r="CE35" s="2559"/>
      <c r="CF35" s="2559"/>
      <c r="CG35" s="2559"/>
      <c r="CH35" s="2559"/>
      <c r="CI35" s="2559"/>
      <c r="CJ35" s="2560"/>
    </row>
    <row r="36" spans="2:88" ht="13.5" customHeight="1">
      <c r="B36" s="706"/>
      <c r="C36" s="714"/>
      <c r="D36" s="714"/>
      <c r="E36" s="714"/>
      <c r="F36" s="714"/>
      <c r="G36" s="714"/>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695"/>
      <c r="AT36" s="2561"/>
      <c r="AU36" s="2562"/>
      <c r="AV36" s="2562"/>
      <c r="AW36" s="2562"/>
      <c r="AX36" s="2562"/>
      <c r="AY36" s="2562"/>
      <c r="AZ36" s="2562"/>
      <c r="BA36" s="2562"/>
      <c r="BB36" s="2563"/>
      <c r="BC36" s="2555"/>
      <c r="BD36" s="2556"/>
      <c r="BE36" s="2556"/>
      <c r="BF36" s="2556"/>
      <c r="BG36" s="2556"/>
      <c r="BH36" s="2556"/>
      <c r="BI36" s="2556"/>
      <c r="BJ36" s="2556"/>
      <c r="BK36" s="2556"/>
      <c r="BL36" s="2556"/>
      <c r="BM36" s="2557"/>
      <c r="BN36" s="695"/>
      <c r="BO36" s="2561"/>
      <c r="BP36" s="2562"/>
      <c r="BQ36" s="2562"/>
      <c r="BR36" s="2562"/>
      <c r="BS36" s="2562"/>
      <c r="BT36" s="2562"/>
      <c r="BU36" s="2562"/>
      <c r="BV36" s="2562"/>
      <c r="BW36" s="2563"/>
      <c r="BX36" s="2794"/>
      <c r="BY36" s="2795"/>
      <c r="BZ36" s="2795"/>
      <c r="CA36" s="2795"/>
      <c r="CB36" s="2795"/>
      <c r="CC36" s="2795"/>
      <c r="CD36" s="2795"/>
      <c r="CE36" s="2795"/>
      <c r="CF36" s="2795"/>
      <c r="CG36" s="2795"/>
      <c r="CH36" s="2795"/>
      <c r="CI36" s="2795"/>
      <c r="CJ36" s="2796"/>
    </row>
    <row r="37" spans="2:88" ht="13.5" customHeight="1">
      <c r="B37" s="713"/>
      <c r="C37" s="2681" t="s">
        <v>584</v>
      </c>
      <c r="D37" s="2681"/>
      <c r="E37" s="2681"/>
      <c r="F37" s="2681"/>
      <c r="G37" s="2681"/>
      <c r="H37" s="712"/>
      <c r="I37" s="888" t="s">
        <v>893</v>
      </c>
      <c r="J37" s="2681" t="s">
        <v>585</v>
      </c>
      <c r="K37" s="2681"/>
      <c r="L37" s="2681"/>
      <c r="M37" s="2681"/>
      <c r="N37" s="710"/>
      <c r="O37" s="2681" t="s">
        <v>586</v>
      </c>
      <c r="P37" s="2681"/>
      <c r="Q37" s="2681"/>
      <c r="R37" s="2681"/>
      <c r="S37" s="2681"/>
      <c r="T37" s="2681"/>
      <c r="U37" s="2681"/>
      <c r="V37" s="2681"/>
      <c r="W37" s="2681"/>
      <c r="X37" s="2681"/>
      <c r="Y37" s="2717" t="s">
        <v>587</v>
      </c>
      <c r="Z37" s="2717"/>
      <c r="AA37" s="2717"/>
      <c r="AB37" s="2717"/>
      <c r="AC37" s="2717"/>
      <c r="AD37" s="2717"/>
      <c r="AE37" s="2717"/>
      <c r="AF37" s="2717"/>
      <c r="AG37" s="2717"/>
      <c r="AH37" s="2717"/>
      <c r="AI37" s="2681" t="s">
        <v>588</v>
      </c>
      <c r="AJ37" s="2681"/>
      <c r="AK37" s="2681"/>
      <c r="AL37" s="2681"/>
      <c r="AM37" s="2681"/>
      <c r="AN37" s="2681"/>
      <c r="AO37" s="2681"/>
      <c r="AP37" s="2681"/>
      <c r="AQ37" s="2681"/>
      <c r="AR37" s="2682"/>
      <c r="AS37" s="695"/>
      <c r="AT37" s="699"/>
      <c r="AU37" s="695"/>
      <c r="AV37" s="2817" t="s">
        <v>597</v>
      </c>
      <c r="AW37" s="2681"/>
      <c r="AX37" s="2681"/>
      <c r="AY37" s="2681"/>
      <c r="AZ37" s="2681"/>
      <c r="BA37" s="2681"/>
      <c r="BB37" s="2682"/>
      <c r="BC37" s="2552"/>
      <c r="BD37" s="2553"/>
      <c r="BE37" s="2553"/>
      <c r="BF37" s="2553"/>
      <c r="BG37" s="2553"/>
      <c r="BH37" s="2553"/>
      <c r="BI37" s="2553"/>
      <c r="BJ37" s="2553"/>
      <c r="BK37" s="2553"/>
      <c r="BL37" s="2553"/>
      <c r="BM37" s="2554"/>
      <c r="BN37" s="695"/>
      <c r="BO37" s="2558" t="s">
        <v>598</v>
      </c>
      <c r="BP37" s="2559"/>
      <c r="BQ37" s="2559"/>
      <c r="BR37" s="2559"/>
      <c r="BS37" s="2559"/>
      <c r="BT37" s="2559"/>
      <c r="BU37" s="2559"/>
      <c r="BV37" s="2559"/>
      <c r="BW37" s="2560"/>
      <c r="BX37" s="2558"/>
      <c r="BY37" s="2559"/>
      <c r="BZ37" s="2559"/>
      <c r="CA37" s="2559"/>
      <c r="CB37" s="2559"/>
      <c r="CC37" s="2559"/>
      <c r="CD37" s="2559"/>
      <c r="CE37" s="2559"/>
      <c r="CF37" s="2559"/>
      <c r="CG37" s="2559"/>
      <c r="CH37" s="2559"/>
      <c r="CI37" s="2559"/>
      <c r="CJ37" s="2560"/>
    </row>
    <row r="38" spans="2:88" ht="13.5" customHeight="1">
      <c r="B38" s="705"/>
      <c r="C38" s="2797"/>
      <c r="D38" s="2797"/>
      <c r="E38" s="2797"/>
      <c r="F38" s="2797"/>
      <c r="G38" s="2797"/>
      <c r="H38" s="704"/>
      <c r="I38" s="709"/>
      <c r="J38" s="2797"/>
      <c r="K38" s="2797"/>
      <c r="L38" s="2797"/>
      <c r="M38" s="2797"/>
      <c r="N38" s="708"/>
      <c r="O38" s="2683"/>
      <c r="P38" s="2683"/>
      <c r="Q38" s="2683"/>
      <c r="R38" s="2683"/>
      <c r="S38" s="2683"/>
      <c r="T38" s="2683"/>
      <c r="U38" s="2683"/>
      <c r="V38" s="2683"/>
      <c r="W38" s="2683"/>
      <c r="X38" s="2683"/>
      <c r="Y38" s="2717"/>
      <c r="Z38" s="2717"/>
      <c r="AA38" s="2717"/>
      <c r="AB38" s="2717"/>
      <c r="AC38" s="2717"/>
      <c r="AD38" s="2717"/>
      <c r="AE38" s="2717"/>
      <c r="AF38" s="2717"/>
      <c r="AG38" s="2717"/>
      <c r="AH38" s="2717"/>
      <c r="AI38" s="2683"/>
      <c r="AJ38" s="2683"/>
      <c r="AK38" s="2683"/>
      <c r="AL38" s="2683"/>
      <c r="AM38" s="2683"/>
      <c r="AN38" s="2683"/>
      <c r="AO38" s="2683"/>
      <c r="AP38" s="2683"/>
      <c r="AQ38" s="2683"/>
      <c r="AR38" s="2684"/>
      <c r="AS38" s="695"/>
      <c r="AT38" s="699"/>
      <c r="AU38" s="695"/>
      <c r="AV38" s="2873"/>
      <c r="AW38" s="2797"/>
      <c r="AX38" s="2797"/>
      <c r="AY38" s="2797"/>
      <c r="AZ38" s="2797"/>
      <c r="BA38" s="2797"/>
      <c r="BB38" s="2874"/>
      <c r="BC38" s="2555"/>
      <c r="BD38" s="2556"/>
      <c r="BE38" s="2556"/>
      <c r="BF38" s="2556"/>
      <c r="BG38" s="2556"/>
      <c r="BH38" s="2556"/>
      <c r="BI38" s="2556"/>
      <c r="BJ38" s="2556"/>
      <c r="BK38" s="2556"/>
      <c r="BL38" s="2556"/>
      <c r="BM38" s="2557"/>
      <c r="BN38" s="695"/>
      <c r="BO38" s="2561"/>
      <c r="BP38" s="2562"/>
      <c r="BQ38" s="2562"/>
      <c r="BR38" s="2562"/>
      <c r="BS38" s="2562"/>
      <c r="BT38" s="2562"/>
      <c r="BU38" s="2562"/>
      <c r="BV38" s="2562"/>
      <c r="BW38" s="2563"/>
      <c r="BX38" s="2794"/>
      <c r="BY38" s="2795"/>
      <c r="BZ38" s="2795"/>
      <c r="CA38" s="2795"/>
      <c r="CB38" s="2795"/>
      <c r="CC38" s="2795"/>
      <c r="CD38" s="2795"/>
      <c r="CE38" s="2795"/>
      <c r="CF38" s="2795"/>
      <c r="CG38" s="2795"/>
      <c r="CH38" s="2795"/>
      <c r="CI38" s="2795"/>
      <c r="CJ38" s="2796"/>
    </row>
    <row r="39" spans="2:88" ht="13.5" customHeight="1">
      <c r="B39" s="705"/>
      <c r="C39" s="2797"/>
      <c r="D39" s="2797"/>
      <c r="E39" s="2797"/>
      <c r="F39" s="2797"/>
      <c r="G39" s="2797"/>
      <c r="H39" s="704"/>
      <c r="I39" s="707"/>
      <c r="J39" s="2797"/>
      <c r="K39" s="2797"/>
      <c r="L39" s="2797"/>
      <c r="M39" s="2797"/>
      <c r="N39" s="704"/>
      <c r="O39" s="3152" t="s">
        <v>1500</v>
      </c>
      <c r="P39" s="3153"/>
      <c r="Q39" s="3153"/>
      <c r="R39" s="3153"/>
      <c r="S39" s="3153"/>
      <c r="T39" s="3153"/>
      <c r="U39" s="3153"/>
      <c r="V39" s="3153"/>
      <c r="W39" s="3153"/>
      <c r="X39" s="3154"/>
      <c r="Y39" s="3152" t="s">
        <v>1500</v>
      </c>
      <c r="Z39" s="3153"/>
      <c r="AA39" s="3153"/>
      <c r="AB39" s="3153"/>
      <c r="AC39" s="3153"/>
      <c r="AD39" s="3153"/>
      <c r="AE39" s="3153"/>
      <c r="AF39" s="3153"/>
      <c r="AG39" s="3153"/>
      <c r="AH39" s="3154"/>
      <c r="AI39" s="3152" t="s">
        <v>1500</v>
      </c>
      <c r="AJ39" s="3153"/>
      <c r="AK39" s="3153"/>
      <c r="AL39" s="3153"/>
      <c r="AM39" s="3153"/>
      <c r="AN39" s="3153"/>
      <c r="AO39" s="3153"/>
      <c r="AP39" s="3153"/>
      <c r="AQ39" s="3153"/>
      <c r="AR39" s="3154"/>
      <c r="AS39" s="695"/>
      <c r="AT39" s="2782" t="s">
        <v>15</v>
      </c>
      <c r="AU39" s="2783"/>
      <c r="AV39" s="2783"/>
      <c r="AW39" s="2783"/>
      <c r="AX39" s="2783"/>
      <c r="AY39" s="2783"/>
      <c r="AZ39" s="2783"/>
      <c r="BA39" s="2783"/>
      <c r="BB39" s="2784"/>
      <c r="BC39" s="3110" t="s">
        <v>599</v>
      </c>
      <c r="BD39" s="3111"/>
      <c r="BE39" s="3111"/>
      <c r="BF39" s="3111"/>
      <c r="BG39" s="3111"/>
      <c r="BH39" s="3111"/>
      <c r="BI39" s="3111"/>
      <c r="BJ39" s="3111"/>
      <c r="BK39" s="3111"/>
      <c r="BL39" s="3111"/>
      <c r="BM39" s="3112"/>
      <c r="BN39" s="695"/>
      <c r="BO39" s="2558" t="s">
        <v>600</v>
      </c>
      <c r="BP39" s="2559"/>
      <c r="BQ39" s="2559"/>
      <c r="BR39" s="2559"/>
      <c r="BS39" s="2559"/>
      <c r="BT39" s="2559"/>
      <c r="BU39" s="2559"/>
      <c r="BV39" s="2559"/>
      <c r="BW39" s="2560"/>
      <c r="BX39" s="2558"/>
      <c r="BY39" s="2559"/>
      <c r="BZ39" s="2559"/>
      <c r="CA39" s="2559"/>
      <c r="CB39" s="2559"/>
      <c r="CC39" s="2559"/>
      <c r="CD39" s="2559"/>
      <c r="CE39" s="2559"/>
      <c r="CF39" s="2559"/>
      <c r="CG39" s="2559"/>
      <c r="CH39" s="2559"/>
      <c r="CI39" s="2559"/>
      <c r="CJ39" s="2560"/>
    </row>
    <row r="40" spans="2:88" ht="13.5" customHeight="1">
      <c r="B40" s="705"/>
      <c r="C40" s="2797"/>
      <c r="D40" s="2797"/>
      <c r="E40" s="2797"/>
      <c r="F40" s="2797"/>
      <c r="G40" s="2797"/>
      <c r="H40" s="704"/>
      <c r="I40" s="707"/>
      <c r="J40" s="2797"/>
      <c r="K40" s="2797"/>
      <c r="L40" s="2797"/>
      <c r="M40" s="2797"/>
      <c r="N40" s="704"/>
      <c r="O40" s="3155"/>
      <c r="P40" s="3156"/>
      <c r="Q40" s="3156"/>
      <c r="R40" s="3156"/>
      <c r="S40" s="3156"/>
      <c r="T40" s="3156"/>
      <c r="U40" s="3156"/>
      <c r="V40" s="3156"/>
      <c r="W40" s="3156"/>
      <c r="X40" s="3157"/>
      <c r="Y40" s="3155"/>
      <c r="Z40" s="3156"/>
      <c r="AA40" s="3156"/>
      <c r="AB40" s="3156"/>
      <c r="AC40" s="3156"/>
      <c r="AD40" s="3156"/>
      <c r="AE40" s="3156"/>
      <c r="AF40" s="3156"/>
      <c r="AG40" s="3156"/>
      <c r="AH40" s="3157"/>
      <c r="AI40" s="3155"/>
      <c r="AJ40" s="3156"/>
      <c r="AK40" s="3156"/>
      <c r="AL40" s="3156"/>
      <c r="AM40" s="3156"/>
      <c r="AN40" s="3156"/>
      <c r="AO40" s="3156"/>
      <c r="AP40" s="3156"/>
      <c r="AQ40" s="3156"/>
      <c r="AR40" s="3157"/>
      <c r="AS40" s="695"/>
      <c r="AT40" s="2785"/>
      <c r="AU40" s="2786"/>
      <c r="AV40" s="2786"/>
      <c r="AW40" s="2786"/>
      <c r="AX40" s="2786"/>
      <c r="AY40" s="2786"/>
      <c r="AZ40" s="2786"/>
      <c r="BA40" s="2786"/>
      <c r="BB40" s="2787"/>
      <c r="BC40" s="3113"/>
      <c r="BD40" s="3114"/>
      <c r="BE40" s="3114"/>
      <c r="BF40" s="3114"/>
      <c r="BG40" s="3114"/>
      <c r="BH40" s="3114"/>
      <c r="BI40" s="3114"/>
      <c r="BJ40" s="3114"/>
      <c r="BK40" s="3114"/>
      <c r="BL40" s="3114"/>
      <c r="BM40" s="3115"/>
      <c r="BN40" s="695"/>
      <c r="BO40" s="2561"/>
      <c r="BP40" s="2562"/>
      <c r="BQ40" s="2562"/>
      <c r="BR40" s="2562"/>
      <c r="BS40" s="2562"/>
      <c r="BT40" s="2562"/>
      <c r="BU40" s="2562"/>
      <c r="BV40" s="2562"/>
      <c r="BW40" s="2563"/>
      <c r="BX40" s="2794"/>
      <c r="BY40" s="2795"/>
      <c r="BZ40" s="2795"/>
      <c r="CA40" s="2795"/>
      <c r="CB40" s="2795"/>
      <c r="CC40" s="2795"/>
      <c r="CD40" s="2795"/>
      <c r="CE40" s="2795"/>
      <c r="CF40" s="2795"/>
      <c r="CG40" s="2795"/>
      <c r="CH40" s="2795"/>
      <c r="CI40" s="2795"/>
      <c r="CJ40" s="2796"/>
    </row>
    <row r="41" spans="2:88" ht="13.5" customHeight="1">
      <c r="B41" s="705"/>
      <c r="C41" s="2797"/>
      <c r="D41" s="2797"/>
      <c r="E41" s="2797"/>
      <c r="F41" s="2797"/>
      <c r="G41" s="2797"/>
      <c r="H41" s="704"/>
      <c r="I41" s="2817" t="s">
        <v>593</v>
      </c>
      <c r="J41" s="2865"/>
      <c r="K41" s="2865"/>
      <c r="L41" s="2865"/>
      <c r="M41" s="2865"/>
      <c r="N41" s="2866"/>
      <c r="O41" s="2552" t="s">
        <v>594</v>
      </c>
      <c r="P41" s="2553"/>
      <c r="Q41" s="2553"/>
      <c r="R41" s="2553"/>
      <c r="S41" s="2553"/>
      <c r="T41" s="2553"/>
      <c r="U41" s="2553"/>
      <c r="V41" s="2552" t="s">
        <v>586</v>
      </c>
      <c r="W41" s="2553"/>
      <c r="X41" s="2553"/>
      <c r="Y41" s="2553"/>
      <c r="Z41" s="2553"/>
      <c r="AA41" s="2553"/>
      <c r="AB41" s="2553"/>
      <c r="AC41" s="2554"/>
      <c r="AD41" s="2552" t="s">
        <v>587</v>
      </c>
      <c r="AE41" s="2553"/>
      <c r="AF41" s="2553"/>
      <c r="AG41" s="2553"/>
      <c r="AH41" s="2553"/>
      <c r="AI41" s="2553"/>
      <c r="AJ41" s="2553"/>
      <c r="AK41" s="2554"/>
      <c r="AL41" s="2552" t="s">
        <v>588</v>
      </c>
      <c r="AM41" s="2553"/>
      <c r="AN41" s="2553"/>
      <c r="AO41" s="2553"/>
      <c r="AP41" s="2553"/>
      <c r="AQ41" s="2553"/>
      <c r="AR41" s="2554"/>
      <c r="AS41" s="695"/>
      <c r="AT41" s="699"/>
      <c r="AU41" s="695"/>
      <c r="AV41" s="2558" t="s">
        <v>601</v>
      </c>
      <c r="AW41" s="2559"/>
      <c r="AX41" s="2559"/>
      <c r="AY41" s="2559"/>
      <c r="AZ41" s="2559"/>
      <c r="BA41" s="2559"/>
      <c r="BB41" s="2560"/>
      <c r="BC41" s="2705"/>
      <c r="BD41" s="2706"/>
      <c r="BE41" s="2706"/>
      <c r="BF41" s="2706"/>
      <c r="BG41" s="2706"/>
      <c r="BH41" s="2706"/>
      <c r="BI41" s="2706"/>
      <c r="BJ41" s="2706"/>
      <c r="BK41" s="2706"/>
      <c r="BL41" s="2706"/>
      <c r="BM41" s="2707"/>
      <c r="BN41" s="695"/>
      <c r="BO41" s="2558" t="s">
        <v>602</v>
      </c>
      <c r="BP41" s="2559"/>
      <c r="BQ41" s="2559"/>
      <c r="BR41" s="2559"/>
      <c r="BS41" s="2559"/>
      <c r="BT41" s="2559"/>
      <c r="BU41" s="2559"/>
      <c r="BV41" s="2559"/>
      <c r="BW41" s="2560"/>
      <c r="BX41" s="2558"/>
      <c r="BY41" s="2559"/>
      <c r="BZ41" s="2559"/>
      <c r="CA41" s="2559"/>
      <c r="CB41" s="2559"/>
      <c r="CC41" s="2559"/>
      <c r="CD41" s="2559"/>
      <c r="CE41" s="2559"/>
      <c r="CF41" s="2559"/>
      <c r="CG41" s="2559"/>
      <c r="CH41" s="2559"/>
      <c r="CI41" s="2559"/>
      <c r="CJ41" s="2560"/>
    </row>
    <row r="42" spans="2:88" ht="13.5" customHeight="1">
      <c r="B42" s="705"/>
      <c r="C42" s="2797"/>
      <c r="D42" s="2797"/>
      <c r="E42" s="2797"/>
      <c r="F42" s="2797"/>
      <c r="G42" s="2797"/>
      <c r="H42" s="704"/>
      <c r="I42" s="2867"/>
      <c r="J42" s="2868"/>
      <c r="K42" s="2868"/>
      <c r="L42" s="2868"/>
      <c r="M42" s="2868"/>
      <c r="N42" s="2869"/>
      <c r="O42" s="2626"/>
      <c r="P42" s="2620"/>
      <c r="Q42" s="2620"/>
      <c r="R42" s="2620"/>
      <c r="S42" s="2620"/>
      <c r="T42" s="2620"/>
      <c r="U42" s="2620"/>
      <c r="V42" s="2626"/>
      <c r="W42" s="2620"/>
      <c r="X42" s="2620"/>
      <c r="Y42" s="2620"/>
      <c r="Z42" s="2620"/>
      <c r="AA42" s="2620"/>
      <c r="AB42" s="2620"/>
      <c r="AC42" s="2621"/>
      <c r="AD42" s="2626"/>
      <c r="AE42" s="2620"/>
      <c r="AF42" s="2620"/>
      <c r="AG42" s="2620"/>
      <c r="AH42" s="2620"/>
      <c r="AI42" s="2620"/>
      <c r="AJ42" s="2620"/>
      <c r="AK42" s="2621"/>
      <c r="AL42" s="2626"/>
      <c r="AM42" s="2620"/>
      <c r="AN42" s="2620"/>
      <c r="AO42" s="2620"/>
      <c r="AP42" s="2620"/>
      <c r="AQ42" s="2620"/>
      <c r="AR42" s="2621"/>
      <c r="AS42" s="695"/>
      <c r="AT42" s="698"/>
      <c r="AU42" s="697"/>
      <c r="AV42" s="2794"/>
      <c r="AW42" s="2795"/>
      <c r="AX42" s="2795"/>
      <c r="AY42" s="2795"/>
      <c r="AZ42" s="2795"/>
      <c r="BA42" s="2795"/>
      <c r="BB42" s="2796"/>
      <c r="BC42" s="2708"/>
      <c r="BD42" s="2709"/>
      <c r="BE42" s="2709"/>
      <c r="BF42" s="2709"/>
      <c r="BG42" s="2709"/>
      <c r="BH42" s="2709"/>
      <c r="BI42" s="2709"/>
      <c r="BJ42" s="2709"/>
      <c r="BK42" s="2709"/>
      <c r="BL42" s="2709"/>
      <c r="BM42" s="2710"/>
      <c r="BN42" s="695"/>
      <c r="BO42" s="2561"/>
      <c r="BP42" s="2562"/>
      <c r="BQ42" s="2562"/>
      <c r="BR42" s="2562"/>
      <c r="BS42" s="2562"/>
      <c r="BT42" s="2562"/>
      <c r="BU42" s="2562"/>
      <c r="BV42" s="2562"/>
      <c r="BW42" s="2563"/>
      <c r="BX42" s="2794"/>
      <c r="BY42" s="2795"/>
      <c r="BZ42" s="2795"/>
      <c r="CA42" s="2795"/>
      <c r="CB42" s="2795"/>
      <c r="CC42" s="2795"/>
      <c r="CD42" s="2795"/>
      <c r="CE42" s="2795"/>
      <c r="CF42" s="2795"/>
      <c r="CG42" s="2795"/>
      <c r="CH42" s="2795"/>
      <c r="CI42" s="2795"/>
      <c r="CJ42" s="2796"/>
    </row>
    <row r="43" spans="2:88" ht="13.5" customHeight="1">
      <c r="B43" s="705"/>
      <c r="C43" s="2797"/>
      <c r="D43" s="2797"/>
      <c r="E43" s="2797"/>
      <c r="F43" s="2797"/>
      <c r="G43" s="2797"/>
      <c r="H43" s="704"/>
      <c r="I43" s="2867"/>
      <c r="J43" s="2868"/>
      <c r="K43" s="2868"/>
      <c r="L43" s="2868"/>
      <c r="M43" s="2868"/>
      <c r="N43" s="2869"/>
      <c r="O43" s="3116"/>
      <c r="P43" s="3117"/>
      <c r="Q43" s="3117"/>
      <c r="R43" s="3117"/>
      <c r="S43" s="3117"/>
      <c r="T43" s="3117"/>
      <c r="U43" s="3117"/>
      <c r="V43" s="3116"/>
      <c r="W43" s="3117"/>
      <c r="X43" s="3117"/>
      <c r="Y43" s="3117"/>
      <c r="Z43" s="3117"/>
      <c r="AA43" s="3117"/>
      <c r="AB43" s="3117"/>
      <c r="AC43" s="3120"/>
      <c r="AD43" s="3116"/>
      <c r="AE43" s="3117"/>
      <c r="AF43" s="3117"/>
      <c r="AG43" s="3117"/>
      <c r="AH43" s="3117"/>
      <c r="AI43" s="3117"/>
      <c r="AJ43" s="3117"/>
      <c r="AK43" s="3120"/>
      <c r="AL43" s="3116"/>
      <c r="AM43" s="3117"/>
      <c r="AN43" s="3117"/>
      <c r="AO43" s="3117"/>
      <c r="AP43" s="3117"/>
      <c r="AQ43" s="3117"/>
      <c r="AR43" s="3120"/>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9"/>
      <c r="BP43" s="695"/>
      <c r="BQ43" s="2558" t="s">
        <v>601</v>
      </c>
      <c r="BR43" s="2559"/>
      <c r="BS43" s="2559"/>
      <c r="BT43" s="2559"/>
      <c r="BU43" s="2559"/>
      <c r="BV43" s="2559"/>
      <c r="BW43" s="2560"/>
      <c r="BX43" s="2558"/>
      <c r="BY43" s="2559"/>
      <c r="BZ43" s="2559"/>
      <c r="CA43" s="2559"/>
      <c r="CB43" s="2559"/>
      <c r="CC43" s="2559"/>
      <c r="CD43" s="2559"/>
      <c r="CE43" s="2559"/>
      <c r="CF43" s="2559"/>
      <c r="CG43" s="2559"/>
      <c r="CH43" s="2559"/>
      <c r="CI43" s="2559"/>
      <c r="CJ43" s="2560"/>
    </row>
    <row r="44" spans="2:88" ht="13.5" customHeight="1">
      <c r="B44" s="703"/>
      <c r="C44" s="2683"/>
      <c r="D44" s="2683"/>
      <c r="E44" s="2683"/>
      <c r="F44" s="2683"/>
      <c r="G44" s="2683"/>
      <c r="H44" s="702"/>
      <c r="I44" s="2870"/>
      <c r="J44" s="2871"/>
      <c r="K44" s="2871"/>
      <c r="L44" s="2871"/>
      <c r="M44" s="2871"/>
      <c r="N44" s="2872"/>
      <c r="O44" s="3118"/>
      <c r="P44" s="3119"/>
      <c r="Q44" s="3119"/>
      <c r="R44" s="3119"/>
      <c r="S44" s="3119"/>
      <c r="T44" s="3119"/>
      <c r="U44" s="3119"/>
      <c r="V44" s="3118"/>
      <c r="W44" s="3119"/>
      <c r="X44" s="3119"/>
      <c r="Y44" s="3119"/>
      <c r="Z44" s="3119"/>
      <c r="AA44" s="3119"/>
      <c r="AB44" s="3119"/>
      <c r="AC44" s="3121"/>
      <c r="AD44" s="3118"/>
      <c r="AE44" s="3119"/>
      <c r="AF44" s="3119"/>
      <c r="AG44" s="3119"/>
      <c r="AH44" s="3119"/>
      <c r="AI44" s="3119"/>
      <c r="AJ44" s="3119"/>
      <c r="AK44" s="3121"/>
      <c r="AL44" s="3118"/>
      <c r="AM44" s="3119"/>
      <c r="AN44" s="3119"/>
      <c r="AO44" s="3119"/>
      <c r="AP44" s="3119"/>
      <c r="AQ44" s="3119"/>
      <c r="AR44" s="3121"/>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9"/>
      <c r="BP44" s="695"/>
      <c r="BQ44" s="2561"/>
      <c r="BR44" s="2562"/>
      <c r="BS44" s="2562"/>
      <c r="BT44" s="2562"/>
      <c r="BU44" s="2562"/>
      <c r="BV44" s="2562"/>
      <c r="BW44" s="2563"/>
      <c r="BX44" s="2794"/>
      <c r="BY44" s="2795"/>
      <c r="BZ44" s="2795"/>
      <c r="CA44" s="2795"/>
      <c r="CB44" s="2795"/>
      <c r="CC44" s="2795"/>
      <c r="CD44" s="2795"/>
      <c r="CE44" s="2795"/>
      <c r="CF44" s="2795"/>
      <c r="CG44" s="2795"/>
      <c r="CH44" s="2795"/>
      <c r="CI44" s="2795"/>
      <c r="CJ44" s="2796"/>
    </row>
    <row r="45" spans="2:88" ht="13.5" customHeight="1">
      <c r="B45" s="695"/>
      <c r="C45" s="701"/>
      <c r="D45" s="701"/>
      <c r="E45" s="701"/>
      <c r="F45" s="701"/>
      <c r="G45" s="701"/>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3"/>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9"/>
      <c r="BP45" s="695"/>
      <c r="BQ45" s="2552" t="s">
        <v>606</v>
      </c>
      <c r="BR45" s="2553"/>
      <c r="BS45" s="2553"/>
      <c r="BT45" s="2553"/>
      <c r="BU45" s="2553"/>
      <c r="BV45" s="2553"/>
      <c r="BW45" s="2554"/>
      <c r="BX45" s="2552"/>
      <c r="BY45" s="2553"/>
      <c r="BZ45" s="2553"/>
      <c r="CA45" s="2553"/>
      <c r="CB45" s="2553"/>
      <c r="CC45" s="2553"/>
      <c r="CD45" s="2553"/>
      <c r="CE45" s="2553"/>
      <c r="CF45" s="2553"/>
      <c r="CG45" s="2553"/>
      <c r="CH45" s="2553"/>
      <c r="CI45" s="2553"/>
      <c r="CJ45" s="2554"/>
    </row>
    <row r="46" spans="2:88" ht="13.5" customHeight="1">
      <c r="B46" s="3126" t="s">
        <v>544</v>
      </c>
      <c r="C46" s="3127"/>
      <c r="D46" s="3127"/>
      <c r="E46" s="3127"/>
      <c r="F46" s="3127"/>
      <c r="G46" s="3127"/>
      <c r="H46" s="3127"/>
      <c r="I46" s="3127"/>
      <c r="J46" s="3128"/>
      <c r="K46" s="2552"/>
      <c r="L46" s="2553"/>
      <c r="M46" s="2553"/>
      <c r="N46" s="2553"/>
      <c r="O46" s="2553"/>
      <c r="P46" s="2553"/>
      <c r="Q46" s="2553"/>
      <c r="R46" s="2553"/>
      <c r="S46" s="2553"/>
      <c r="T46" s="2553"/>
      <c r="U46" s="2554"/>
      <c r="V46" s="695"/>
      <c r="W46" s="3126" t="s">
        <v>16</v>
      </c>
      <c r="X46" s="3127"/>
      <c r="Y46" s="3127"/>
      <c r="Z46" s="3127"/>
      <c r="AA46" s="3127"/>
      <c r="AB46" s="3127"/>
      <c r="AC46" s="3127"/>
      <c r="AD46" s="3127"/>
      <c r="AE46" s="3128"/>
      <c r="AF46" s="2552"/>
      <c r="AG46" s="2553"/>
      <c r="AH46" s="2553"/>
      <c r="AI46" s="2553"/>
      <c r="AJ46" s="2553"/>
      <c r="AK46" s="2553"/>
      <c r="AL46" s="2553"/>
      <c r="AM46" s="2553"/>
      <c r="AN46" s="2553"/>
      <c r="AO46" s="2553"/>
      <c r="AP46" s="2553"/>
      <c r="AQ46" s="2553"/>
      <c r="AR46" s="2554"/>
      <c r="AS46" s="693"/>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8"/>
      <c r="BP46" s="697"/>
      <c r="BQ46" s="2626"/>
      <c r="BR46" s="2620"/>
      <c r="BS46" s="2620"/>
      <c r="BT46" s="2620"/>
      <c r="BU46" s="2620"/>
      <c r="BV46" s="2620"/>
      <c r="BW46" s="2621"/>
      <c r="BX46" s="2626"/>
      <c r="BY46" s="2620"/>
      <c r="BZ46" s="2620"/>
      <c r="CA46" s="2620"/>
      <c r="CB46" s="2620"/>
      <c r="CC46" s="2620"/>
      <c r="CD46" s="2620"/>
      <c r="CE46" s="2620"/>
      <c r="CF46" s="2620"/>
      <c r="CG46" s="2620"/>
      <c r="CH46" s="2620"/>
      <c r="CI46" s="2620"/>
      <c r="CJ46" s="2621"/>
    </row>
    <row r="47" spans="2:88" ht="13.5" customHeight="1">
      <c r="B47" s="3129"/>
      <c r="C47" s="3130"/>
      <c r="D47" s="3130"/>
      <c r="E47" s="3130"/>
      <c r="F47" s="3130"/>
      <c r="G47" s="3130"/>
      <c r="H47" s="3130"/>
      <c r="I47" s="3130"/>
      <c r="J47" s="3131"/>
      <c r="K47" s="2555"/>
      <c r="L47" s="2556"/>
      <c r="M47" s="2556"/>
      <c r="N47" s="2556"/>
      <c r="O47" s="2556"/>
      <c r="P47" s="2556"/>
      <c r="Q47" s="2556"/>
      <c r="R47" s="2556"/>
      <c r="S47" s="2556"/>
      <c r="T47" s="2556"/>
      <c r="U47" s="2557"/>
      <c r="V47" s="695"/>
      <c r="W47" s="3129"/>
      <c r="X47" s="3130"/>
      <c r="Y47" s="3130"/>
      <c r="Z47" s="3130"/>
      <c r="AA47" s="3130"/>
      <c r="AB47" s="3130"/>
      <c r="AC47" s="3130"/>
      <c r="AD47" s="3130"/>
      <c r="AE47" s="3131"/>
      <c r="AF47" s="2555"/>
      <c r="AG47" s="2556"/>
      <c r="AH47" s="2556"/>
      <c r="AI47" s="2556"/>
      <c r="AJ47" s="2556"/>
      <c r="AK47" s="2556"/>
      <c r="AL47" s="2556"/>
      <c r="AM47" s="2556"/>
      <c r="AN47" s="2556"/>
      <c r="AO47" s="2556"/>
      <c r="AP47" s="2556"/>
      <c r="AQ47" s="2556"/>
      <c r="AR47" s="2557"/>
      <c r="AS47" s="693"/>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c r="CB47" s="695"/>
      <c r="CC47" s="695"/>
      <c r="CD47" s="695"/>
      <c r="CE47" s="695"/>
      <c r="CF47" s="695"/>
      <c r="CG47" s="695"/>
      <c r="CH47" s="695"/>
      <c r="CI47" s="695"/>
      <c r="CJ47" s="695"/>
    </row>
    <row r="48" spans="2:88" ht="13.5" customHeight="1">
      <c r="B48" s="699"/>
      <c r="C48" s="695"/>
      <c r="D48" s="2817" t="s">
        <v>597</v>
      </c>
      <c r="E48" s="2681"/>
      <c r="F48" s="2681"/>
      <c r="G48" s="2681"/>
      <c r="H48" s="2681"/>
      <c r="I48" s="2681"/>
      <c r="J48" s="2682"/>
      <c r="K48" s="2552"/>
      <c r="L48" s="2553"/>
      <c r="M48" s="2553"/>
      <c r="N48" s="2553"/>
      <c r="O48" s="2553"/>
      <c r="P48" s="2553"/>
      <c r="Q48" s="2553"/>
      <c r="R48" s="2553"/>
      <c r="S48" s="2553"/>
      <c r="T48" s="2553"/>
      <c r="U48" s="2554"/>
      <c r="V48" s="695"/>
      <c r="W48" s="3126" t="s">
        <v>598</v>
      </c>
      <c r="X48" s="3127"/>
      <c r="Y48" s="3127"/>
      <c r="Z48" s="3127"/>
      <c r="AA48" s="3127"/>
      <c r="AB48" s="3127"/>
      <c r="AC48" s="3127"/>
      <c r="AD48" s="3127"/>
      <c r="AE48" s="3128"/>
      <c r="AF48" s="2552"/>
      <c r="AG48" s="2553"/>
      <c r="AH48" s="2553"/>
      <c r="AI48" s="2553"/>
      <c r="AJ48" s="2553"/>
      <c r="AK48" s="2553"/>
      <c r="AL48" s="2553"/>
      <c r="AM48" s="2553"/>
      <c r="AN48" s="2553"/>
      <c r="AO48" s="2553"/>
      <c r="AP48" s="2553"/>
      <c r="AQ48" s="2553"/>
      <c r="AR48" s="2554"/>
      <c r="AS48" s="693"/>
      <c r="AT48" s="2717" t="s">
        <v>988</v>
      </c>
      <c r="AU48" s="2717"/>
      <c r="AV48" s="2717"/>
      <c r="AW48" s="2717"/>
      <c r="AX48" s="2717"/>
      <c r="AY48" s="2717"/>
      <c r="AZ48" s="2717"/>
      <c r="BA48" s="2717"/>
      <c r="BB48" s="2582" t="s">
        <v>1287</v>
      </c>
      <c r="BC48" s="2582"/>
      <c r="BD48" s="2582"/>
      <c r="BE48" s="2582"/>
      <c r="BF48" s="2582"/>
      <c r="BG48" s="2582"/>
      <c r="BH48" s="2717" t="s">
        <v>987</v>
      </c>
      <c r="BI48" s="2717"/>
      <c r="BJ48" s="2717"/>
      <c r="BK48" s="2717"/>
      <c r="BL48" s="2717"/>
      <c r="BM48" s="2717"/>
      <c r="BN48" s="2717"/>
      <c r="BO48" s="2583" t="s">
        <v>1287</v>
      </c>
      <c r="BP48" s="2583"/>
      <c r="BQ48" s="2583"/>
      <c r="BR48" s="2583"/>
      <c r="BS48" s="2583"/>
      <c r="BT48" s="2583"/>
      <c r="BU48" s="2583"/>
      <c r="BV48" s="2717" t="s">
        <v>986</v>
      </c>
      <c r="BW48" s="3132"/>
      <c r="BX48" s="3132"/>
      <c r="BY48" s="3132"/>
      <c r="BZ48" s="3132"/>
      <c r="CA48" s="3132"/>
      <c r="CB48" s="3132"/>
      <c r="CC48" s="3132"/>
      <c r="CD48" s="2583" t="s">
        <v>1287</v>
      </c>
      <c r="CE48" s="2583"/>
      <c r="CF48" s="2583"/>
      <c r="CG48" s="2583"/>
      <c r="CH48" s="2583"/>
      <c r="CI48" s="2583"/>
      <c r="CJ48" s="2583"/>
    </row>
    <row r="49" spans="1:88" ht="13.5" customHeight="1">
      <c r="B49" s="699"/>
      <c r="C49" s="695"/>
      <c r="D49" s="2873"/>
      <c r="E49" s="2797"/>
      <c r="F49" s="2797"/>
      <c r="G49" s="2797"/>
      <c r="H49" s="2797"/>
      <c r="I49" s="2797"/>
      <c r="J49" s="2874"/>
      <c r="K49" s="2555"/>
      <c r="L49" s="2556"/>
      <c r="M49" s="2556"/>
      <c r="N49" s="2556"/>
      <c r="O49" s="2556"/>
      <c r="P49" s="2556"/>
      <c r="Q49" s="2556"/>
      <c r="R49" s="2556"/>
      <c r="S49" s="2556"/>
      <c r="T49" s="2556"/>
      <c r="U49" s="2557"/>
      <c r="V49" s="695"/>
      <c r="W49" s="3129"/>
      <c r="X49" s="3130"/>
      <c r="Y49" s="3130"/>
      <c r="Z49" s="3130"/>
      <c r="AA49" s="3130"/>
      <c r="AB49" s="3130"/>
      <c r="AC49" s="3130"/>
      <c r="AD49" s="3130"/>
      <c r="AE49" s="3131"/>
      <c r="AF49" s="2555"/>
      <c r="AG49" s="2556"/>
      <c r="AH49" s="2556"/>
      <c r="AI49" s="2556"/>
      <c r="AJ49" s="2556"/>
      <c r="AK49" s="2556"/>
      <c r="AL49" s="2556"/>
      <c r="AM49" s="2556"/>
      <c r="AN49" s="2556"/>
      <c r="AO49" s="2556"/>
      <c r="AP49" s="2556"/>
      <c r="AQ49" s="2556"/>
      <c r="AR49" s="2557"/>
      <c r="AS49" s="693"/>
      <c r="AT49" s="2717"/>
      <c r="AU49" s="2717"/>
      <c r="AV49" s="2717"/>
      <c r="AW49" s="2717"/>
      <c r="AX49" s="2717"/>
      <c r="AY49" s="2717"/>
      <c r="AZ49" s="2717"/>
      <c r="BA49" s="2717"/>
      <c r="BB49" s="2582"/>
      <c r="BC49" s="2582"/>
      <c r="BD49" s="2582"/>
      <c r="BE49" s="2582"/>
      <c r="BF49" s="2582"/>
      <c r="BG49" s="2582"/>
      <c r="BH49" s="2717"/>
      <c r="BI49" s="2717"/>
      <c r="BJ49" s="2717"/>
      <c r="BK49" s="2717"/>
      <c r="BL49" s="2717"/>
      <c r="BM49" s="2717"/>
      <c r="BN49" s="2717"/>
      <c r="BO49" s="2583"/>
      <c r="BP49" s="2583"/>
      <c r="BQ49" s="2583"/>
      <c r="BR49" s="2583"/>
      <c r="BS49" s="2583"/>
      <c r="BT49" s="2583"/>
      <c r="BU49" s="2583"/>
      <c r="BV49" s="3132"/>
      <c r="BW49" s="3132"/>
      <c r="BX49" s="3132"/>
      <c r="BY49" s="3132"/>
      <c r="BZ49" s="3132"/>
      <c r="CA49" s="3132"/>
      <c r="CB49" s="3132"/>
      <c r="CC49" s="3132"/>
      <c r="CD49" s="2583"/>
      <c r="CE49" s="2583"/>
      <c r="CF49" s="2583"/>
      <c r="CG49" s="2583"/>
      <c r="CH49" s="2583"/>
      <c r="CI49" s="2583"/>
      <c r="CJ49" s="2583"/>
    </row>
    <row r="50" spans="1:88" ht="13.5" customHeight="1">
      <c r="B50" s="3126" t="s">
        <v>596</v>
      </c>
      <c r="C50" s="3127"/>
      <c r="D50" s="3127"/>
      <c r="E50" s="3127"/>
      <c r="F50" s="3127"/>
      <c r="G50" s="3127"/>
      <c r="H50" s="3127"/>
      <c r="I50" s="3127"/>
      <c r="J50" s="3128"/>
      <c r="K50" s="2552"/>
      <c r="L50" s="2553"/>
      <c r="M50" s="2553"/>
      <c r="N50" s="2553"/>
      <c r="O50" s="2553"/>
      <c r="P50" s="2553"/>
      <c r="Q50" s="2553"/>
      <c r="R50" s="2553"/>
      <c r="S50" s="2553"/>
      <c r="T50" s="2553"/>
      <c r="U50" s="2554"/>
      <c r="V50" s="695"/>
      <c r="W50" s="3126" t="s">
        <v>600</v>
      </c>
      <c r="X50" s="3127"/>
      <c r="Y50" s="3127"/>
      <c r="Z50" s="3127"/>
      <c r="AA50" s="3127"/>
      <c r="AB50" s="3127"/>
      <c r="AC50" s="3127"/>
      <c r="AD50" s="3127"/>
      <c r="AE50" s="3128"/>
      <c r="AF50" s="2552"/>
      <c r="AG50" s="2553"/>
      <c r="AH50" s="2553"/>
      <c r="AI50" s="2553"/>
      <c r="AJ50" s="2553"/>
      <c r="AK50" s="2553"/>
      <c r="AL50" s="2553"/>
      <c r="AM50" s="2553"/>
      <c r="AN50" s="2553"/>
      <c r="AO50" s="2553"/>
      <c r="AP50" s="2553"/>
      <c r="AQ50" s="2553"/>
      <c r="AR50" s="2554"/>
      <c r="AS50" s="693"/>
      <c r="AT50" s="2717"/>
      <c r="AU50" s="2717"/>
      <c r="AV50" s="2717"/>
      <c r="AW50" s="2717"/>
      <c r="AX50" s="2717"/>
      <c r="AY50" s="2717"/>
      <c r="AZ50" s="2717"/>
      <c r="BA50" s="2717"/>
      <c r="BB50" s="2582"/>
      <c r="BC50" s="2582"/>
      <c r="BD50" s="2582"/>
      <c r="BE50" s="2582"/>
      <c r="BF50" s="2582"/>
      <c r="BG50" s="2582"/>
      <c r="BH50" s="2717"/>
      <c r="BI50" s="2717"/>
      <c r="BJ50" s="2717"/>
      <c r="BK50" s="2717"/>
      <c r="BL50" s="2717"/>
      <c r="BM50" s="2717"/>
      <c r="BN50" s="2717"/>
      <c r="BO50" s="2583"/>
      <c r="BP50" s="2583"/>
      <c r="BQ50" s="2583"/>
      <c r="BR50" s="2583"/>
      <c r="BS50" s="2583"/>
      <c r="BT50" s="2583"/>
      <c r="BU50" s="2583"/>
      <c r="BV50" s="3132"/>
      <c r="BW50" s="3132"/>
      <c r="BX50" s="3132"/>
      <c r="BY50" s="3132"/>
      <c r="BZ50" s="3132"/>
      <c r="CA50" s="3132"/>
      <c r="CB50" s="3132"/>
      <c r="CC50" s="3132"/>
      <c r="CD50" s="2583"/>
      <c r="CE50" s="2583"/>
      <c r="CF50" s="2583"/>
      <c r="CG50" s="2583"/>
      <c r="CH50" s="2583"/>
      <c r="CI50" s="2583"/>
      <c r="CJ50" s="2583"/>
    </row>
    <row r="51" spans="1:88" ht="13.5" customHeight="1">
      <c r="B51" s="3129"/>
      <c r="C51" s="3130"/>
      <c r="D51" s="3130"/>
      <c r="E51" s="3130"/>
      <c r="F51" s="3130"/>
      <c r="G51" s="3130"/>
      <c r="H51" s="3130"/>
      <c r="I51" s="3130"/>
      <c r="J51" s="3131"/>
      <c r="K51" s="2555"/>
      <c r="L51" s="2556"/>
      <c r="M51" s="2556"/>
      <c r="N51" s="2556"/>
      <c r="O51" s="2556"/>
      <c r="P51" s="2556"/>
      <c r="Q51" s="2556"/>
      <c r="R51" s="2556"/>
      <c r="S51" s="2556"/>
      <c r="T51" s="2556"/>
      <c r="U51" s="2557"/>
      <c r="V51" s="695"/>
      <c r="W51" s="3129"/>
      <c r="X51" s="3130"/>
      <c r="Y51" s="3130"/>
      <c r="Z51" s="3130"/>
      <c r="AA51" s="3130"/>
      <c r="AB51" s="3130"/>
      <c r="AC51" s="3130"/>
      <c r="AD51" s="3130"/>
      <c r="AE51" s="3131"/>
      <c r="AF51" s="2555"/>
      <c r="AG51" s="2556"/>
      <c r="AH51" s="2556"/>
      <c r="AI51" s="2556"/>
      <c r="AJ51" s="2556"/>
      <c r="AK51" s="2556"/>
      <c r="AL51" s="2556"/>
      <c r="AM51" s="2556"/>
      <c r="AN51" s="2556"/>
      <c r="AO51" s="2556"/>
      <c r="AP51" s="2556"/>
      <c r="AQ51" s="2556"/>
      <c r="AR51" s="2557"/>
      <c r="AS51" s="693"/>
      <c r="AT51" s="2717"/>
      <c r="AU51" s="2717"/>
      <c r="AV51" s="2717"/>
      <c r="AW51" s="2717"/>
      <c r="AX51" s="2717"/>
      <c r="AY51" s="2717"/>
      <c r="AZ51" s="2717"/>
      <c r="BA51" s="2717"/>
      <c r="BB51" s="2582"/>
      <c r="BC51" s="2582"/>
      <c r="BD51" s="2582"/>
      <c r="BE51" s="2582"/>
      <c r="BF51" s="2582"/>
      <c r="BG51" s="2582"/>
      <c r="BH51" s="2717"/>
      <c r="BI51" s="2717"/>
      <c r="BJ51" s="2717"/>
      <c r="BK51" s="2717"/>
      <c r="BL51" s="2717"/>
      <c r="BM51" s="2717"/>
      <c r="BN51" s="2717"/>
      <c r="BO51" s="2583"/>
      <c r="BP51" s="2583"/>
      <c r="BQ51" s="2583"/>
      <c r="BR51" s="2583"/>
      <c r="BS51" s="2583"/>
      <c r="BT51" s="2583"/>
      <c r="BU51" s="2583"/>
      <c r="BV51" s="3132"/>
      <c r="BW51" s="3132"/>
      <c r="BX51" s="3132"/>
      <c r="BY51" s="3132"/>
      <c r="BZ51" s="3132"/>
      <c r="CA51" s="3132"/>
      <c r="CB51" s="3132"/>
      <c r="CC51" s="3132"/>
      <c r="CD51" s="2583"/>
      <c r="CE51" s="2583"/>
      <c r="CF51" s="2583"/>
      <c r="CG51" s="2583"/>
      <c r="CH51" s="2583"/>
      <c r="CI51" s="2583"/>
      <c r="CJ51" s="2583"/>
    </row>
    <row r="52" spans="1:88" ht="13.5" customHeight="1">
      <c r="B52" s="699"/>
      <c r="C52" s="695"/>
      <c r="D52" s="2817" t="s">
        <v>597</v>
      </c>
      <c r="E52" s="2681"/>
      <c r="F52" s="2681"/>
      <c r="G52" s="2681"/>
      <c r="H52" s="2681"/>
      <c r="I52" s="2681"/>
      <c r="J52" s="2682"/>
      <c r="K52" s="2552"/>
      <c r="L52" s="2553"/>
      <c r="M52" s="2553"/>
      <c r="N52" s="2553"/>
      <c r="O52" s="2553"/>
      <c r="P52" s="2553"/>
      <c r="Q52" s="2553"/>
      <c r="R52" s="2553"/>
      <c r="S52" s="2553"/>
      <c r="T52" s="2553"/>
      <c r="U52" s="2554"/>
      <c r="V52" s="695"/>
      <c r="W52" s="3126" t="s">
        <v>602</v>
      </c>
      <c r="X52" s="3127"/>
      <c r="Y52" s="3127"/>
      <c r="Z52" s="3127"/>
      <c r="AA52" s="3127"/>
      <c r="AB52" s="3127"/>
      <c r="AC52" s="3127"/>
      <c r="AD52" s="3127"/>
      <c r="AE52" s="3128"/>
      <c r="AF52" s="2552"/>
      <c r="AG52" s="2553"/>
      <c r="AH52" s="2553"/>
      <c r="AI52" s="2553"/>
      <c r="AJ52" s="2553"/>
      <c r="AK52" s="2553"/>
      <c r="AL52" s="2553"/>
      <c r="AM52" s="2553"/>
      <c r="AN52" s="2553"/>
      <c r="AO52" s="2553"/>
      <c r="AP52" s="2553"/>
      <c r="AQ52" s="2553"/>
      <c r="AR52" s="2554"/>
      <c r="AS52" s="693"/>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694"/>
      <c r="BP52" s="694"/>
      <c r="BQ52" s="694"/>
      <c r="BR52" s="694"/>
      <c r="BS52" s="694"/>
      <c r="BT52" s="694"/>
      <c r="BU52" s="694"/>
      <c r="BV52" s="694"/>
      <c r="BW52" s="694"/>
      <c r="BX52" s="694"/>
      <c r="BY52" s="694"/>
      <c r="BZ52" s="694"/>
      <c r="CA52" s="694"/>
      <c r="CB52" s="694"/>
      <c r="CC52" s="694"/>
      <c r="CD52" s="694"/>
      <c r="CE52" s="694"/>
      <c r="CF52" s="694"/>
      <c r="CG52" s="694"/>
      <c r="CH52" s="694"/>
      <c r="CI52" s="694"/>
      <c r="CJ52" s="694"/>
    </row>
    <row r="53" spans="1:88" ht="13.5" customHeight="1">
      <c r="B53" s="699"/>
      <c r="C53" s="695"/>
      <c r="D53" s="2873"/>
      <c r="E53" s="2797"/>
      <c r="F53" s="2797"/>
      <c r="G53" s="2797"/>
      <c r="H53" s="2797"/>
      <c r="I53" s="2797"/>
      <c r="J53" s="2874"/>
      <c r="K53" s="2555"/>
      <c r="L53" s="2556"/>
      <c r="M53" s="2556"/>
      <c r="N53" s="2556"/>
      <c r="O53" s="2556"/>
      <c r="P53" s="2556"/>
      <c r="Q53" s="2556"/>
      <c r="R53" s="2556"/>
      <c r="S53" s="2556"/>
      <c r="T53" s="2556"/>
      <c r="U53" s="2557"/>
      <c r="V53" s="695"/>
      <c r="W53" s="3129"/>
      <c r="X53" s="3130"/>
      <c r="Y53" s="3130"/>
      <c r="Z53" s="3130"/>
      <c r="AA53" s="3130"/>
      <c r="AB53" s="3130"/>
      <c r="AC53" s="3130"/>
      <c r="AD53" s="3130"/>
      <c r="AE53" s="3131"/>
      <c r="AF53" s="2555"/>
      <c r="AG53" s="2556"/>
      <c r="AH53" s="2556"/>
      <c r="AI53" s="2556"/>
      <c r="AJ53" s="2556"/>
      <c r="AK53" s="2556"/>
      <c r="AL53" s="2556"/>
      <c r="AM53" s="2556"/>
      <c r="AN53" s="2556"/>
      <c r="AO53" s="2556"/>
      <c r="AP53" s="2556"/>
      <c r="AQ53" s="2556"/>
      <c r="AR53" s="2557"/>
      <c r="AS53" s="693"/>
      <c r="AT53" s="692" t="s">
        <v>892</v>
      </c>
      <c r="AU53" s="694"/>
      <c r="AV53" s="694"/>
      <c r="AW53" s="694"/>
      <c r="AX53" s="3122" t="s">
        <v>1954</v>
      </c>
      <c r="AY53" s="3123"/>
      <c r="AZ53" s="3123"/>
      <c r="BA53" s="3123"/>
      <c r="BB53" s="3123"/>
      <c r="BC53" s="3123"/>
      <c r="BD53" s="3123"/>
      <c r="BE53" s="3123"/>
      <c r="BF53" s="3123"/>
      <c r="BG53" s="3123"/>
      <c r="BH53" s="3123"/>
      <c r="BI53" s="3123"/>
      <c r="BJ53" s="3123"/>
      <c r="BK53" s="3123"/>
      <c r="BL53" s="3123"/>
      <c r="BM53" s="3123"/>
      <c r="BN53" s="3123"/>
      <c r="BO53" s="3123"/>
      <c r="BP53" s="3123"/>
      <c r="BQ53" s="3123"/>
      <c r="BR53" s="3123"/>
      <c r="BS53" s="3123"/>
      <c r="BT53" s="3123"/>
      <c r="BU53" s="3123"/>
      <c r="BV53" s="3123"/>
      <c r="BW53" s="3123"/>
      <c r="BX53" s="3123"/>
      <c r="BY53" s="3123"/>
      <c r="BZ53" s="3123"/>
      <c r="CA53" s="3123"/>
      <c r="CB53" s="3123"/>
      <c r="CC53" s="3123"/>
      <c r="CD53" s="3123"/>
      <c r="CE53" s="3123"/>
      <c r="CF53" s="3123"/>
      <c r="CG53" s="3123"/>
      <c r="CH53" s="3123"/>
      <c r="CI53" s="3123"/>
      <c r="CJ53" s="3123"/>
    </row>
    <row r="54" spans="1:88" ht="13.5" customHeight="1">
      <c r="B54" s="3136" t="s">
        <v>15</v>
      </c>
      <c r="C54" s="3137"/>
      <c r="D54" s="3137"/>
      <c r="E54" s="3137"/>
      <c r="F54" s="3137"/>
      <c r="G54" s="3137"/>
      <c r="H54" s="3137"/>
      <c r="I54" s="3137"/>
      <c r="J54" s="3138"/>
      <c r="K54" s="2788" t="s">
        <v>599</v>
      </c>
      <c r="L54" s="2789"/>
      <c r="M54" s="2789"/>
      <c r="N54" s="2789"/>
      <c r="O54" s="2789"/>
      <c r="P54" s="2789"/>
      <c r="Q54" s="2789"/>
      <c r="R54" s="2789"/>
      <c r="S54" s="2789"/>
      <c r="T54" s="2789"/>
      <c r="U54" s="2790"/>
      <c r="V54" s="695"/>
      <c r="W54" s="699"/>
      <c r="X54" s="695"/>
      <c r="Y54" s="3126" t="s">
        <v>601</v>
      </c>
      <c r="Z54" s="3127"/>
      <c r="AA54" s="3127"/>
      <c r="AB54" s="3127"/>
      <c r="AC54" s="3127"/>
      <c r="AD54" s="3127"/>
      <c r="AE54" s="3128"/>
      <c r="AF54" s="2552"/>
      <c r="AG54" s="2553"/>
      <c r="AH54" s="2553"/>
      <c r="AI54" s="2553"/>
      <c r="AJ54" s="2553"/>
      <c r="AK54" s="2553"/>
      <c r="AL54" s="2553"/>
      <c r="AM54" s="2553"/>
      <c r="AN54" s="2553"/>
      <c r="AO54" s="2553"/>
      <c r="AP54" s="2553"/>
      <c r="AQ54" s="2553"/>
      <c r="AR54" s="2554"/>
      <c r="AS54" s="693"/>
      <c r="AT54" s="694"/>
      <c r="AU54" s="694"/>
      <c r="AV54" s="694"/>
      <c r="AW54" s="694"/>
      <c r="AX54" s="3123"/>
      <c r="AY54" s="3123"/>
      <c r="AZ54" s="3123"/>
      <c r="BA54" s="3123"/>
      <c r="BB54" s="3123"/>
      <c r="BC54" s="3123"/>
      <c r="BD54" s="3123"/>
      <c r="BE54" s="3123"/>
      <c r="BF54" s="3123"/>
      <c r="BG54" s="3123"/>
      <c r="BH54" s="3123"/>
      <c r="BI54" s="3123"/>
      <c r="BJ54" s="3123"/>
      <c r="BK54" s="3123"/>
      <c r="BL54" s="3123"/>
      <c r="BM54" s="3123"/>
      <c r="BN54" s="3123"/>
      <c r="BO54" s="3123"/>
      <c r="BP54" s="3123"/>
      <c r="BQ54" s="3123"/>
      <c r="BR54" s="3123"/>
      <c r="BS54" s="3123"/>
      <c r="BT54" s="3123"/>
      <c r="BU54" s="3123"/>
      <c r="BV54" s="3123"/>
      <c r="BW54" s="3123"/>
      <c r="BX54" s="3123"/>
      <c r="BY54" s="3123"/>
      <c r="BZ54" s="3123"/>
      <c r="CA54" s="3123"/>
      <c r="CB54" s="3123"/>
      <c r="CC54" s="3123"/>
      <c r="CD54" s="3123"/>
      <c r="CE54" s="3123"/>
      <c r="CF54" s="3123"/>
      <c r="CG54" s="3123"/>
      <c r="CH54" s="3123"/>
      <c r="CI54" s="3123"/>
      <c r="CJ54" s="3123"/>
    </row>
    <row r="55" spans="1:88" ht="13.5" customHeight="1">
      <c r="B55" s="3139"/>
      <c r="C55" s="3140"/>
      <c r="D55" s="3140"/>
      <c r="E55" s="3140"/>
      <c r="F55" s="3140"/>
      <c r="G55" s="3140"/>
      <c r="H55" s="3140"/>
      <c r="I55" s="3140"/>
      <c r="J55" s="3141"/>
      <c r="K55" s="2791"/>
      <c r="L55" s="2792"/>
      <c r="M55" s="2792"/>
      <c r="N55" s="2792"/>
      <c r="O55" s="2792"/>
      <c r="P55" s="2792"/>
      <c r="Q55" s="2792"/>
      <c r="R55" s="2792"/>
      <c r="S55" s="2792"/>
      <c r="T55" s="2792"/>
      <c r="U55" s="2793"/>
      <c r="V55" s="695"/>
      <c r="W55" s="699"/>
      <c r="X55" s="695"/>
      <c r="Y55" s="3129"/>
      <c r="Z55" s="3130"/>
      <c r="AA55" s="3130"/>
      <c r="AB55" s="3130"/>
      <c r="AC55" s="3130"/>
      <c r="AD55" s="3130"/>
      <c r="AE55" s="3131"/>
      <c r="AF55" s="2555"/>
      <c r="AG55" s="2556"/>
      <c r="AH55" s="2556"/>
      <c r="AI55" s="2556"/>
      <c r="AJ55" s="2556"/>
      <c r="AK55" s="2556"/>
      <c r="AL55" s="2556"/>
      <c r="AM55" s="2556"/>
      <c r="AN55" s="2556"/>
      <c r="AO55" s="2556"/>
      <c r="AP55" s="2556"/>
      <c r="AQ55" s="2556"/>
      <c r="AR55" s="2557"/>
      <c r="AS55" s="693"/>
      <c r="AT55" s="3124" t="s">
        <v>1163</v>
      </c>
      <c r="AU55" s="3125"/>
      <c r="AV55" s="3125"/>
      <c r="AW55" s="3125"/>
      <c r="AX55" s="3125"/>
      <c r="AY55" s="3125"/>
      <c r="AZ55" s="3125"/>
      <c r="BA55" s="3125"/>
      <c r="BB55" s="3125"/>
      <c r="BC55" s="3125"/>
      <c r="BD55" s="3125"/>
      <c r="BE55" s="3125"/>
      <c r="BF55" s="3125"/>
      <c r="BG55" s="3125"/>
      <c r="BH55" s="3125"/>
      <c r="BI55" s="3125"/>
      <c r="BJ55" s="3125"/>
      <c r="BK55" s="3125"/>
      <c r="BL55" s="3125"/>
      <c r="BM55" s="3125"/>
      <c r="BN55" s="3125"/>
      <c r="BO55" s="3125"/>
      <c r="BP55" s="3125"/>
      <c r="BQ55" s="3125"/>
      <c r="BR55" s="3125"/>
      <c r="BS55" s="3125"/>
      <c r="BT55" s="3125"/>
      <c r="BU55" s="3125"/>
      <c r="BV55" s="3125"/>
      <c r="BW55" s="3125"/>
      <c r="BX55" s="3125"/>
      <c r="BY55" s="3125"/>
      <c r="BZ55" s="3125"/>
      <c r="CA55" s="3125"/>
      <c r="CB55" s="3125"/>
      <c r="CC55" s="3125"/>
      <c r="CD55" s="3125"/>
      <c r="CE55" s="3125"/>
      <c r="CF55" s="3125"/>
      <c r="CG55" s="3125"/>
      <c r="CH55" s="3125"/>
      <c r="CI55" s="3125"/>
      <c r="CJ55" s="3125"/>
    </row>
    <row r="56" spans="1:88" ht="13.5" customHeight="1">
      <c r="B56" s="699"/>
      <c r="C56" s="695"/>
      <c r="D56" s="3126" t="s">
        <v>601</v>
      </c>
      <c r="E56" s="3127"/>
      <c r="F56" s="3127"/>
      <c r="G56" s="3127"/>
      <c r="H56" s="3127"/>
      <c r="I56" s="3127"/>
      <c r="J56" s="3128"/>
      <c r="K56" s="2705"/>
      <c r="L56" s="2706"/>
      <c r="M56" s="2706"/>
      <c r="N56" s="2706"/>
      <c r="O56" s="2706"/>
      <c r="P56" s="2706"/>
      <c r="Q56" s="2706"/>
      <c r="R56" s="2706"/>
      <c r="S56" s="2706"/>
      <c r="T56" s="2706"/>
      <c r="U56" s="2707"/>
      <c r="V56" s="695"/>
      <c r="W56" s="699"/>
      <c r="X56" s="695"/>
      <c r="Y56" s="3126" t="s">
        <v>606</v>
      </c>
      <c r="Z56" s="3127"/>
      <c r="AA56" s="3127"/>
      <c r="AB56" s="3127"/>
      <c r="AC56" s="3127"/>
      <c r="AD56" s="3127"/>
      <c r="AE56" s="3128"/>
      <c r="AF56" s="2552"/>
      <c r="AG56" s="2553"/>
      <c r="AH56" s="2553"/>
      <c r="AI56" s="2553"/>
      <c r="AJ56" s="2553"/>
      <c r="AK56" s="2553"/>
      <c r="AL56" s="2553"/>
      <c r="AM56" s="2553"/>
      <c r="AN56" s="2553"/>
      <c r="AO56" s="2553"/>
      <c r="AP56" s="2553"/>
      <c r="AQ56" s="2553"/>
      <c r="AR56" s="2554"/>
      <c r="AS56" s="693"/>
      <c r="AT56" s="3124" t="s">
        <v>1164</v>
      </c>
      <c r="AU56" s="3125"/>
      <c r="AV56" s="3125"/>
      <c r="AW56" s="3125"/>
      <c r="AX56" s="3125"/>
      <c r="AY56" s="3125"/>
      <c r="AZ56" s="3125"/>
      <c r="BA56" s="3125"/>
      <c r="BB56" s="3125"/>
      <c r="BC56" s="3125"/>
      <c r="BD56" s="3125"/>
      <c r="BE56" s="3125"/>
      <c r="BF56" s="3125"/>
      <c r="BG56" s="3125"/>
      <c r="BH56" s="3125"/>
      <c r="BI56" s="3125"/>
      <c r="BJ56" s="3125"/>
      <c r="BK56" s="3125"/>
      <c r="BL56" s="3125"/>
      <c r="BM56" s="3125"/>
      <c r="BN56" s="3125"/>
      <c r="BO56" s="3125"/>
      <c r="BP56" s="3125"/>
      <c r="BQ56" s="3125"/>
      <c r="BR56" s="3125"/>
      <c r="BS56" s="3125"/>
      <c r="BT56" s="3125"/>
      <c r="BU56" s="3125"/>
      <c r="BV56" s="3125"/>
      <c r="BW56" s="3125"/>
      <c r="BX56" s="3125"/>
      <c r="BY56" s="3125"/>
      <c r="BZ56" s="3125"/>
      <c r="CA56" s="3125"/>
      <c r="CB56" s="3125"/>
      <c r="CC56" s="3125"/>
      <c r="CD56" s="3125"/>
      <c r="CE56" s="3125"/>
      <c r="CF56" s="3125"/>
      <c r="CG56" s="3125"/>
      <c r="CH56" s="3125"/>
      <c r="CI56" s="3125"/>
      <c r="CJ56" s="3125"/>
    </row>
    <row r="57" spans="1:88" ht="13.5" customHeight="1">
      <c r="B57" s="698"/>
      <c r="C57" s="697"/>
      <c r="D57" s="3133"/>
      <c r="E57" s="3134"/>
      <c r="F57" s="3134"/>
      <c r="G57" s="3134"/>
      <c r="H57" s="3134"/>
      <c r="I57" s="3134"/>
      <c r="J57" s="3135"/>
      <c r="K57" s="2708"/>
      <c r="L57" s="2709"/>
      <c r="M57" s="2709"/>
      <c r="N57" s="2709"/>
      <c r="O57" s="2709"/>
      <c r="P57" s="2709"/>
      <c r="Q57" s="2709"/>
      <c r="R57" s="2709"/>
      <c r="S57" s="2709"/>
      <c r="T57" s="2709"/>
      <c r="U57" s="2710"/>
      <c r="V57" s="695"/>
      <c r="W57" s="698"/>
      <c r="X57" s="697"/>
      <c r="Y57" s="3133"/>
      <c r="Z57" s="3134"/>
      <c r="AA57" s="3134"/>
      <c r="AB57" s="3134"/>
      <c r="AC57" s="3134"/>
      <c r="AD57" s="3134"/>
      <c r="AE57" s="3135"/>
      <c r="AF57" s="2626"/>
      <c r="AG57" s="2620"/>
      <c r="AH57" s="2620"/>
      <c r="AI57" s="2620"/>
      <c r="AJ57" s="2620"/>
      <c r="AK57" s="2620"/>
      <c r="AL57" s="2620"/>
      <c r="AM57" s="2620"/>
      <c r="AN57" s="2620"/>
      <c r="AO57" s="2620"/>
      <c r="AP57" s="2620"/>
      <c r="AQ57" s="2620"/>
      <c r="AR57" s="2621"/>
      <c r="AS57" s="693"/>
      <c r="AT57" s="694"/>
      <c r="AU57" s="694"/>
      <c r="AV57" s="694"/>
      <c r="AW57" s="694"/>
      <c r="AX57" s="694"/>
      <c r="AY57" s="694"/>
      <c r="AZ57" s="694"/>
      <c r="BA57" s="694"/>
      <c r="BB57" s="694"/>
      <c r="BC57" s="694"/>
      <c r="BD57" s="694"/>
      <c r="BE57" s="694"/>
      <c r="BF57" s="694"/>
      <c r="BG57" s="694"/>
      <c r="BH57" s="694"/>
      <c r="BI57" s="694"/>
      <c r="BJ57" s="694"/>
      <c r="BK57" s="694"/>
      <c r="BL57" s="694"/>
      <c r="BM57" s="694"/>
      <c r="BN57" s="694"/>
      <c r="BO57" s="694"/>
      <c r="BP57" s="694"/>
      <c r="BQ57" s="694"/>
      <c r="BR57" s="694"/>
      <c r="BS57" s="694"/>
      <c r="BT57" s="694"/>
      <c r="BU57" s="694"/>
      <c r="BV57" s="694"/>
      <c r="BW57" s="694"/>
      <c r="BX57" s="694"/>
      <c r="BY57" s="694"/>
      <c r="BZ57" s="694"/>
      <c r="CA57" s="694"/>
      <c r="CB57" s="694"/>
      <c r="CC57" s="694"/>
      <c r="CD57" s="694"/>
      <c r="CE57" s="694"/>
      <c r="CF57" s="694"/>
      <c r="CG57" s="694"/>
      <c r="CH57" s="694"/>
      <c r="CI57" s="694"/>
      <c r="CJ57" s="694"/>
    </row>
    <row r="58" spans="1:88" ht="13.5" customHeight="1">
      <c r="B58" s="695"/>
      <c r="C58" s="695"/>
      <c r="D58" s="696"/>
      <c r="E58" s="696"/>
      <c r="F58" s="696"/>
      <c r="G58" s="696"/>
      <c r="H58" s="696"/>
      <c r="I58" s="695"/>
      <c r="J58" s="695"/>
      <c r="K58" s="695"/>
      <c r="L58" s="695"/>
      <c r="M58" s="695"/>
      <c r="N58" s="695"/>
      <c r="O58" s="695"/>
      <c r="P58" s="695"/>
      <c r="Q58" s="695"/>
      <c r="R58" s="695"/>
      <c r="S58" s="695"/>
      <c r="T58" s="695"/>
      <c r="U58" s="695"/>
      <c r="V58" s="695"/>
      <c r="W58" s="695"/>
      <c r="X58" s="695"/>
      <c r="Y58" s="696"/>
      <c r="Z58" s="696"/>
      <c r="AA58" s="696"/>
      <c r="AB58" s="696"/>
      <c r="AC58" s="696"/>
      <c r="AD58" s="695"/>
      <c r="AE58" s="695"/>
      <c r="AF58" s="695"/>
      <c r="AG58" s="695"/>
      <c r="AH58" s="695"/>
      <c r="AI58" s="695"/>
      <c r="AJ58" s="695"/>
      <c r="AK58" s="695"/>
      <c r="AL58" s="695"/>
      <c r="AM58" s="695"/>
      <c r="AN58" s="695"/>
      <c r="AO58" s="695"/>
      <c r="AP58" s="695"/>
      <c r="AQ58" s="695"/>
      <c r="AR58" s="695"/>
      <c r="AS58" s="693"/>
      <c r="AT58" s="1280" t="s">
        <v>1515</v>
      </c>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51"/>
      <c r="BP58" s="1161"/>
      <c r="BQ58" s="1161"/>
      <c r="BR58" s="1161"/>
      <c r="BS58" s="1161"/>
      <c r="BT58" s="1161"/>
      <c r="BU58" s="1161"/>
      <c r="BV58" s="1161"/>
      <c r="BW58" s="1161"/>
      <c r="BX58" s="1161"/>
      <c r="BY58" s="1161"/>
      <c r="BZ58" s="1161"/>
      <c r="CA58" s="1161"/>
      <c r="CB58" s="1161"/>
      <c r="CC58" s="1161"/>
      <c r="CD58" s="1161"/>
      <c r="CE58" s="1161"/>
      <c r="CF58" s="1161"/>
      <c r="CG58" s="1161"/>
      <c r="CH58" s="1161"/>
      <c r="CI58" s="1161"/>
      <c r="CJ58" s="1162"/>
    </row>
    <row r="59" spans="1:88" ht="13.5" customHeight="1">
      <c r="B59" s="2717" t="s">
        <v>988</v>
      </c>
      <c r="C59" s="2717"/>
      <c r="D59" s="2717"/>
      <c r="E59" s="2717"/>
      <c r="F59" s="2717"/>
      <c r="G59" s="2717"/>
      <c r="H59" s="2717"/>
      <c r="I59" s="2717"/>
      <c r="J59" s="2582" t="s">
        <v>1287</v>
      </c>
      <c r="K59" s="2582"/>
      <c r="L59" s="2582"/>
      <c r="M59" s="2582"/>
      <c r="N59" s="2582"/>
      <c r="O59" s="2582"/>
      <c r="P59" s="2717" t="s">
        <v>987</v>
      </c>
      <c r="Q59" s="2717"/>
      <c r="R59" s="2717"/>
      <c r="S59" s="2717"/>
      <c r="T59" s="2717"/>
      <c r="U59" s="2717"/>
      <c r="V59" s="2717"/>
      <c r="W59" s="2583" t="s">
        <v>1287</v>
      </c>
      <c r="X59" s="2583"/>
      <c r="Y59" s="2583"/>
      <c r="Z59" s="2583"/>
      <c r="AA59" s="2583"/>
      <c r="AB59" s="2583"/>
      <c r="AC59" s="2583"/>
      <c r="AD59" s="2717" t="s">
        <v>986</v>
      </c>
      <c r="AE59" s="3132"/>
      <c r="AF59" s="3132"/>
      <c r="AG59" s="3132"/>
      <c r="AH59" s="3132"/>
      <c r="AI59" s="3132"/>
      <c r="AJ59" s="3132"/>
      <c r="AK59" s="3132"/>
      <c r="AL59" s="2583" t="s">
        <v>1287</v>
      </c>
      <c r="AM59" s="2583"/>
      <c r="AN59" s="2583"/>
      <c r="AO59" s="2583"/>
      <c r="AP59" s="2583"/>
      <c r="AQ59" s="2583"/>
      <c r="AR59" s="2583"/>
      <c r="AS59" s="997"/>
      <c r="AT59" s="1163"/>
      <c r="AU59" s="1164"/>
      <c r="AV59" s="1164"/>
      <c r="AW59" s="1164"/>
      <c r="AX59" s="1164"/>
      <c r="AY59" s="1164"/>
      <c r="AZ59" s="1164"/>
      <c r="BA59" s="1164"/>
      <c r="BB59" s="1164"/>
      <c r="BC59" s="1164"/>
      <c r="BD59" s="1164"/>
      <c r="BE59" s="1164"/>
      <c r="BF59" s="1164"/>
      <c r="BG59" s="1164"/>
      <c r="BH59" s="1164"/>
      <c r="BI59" s="1164"/>
      <c r="BJ59" s="1164"/>
      <c r="BK59" s="1164"/>
      <c r="BL59" s="1164"/>
      <c r="BM59" s="1164"/>
      <c r="BN59" s="1164"/>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57"/>
      <c r="CJ59" s="1159"/>
    </row>
    <row r="60" spans="1:88" ht="13.5" customHeight="1">
      <c r="B60" s="2717"/>
      <c r="C60" s="2717"/>
      <c r="D60" s="2717"/>
      <c r="E60" s="2717"/>
      <c r="F60" s="2717"/>
      <c r="G60" s="2717"/>
      <c r="H60" s="2717"/>
      <c r="I60" s="2717"/>
      <c r="J60" s="2582"/>
      <c r="K60" s="2582"/>
      <c r="L60" s="2582"/>
      <c r="M60" s="2582"/>
      <c r="N60" s="2582"/>
      <c r="O60" s="2582"/>
      <c r="P60" s="2717"/>
      <c r="Q60" s="2717"/>
      <c r="R60" s="2717"/>
      <c r="S60" s="2717"/>
      <c r="T60" s="2717"/>
      <c r="U60" s="2717"/>
      <c r="V60" s="2717"/>
      <c r="W60" s="2583"/>
      <c r="X60" s="2583"/>
      <c r="Y60" s="2583"/>
      <c r="Z60" s="2583"/>
      <c r="AA60" s="2583"/>
      <c r="AB60" s="2583"/>
      <c r="AC60" s="2583"/>
      <c r="AD60" s="3132"/>
      <c r="AE60" s="3132"/>
      <c r="AF60" s="3132"/>
      <c r="AG60" s="3132"/>
      <c r="AH60" s="3132"/>
      <c r="AI60" s="3132"/>
      <c r="AJ60" s="3132"/>
      <c r="AK60" s="3132"/>
      <c r="AL60" s="2583"/>
      <c r="AM60" s="2583"/>
      <c r="AN60" s="2583"/>
      <c r="AO60" s="2583"/>
      <c r="AP60" s="2583"/>
      <c r="AQ60" s="2583"/>
      <c r="AR60" s="2583"/>
      <c r="AS60" s="997"/>
      <c r="AT60" s="1166"/>
      <c r="AU60" s="1167"/>
      <c r="AV60" s="1281" t="s">
        <v>1536</v>
      </c>
      <c r="AW60" s="1167"/>
      <c r="AX60" s="1167"/>
      <c r="AY60" s="1167"/>
      <c r="AZ60" s="1167"/>
      <c r="BA60" s="1167"/>
      <c r="BB60" s="1167"/>
      <c r="BC60" s="1167"/>
      <c r="BD60" s="1167"/>
      <c r="BE60" s="1167"/>
      <c r="BF60" s="1167"/>
      <c r="BG60" s="1167"/>
      <c r="BH60" s="1167"/>
      <c r="BI60" s="1167"/>
      <c r="BJ60" s="1167"/>
      <c r="BK60" s="1167"/>
      <c r="BL60" s="1167"/>
      <c r="BM60" s="1167"/>
      <c r="BN60" s="1167"/>
      <c r="BO60" s="1168"/>
      <c r="BP60" s="1168"/>
      <c r="BQ60" s="1168"/>
      <c r="BR60" s="1168"/>
      <c r="BS60" s="1168"/>
      <c r="BT60" s="1168"/>
      <c r="BU60" s="1168"/>
      <c r="BV60" s="1168"/>
      <c r="BW60" s="1168"/>
      <c r="BX60" s="1168"/>
      <c r="BY60" s="1168"/>
      <c r="BZ60" s="1168"/>
      <c r="CA60" s="1168"/>
      <c r="CB60" s="1168"/>
      <c r="CC60" s="1168"/>
      <c r="CD60" s="1168"/>
      <c r="CE60" s="1168"/>
      <c r="CF60" s="1168"/>
      <c r="CG60" s="1168"/>
      <c r="CH60" s="1168"/>
      <c r="CI60" s="1158"/>
      <c r="CJ60" s="1160"/>
    </row>
    <row r="61" spans="1:88" ht="13.5" customHeight="1">
      <c r="B61" s="2717"/>
      <c r="C61" s="2717"/>
      <c r="D61" s="2717"/>
      <c r="E61" s="2717"/>
      <c r="F61" s="2717"/>
      <c r="G61" s="2717"/>
      <c r="H61" s="2717"/>
      <c r="I61" s="2717"/>
      <c r="J61" s="2582"/>
      <c r="K61" s="2582"/>
      <c r="L61" s="2582"/>
      <c r="M61" s="2582"/>
      <c r="N61" s="2582"/>
      <c r="O61" s="2582"/>
      <c r="P61" s="2717"/>
      <c r="Q61" s="2717"/>
      <c r="R61" s="2717"/>
      <c r="S61" s="2717"/>
      <c r="T61" s="2717"/>
      <c r="U61" s="2717"/>
      <c r="V61" s="2717"/>
      <c r="W61" s="2583"/>
      <c r="X61" s="2583"/>
      <c r="Y61" s="2583"/>
      <c r="Z61" s="2583"/>
      <c r="AA61" s="2583"/>
      <c r="AB61" s="2583"/>
      <c r="AC61" s="2583"/>
      <c r="AD61" s="3132"/>
      <c r="AE61" s="3132"/>
      <c r="AF61" s="3132"/>
      <c r="AG61" s="3132"/>
      <c r="AH61" s="3132"/>
      <c r="AI61" s="3132"/>
      <c r="AJ61" s="3132"/>
      <c r="AK61" s="3132"/>
      <c r="AL61" s="2583"/>
      <c r="AM61" s="2583"/>
      <c r="AN61" s="2583"/>
      <c r="AO61" s="2583"/>
      <c r="AP61" s="2583"/>
      <c r="AQ61" s="2583"/>
      <c r="AR61" s="2583"/>
      <c r="AS61" s="997"/>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row>
    <row r="62" spans="1:88" s="734" customFormat="1" ht="13.5" customHeight="1">
      <c r="A62" s="735"/>
      <c r="B62" s="2717"/>
      <c r="C62" s="2717"/>
      <c r="D62" s="2717"/>
      <c r="E62" s="2717"/>
      <c r="F62" s="2717"/>
      <c r="G62" s="2717"/>
      <c r="H62" s="2717"/>
      <c r="I62" s="2717"/>
      <c r="J62" s="2582"/>
      <c r="K62" s="2582"/>
      <c r="L62" s="2582"/>
      <c r="M62" s="2582"/>
      <c r="N62" s="2582"/>
      <c r="O62" s="2582"/>
      <c r="P62" s="2717"/>
      <c r="Q62" s="2717"/>
      <c r="R62" s="2717"/>
      <c r="S62" s="2717"/>
      <c r="T62" s="2717"/>
      <c r="U62" s="2717"/>
      <c r="V62" s="2717"/>
      <c r="W62" s="2583"/>
      <c r="X62" s="2583"/>
      <c r="Y62" s="2583"/>
      <c r="Z62" s="2583"/>
      <c r="AA62" s="2583"/>
      <c r="AB62" s="2583"/>
      <c r="AC62" s="2583"/>
      <c r="AD62" s="3132"/>
      <c r="AE62" s="3132"/>
      <c r="AF62" s="3132"/>
      <c r="AG62" s="3132"/>
      <c r="AH62" s="3132"/>
      <c r="AI62" s="3132"/>
      <c r="AJ62" s="3132"/>
      <c r="AK62" s="3132"/>
      <c r="AL62" s="2583"/>
      <c r="AM62" s="2583"/>
      <c r="AN62" s="2583"/>
      <c r="AO62" s="2583"/>
      <c r="AP62" s="2583"/>
      <c r="AQ62" s="2583"/>
      <c r="AR62" s="2583"/>
      <c r="AS62" s="997"/>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c r="CI62" s="772"/>
      <c r="CJ62" s="772"/>
    </row>
    <row r="63" spans="1:88" s="734" customFormat="1" ht="13.5" customHeight="1">
      <c r="A63" s="735"/>
    </row>
    <row r="64" spans="1:88" s="734" customFormat="1" ht="13.5" customHeight="1">
      <c r="A64" s="735"/>
    </row>
    <row r="65" spans="1:1" s="734" customFormat="1" ht="13.5" customHeight="1">
      <c r="A65" s="735"/>
    </row>
    <row r="66" spans="1:1" s="734" customFormat="1" ht="13.5" customHeight="1">
      <c r="A66" s="735"/>
    </row>
    <row r="67" spans="1:1" s="734" customFormat="1" ht="13.5" customHeight="1">
      <c r="A67" s="735"/>
    </row>
    <row r="68" spans="1:1" s="734" customFormat="1" ht="13.5" customHeight="1">
      <c r="A68" s="735"/>
    </row>
    <row r="69" spans="1:1" s="734" customFormat="1" ht="13.5" customHeight="1">
      <c r="A69" s="735"/>
    </row>
    <row r="70" spans="1:1" s="734" customFormat="1" ht="13.5" customHeight="1">
      <c r="A70" s="735"/>
    </row>
    <row r="71" spans="1:1" s="734" customFormat="1" ht="13.5" customHeight="1">
      <c r="A71" s="735"/>
    </row>
    <row r="72" spans="1:1" s="734" customFormat="1" ht="13.5" customHeight="1">
      <c r="A72" s="735"/>
    </row>
    <row r="73" spans="1:1" s="734" customFormat="1" ht="13.5" customHeight="1">
      <c r="A73" s="735"/>
    </row>
    <row r="74" spans="1:1" s="734" customFormat="1" ht="13.5" customHeight="1">
      <c r="A74" s="735"/>
    </row>
    <row r="75" spans="1:1" s="734" customFormat="1" ht="13.5" customHeight="1">
      <c r="A75" s="735"/>
    </row>
    <row r="76" spans="1:1" s="734" customFormat="1" ht="13.5" customHeight="1">
      <c r="A76" s="735"/>
    </row>
    <row r="77" spans="1:1" s="734" customFormat="1" ht="13.5" customHeight="1">
      <c r="A77" s="735"/>
    </row>
    <row r="78" spans="1:1" s="734" customFormat="1" ht="13.5" customHeight="1">
      <c r="A78" s="735"/>
    </row>
    <row r="79" spans="1:1" s="734" customFormat="1" ht="13.5" customHeight="1">
      <c r="A79" s="735"/>
    </row>
    <row r="80" spans="1:1"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88" s="734" customFormat="1" ht="13.5" customHeight="1">
      <c r="A97" s="735"/>
    </row>
    <row r="98" spans="1:88" s="734" customFormat="1" ht="13.5" customHeight="1">
      <c r="A98" s="735"/>
    </row>
    <row r="99" spans="1:88" s="734" customFormat="1" ht="13.5" customHeight="1">
      <c r="A99" s="735"/>
    </row>
    <row r="100" spans="1:88" s="734" customFormat="1" ht="13.5" customHeight="1">
      <c r="A100" s="735"/>
    </row>
    <row r="101" spans="1:88" s="734" customFormat="1" ht="13.5" customHeight="1">
      <c r="A101" s="735"/>
    </row>
    <row r="102" spans="1:88" s="734" customFormat="1" ht="13.5" customHeight="1">
      <c r="A102" s="735"/>
    </row>
    <row r="103" spans="1:88" s="734" customFormat="1" ht="13.5" customHeight="1">
      <c r="A103" s="735"/>
    </row>
    <row r="104" spans="1:88" s="734" customFormat="1" ht="13.5" customHeight="1">
      <c r="A104" s="735"/>
    </row>
    <row r="105" spans="1:88" ht="13.5" customHeight="1">
      <c r="A105" s="735"/>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row>
    <row r="106" spans="1:88" ht="13.5" customHeight="1">
      <c r="A106" s="735"/>
    </row>
    <row r="107" spans="1:88" ht="13.5" customHeight="1">
      <c r="A107" s="735"/>
    </row>
    <row r="108" spans="1:88" ht="13.5" customHeight="1">
      <c r="A108" s="735"/>
    </row>
    <row r="109" spans="1:88" ht="13.5" customHeight="1">
      <c r="A109" s="735"/>
    </row>
    <row r="110" spans="1:88" ht="13.5" customHeight="1">
      <c r="A110" s="735"/>
    </row>
    <row r="111" spans="1:88" ht="13.5" customHeight="1">
      <c r="A111" s="735"/>
    </row>
    <row r="112" spans="1:88" ht="13.5" customHeight="1">
      <c r="A112" s="735"/>
    </row>
    <row r="113" spans="1:1" ht="13.5" customHeight="1">
      <c r="A113" s="735"/>
    </row>
    <row r="114" spans="1:1" ht="13.5" customHeight="1">
      <c r="A114" s="735"/>
    </row>
    <row r="115" spans="1:1" ht="13.5" customHeight="1">
      <c r="A115" s="735"/>
    </row>
    <row r="116" spans="1:1" ht="13.5" customHeight="1">
      <c r="A116" s="735"/>
    </row>
    <row r="117" spans="1:1" ht="13.5" customHeight="1">
      <c r="A117" s="735"/>
    </row>
    <row r="118" spans="1:1" ht="13.5" customHeight="1">
      <c r="A118" s="735"/>
    </row>
    <row r="119" spans="1:1" ht="13.5" customHeight="1">
      <c r="A119" s="735"/>
    </row>
    <row r="120" spans="1:1" ht="13.5" customHeight="1">
      <c r="A120" s="735"/>
    </row>
    <row r="121" spans="1:1" ht="13.5" customHeight="1">
      <c r="A121" s="735"/>
    </row>
    <row r="122" spans="1:1" ht="13.5" customHeight="1">
      <c r="A122" s="735"/>
    </row>
    <row r="123" spans="1:1" ht="13.5" customHeight="1">
      <c r="A123" s="735"/>
    </row>
    <row r="124" spans="1:1" ht="13.5" customHeight="1">
      <c r="A124" s="735"/>
    </row>
    <row r="125" spans="1:1" ht="13.5" customHeight="1">
      <c r="A125" s="735"/>
    </row>
  </sheetData>
  <dataConsolidate/>
  <mergeCells count="182">
    <mergeCell ref="BX39:CJ40"/>
    <mergeCell ref="BX37:CJ38"/>
    <mergeCell ref="BK21:BP22"/>
    <mergeCell ref="BK23:BP24"/>
    <mergeCell ref="S32:X33"/>
    <mergeCell ref="Y32:Y33"/>
    <mergeCell ref="AF32:AG33"/>
    <mergeCell ref="Z32:AE33"/>
    <mergeCell ref="BQ21:BQ22"/>
    <mergeCell ref="BR21:BW22"/>
    <mergeCell ref="BX21:BY22"/>
    <mergeCell ref="BQ23:BQ24"/>
    <mergeCell ref="BR23:BW24"/>
    <mergeCell ref="BX23:BY24"/>
    <mergeCell ref="S30:AG31"/>
    <mergeCell ref="S34:X35"/>
    <mergeCell ref="Y34:Y35"/>
    <mergeCell ref="Z34:AE35"/>
    <mergeCell ref="AF34:AG35"/>
    <mergeCell ref="I27:T28"/>
    <mergeCell ref="O39:X40"/>
    <mergeCell ref="Y39:AH40"/>
    <mergeCell ref="AI39:AR40"/>
    <mergeCell ref="BN32:BU33"/>
    <mergeCell ref="AF2:AR2"/>
    <mergeCell ref="AD25:AE26"/>
    <mergeCell ref="AD27:AE28"/>
    <mergeCell ref="AF25:AR26"/>
    <mergeCell ref="AF27:AR28"/>
    <mergeCell ref="U27:V28"/>
    <mergeCell ref="I34:R35"/>
    <mergeCell ref="AH34:AR35"/>
    <mergeCell ref="Y19:AB19"/>
    <mergeCell ref="AD19:AR19"/>
    <mergeCell ref="H7:V8"/>
    <mergeCell ref="BZ10:CC10"/>
    <mergeCell ref="BY14:CJ15"/>
    <mergeCell ref="BY16:CJ17"/>
    <mergeCell ref="BM16:BN17"/>
    <mergeCell ref="BA16:BL17"/>
    <mergeCell ref="BW14:BX15"/>
    <mergeCell ref="BW16:BX17"/>
    <mergeCell ref="BG28:BP29"/>
    <mergeCell ref="BQ28:BZ29"/>
    <mergeCell ref="CA28:CJ29"/>
    <mergeCell ref="W52:AE53"/>
    <mergeCell ref="AF52:AR53"/>
    <mergeCell ref="B59:I62"/>
    <mergeCell ref="J59:O62"/>
    <mergeCell ref="P59:V62"/>
    <mergeCell ref="W59:AC62"/>
    <mergeCell ref="AD59:AK62"/>
    <mergeCell ref="AL59:AR62"/>
    <mergeCell ref="B54:J55"/>
    <mergeCell ref="K54:U55"/>
    <mergeCell ref="Y54:AE55"/>
    <mergeCell ref="AF54:AR55"/>
    <mergeCell ref="AT56:CJ56"/>
    <mergeCell ref="B46:J47"/>
    <mergeCell ref="K46:U47"/>
    <mergeCell ref="W46:AE47"/>
    <mergeCell ref="AF46:AR47"/>
    <mergeCell ref="B50:J51"/>
    <mergeCell ref="K50:U51"/>
    <mergeCell ref="W50:AE51"/>
    <mergeCell ref="AF50:AR51"/>
    <mergeCell ref="D48:J49"/>
    <mergeCell ref="K48:U49"/>
    <mergeCell ref="W48:AE49"/>
    <mergeCell ref="AF48:AR49"/>
    <mergeCell ref="AT48:BA51"/>
    <mergeCell ref="BB48:BG51"/>
    <mergeCell ref="BH48:BN51"/>
    <mergeCell ref="BO48:BU51"/>
    <mergeCell ref="BV48:CC51"/>
    <mergeCell ref="D56:J57"/>
    <mergeCell ref="K56:U57"/>
    <mergeCell ref="Y56:AE57"/>
    <mergeCell ref="AF56:AR57"/>
    <mergeCell ref="D52:J53"/>
    <mergeCell ref="K52:U53"/>
    <mergeCell ref="AL43:AR44"/>
    <mergeCell ref="BQ43:BW44"/>
    <mergeCell ref="BQ45:BW46"/>
    <mergeCell ref="BO41:BW42"/>
    <mergeCell ref="BX45:CJ46"/>
    <mergeCell ref="BX43:CJ44"/>
    <mergeCell ref="BX41:CJ42"/>
    <mergeCell ref="AX53:CJ54"/>
    <mergeCell ref="AT55:CJ55"/>
    <mergeCell ref="BV32:CC33"/>
    <mergeCell ref="CD32:CJ33"/>
    <mergeCell ref="CD48:CJ51"/>
    <mergeCell ref="C37:G44"/>
    <mergeCell ref="J37:M40"/>
    <mergeCell ref="O37:X38"/>
    <mergeCell ref="Y37:AH38"/>
    <mergeCell ref="AI37:AR38"/>
    <mergeCell ref="AV37:BB38"/>
    <mergeCell ref="BC37:BM38"/>
    <mergeCell ref="BO37:BW38"/>
    <mergeCell ref="AT39:BB40"/>
    <mergeCell ref="BC39:BM40"/>
    <mergeCell ref="BO39:BW40"/>
    <mergeCell ref="I41:N44"/>
    <mergeCell ref="O41:U42"/>
    <mergeCell ref="V41:AC42"/>
    <mergeCell ref="AD41:AK42"/>
    <mergeCell ref="AL41:AR42"/>
    <mergeCell ref="AV41:BB42"/>
    <mergeCell ref="BC41:BM42"/>
    <mergeCell ref="O43:U44"/>
    <mergeCell ref="V43:AC44"/>
    <mergeCell ref="AD43:AK44"/>
    <mergeCell ref="C25:G26"/>
    <mergeCell ref="I25:V26"/>
    <mergeCell ref="X25:AB28"/>
    <mergeCell ref="AU26:AY33"/>
    <mergeCell ref="BB26:BE29"/>
    <mergeCell ref="BG26:BP27"/>
    <mergeCell ref="BQ26:BZ27"/>
    <mergeCell ref="CA26:CJ27"/>
    <mergeCell ref="C27:G28"/>
    <mergeCell ref="C30:G35"/>
    <mergeCell ref="I30:R31"/>
    <mergeCell ref="AH30:AR31"/>
    <mergeCell ref="BA30:BF33"/>
    <mergeCell ref="BG30:BM31"/>
    <mergeCell ref="BN30:BU31"/>
    <mergeCell ref="BV30:CC31"/>
    <mergeCell ref="CD30:CJ31"/>
    <mergeCell ref="AT35:BB36"/>
    <mergeCell ref="BC35:BM36"/>
    <mergeCell ref="BO35:BW36"/>
    <mergeCell ref="BX35:CJ36"/>
    <mergeCell ref="I32:R33"/>
    <mergeCell ref="AH32:AR33"/>
    <mergeCell ref="BG32:BM33"/>
    <mergeCell ref="AU19:AY24"/>
    <mergeCell ref="BA19:BJ20"/>
    <mergeCell ref="BK19:BY20"/>
    <mergeCell ref="BZ19:CJ20"/>
    <mergeCell ref="C20:AR21"/>
    <mergeCell ref="BA21:BJ22"/>
    <mergeCell ref="BZ21:CJ22"/>
    <mergeCell ref="C22:G24"/>
    <mergeCell ref="I22:AR24"/>
    <mergeCell ref="BA23:BJ24"/>
    <mergeCell ref="BZ23:CJ24"/>
    <mergeCell ref="C14:G17"/>
    <mergeCell ref="I14:V17"/>
    <mergeCell ref="AU14:AY15"/>
    <mergeCell ref="BA14:BN15"/>
    <mergeCell ref="BP14:BT17"/>
    <mergeCell ref="AD15:AR15"/>
    <mergeCell ref="AU16:AY17"/>
    <mergeCell ref="Y17:AB17"/>
    <mergeCell ref="AD17:AR17"/>
    <mergeCell ref="I1:AR1"/>
    <mergeCell ref="BA1:CJ1"/>
    <mergeCell ref="A1:A3"/>
    <mergeCell ref="AT3:BD4"/>
    <mergeCell ref="B4:AR5"/>
    <mergeCell ref="BE4:CJ4"/>
    <mergeCell ref="AU5:AY7"/>
    <mergeCell ref="BA5:BN7"/>
    <mergeCell ref="BP5:BT7"/>
    <mergeCell ref="BV5:CJ7"/>
    <mergeCell ref="C7:G8"/>
    <mergeCell ref="AU8:AY10"/>
    <mergeCell ref="BA8:CJ9"/>
    <mergeCell ref="C10:G11"/>
    <mergeCell ref="H11:V11"/>
    <mergeCell ref="Y11:AB11"/>
    <mergeCell ref="AD11:AR11"/>
    <mergeCell ref="AU11:AY13"/>
    <mergeCell ref="BA11:CJ13"/>
    <mergeCell ref="AD13:AR13"/>
    <mergeCell ref="X9:AI9"/>
    <mergeCell ref="CE10:CJ10"/>
    <mergeCell ref="BQ10:BS10"/>
    <mergeCell ref="BT10:BW10"/>
  </mergeCells>
  <phoneticPr fontId="6"/>
  <conditionalFormatting sqref="J59:O62">
    <cfRule type="cellIs" dxfId="4816" priority="15" operator="equal">
      <formula>"有 　無"</formula>
    </cfRule>
  </conditionalFormatting>
  <conditionalFormatting sqref="W59:AC62">
    <cfRule type="cellIs" dxfId="4815" priority="14" operator="equal">
      <formula>"有 　無"</formula>
    </cfRule>
  </conditionalFormatting>
  <conditionalFormatting sqref="AL59:AR62">
    <cfRule type="cellIs" dxfId="4814" priority="13" operator="equal">
      <formula>"有 　無"</formula>
    </cfRule>
  </conditionalFormatting>
  <conditionalFormatting sqref="BB48:BG51">
    <cfRule type="cellIs" dxfId="4813" priority="12" operator="equal">
      <formula>"有 　無"</formula>
    </cfRule>
  </conditionalFormatting>
  <conditionalFormatting sqref="BO48:BU51">
    <cfRule type="cellIs" dxfId="4812" priority="11" operator="equal">
      <formula>"有 　無"</formula>
    </cfRule>
  </conditionalFormatting>
  <conditionalFormatting sqref="CD48:CJ51">
    <cfRule type="cellIs" dxfId="4811" priority="10" operator="equal">
      <formula>"有 　無"</formula>
    </cfRule>
  </conditionalFormatting>
  <dataValidations count="5">
    <dataValidation imeMode="hiragana" allowBlank="1" showInputMessage="1" showErrorMessage="1" sqref="AD11:AR11 H7:V8 AD13:AR13 AD15:AR15 AD17:AR17 AD19:AR19 I22:AR24 I32:R33 O43:AR44 BG32:CJ33 AF46:AR57 BA8:CJ9 BA11:CJ13 BA21:BJ24 BC35:BM42 BX45 K46:U57 BX35 BX43 BX41 BX37 BX39"/>
    <dataValidation imeMode="off" allowBlank="1" showInputMessage="1" showErrorMessage="1" sqref="BA14:BN15 BY14:CJ17 BZ21:CJ24 BA16:BL17 BT10:BX10 BZ10:CC10 CE10:CJ10 Z32 Z34 BR21 BR23"/>
    <dataValidation type="list" allowBlank="1" showInputMessage="1" showErrorMessage="1" sqref="CD48:CJ51 J59:O62 W59:AC62 AL59:AR62 BB48:BG51 BO48:BU51">
      <formula1>"有 　無, 無 , 有 "</formula1>
    </dataValidation>
    <dataValidation type="list" allowBlank="1" showInputMessage="1" showErrorMessage="1" sqref="BK21:BP24 S32:X35">
      <formula1>"大臣　特定 知事　一般,大臣 特定,大臣 一般,知事 特定,知事 一般"</formula1>
    </dataValidation>
    <dataValidation type="list" allowBlank="1" showInputMessage="1" showErrorMessage="1" sqref="O39:AR40 BG28:CJ29">
      <formula1>"加入　　未加入       適用除外,加入,未加入,適用除外"</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1" r:id="rId4" name="Check Box 1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topLeftCell="A3" zoomScale="40" zoomScaleNormal="40" workbookViewId="0">
      <selection sqref="A1:A3"/>
    </sheetView>
  </sheetViews>
  <sheetFormatPr defaultColWidth="9" defaultRowHeight="10.5"/>
  <cols>
    <col min="1" max="1" width="10.625" style="854" customWidth="1"/>
    <col min="2" max="2" width="3.25" style="854" customWidth="1"/>
    <col min="3" max="3" width="19.25" style="854" customWidth="1"/>
    <col min="4" max="5" width="13.125" style="854" customWidth="1"/>
    <col min="6" max="7" width="3.75" style="854" customWidth="1"/>
    <col min="8" max="8" width="28" style="854" customWidth="1"/>
    <col min="9" max="10" width="3.625" style="854" customWidth="1"/>
    <col min="11" max="11" width="6.5" style="854" customWidth="1"/>
    <col min="12" max="12" width="3.875" style="854" customWidth="1"/>
    <col min="13" max="13" width="7.75" style="854" customWidth="1"/>
    <col min="14" max="19" width="5.75" style="854" customWidth="1"/>
    <col min="20" max="21" width="3.75" style="854" customWidth="1"/>
    <col min="22" max="22" width="6.5" style="854" customWidth="1"/>
    <col min="23" max="23" width="3.875" style="854" customWidth="1"/>
    <col min="24" max="24" width="7.75" style="854" customWidth="1"/>
    <col min="25" max="25" width="5.75" style="854" customWidth="1"/>
    <col min="26" max="30" width="5.875" style="854" customWidth="1"/>
    <col min="31" max="32" width="3.75" style="854" customWidth="1"/>
    <col min="33" max="33" width="6.5" style="854" customWidth="1"/>
    <col min="34" max="34" width="3.875" style="854" customWidth="1"/>
    <col min="35" max="35" width="7.75" style="854" customWidth="1"/>
    <col min="36" max="36" width="5.75" style="854" customWidth="1"/>
    <col min="37" max="41" width="5.875" style="854" customWidth="1"/>
    <col min="42" max="43" width="3.75" style="854" customWidth="1"/>
    <col min="44" max="44" width="6.5" style="854" customWidth="1"/>
    <col min="45" max="45" width="3.875" style="854" customWidth="1"/>
    <col min="46" max="46" width="7.75" style="854" customWidth="1"/>
    <col min="47" max="47" width="5.75" style="854" customWidth="1"/>
    <col min="48" max="52" width="5.875" style="854" customWidth="1"/>
    <col min="53" max="53" width="4.625" style="854" customWidth="1"/>
    <col min="54" max="54" width="16.125" style="854" bestFit="1" customWidth="1"/>
    <col min="55" max="55" width="9" style="854"/>
    <col min="56" max="56" width="19.5" style="854" bestFit="1" customWidth="1"/>
    <col min="57" max="16384" width="9" style="854"/>
  </cols>
  <sheetData>
    <row r="1" spans="1:56" ht="18.75">
      <c r="A1" s="3236" t="s">
        <v>754</v>
      </c>
      <c r="B1" s="852"/>
      <c r="C1" s="853"/>
      <c r="D1" s="853"/>
      <c r="E1" s="853"/>
      <c r="F1" s="853"/>
      <c r="G1" s="853"/>
      <c r="H1" s="853"/>
      <c r="I1" s="853"/>
      <c r="AZ1" s="959" t="s">
        <v>683</v>
      </c>
      <c r="BA1" s="959"/>
      <c r="BB1" s="858"/>
      <c r="BC1" s="858"/>
    </row>
    <row r="2" spans="1:56" ht="32.25">
      <c r="A2" s="3236"/>
      <c r="B2" s="853"/>
      <c r="C2" s="853"/>
      <c r="D2" s="853"/>
      <c r="E2" s="853"/>
      <c r="F2" s="853"/>
      <c r="G2" s="853"/>
      <c r="H2" s="853"/>
      <c r="I2" s="853"/>
      <c r="J2" s="3268" t="s">
        <v>910</v>
      </c>
      <c r="K2" s="3268"/>
      <c r="L2" s="3268"/>
      <c r="M2" s="3268"/>
      <c r="N2" s="3268"/>
      <c r="O2" s="3268"/>
      <c r="P2" s="3268"/>
      <c r="Q2" s="3268"/>
      <c r="R2" s="3268"/>
      <c r="S2" s="3268"/>
      <c r="T2" s="3268"/>
      <c r="U2" s="3268"/>
      <c r="V2" s="3268"/>
      <c r="W2" s="3268"/>
      <c r="X2" s="3268"/>
      <c r="Y2" s="3268"/>
      <c r="Z2" s="3268"/>
      <c r="AA2" s="3268"/>
      <c r="AB2" s="3268"/>
      <c r="AC2" s="3268"/>
      <c r="AD2" s="3268"/>
      <c r="AE2" s="3268"/>
      <c r="AF2" s="3268"/>
      <c r="AG2" s="855"/>
      <c r="BB2" s="858"/>
      <c r="BC2" s="858"/>
    </row>
    <row r="3" spans="1:56" ht="8.1" customHeight="1">
      <c r="A3" s="3236"/>
      <c r="B3" s="853"/>
      <c r="C3" s="853"/>
      <c r="D3" s="853"/>
      <c r="E3" s="853"/>
      <c r="F3" s="853"/>
      <c r="G3" s="853"/>
      <c r="H3" s="853"/>
      <c r="I3" s="853"/>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6"/>
      <c r="AI3" s="856"/>
      <c r="AJ3" s="856"/>
      <c r="AK3" s="856"/>
      <c r="AL3" s="856"/>
      <c r="AM3" s="856"/>
      <c r="AN3" s="856"/>
      <c r="AO3" s="856"/>
      <c r="AP3" s="856"/>
      <c r="AQ3" s="856"/>
      <c r="AR3" s="856"/>
      <c r="AS3" s="856"/>
      <c r="AT3" s="856"/>
      <c r="AU3" s="856"/>
      <c r="AV3" s="856"/>
      <c r="AW3" s="856"/>
      <c r="AX3" s="856"/>
      <c r="AY3" s="856"/>
      <c r="AZ3" s="856"/>
      <c r="BA3" s="857"/>
      <c r="BB3" s="858"/>
      <c r="BC3" s="858"/>
    </row>
    <row r="4" spans="1:56" ht="33" customHeight="1">
      <c r="A4" s="858"/>
      <c r="B4" s="3269" t="s">
        <v>911</v>
      </c>
      <c r="C4" s="3270"/>
      <c r="D4" s="3271" t="str">
        <f>" 福 岡 県 "&amp;入力シート!$C$3</f>
        <v xml:space="preserve"> 福 岡 県 </v>
      </c>
      <c r="E4" s="3271"/>
      <c r="F4" s="3271"/>
      <c r="G4" s="3271"/>
      <c r="H4" s="3271"/>
      <c r="I4" s="853"/>
      <c r="J4" s="856"/>
      <c r="K4" s="3272" t="s">
        <v>283</v>
      </c>
      <c r="L4" s="3273"/>
      <c r="M4" s="960" t="s">
        <v>1266</v>
      </c>
      <c r="N4" s="3277" t="str">
        <f>入力シート!D16</f>
        <v/>
      </c>
      <c r="O4" s="3277"/>
      <c r="P4" s="3277"/>
      <c r="Q4" s="3277"/>
      <c r="R4" s="3277"/>
      <c r="S4" s="3277"/>
      <c r="T4" s="3277"/>
      <c r="U4" s="3277"/>
      <c r="V4" s="3278"/>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7"/>
      <c r="BB4" s="858"/>
      <c r="BC4" s="858"/>
      <c r="BD4" s="1002">
        <f>入力シート!$D$17</f>
        <v>0</v>
      </c>
    </row>
    <row r="5" spans="1:56" ht="33" customHeight="1">
      <c r="A5" s="858"/>
      <c r="B5" s="3269" t="s">
        <v>2</v>
      </c>
      <c r="C5" s="3270"/>
      <c r="D5" s="3276" t="str">
        <f>入力シート!$D$4&amp;入力シート!$E$4&amp;入力シート!$G$4&amp;" "&amp;入力シート!$I$4&amp;入力シート!$K$4&amp;入力シート!$O$4&amp;"　"&amp;入力シート!D6</f>
        <v>令和年度 起工第号　</v>
      </c>
      <c r="E5" s="3276"/>
      <c r="F5" s="3276"/>
      <c r="G5" s="3276"/>
      <c r="H5" s="3276"/>
      <c r="I5" s="853"/>
      <c r="J5" s="856"/>
      <c r="K5" s="3274"/>
      <c r="L5" s="3275"/>
      <c r="M5" s="961" t="s">
        <v>1267</v>
      </c>
      <c r="N5" s="3279">
        <f>MAX(BD4:BD6)</f>
        <v>0</v>
      </c>
      <c r="O5" s="3279"/>
      <c r="P5" s="3279"/>
      <c r="Q5" s="3279"/>
      <c r="R5" s="3279"/>
      <c r="S5" s="3279"/>
      <c r="T5" s="3279"/>
      <c r="U5" s="3279"/>
      <c r="V5" s="3280"/>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7"/>
      <c r="BB5" s="858"/>
      <c r="BC5" s="858"/>
      <c r="BD5" s="1002" t="str">
        <f>IF(入力シート!$D$19=0,"",入力シート!$D$19)</f>
        <v/>
      </c>
    </row>
    <row r="6" spans="1:56" ht="33" customHeight="1">
      <c r="A6" s="858"/>
      <c r="B6" s="962"/>
      <c r="C6" s="962"/>
      <c r="D6" s="853"/>
      <c r="E6" s="853"/>
      <c r="F6" s="853"/>
      <c r="G6" s="853"/>
      <c r="H6" s="853"/>
      <c r="I6" s="853"/>
      <c r="J6" s="856"/>
      <c r="K6" s="3281" t="s">
        <v>912</v>
      </c>
      <c r="L6" s="3281"/>
      <c r="M6" s="3255"/>
      <c r="N6" s="3255"/>
      <c r="O6" s="3255"/>
      <c r="P6" s="3255"/>
      <c r="Q6" s="3255"/>
      <c r="R6" s="3255"/>
      <c r="S6" s="3255"/>
      <c r="T6" s="963"/>
      <c r="U6" s="856"/>
      <c r="V6" s="3255" t="s">
        <v>913</v>
      </c>
      <c r="W6" s="3255"/>
      <c r="X6" s="3255"/>
      <c r="Y6" s="3255"/>
      <c r="Z6" s="3255"/>
      <c r="AA6" s="3255"/>
      <c r="AB6" s="3255"/>
      <c r="AC6" s="3255"/>
      <c r="AD6" s="3255"/>
      <c r="AE6" s="963"/>
      <c r="AF6" s="856"/>
      <c r="AG6" s="3255" t="s">
        <v>914</v>
      </c>
      <c r="AH6" s="3255"/>
      <c r="AI6" s="3255"/>
      <c r="AJ6" s="3255"/>
      <c r="AK6" s="3255"/>
      <c r="AL6" s="3255"/>
      <c r="AM6" s="3255"/>
      <c r="AN6" s="3255"/>
      <c r="AO6" s="3255"/>
      <c r="AP6" s="963"/>
      <c r="AQ6" s="856"/>
      <c r="AR6" s="3255" t="s">
        <v>915</v>
      </c>
      <c r="AS6" s="3255"/>
      <c r="AT6" s="3255"/>
      <c r="AU6" s="3255"/>
      <c r="AV6" s="3255"/>
      <c r="AW6" s="3255"/>
      <c r="AX6" s="3255"/>
      <c r="AY6" s="3255"/>
      <c r="AZ6" s="3255"/>
      <c r="BA6" s="857"/>
      <c r="BB6" s="858"/>
      <c r="BC6" s="858"/>
      <c r="BD6" s="1002" t="str">
        <f>IF(入力シート!$D$21=0,"",入力シート!$D$21)</f>
        <v/>
      </c>
    </row>
    <row r="7" spans="1:56" ht="19.149999999999999" customHeight="1">
      <c r="A7" s="858"/>
      <c r="B7" s="3256" t="s">
        <v>1276</v>
      </c>
      <c r="C7" s="3257"/>
      <c r="D7" s="3258">
        <f>入力シート!D23</f>
        <v>0</v>
      </c>
      <c r="E7" s="3259"/>
      <c r="F7" s="853"/>
      <c r="G7" s="853"/>
      <c r="H7" s="853"/>
      <c r="I7" s="853"/>
      <c r="J7" s="856"/>
      <c r="K7" s="3218"/>
      <c r="L7" s="3161" t="s">
        <v>1273</v>
      </c>
      <c r="M7" s="3162"/>
      <c r="N7" s="3163"/>
      <c r="O7" s="3220"/>
      <c r="P7" s="3221"/>
      <c r="Q7" s="3221"/>
      <c r="R7" s="3221"/>
      <c r="S7" s="3222"/>
      <c r="T7" s="964"/>
      <c r="U7" s="964"/>
      <c r="V7" s="3218"/>
      <c r="W7" s="3161" t="s">
        <v>1273</v>
      </c>
      <c r="X7" s="3162"/>
      <c r="Y7" s="3163"/>
      <c r="Z7" s="3220"/>
      <c r="AA7" s="3221"/>
      <c r="AB7" s="3221"/>
      <c r="AC7" s="3221"/>
      <c r="AD7" s="3222"/>
      <c r="AE7" s="964"/>
      <c r="AF7" s="856"/>
      <c r="AG7" s="3218"/>
      <c r="AH7" s="3161" t="s">
        <v>1273</v>
      </c>
      <c r="AI7" s="3162"/>
      <c r="AJ7" s="3163"/>
      <c r="AK7" s="3220"/>
      <c r="AL7" s="3221"/>
      <c r="AM7" s="3221"/>
      <c r="AN7" s="3221"/>
      <c r="AO7" s="3222"/>
      <c r="AP7" s="964"/>
      <c r="AQ7" s="856"/>
      <c r="AR7" s="3218"/>
      <c r="AS7" s="3161" t="s">
        <v>1273</v>
      </c>
      <c r="AT7" s="3162"/>
      <c r="AU7" s="3163"/>
      <c r="AV7" s="3220"/>
      <c r="AW7" s="3221"/>
      <c r="AX7" s="3221"/>
      <c r="AY7" s="3221"/>
      <c r="AZ7" s="3222"/>
      <c r="BA7" s="857"/>
      <c r="BB7" s="858"/>
      <c r="BC7" s="858"/>
    </row>
    <row r="8" spans="1:56" ht="13.5" customHeight="1" thickBot="1">
      <c r="A8" s="858"/>
      <c r="B8" s="3237" t="s">
        <v>1274</v>
      </c>
      <c r="C8" s="3238"/>
      <c r="D8" s="3266"/>
      <c r="E8" s="3267"/>
      <c r="F8" s="853"/>
      <c r="G8" s="853"/>
      <c r="H8" s="853"/>
      <c r="I8" s="853"/>
      <c r="J8" s="856"/>
      <c r="K8" s="3219"/>
      <c r="L8" s="3223" t="s">
        <v>1274</v>
      </c>
      <c r="M8" s="3208"/>
      <c r="N8" s="3209"/>
      <c r="O8" s="3224"/>
      <c r="P8" s="3225"/>
      <c r="Q8" s="3225"/>
      <c r="R8" s="3225"/>
      <c r="S8" s="3226"/>
      <c r="T8" s="964"/>
      <c r="U8" s="964"/>
      <c r="V8" s="3219"/>
      <c r="W8" s="3223" t="s">
        <v>1274</v>
      </c>
      <c r="X8" s="3208"/>
      <c r="Y8" s="3209"/>
      <c r="Z8" s="3224"/>
      <c r="AA8" s="3225"/>
      <c r="AB8" s="3225"/>
      <c r="AC8" s="3225"/>
      <c r="AD8" s="3226"/>
      <c r="AE8" s="964"/>
      <c r="AF8" s="856"/>
      <c r="AG8" s="3219"/>
      <c r="AH8" s="3223" t="s">
        <v>1274</v>
      </c>
      <c r="AI8" s="3208"/>
      <c r="AJ8" s="3209"/>
      <c r="AK8" s="3224"/>
      <c r="AL8" s="3225"/>
      <c r="AM8" s="3225"/>
      <c r="AN8" s="3225"/>
      <c r="AO8" s="3226"/>
      <c r="AP8" s="964"/>
      <c r="AQ8" s="856"/>
      <c r="AR8" s="3219"/>
      <c r="AS8" s="3223" t="s">
        <v>1274</v>
      </c>
      <c r="AT8" s="3208"/>
      <c r="AU8" s="3209"/>
      <c r="AV8" s="3224"/>
      <c r="AW8" s="3225"/>
      <c r="AX8" s="3225"/>
      <c r="AY8" s="3225"/>
      <c r="AZ8" s="3226"/>
      <c r="BA8" s="857"/>
      <c r="BB8" s="858"/>
      <c r="BC8" s="858"/>
    </row>
    <row r="9" spans="1:56" ht="30" customHeight="1" thickTop="1" thickBot="1">
      <c r="A9" s="858"/>
      <c r="B9" s="3262" t="s">
        <v>544</v>
      </c>
      <c r="C9" s="3263"/>
      <c r="D9" s="3249"/>
      <c r="E9" s="3250"/>
      <c r="F9" s="853"/>
      <c r="G9" s="853"/>
      <c r="H9" s="853"/>
      <c r="I9" s="853"/>
      <c r="J9" s="856"/>
      <c r="K9" s="3219"/>
      <c r="L9" s="3164" t="s">
        <v>124</v>
      </c>
      <c r="M9" s="3165"/>
      <c r="N9" s="3166"/>
      <c r="O9" s="3227"/>
      <c r="P9" s="3228"/>
      <c r="Q9" s="3228"/>
      <c r="R9" s="3228"/>
      <c r="S9" s="3229"/>
      <c r="T9" s="964"/>
      <c r="U9" s="964"/>
      <c r="V9" s="3219"/>
      <c r="W9" s="3164" t="s">
        <v>124</v>
      </c>
      <c r="X9" s="3165"/>
      <c r="Y9" s="3166"/>
      <c r="Z9" s="3227"/>
      <c r="AA9" s="3228"/>
      <c r="AB9" s="3228"/>
      <c r="AC9" s="3228"/>
      <c r="AD9" s="3229"/>
      <c r="AE9" s="964"/>
      <c r="AF9" s="856"/>
      <c r="AG9" s="3219"/>
      <c r="AH9" s="3164" t="s">
        <v>124</v>
      </c>
      <c r="AI9" s="3165"/>
      <c r="AJ9" s="3166"/>
      <c r="AK9" s="3227"/>
      <c r="AL9" s="3228"/>
      <c r="AM9" s="3228"/>
      <c r="AN9" s="3228"/>
      <c r="AO9" s="3229"/>
      <c r="AP9" s="964"/>
      <c r="AQ9" s="856"/>
      <c r="AR9" s="3219"/>
      <c r="AS9" s="3164" t="s">
        <v>124</v>
      </c>
      <c r="AT9" s="3165"/>
      <c r="AU9" s="3166"/>
      <c r="AV9" s="3227"/>
      <c r="AW9" s="3228"/>
      <c r="AX9" s="3228"/>
      <c r="AY9" s="3228"/>
      <c r="AZ9" s="3229"/>
      <c r="BA9" s="857"/>
      <c r="BB9" s="858"/>
      <c r="BC9" s="858"/>
    </row>
    <row r="10" spans="1:56" ht="30" customHeight="1" thickTop="1">
      <c r="A10" s="858"/>
      <c r="B10" s="3262" t="s">
        <v>916</v>
      </c>
      <c r="C10" s="3263"/>
      <c r="D10" s="3264">
        <f>入力シート!D26</f>
        <v>0</v>
      </c>
      <c r="E10" s="3265"/>
      <c r="F10" s="853"/>
      <c r="G10" s="853"/>
      <c r="H10" s="853"/>
      <c r="I10" s="853"/>
      <c r="J10" s="856"/>
      <c r="K10" s="3219"/>
      <c r="L10" s="3167" t="s">
        <v>7</v>
      </c>
      <c r="M10" s="3168"/>
      <c r="N10" s="3169"/>
      <c r="O10" s="3230"/>
      <c r="P10" s="3231"/>
      <c r="Q10" s="3231"/>
      <c r="R10" s="3231"/>
      <c r="S10" s="3232"/>
      <c r="T10" s="964"/>
      <c r="U10" s="964"/>
      <c r="V10" s="3219"/>
      <c r="W10" s="3167" t="s">
        <v>7</v>
      </c>
      <c r="X10" s="3168"/>
      <c r="Y10" s="3169"/>
      <c r="Z10" s="3230"/>
      <c r="AA10" s="3231"/>
      <c r="AB10" s="3231"/>
      <c r="AC10" s="3231"/>
      <c r="AD10" s="3232"/>
      <c r="AE10" s="964"/>
      <c r="AF10" s="856"/>
      <c r="AG10" s="3219"/>
      <c r="AH10" s="3167" t="s">
        <v>7</v>
      </c>
      <c r="AI10" s="3168"/>
      <c r="AJ10" s="3169"/>
      <c r="AK10" s="3230"/>
      <c r="AL10" s="3231"/>
      <c r="AM10" s="3231"/>
      <c r="AN10" s="3231"/>
      <c r="AO10" s="3232"/>
      <c r="AP10" s="964"/>
      <c r="AQ10" s="856"/>
      <c r="AR10" s="3219"/>
      <c r="AS10" s="3167" t="s">
        <v>7</v>
      </c>
      <c r="AT10" s="3168"/>
      <c r="AU10" s="3169"/>
      <c r="AV10" s="3230"/>
      <c r="AW10" s="3231"/>
      <c r="AX10" s="3231"/>
      <c r="AY10" s="3231"/>
      <c r="AZ10" s="3232"/>
      <c r="BA10" s="857"/>
      <c r="BB10" s="858"/>
      <c r="BC10" s="858"/>
    </row>
    <row r="11" spans="1:56" ht="30" customHeight="1">
      <c r="A11" s="858"/>
      <c r="B11" s="3260" t="s">
        <v>1061</v>
      </c>
      <c r="C11" s="3261"/>
      <c r="D11" s="3249"/>
      <c r="E11" s="3250"/>
      <c r="F11" s="853"/>
      <c r="G11" s="853"/>
      <c r="H11" s="853"/>
      <c r="I11" s="853"/>
      <c r="J11" s="856"/>
      <c r="K11" s="3219"/>
      <c r="L11" s="3173" t="s">
        <v>12</v>
      </c>
      <c r="M11" s="3171"/>
      <c r="N11" s="3172"/>
      <c r="O11" s="3210"/>
      <c r="P11" s="3211"/>
      <c r="Q11" s="3211"/>
      <c r="R11" s="3211"/>
      <c r="S11" s="3212"/>
      <c r="T11" s="964"/>
      <c r="U11" s="964"/>
      <c r="V11" s="3219"/>
      <c r="W11" s="3173" t="s">
        <v>12</v>
      </c>
      <c r="X11" s="3171"/>
      <c r="Y11" s="3172"/>
      <c r="Z11" s="3210"/>
      <c r="AA11" s="3211"/>
      <c r="AB11" s="3211"/>
      <c r="AC11" s="3211"/>
      <c r="AD11" s="3212"/>
      <c r="AE11" s="964"/>
      <c r="AF11" s="856"/>
      <c r="AG11" s="3219"/>
      <c r="AH11" s="3173" t="s">
        <v>12</v>
      </c>
      <c r="AI11" s="3171"/>
      <c r="AJ11" s="3172"/>
      <c r="AK11" s="3210"/>
      <c r="AL11" s="3211"/>
      <c r="AM11" s="3211"/>
      <c r="AN11" s="3211"/>
      <c r="AO11" s="3212"/>
      <c r="AP11" s="964"/>
      <c r="AQ11" s="856"/>
      <c r="AR11" s="3219"/>
      <c r="AS11" s="3173" t="s">
        <v>12</v>
      </c>
      <c r="AT11" s="3171"/>
      <c r="AU11" s="3172"/>
      <c r="AV11" s="3210"/>
      <c r="AW11" s="3211"/>
      <c r="AX11" s="3211"/>
      <c r="AY11" s="3211"/>
      <c r="AZ11" s="3212"/>
      <c r="BA11" s="857"/>
      <c r="BB11" s="858"/>
      <c r="BC11" s="858"/>
    </row>
    <row r="12" spans="1:56" ht="30" customHeight="1" thickBot="1">
      <c r="A12" s="858"/>
      <c r="B12" s="3253" t="s">
        <v>602</v>
      </c>
      <c r="C12" s="3254"/>
      <c r="D12" s="3249"/>
      <c r="E12" s="3250"/>
      <c r="F12" s="853"/>
      <c r="G12" s="853"/>
      <c r="H12" s="853"/>
      <c r="I12" s="853"/>
      <c r="J12" s="856"/>
      <c r="K12" s="3219"/>
      <c r="L12" s="3183" t="s">
        <v>1166</v>
      </c>
      <c r="M12" s="3184"/>
      <c r="N12" s="3185"/>
      <c r="O12" s="3174" t="s">
        <v>1278</v>
      </c>
      <c r="P12" s="3175"/>
      <c r="Q12" s="3175"/>
      <c r="R12" s="3175"/>
      <c r="S12" s="3176"/>
      <c r="T12" s="964"/>
      <c r="U12" s="964"/>
      <c r="V12" s="3219"/>
      <c r="W12" s="3183" t="s">
        <v>1166</v>
      </c>
      <c r="X12" s="3184"/>
      <c r="Y12" s="3185"/>
      <c r="Z12" s="3174" t="s">
        <v>1278</v>
      </c>
      <c r="AA12" s="3175"/>
      <c r="AB12" s="3175"/>
      <c r="AC12" s="3175"/>
      <c r="AD12" s="3176"/>
      <c r="AE12" s="964"/>
      <c r="AF12" s="856"/>
      <c r="AG12" s="3219"/>
      <c r="AH12" s="3183" t="s">
        <v>1166</v>
      </c>
      <c r="AI12" s="3184"/>
      <c r="AJ12" s="3185"/>
      <c r="AK12" s="3174" t="s">
        <v>1278</v>
      </c>
      <c r="AL12" s="3175"/>
      <c r="AM12" s="3175"/>
      <c r="AN12" s="3175"/>
      <c r="AO12" s="3176"/>
      <c r="AP12" s="964"/>
      <c r="AQ12" s="856"/>
      <c r="AR12" s="3219"/>
      <c r="AS12" s="3183" t="s">
        <v>1166</v>
      </c>
      <c r="AT12" s="3184"/>
      <c r="AU12" s="3185"/>
      <c r="AV12" s="3174" t="s">
        <v>1278</v>
      </c>
      <c r="AW12" s="3175"/>
      <c r="AX12" s="3175"/>
      <c r="AY12" s="3175"/>
      <c r="AZ12" s="3176"/>
      <c r="BA12" s="857"/>
      <c r="BB12" s="858"/>
      <c r="BC12" s="858"/>
    </row>
    <row r="13" spans="1:56" ht="30" customHeight="1" thickTop="1" thickBot="1">
      <c r="A13" s="858"/>
      <c r="B13" s="965"/>
      <c r="C13" s="966" t="s">
        <v>606</v>
      </c>
      <c r="D13" s="3249"/>
      <c r="E13" s="3250"/>
      <c r="F13" s="853"/>
      <c r="G13" s="853"/>
      <c r="H13" s="853"/>
      <c r="I13" s="853"/>
      <c r="J13" s="967"/>
      <c r="K13" s="3219"/>
      <c r="L13" s="3207" t="s">
        <v>917</v>
      </c>
      <c r="M13" s="3208"/>
      <c r="N13" s="3209"/>
      <c r="O13" s="3190"/>
      <c r="P13" s="3191"/>
      <c r="Q13" s="3191"/>
      <c r="R13" s="3191"/>
      <c r="S13" s="3192"/>
      <c r="T13" s="968"/>
      <c r="U13" s="969"/>
      <c r="V13" s="3219"/>
      <c r="W13" s="3207" t="s">
        <v>917</v>
      </c>
      <c r="X13" s="3208"/>
      <c r="Y13" s="3209"/>
      <c r="Z13" s="3190"/>
      <c r="AA13" s="3191"/>
      <c r="AB13" s="3191"/>
      <c r="AC13" s="3191"/>
      <c r="AD13" s="3192"/>
      <c r="AE13" s="968"/>
      <c r="AF13" s="969"/>
      <c r="AG13" s="3219"/>
      <c r="AH13" s="3207" t="s">
        <v>917</v>
      </c>
      <c r="AI13" s="3208"/>
      <c r="AJ13" s="3209"/>
      <c r="AK13" s="3190"/>
      <c r="AL13" s="3191"/>
      <c r="AM13" s="3191"/>
      <c r="AN13" s="3191"/>
      <c r="AO13" s="3192"/>
      <c r="AP13" s="968"/>
      <c r="AQ13" s="969"/>
      <c r="AR13" s="3219"/>
      <c r="AS13" s="3207" t="s">
        <v>917</v>
      </c>
      <c r="AT13" s="3208"/>
      <c r="AU13" s="3209"/>
      <c r="AV13" s="3190"/>
      <c r="AW13" s="3191"/>
      <c r="AX13" s="3191"/>
      <c r="AY13" s="3191"/>
      <c r="AZ13" s="3192"/>
      <c r="BA13" s="857"/>
      <c r="BB13" s="858"/>
      <c r="BC13" s="858"/>
    </row>
    <row r="14" spans="1:56" ht="30" customHeight="1" thickTop="1">
      <c r="A14" s="858"/>
      <c r="B14" s="3253" t="s">
        <v>602</v>
      </c>
      <c r="C14" s="3254"/>
      <c r="D14" s="3249"/>
      <c r="E14" s="3250"/>
      <c r="F14" s="853"/>
      <c r="G14" s="853"/>
      <c r="H14" s="853"/>
      <c r="I14" s="853"/>
      <c r="J14" s="970"/>
      <c r="K14" s="3219"/>
      <c r="L14" s="3170" t="s">
        <v>1275</v>
      </c>
      <c r="M14" s="3171"/>
      <c r="N14" s="3172"/>
      <c r="O14" s="3177"/>
      <c r="P14" s="3178"/>
      <c r="Q14" s="3178"/>
      <c r="R14" s="3178"/>
      <c r="S14" s="3179"/>
      <c r="T14" s="971"/>
      <c r="U14" s="964"/>
      <c r="V14" s="3219"/>
      <c r="W14" s="3170" t="s">
        <v>1275</v>
      </c>
      <c r="X14" s="3171"/>
      <c r="Y14" s="3172"/>
      <c r="Z14" s="3177"/>
      <c r="AA14" s="3178"/>
      <c r="AB14" s="3178"/>
      <c r="AC14" s="3178"/>
      <c r="AD14" s="3179"/>
      <c r="AE14" s="971"/>
      <c r="AF14" s="964"/>
      <c r="AG14" s="3219"/>
      <c r="AH14" s="3170" t="s">
        <v>1275</v>
      </c>
      <c r="AI14" s="3171"/>
      <c r="AJ14" s="3172"/>
      <c r="AK14" s="3177"/>
      <c r="AL14" s="3178"/>
      <c r="AM14" s="3178"/>
      <c r="AN14" s="3178"/>
      <c r="AO14" s="3179"/>
      <c r="AP14" s="971"/>
      <c r="AQ14" s="964"/>
      <c r="AR14" s="3219"/>
      <c r="AS14" s="3170" t="s">
        <v>1275</v>
      </c>
      <c r="AT14" s="3171"/>
      <c r="AU14" s="3172"/>
      <c r="AV14" s="3177"/>
      <c r="AW14" s="3178"/>
      <c r="AX14" s="3178"/>
      <c r="AY14" s="3178"/>
      <c r="AZ14" s="3179"/>
      <c r="BA14" s="857"/>
      <c r="BB14" s="858"/>
      <c r="BC14" s="858"/>
    </row>
    <row r="15" spans="1:56" ht="30" customHeight="1">
      <c r="A15" s="858"/>
      <c r="B15" s="965"/>
      <c r="C15" s="966" t="s">
        <v>606</v>
      </c>
      <c r="D15" s="3249"/>
      <c r="E15" s="3250"/>
      <c r="F15" s="853"/>
      <c r="G15" s="853"/>
      <c r="H15" s="853"/>
      <c r="I15" s="853"/>
      <c r="J15" s="970"/>
      <c r="K15" s="3219"/>
      <c r="L15" s="3161" t="s">
        <v>160</v>
      </c>
      <c r="M15" s="3162"/>
      <c r="N15" s="3163"/>
      <c r="O15" s="3180"/>
      <c r="P15" s="3181"/>
      <c r="Q15" s="3181"/>
      <c r="R15" s="3181"/>
      <c r="S15" s="3182"/>
      <c r="T15" s="972"/>
      <c r="U15" s="964"/>
      <c r="V15" s="3219"/>
      <c r="W15" s="3161" t="s">
        <v>160</v>
      </c>
      <c r="X15" s="3162"/>
      <c r="Y15" s="3163"/>
      <c r="Z15" s="3180"/>
      <c r="AA15" s="3181"/>
      <c r="AB15" s="3181"/>
      <c r="AC15" s="3181"/>
      <c r="AD15" s="3182"/>
      <c r="AE15" s="972"/>
      <c r="AF15" s="964"/>
      <c r="AG15" s="3219"/>
      <c r="AH15" s="3161" t="s">
        <v>160</v>
      </c>
      <c r="AI15" s="3162"/>
      <c r="AJ15" s="3163"/>
      <c r="AK15" s="3180"/>
      <c r="AL15" s="3181"/>
      <c r="AM15" s="3181"/>
      <c r="AN15" s="3181"/>
      <c r="AO15" s="3182"/>
      <c r="AP15" s="972"/>
      <c r="AQ15" s="964"/>
      <c r="AR15" s="3219"/>
      <c r="AS15" s="3161" t="s">
        <v>160</v>
      </c>
      <c r="AT15" s="3162"/>
      <c r="AU15" s="3163"/>
      <c r="AV15" s="3180"/>
      <c r="AW15" s="3181"/>
      <c r="AX15" s="3181"/>
      <c r="AY15" s="3181"/>
      <c r="AZ15" s="3182"/>
      <c r="BA15" s="857"/>
      <c r="BB15" s="858"/>
      <c r="BC15" s="858"/>
    </row>
    <row r="16" spans="1:56" ht="30" customHeight="1">
      <c r="A16" s="858"/>
      <c r="F16" s="853"/>
      <c r="G16" s="853"/>
      <c r="H16" s="853"/>
      <c r="I16" s="853"/>
      <c r="J16" s="970"/>
      <c r="K16" s="3216" t="s">
        <v>1270</v>
      </c>
      <c r="L16" s="973"/>
      <c r="M16" s="3186" t="s">
        <v>1167</v>
      </c>
      <c r="N16" s="3187"/>
      <c r="O16" s="3196" t="s">
        <v>1268</v>
      </c>
      <c r="P16" s="3197"/>
      <c r="Q16" s="3197"/>
      <c r="R16" s="3197"/>
      <c r="S16" s="3198"/>
      <c r="T16" s="972"/>
      <c r="U16" s="964"/>
      <c r="V16" s="3216" t="s">
        <v>1270</v>
      </c>
      <c r="W16" s="973"/>
      <c r="X16" s="3186" t="s">
        <v>1167</v>
      </c>
      <c r="Y16" s="3187"/>
      <c r="Z16" s="3196" t="s">
        <v>1268</v>
      </c>
      <c r="AA16" s="3197"/>
      <c r="AB16" s="3197"/>
      <c r="AC16" s="3197"/>
      <c r="AD16" s="3198"/>
      <c r="AE16" s="972"/>
      <c r="AF16" s="964"/>
      <c r="AG16" s="3216" t="s">
        <v>1270</v>
      </c>
      <c r="AH16" s="973"/>
      <c r="AI16" s="3186" t="s">
        <v>1167</v>
      </c>
      <c r="AJ16" s="3187"/>
      <c r="AK16" s="3196" t="s">
        <v>1268</v>
      </c>
      <c r="AL16" s="3197"/>
      <c r="AM16" s="3197"/>
      <c r="AN16" s="3197"/>
      <c r="AO16" s="3198"/>
      <c r="AP16" s="972"/>
      <c r="AQ16" s="964"/>
      <c r="AR16" s="3216" t="s">
        <v>1270</v>
      </c>
      <c r="AS16" s="973"/>
      <c r="AT16" s="3186" t="s">
        <v>1167</v>
      </c>
      <c r="AU16" s="3187"/>
      <c r="AV16" s="3196" t="s">
        <v>1268</v>
      </c>
      <c r="AW16" s="3197"/>
      <c r="AX16" s="3197"/>
      <c r="AY16" s="3197"/>
      <c r="AZ16" s="3198"/>
      <c r="BA16" s="857"/>
      <c r="BB16" s="858"/>
      <c r="BC16" s="858"/>
    </row>
    <row r="17" spans="1:55" ht="30" customHeight="1">
      <c r="A17" s="858"/>
      <c r="B17" s="853"/>
      <c r="C17" s="853"/>
      <c r="D17" s="853"/>
      <c r="E17" s="853"/>
      <c r="F17" s="853"/>
      <c r="G17" s="853"/>
      <c r="I17" s="853"/>
      <c r="J17" s="970"/>
      <c r="K17" s="3216"/>
      <c r="L17" s="3161" t="s">
        <v>918</v>
      </c>
      <c r="M17" s="3162"/>
      <c r="N17" s="3163"/>
      <c r="O17" s="3199"/>
      <c r="P17" s="3200"/>
      <c r="Q17" s="3200"/>
      <c r="R17" s="3200"/>
      <c r="S17" s="3201"/>
      <c r="T17" s="972"/>
      <c r="U17" s="964"/>
      <c r="V17" s="3216"/>
      <c r="W17" s="3193" t="s">
        <v>918</v>
      </c>
      <c r="X17" s="3194"/>
      <c r="Y17" s="3195"/>
      <c r="Z17" s="3199"/>
      <c r="AA17" s="3200"/>
      <c r="AB17" s="3200"/>
      <c r="AC17" s="3200"/>
      <c r="AD17" s="3201"/>
      <c r="AE17" s="972"/>
      <c r="AF17" s="964"/>
      <c r="AG17" s="3216"/>
      <c r="AH17" s="3193" t="s">
        <v>918</v>
      </c>
      <c r="AI17" s="3194"/>
      <c r="AJ17" s="3195"/>
      <c r="AK17" s="3199"/>
      <c r="AL17" s="3200"/>
      <c r="AM17" s="3200"/>
      <c r="AN17" s="3200"/>
      <c r="AO17" s="3201"/>
      <c r="AP17" s="972"/>
      <c r="AQ17" s="964"/>
      <c r="AR17" s="3216"/>
      <c r="AS17" s="3193" t="s">
        <v>918</v>
      </c>
      <c r="AT17" s="3194"/>
      <c r="AU17" s="3195"/>
      <c r="AV17" s="3199"/>
      <c r="AW17" s="3200"/>
      <c r="AX17" s="3200"/>
      <c r="AY17" s="3200"/>
      <c r="AZ17" s="3201"/>
      <c r="BA17" s="857"/>
      <c r="BB17" s="858"/>
      <c r="BC17" s="858"/>
    </row>
    <row r="18" spans="1:55" ht="30" customHeight="1">
      <c r="A18" s="858"/>
      <c r="B18" s="3241" t="s">
        <v>919</v>
      </c>
      <c r="C18" s="3242"/>
      <c r="D18" s="3247" t="s">
        <v>950</v>
      </c>
      <c r="E18" s="3248"/>
      <c r="F18" s="853"/>
      <c r="G18" s="853"/>
      <c r="I18" s="974"/>
      <c r="J18" s="970"/>
      <c r="K18" s="3217"/>
      <c r="L18" s="975"/>
      <c r="M18" s="3186" t="s">
        <v>951</v>
      </c>
      <c r="N18" s="3187"/>
      <c r="O18" s="3202"/>
      <c r="P18" s="3203"/>
      <c r="Q18" s="3203"/>
      <c r="R18" s="3203"/>
      <c r="S18" s="3204"/>
      <c r="T18" s="972"/>
      <c r="U18" s="964"/>
      <c r="V18" s="3217"/>
      <c r="W18" s="975"/>
      <c r="X18" s="3186" t="s">
        <v>951</v>
      </c>
      <c r="Y18" s="3187"/>
      <c r="Z18" s="3202"/>
      <c r="AA18" s="3203"/>
      <c r="AB18" s="3203"/>
      <c r="AC18" s="3203"/>
      <c r="AD18" s="3204"/>
      <c r="AE18" s="972"/>
      <c r="AF18" s="964"/>
      <c r="AG18" s="3217"/>
      <c r="AH18" s="975"/>
      <c r="AI18" s="3186" t="s">
        <v>951</v>
      </c>
      <c r="AJ18" s="3187"/>
      <c r="AK18" s="3202"/>
      <c r="AL18" s="3203"/>
      <c r="AM18" s="3203"/>
      <c r="AN18" s="3203"/>
      <c r="AO18" s="3204"/>
      <c r="AP18" s="972"/>
      <c r="AQ18" s="964"/>
      <c r="AR18" s="3217"/>
      <c r="AS18" s="975"/>
      <c r="AT18" s="3186" t="s">
        <v>951</v>
      </c>
      <c r="AU18" s="3187"/>
      <c r="AV18" s="3202"/>
      <c r="AW18" s="3203"/>
      <c r="AX18" s="3203"/>
      <c r="AY18" s="3203"/>
      <c r="AZ18" s="3204"/>
      <c r="BA18" s="857"/>
      <c r="BB18" s="858"/>
      <c r="BC18" s="858"/>
    </row>
    <row r="19" spans="1:55" ht="30" customHeight="1" thickBot="1">
      <c r="A19" s="858"/>
      <c r="B19" s="3243"/>
      <c r="C19" s="3244"/>
      <c r="D19" s="3245"/>
      <c r="E19" s="3246"/>
      <c r="F19" s="853"/>
      <c r="G19" s="976"/>
      <c r="H19" s="977" t="s">
        <v>920</v>
      </c>
      <c r="I19" s="853"/>
      <c r="J19" s="970"/>
      <c r="K19" s="3188" t="s">
        <v>11</v>
      </c>
      <c r="L19" s="3189"/>
      <c r="M19" s="3205" t="s">
        <v>1272</v>
      </c>
      <c r="N19" s="3206"/>
      <c r="O19" s="3206"/>
      <c r="P19" s="978" t="s">
        <v>350</v>
      </c>
      <c r="Q19" s="3251" t="s">
        <v>1271</v>
      </c>
      <c r="R19" s="3251"/>
      <c r="S19" s="3252"/>
      <c r="T19" s="979"/>
      <c r="U19" s="964"/>
      <c r="V19" s="3188" t="s">
        <v>11</v>
      </c>
      <c r="W19" s="3189"/>
      <c r="X19" s="3205" t="s">
        <v>1272</v>
      </c>
      <c r="Y19" s="3206"/>
      <c r="Z19" s="3206"/>
      <c r="AA19" s="978" t="s">
        <v>350</v>
      </c>
      <c r="AB19" s="3205" t="s">
        <v>1272</v>
      </c>
      <c r="AC19" s="3206"/>
      <c r="AD19" s="3206"/>
      <c r="AE19" s="979"/>
      <c r="AF19" s="964"/>
      <c r="AG19" s="3188" t="s">
        <v>11</v>
      </c>
      <c r="AH19" s="3189"/>
      <c r="AI19" s="3205" t="s">
        <v>1272</v>
      </c>
      <c r="AJ19" s="3206"/>
      <c r="AK19" s="3206"/>
      <c r="AL19" s="978" t="s">
        <v>350</v>
      </c>
      <c r="AM19" s="3205" t="s">
        <v>1272</v>
      </c>
      <c r="AN19" s="3206"/>
      <c r="AO19" s="3206"/>
      <c r="AP19" s="979"/>
      <c r="AQ19" s="964"/>
      <c r="AR19" s="3188" t="s">
        <v>11</v>
      </c>
      <c r="AS19" s="3189"/>
      <c r="AT19" s="3205" t="s">
        <v>1272</v>
      </c>
      <c r="AU19" s="3206"/>
      <c r="AV19" s="3206"/>
      <c r="AW19" s="978" t="s">
        <v>350</v>
      </c>
      <c r="AX19" s="3205" t="s">
        <v>1272</v>
      </c>
      <c r="AY19" s="3206"/>
      <c r="AZ19" s="3206"/>
      <c r="BA19" s="857"/>
      <c r="BB19" s="858"/>
      <c r="BC19" s="858"/>
    </row>
    <row r="20" spans="1:55" ht="30" customHeight="1" thickTop="1" thickBot="1">
      <c r="A20" s="858"/>
      <c r="B20" s="853"/>
      <c r="C20" s="853"/>
      <c r="D20" s="980"/>
      <c r="E20" s="976"/>
      <c r="F20" s="981"/>
      <c r="G20" s="982"/>
      <c r="H20" s="983"/>
      <c r="J20" s="970"/>
      <c r="K20" s="3233" t="s">
        <v>1168</v>
      </c>
      <c r="L20" s="3234"/>
      <c r="M20" s="3234"/>
      <c r="N20" s="3235"/>
      <c r="O20" s="3213" t="s">
        <v>1269</v>
      </c>
      <c r="P20" s="3214"/>
      <c r="Q20" s="3214"/>
      <c r="R20" s="3214"/>
      <c r="S20" s="3215"/>
      <c r="T20" s="984"/>
      <c r="U20" s="856"/>
      <c r="V20" s="3233" t="s">
        <v>1168</v>
      </c>
      <c r="W20" s="3234"/>
      <c r="X20" s="3234"/>
      <c r="Y20" s="3235"/>
      <c r="Z20" s="3213" t="s">
        <v>1172</v>
      </c>
      <c r="AA20" s="3214"/>
      <c r="AB20" s="3214"/>
      <c r="AC20" s="3214"/>
      <c r="AD20" s="3215"/>
      <c r="AE20" s="984"/>
      <c r="AF20" s="856"/>
      <c r="AG20" s="3233" t="s">
        <v>1168</v>
      </c>
      <c r="AH20" s="3234"/>
      <c r="AI20" s="3234"/>
      <c r="AJ20" s="3235"/>
      <c r="AK20" s="3213" t="s">
        <v>1172</v>
      </c>
      <c r="AL20" s="3214"/>
      <c r="AM20" s="3214"/>
      <c r="AN20" s="3214"/>
      <c r="AO20" s="3215"/>
      <c r="AP20" s="984"/>
      <c r="AQ20" s="856"/>
      <c r="AR20" s="3233" t="s">
        <v>1168</v>
      </c>
      <c r="AS20" s="3234"/>
      <c r="AT20" s="3234"/>
      <c r="AU20" s="3235"/>
      <c r="AV20" s="3213" t="s">
        <v>1172</v>
      </c>
      <c r="AW20" s="3214"/>
      <c r="AX20" s="3214"/>
      <c r="AY20" s="3214"/>
      <c r="AZ20" s="3215"/>
      <c r="BA20" s="857"/>
      <c r="BB20" s="858"/>
      <c r="BC20" s="858"/>
    </row>
    <row r="21" spans="1:55" ht="30" customHeight="1" thickTop="1">
      <c r="A21" s="858"/>
      <c r="B21" s="853"/>
      <c r="C21" s="853"/>
      <c r="D21" s="985"/>
      <c r="E21" s="853"/>
      <c r="F21" s="853"/>
      <c r="G21" s="986"/>
      <c r="I21" s="853"/>
      <c r="J21" s="970"/>
      <c r="K21" s="856"/>
      <c r="L21" s="856"/>
      <c r="M21" s="856"/>
      <c r="N21" s="856"/>
      <c r="O21" s="856"/>
      <c r="P21" s="856"/>
      <c r="Q21" s="856"/>
      <c r="R21" s="856"/>
      <c r="S21" s="856"/>
      <c r="T21" s="972"/>
      <c r="U21" s="964"/>
      <c r="V21" s="856"/>
      <c r="W21" s="856"/>
      <c r="X21" s="856"/>
      <c r="Y21" s="856"/>
      <c r="Z21" s="856"/>
      <c r="AA21" s="856"/>
      <c r="AB21" s="856"/>
      <c r="AC21" s="856"/>
      <c r="AD21" s="856"/>
      <c r="AE21" s="972"/>
      <c r="AF21" s="964"/>
      <c r="AG21" s="856"/>
      <c r="AH21" s="856"/>
      <c r="AI21" s="856"/>
      <c r="AJ21" s="856"/>
      <c r="AK21" s="856"/>
      <c r="AL21" s="856"/>
      <c r="AM21" s="856"/>
      <c r="AN21" s="856"/>
      <c r="AO21" s="856"/>
      <c r="AP21" s="972"/>
      <c r="AQ21" s="964"/>
      <c r="AR21" s="856"/>
      <c r="AS21" s="856"/>
      <c r="AT21" s="856"/>
      <c r="AU21" s="856"/>
      <c r="AV21" s="856"/>
      <c r="AW21" s="856"/>
      <c r="AX21" s="856"/>
      <c r="AY21" s="856"/>
      <c r="AZ21" s="856"/>
      <c r="BA21" s="857"/>
      <c r="BB21" s="858"/>
      <c r="BC21" s="858"/>
    </row>
    <row r="22" spans="1:55" ht="19.899999999999999" customHeight="1">
      <c r="A22" s="858"/>
      <c r="D22" s="957"/>
      <c r="F22" s="853"/>
      <c r="G22" s="986"/>
      <c r="H22" s="853"/>
      <c r="I22" s="853"/>
      <c r="J22" s="970"/>
      <c r="K22" s="3239"/>
      <c r="L22" s="3161" t="s">
        <v>1273</v>
      </c>
      <c r="M22" s="3162"/>
      <c r="N22" s="3163"/>
      <c r="O22" s="3220"/>
      <c r="P22" s="3221"/>
      <c r="Q22" s="3221"/>
      <c r="R22" s="3221"/>
      <c r="S22" s="3222"/>
      <c r="T22" s="972"/>
      <c r="U22" s="964"/>
      <c r="V22" s="3218"/>
      <c r="W22" s="3161" t="s">
        <v>1273</v>
      </c>
      <c r="X22" s="3162"/>
      <c r="Y22" s="3163"/>
      <c r="Z22" s="3220"/>
      <c r="AA22" s="3221"/>
      <c r="AB22" s="3221"/>
      <c r="AC22" s="3221"/>
      <c r="AD22" s="3222"/>
      <c r="AE22" s="972"/>
      <c r="AF22" s="964"/>
      <c r="AG22" s="3218"/>
      <c r="AH22" s="3161" t="s">
        <v>1273</v>
      </c>
      <c r="AI22" s="3162"/>
      <c r="AJ22" s="3163"/>
      <c r="AK22" s="3220"/>
      <c r="AL22" s="3221"/>
      <c r="AM22" s="3221"/>
      <c r="AN22" s="3221"/>
      <c r="AO22" s="3222"/>
      <c r="AP22" s="972"/>
      <c r="AQ22" s="964"/>
      <c r="AR22" s="3218"/>
      <c r="AS22" s="3161" t="s">
        <v>1273</v>
      </c>
      <c r="AT22" s="3162"/>
      <c r="AU22" s="3163"/>
      <c r="AV22" s="3220"/>
      <c r="AW22" s="3221"/>
      <c r="AX22" s="3221"/>
      <c r="AY22" s="3221"/>
      <c r="AZ22" s="3222"/>
      <c r="BA22" s="857"/>
      <c r="BB22" s="858"/>
      <c r="BC22" s="858"/>
    </row>
    <row r="23" spans="1:55" ht="13.5" customHeight="1" thickBot="1">
      <c r="A23" s="858"/>
      <c r="D23" s="958"/>
      <c r="F23" s="853"/>
      <c r="G23" s="986"/>
      <c r="H23" s="853"/>
      <c r="I23" s="853"/>
      <c r="J23" s="970"/>
      <c r="K23" s="3240"/>
      <c r="L23" s="3223" t="s">
        <v>1274</v>
      </c>
      <c r="M23" s="3208"/>
      <c r="N23" s="3209"/>
      <c r="O23" s="3224"/>
      <c r="P23" s="3225"/>
      <c r="Q23" s="3225"/>
      <c r="R23" s="3225"/>
      <c r="S23" s="3226"/>
      <c r="T23" s="972"/>
      <c r="U23" s="964"/>
      <c r="V23" s="3219"/>
      <c r="W23" s="3223" t="s">
        <v>1274</v>
      </c>
      <c r="X23" s="3208"/>
      <c r="Y23" s="3209"/>
      <c r="Z23" s="3224"/>
      <c r="AA23" s="3225"/>
      <c r="AB23" s="3225"/>
      <c r="AC23" s="3225"/>
      <c r="AD23" s="3226"/>
      <c r="AE23" s="972"/>
      <c r="AF23" s="964"/>
      <c r="AG23" s="3219"/>
      <c r="AH23" s="3223" t="s">
        <v>1274</v>
      </c>
      <c r="AI23" s="3208"/>
      <c r="AJ23" s="3209"/>
      <c r="AK23" s="3224"/>
      <c r="AL23" s="3225"/>
      <c r="AM23" s="3225"/>
      <c r="AN23" s="3225"/>
      <c r="AO23" s="3226"/>
      <c r="AP23" s="972"/>
      <c r="AQ23" s="964"/>
      <c r="AR23" s="3219"/>
      <c r="AS23" s="3223" t="s">
        <v>1274</v>
      </c>
      <c r="AT23" s="3208"/>
      <c r="AU23" s="3209"/>
      <c r="AV23" s="3224"/>
      <c r="AW23" s="3225"/>
      <c r="AX23" s="3225"/>
      <c r="AY23" s="3225"/>
      <c r="AZ23" s="3226"/>
      <c r="BA23" s="857"/>
      <c r="BB23" s="858"/>
      <c r="BC23" s="858"/>
    </row>
    <row r="24" spans="1:55" ht="30" customHeight="1" thickTop="1" thickBot="1">
      <c r="A24" s="858"/>
      <c r="B24" s="3241" t="s">
        <v>921</v>
      </c>
      <c r="C24" s="3242"/>
      <c r="D24" s="3245"/>
      <c r="E24" s="3246"/>
      <c r="F24" s="853"/>
      <c r="G24" s="986"/>
      <c r="H24" s="853"/>
      <c r="I24" s="853"/>
      <c r="J24" s="970"/>
      <c r="K24" s="3240"/>
      <c r="L24" s="3164" t="s">
        <v>124</v>
      </c>
      <c r="M24" s="3165"/>
      <c r="N24" s="3166"/>
      <c r="O24" s="3227"/>
      <c r="P24" s="3228"/>
      <c r="Q24" s="3228"/>
      <c r="R24" s="3228"/>
      <c r="S24" s="3229"/>
      <c r="T24" s="972"/>
      <c r="U24" s="964"/>
      <c r="V24" s="3219"/>
      <c r="W24" s="3164" t="s">
        <v>124</v>
      </c>
      <c r="X24" s="3165"/>
      <c r="Y24" s="3166"/>
      <c r="Z24" s="3227"/>
      <c r="AA24" s="3228"/>
      <c r="AB24" s="3228"/>
      <c r="AC24" s="3228"/>
      <c r="AD24" s="3229"/>
      <c r="AE24" s="972"/>
      <c r="AF24" s="964"/>
      <c r="AG24" s="3219"/>
      <c r="AH24" s="3164" t="s">
        <v>124</v>
      </c>
      <c r="AI24" s="3165"/>
      <c r="AJ24" s="3166"/>
      <c r="AK24" s="3227"/>
      <c r="AL24" s="3228"/>
      <c r="AM24" s="3228"/>
      <c r="AN24" s="3228"/>
      <c r="AO24" s="3229"/>
      <c r="AP24" s="972"/>
      <c r="AQ24" s="964"/>
      <c r="AR24" s="3219"/>
      <c r="AS24" s="3164" t="s">
        <v>124</v>
      </c>
      <c r="AT24" s="3165"/>
      <c r="AU24" s="3166"/>
      <c r="AV24" s="3227"/>
      <c r="AW24" s="3228"/>
      <c r="AX24" s="3228"/>
      <c r="AY24" s="3228"/>
      <c r="AZ24" s="3229"/>
      <c r="BA24" s="857"/>
      <c r="BB24" s="858"/>
      <c r="BC24" s="858"/>
    </row>
    <row r="25" spans="1:55" ht="30" customHeight="1" thickTop="1">
      <c r="A25" s="858"/>
      <c r="B25" s="3243"/>
      <c r="C25" s="3244"/>
      <c r="D25" s="3245"/>
      <c r="E25" s="3246"/>
      <c r="G25" s="987"/>
      <c r="J25" s="970"/>
      <c r="K25" s="3240"/>
      <c r="L25" s="3167" t="s">
        <v>7</v>
      </c>
      <c r="M25" s="3168"/>
      <c r="N25" s="3169"/>
      <c r="O25" s="3230"/>
      <c r="P25" s="3231"/>
      <c r="Q25" s="3231"/>
      <c r="R25" s="3231"/>
      <c r="S25" s="3232"/>
      <c r="T25" s="972"/>
      <c r="U25" s="964"/>
      <c r="V25" s="3219"/>
      <c r="W25" s="3167" t="s">
        <v>7</v>
      </c>
      <c r="X25" s="3168"/>
      <c r="Y25" s="3169"/>
      <c r="Z25" s="3230"/>
      <c r="AA25" s="3231"/>
      <c r="AB25" s="3231"/>
      <c r="AC25" s="3231"/>
      <c r="AD25" s="3232"/>
      <c r="AE25" s="972"/>
      <c r="AF25" s="964"/>
      <c r="AG25" s="3219"/>
      <c r="AH25" s="3167" t="s">
        <v>7</v>
      </c>
      <c r="AI25" s="3168"/>
      <c r="AJ25" s="3169"/>
      <c r="AK25" s="3230"/>
      <c r="AL25" s="3231"/>
      <c r="AM25" s="3231"/>
      <c r="AN25" s="3231"/>
      <c r="AO25" s="3232"/>
      <c r="AP25" s="972"/>
      <c r="AQ25" s="964"/>
      <c r="AR25" s="3219"/>
      <c r="AS25" s="3167" t="s">
        <v>7</v>
      </c>
      <c r="AT25" s="3168"/>
      <c r="AU25" s="3169"/>
      <c r="AV25" s="3230"/>
      <c r="AW25" s="3231"/>
      <c r="AX25" s="3231"/>
      <c r="AY25" s="3231"/>
      <c r="AZ25" s="3232"/>
      <c r="BA25" s="857"/>
      <c r="BB25" s="858"/>
      <c r="BC25" s="858"/>
    </row>
    <row r="26" spans="1:55" ht="30" customHeight="1">
      <c r="A26" s="858"/>
      <c r="G26" s="987"/>
      <c r="J26" s="970"/>
      <c r="K26" s="3240"/>
      <c r="L26" s="3173" t="s">
        <v>12</v>
      </c>
      <c r="M26" s="3171"/>
      <c r="N26" s="3172"/>
      <c r="O26" s="3210"/>
      <c r="P26" s="3211"/>
      <c r="Q26" s="3211"/>
      <c r="R26" s="3211"/>
      <c r="S26" s="3212"/>
      <c r="T26" s="972"/>
      <c r="U26" s="964"/>
      <c r="V26" s="3219"/>
      <c r="W26" s="3173" t="s">
        <v>12</v>
      </c>
      <c r="X26" s="3171"/>
      <c r="Y26" s="3172"/>
      <c r="Z26" s="3210"/>
      <c r="AA26" s="3211"/>
      <c r="AB26" s="3211"/>
      <c r="AC26" s="3211"/>
      <c r="AD26" s="3212"/>
      <c r="AE26" s="972"/>
      <c r="AF26" s="964"/>
      <c r="AG26" s="3219"/>
      <c r="AH26" s="3173" t="s">
        <v>12</v>
      </c>
      <c r="AI26" s="3171"/>
      <c r="AJ26" s="3172"/>
      <c r="AK26" s="3210"/>
      <c r="AL26" s="3211"/>
      <c r="AM26" s="3211"/>
      <c r="AN26" s="3211"/>
      <c r="AO26" s="3212"/>
      <c r="AP26" s="972"/>
      <c r="AQ26" s="964"/>
      <c r="AR26" s="3219"/>
      <c r="AS26" s="3173" t="s">
        <v>12</v>
      </c>
      <c r="AT26" s="3171"/>
      <c r="AU26" s="3172"/>
      <c r="AV26" s="3210"/>
      <c r="AW26" s="3211"/>
      <c r="AX26" s="3211"/>
      <c r="AY26" s="3211"/>
      <c r="AZ26" s="3212"/>
      <c r="BA26" s="857"/>
      <c r="BB26" s="858"/>
      <c r="BC26" s="858"/>
    </row>
    <row r="27" spans="1:55" ht="30" customHeight="1" thickBot="1">
      <c r="A27" s="858"/>
      <c r="G27" s="987"/>
      <c r="J27" s="970"/>
      <c r="K27" s="3240"/>
      <c r="L27" s="3183" t="s">
        <v>1166</v>
      </c>
      <c r="M27" s="3184"/>
      <c r="N27" s="3185"/>
      <c r="O27" s="3174" t="s">
        <v>1278</v>
      </c>
      <c r="P27" s="3175"/>
      <c r="Q27" s="3175"/>
      <c r="R27" s="3175"/>
      <c r="S27" s="3176"/>
      <c r="T27" s="972"/>
      <c r="U27" s="964"/>
      <c r="V27" s="3219"/>
      <c r="W27" s="3183" t="s">
        <v>1166</v>
      </c>
      <c r="X27" s="3184"/>
      <c r="Y27" s="3185"/>
      <c r="Z27" s="3174" t="s">
        <v>1278</v>
      </c>
      <c r="AA27" s="3175"/>
      <c r="AB27" s="3175"/>
      <c r="AC27" s="3175"/>
      <c r="AD27" s="3176"/>
      <c r="AE27" s="972"/>
      <c r="AF27" s="964"/>
      <c r="AG27" s="3219"/>
      <c r="AH27" s="3183" t="s">
        <v>1166</v>
      </c>
      <c r="AI27" s="3184"/>
      <c r="AJ27" s="3185"/>
      <c r="AK27" s="3174" t="s">
        <v>1278</v>
      </c>
      <c r="AL27" s="3175"/>
      <c r="AM27" s="3175"/>
      <c r="AN27" s="3175"/>
      <c r="AO27" s="3176"/>
      <c r="AP27" s="972"/>
      <c r="AQ27" s="964"/>
      <c r="AR27" s="3219"/>
      <c r="AS27" s="3183" t="s">
        <v>1166</v>
      </c>
      <c r="AT27" s="3184"/>
      <c r="AU27" s="3185"/>
      <c r="AV27" s="3174" t="s">
        <v>1278</v>
      </c>
      <c r="AW27" s="3175"/>
      <c r="AX27" s="3175"/>
      <c r="AY27" s="3175"/>
      <c r="AZ27" s="3176"/>
      <c r="BA27" s="857"/>
      <c r="BB27" s="858"/>
      <c r="BC27" s="858"/>
    </row>
    <row r="28" spans="1:55" ht="30" customHeight="1" thickTop="1" thickBot="1">
      <c r="A28" s="858"/>
      <c r="G28" s="988"/>
      <c r="H28" s="981"/>
      <c r="I28" s="981"/>
      <c r="J28" s="989"/>
      <c r="K28" s="3240"/>
      <c r="L28" s="3207" t="s">
        <v>917</v>
      </c>
      <c r="M28" s="3208"/>
      <c r="N28" s="3209"/>
      <c r="O28" s="3190"/>
      <c r="P28" s="3191"/>
      <c r="Q28" s="3191"/>
      <c r="R28" s="3191"/>
      <c r="S28" s="3192"/>
      <c r="T28" s="990"/>
      <c r="U28" s="969"/>
      <c r="V28" s="3219"/>
      <c r="W28" s="3207" t="s">
        <v>917</v>
      </c>
      <c r="X28" s="3208"/>
      <c r="Y28" s="3209"/>
      <c r="Z28" s="3190"/>
      <c r="AA28" s="3191"/>
      <c r="AB28" s="3191"/>
      <c r="AC28" s="3191"/>
      <c r="AD28" s="3192"/>
      <c r="AE28" s="990"/>
      <c r="AF28" s="969"/>
      <c r="AG28" s="3219"/>
      <c r="AH28" s="3207" t="s">
        <v>917</v>
      </c>
      <c r="AI28" s="3208"/>
      <c r="AJ28" s="3209"/>
      <c r="AK28" s="3190"/>
      <c r="AL28" s="3191"/>
      <c r="AM28" s="3191"/>
      <c r="AN28" s="3191"/>
      <c r="AO28" s="3192"/>
      <c r="AP28" s="990"/>
      <c r="AQ28" s="969"/>
      <c r="AR28" s="3219"/>
      <c r="AS28" s="3207" t="s">
        <v>917</v>
      </c>
      <c r="AT28" s="3208"/>
      <c r="AU28" s="3209"/>
      <c r="AV28" s="3190"/>
      <c r="AW28" s="3191"/>
      <c r="AX28" s="3191"/>
      <c r="AY28" s="3191"/>
      <c r="AZ28" s="3192"/>
      <c r="BA28" s="857"/>
      <c r="BB28" s="858"/>
      <c r="BC28" s="858"/>
    </row>
    <row r="29" spans="1:55" ht="30" customHeight="1" thickTop="1">
      <c r="A29" s="858"/>
      <c r="B29" s="853"/>
      <c r="C29" s="853"/>
      <c r="D29" s="853"/>
      <c r="E29" s="853"/>
      <c r="F29" s="853"/>
      <c r="G29" s="853"/>
      <c r="H29" s="853"/>
      <c r="I29" s="853"/>
      <c r="J29" s="970"/>
      <c r="K29" s="3240"/>
      <c r="L29" s="3170" t="s">
        <v>1275</v>
      </c>
      <c r="M29" s="3171"/>
      <c r="N29" s="3172"/>
      <c r="O29" s="3177"/>
      <c r="P29" s="3178"/>
      <c r="Q29" s="3178"/>
      <c r="R29" s="3178"/>
      <c r="S29" s="3179"/>
      <c r="T29" s="991"/>
      <c r="U29" s="992"/>
      <c r="V29" s="3219"/>
      <c r="W29" s="3170" t="s">
        <v>1275</v>
      </c>
      <c r="X29" s="3171"/>
      <c r="Y29" s="3172"/>
      <c r="Z29" s="3177"/>
      <c r="AA29" s="3178"/>
      <c r="AB29" s="3178"/>
      <c r="AC29" s="3178"/>
      <c r="AD29" s="3179"/>
      <c r="AE29" s="991"/>
      <c r="AF29" s="992"/>
      <c r="AG29" s="3219"/>
      <c r="AH29" s="3170" t="s">
        <v>1275</v>
      </c>
      <c r="AI29" s="3171"/>
      <c r="AJ29" s="3172"/>
      <c r="AK29" s="3177"/>
      <c r="AL29" s="3178"/>
      <c r="AM29" s="3178"/>
      <c r="AN29" s="3178"/>
      <c r="AO29" s="3179"/>
      <c r="AP29" s="991"/>
      <c r="AQ29" s="992"/>
      <c r="AR29" s="3219"/>
      <c r="AS29" s="3170" t="s">
        <v>1275</v>
      </c>
      <c r="AT29" s="3171"/>
      <c r="AU29" s="3172"/>
      <c r="AV29" s="3177"/>
      <c r="AW29" s="3178"/>
      <c r="AX29" s="3178"/>
      <c r="AY29" s="3178"/>
      <c r="AZ29" s="3179"/>
      <c r="BA29" s="857"/>
      <c r="BB29" s="858"/>
      <c r="BC29" s="858"/>
    </row>
    <row r="30" spans="1:55" ht="30" customHeight="1">
      <c r="A30" s="858"/>
      <c r="B30" s="853"/>
      <c r="C30" s="853"/>
      <c r="D30" s="853"/>
      <c r="E30" s="853"/>
      <c r="F30" s="853"/>
      <c r="G30" s="853"/>
      <c r="H30" s="993"/>
      <c r="I30" s="993"/>
      <c r="J30" s="970"/>
      <c r="K30" s="3240"/>
      <c r="L30" s="3161" t="s">
        <v>160</v>
      </c>
      <c r="M30" s="3162"/>
      <c r="N30" s="3163"/>
      <c r="O30" s="3180"/>
      <c r="P30" s="3181"/>
      <c r="Q30" s="3181"/>
      <c r="R30" s="3181"/>
      <c r="S30" s="3182"/>
      <c r="T30" s="972"/>
      <c r="U30" s="964"/>
      <c r="V30" s="3219"/>
      <c r="W30" s="3161" t="s">
        <v>160</v>
      </c>
      <c r="X30" s="3162"/>
      <c r="Y30" s="3163"/>
      <c r="Z30" s="3180"/>
      <c r="AA30" s="3181"/>
      <c r="AB30" s="3181"/>
      <c r="AC30" s="3181"/>
      <c r="AD30" s="3182"/>
      <c r="AE30" s="972"/>
      <c r="AF30" s="964"/>
      <c r="AG30" s="3219"/>
      <c r="AH30" s="3161" t="s">
        <v>160</v>
      </c>
      <c r="AI30" s="3162"/>
      <c r="AJ30" s="3163"/>
      <c r="AK30" s="3180"/>
      <c r="AL30" s="3181"/>
      <c r="AM30" s="3181"/>
      <c r="AN30" s="3181"/>
      <c r="AO30" s="3182"/>
      <c r="AP30" s="972"/>
      <c r="AQ30" s="964"/>
      <c r="AR30" s="3219"/>
      <c r="AS30" s="3161" t="s">
        <v>160</v>
      </c>
      <c r="AT30" s="3162"/>
      <c r="AU30" s="3163"/>
      <c r="AV30" s="3180"/>
      <c r="AW30" s="3181"/>
      <c r="AX30" s="3181"/>
      <c r="AY30" s="3181"/>
      <c r="AZ30" s="3182"/>
      <c r="BA30" s="857"/>
      <c r="BB30" s="858"/>
      <c r="BC30" s="858"/>
    </row>
    <row r="31" spans="1:55" ht="30" customHeight="1">
      <c r="A31" s="858"/>
      <c r="B31" s="853"/>
      <c r="C31" s="853"/>
      <c r="D31" s="853"/>
      <c r="E31" s="853"/>
      <c r="F31" s="853"/>
      <c r="G31" s="853"/>
      <c r="H31" s="993"/>
      <c r="I31" s="993"/>
      <c r="J31" s="970"/>
      <c r="K31" s="3216" t="s">
        <v>1270</v>
      </c>
      <c r="L31" s="973"/>
      <c r="M31" s="3186" t="s">
        <v>1167</v>
      </c>
      <c r="N31" s="3187"/>
      <c r="O31" s="3196" t="s">
        <v>1268</v>
      </c>
      <c r="P31" s="3197"/>
      <c r="Q31" s="3197"/>
      <c r="R31" s="3197"/>
      <c r="S31" s="3198"/>
      <c r="T31" s="972"/>
      <c r="U31" s="964"/>
      <c r="V31" s="3216" t="s">
        <v>1270</v>
      </c>
      <c r="W31" s="973"/>
      <c r="X31" s="3186" t="s">
        <v>1167</v>
      </c>
      <c r="Y31" s="3187"/>
      <c r="Z31" s="3196" t="s">
        <v>1268</v>
      </c>
      <c r="AA31" s="3197"/>
      <c r="AB31" s="3197"/>
      <c r="AC31" s="3197"/>
      <c r="AD31" s="3198"/>
      <c r="AE31" s="972"/>
      <c r="AF31" s="964"/>
      <c r="AG31" s="3216" t="s">
        <v>1270</v>
      </c>
      <c r="AH31" s="973"/>
      <c r="AI31" s="3186" t="s">
        <v>1167</v>
      </c>
      <c r="AJ31" s="3187"/>
      <c r="AK31" s="3196" t="s">
        <v>1268</v>
      </c>
      <c r="AL31" s="3197"/>
      <c r="AM31" s="3197"/>
      <c r="AN31" s="3197"/>
      <c r="AO31" s="3198"/>
      <c r="AP31" s="972"/>
      <c r="AQ31" s="964"/>
      <c r="AR31" s="3216" t="s">
        <v>1270</v>
      </c>
      <c r="AS31" s="973"/>
      <c r="AT31" s="3186" t="s">
        <v>1167</v>
      </c>
      <c r="AU31" s="3187"/>
      <c r="AV31" s="3196" t="s">
        <v>1268</v>
      </c>
      <c r="AW31" s="3197"/>
      <c r="AX31" s="3197"/>
      <c r="AY31" s="3197"/>
      <c r="AZ31" s="3198"/>
      <c r="BA31" s="857"/>
      <c r="BB31" s="858"/>
      <c r="BC31" s="858"/>
    </row>
    <row r="32" spans="1:55" ht="30" customHeight="1">
      <c r="A32" s="858"/>
      <c r="F32" s="853"/>
      <c r="G32" s="853"/>
      <c r="H32" s="853"/>
      <c r="I32" s="853"/>
      <c r="J32" s="970"/>
      <c r="K32" s="3216"/>
      <c r="L32" s="3161" t="s">
        <v>918</v>
      </c>
      <c r="M32" s="3162"/>
      <c r="N32" s="3163"/>
      <c r="O32" s="3199"/>
      <c r="P32" s="3200"/>
      <c r="Q32" s="3200"/>
      <c r="R32" s="3200"/>
      <c r="S32" s="3201"/>
      <c r="T32" s="972"/>
      <c r="U32" s="964"/>
      <c r="V32" s="3216"/>
      <c r="W32" s="3193" t="s">
        <v>918</v>
      </c>
      <c r="X32" s="3194"/>
      <c r="Y32" s="3195"/>
      <c r="Z32" s="3199"/>
      <c r="AA32" s="3200"/>
      <c r="AB32" s="3200"/>
      <c r="AC32" s="3200"/>
      <c r="AD32" s="3201"/>
      <c r="AE32" s="972"/>
      <c r="AF32" s="964"/>
      <c r="AG32" s="3216"/>
      <c r="AH32" s="3193" t="s">
        <v>918</v>
      </c>
      <c r="AI32" s="3194"/>
      <c r="AJ32" s="3195"/>
      <c r="AK32" s="3199"/>
      <c r="AL32" s="3200"/>
      <c r="AM32" s="3200"/>
      <c r="AN32" s="3200"/>
      <c r="AO32" s="3201"/>
      <c r="AP32" s="972"/>
      <c r="AQ32" s="964"/>
      <c r="AR32" s="3216"/>
      <c r="AS32" s="3193" t="s">
        <v>918</v>
      </c>
      <c r="AT32" s="3194"/>
      <c r="AU32" s="3195"/>
      <c r="AV32" s="3199"/>
      <c r="AW32" s="3200"/>
      <c r="AX32" s="3200"/>
      <c r="AY32" s="3200"/>
      <c r="AZ32" s="3201"/>
      <c r="BA32" s="857"/>
      <c r="BB32" s="858"/>
      <c r="BC32" s="858"/>
    </row>
    <row r="33" spans="1:55" ht="30" customHeight="1">
      <c r="A33" s="858"/>
      <c r="F33" s="853"/>
      <c r="G33" s="853"/>
      <c r="H33" s="853"/>
      <c r="I33" s="853"/>
      <c r="J33" s="970"/>
      <c r="K33" s="3217"/>
      <c r="L33" s="975"/>
      <c r="M33" s="3186" t="s">
        <v>951</v>
      </c>
      <c r="N33" s="3187"/>
      <c r="O33" s="3202"/>
      <c r="P33" s="3203"/>
      <c r="Q33" s="3203"/>
      <c r="R33" s="3203"/>
      <c r="S33" s="3204"/>
      <c r="T33" s="972"/>
      <c r="U33" s="964"/>
      <c r="V33" s="3217"/>
      <c r="W33" s="975"/>
      <c r="X33" s="3186" t="s">
        <v>951</v>
      </c>
      <c r="Y33" s="3187"/>
      <c r="Z33" s="3202"/>
      <c r="AA33" s="3203"/>
      <c r="AB33" s="3203"/>
      <c r="AC33" s="3203"/>
      <c r="AD33" s="3204"/>
      <c r="AE33" s="972"/>
      <c r="AF33" s="964"/>
      <c r="AG33" s="3217"/>
      <c r="AH33" s="975"/>
      <c r="AI33" s="3186" t="s">
        <v>951</v>
      </c>
      <c r="AJ33" s="3187"/>
      <c r="AK33" s="3202"/>
      <c r="AL33" s="3203"/>
      <c r="AM33" s="3203"/>
      <c r="AN33" s="3203"/>
      <c r="AO33" s="3204"/>
      <c r="AP33" s="972"/>
      <c r="AQ33" s="964"/>
      <c r="AR33" s="3217"/>
      <c r="AS33" s="975"/>
      <c r="AT33" s="3186" t="s">
        <v>951</v>
      </c>
      <c r="AU33" s="3187"/>
      <c r="AV33" s="3202"/>
      <c r="AW33" s="3203"/>
      <c r="AX33" s="3203"/>
      <c r="AY33" s="3203"/>
      <c r="AZ33" s="3204"/>
      <c r="BA33" s="857"/>
      <c r="BB33" s="858"/>
      <c r="BC33" s="858"/>
    </row>
    <row r="34" spans="1:55" ht="30" customHeight="1" thickBot="1">
      <c r="A34" s="858"/>
      <c r="J34" s="970"/>
      <c r="K34" s="3188" t="s">
        <v>11</v>
      </c>
      <c r="L34" s="3189"/>
      <c r="M34" s="3205" t="s">
        <v>1272</v>
      </c>
      <c r="N34" s="3206"/>
      <c r="O34" s="3206"/>
      <c r="P34" s="978" t="s">
        <v>350</v>
      </c>
      <c r="Q34" s="3205" t="s">
        <v>1272</v>
      </c>
      <c r="R34" s="3206"/>
      <c r="S34" s="3206"/>
      <c r="T34" s="979"/>
      <c r="U34" s="964"/>
      <c r="V34" s="3188" t="s">
        <v>11</v>
      </c>
      <c r="W34" s="3189"/>
      <c r="X34" s="3205" t="s">
        <v>1272</v>
      </c>
      <c r="Y34" s="3206"/>
      <c r="Z34" s="3206"/>
      <c r="AA34" s="978" t="s">
        <v>350</v>
      </c>
      <c r="AB34" s="3205" t="s">
        <v>1272</v>
      </c>
      <c r="AC34" s="3206"/>
      <c r="AD34" s="3206"/>
      <c r="AE34" s="979"/>
      <c r="AF34" s="964"/>
      <c r="AG34" s="3188" t="s">
        <v>11</v>
      </c>
      <c r="AH34" s="3189"/>
      <c r="AI34" s="3205" t="s">
        <v>1272</v>
      </c>
      <c r="AJ34" s="3206"/>
      <c r="AK34" s="3206"/>
      <c r="AL34" s="978" t="s">
        <v>350</v>
      </c>
      <c r="AM34" s="3205" t="s">
        <v>1272</v>
      </c>
      <c r="AN34" s="3206"/>
      <c r="AO34" s="3206"/>
      <c r="AP34" s="979"/>
      <c r="AQ34" s="964"/>
      <c r="AR34" s="3188" t="s">
        <v>11</v>
      </c>
      <c r="AS34" s="3189"/>
      <c r="AT34" s="3205" t="s">
        <v>1272</v>
      </c>
      <c r="AU34" s="3206"/>
      <c r="AV34" s="3206"/>
      <c r="AW34" s="978" t="s">
        <v>350</v>
      </c>
      <c r="AX34" s="3205" t="s">
        <v>1272</v>
      </c>
      <c r="AY34" s="3206"/>
      <c r="AZ34" s="3206"/>
      <c r="BA34" s="857"/>
      <c r="BB34" s="858"/>
      <c r="BC34" s="858"/>
    </row>
    <row r="35" spans="1:55" ht="30" customHeight="1" thickTop="1" thickBot="1">
      <c r="A35" s="858"/>
      <c r="J35" s="970"/>
      <c r="K35" s="3233" t="s">
        <v>1168</v>
      </c>
      <c r="L35" s="3234"/>
      <c r="M35" s="3234"/>
      <c r="N35" s="3235"/>
      <c r="O35" s="3213" t="s">
        <v>1172</v>
      </c>
      <c r="P35" s="3214"/>
      <c r="Q35" s="3214"/>
      <c r="R35" s="3214"/>
      <c r="S35" s="3215"/>
      <c r="T35" s="984"/>
      <c r="U35" s="856"/>
      <c r="V35" s="3233" t="s">
        <v>1168</v>
      </c>
      <c r="W35" s="3234"/>
      <c r="X35" s="3234"/>
      <c r="Y35" s="3235"/>
      <c r="Z35" s="3213" t="s">
        <v>1172</v>
      </c>
      <c r="AA35" s="3214"/>
      <c r="AB35" s="3214"/>
      <c r="AC35" s="3214"/>
      <c r="AD35" s="3215"/>
      <c r="AE35" s="984"/>
      <c r="AF35" s="856"/>
      <c r="AG35" s="3233" t="s">
        <v>1168</v>
      </c>
      <c r="AH35" s="3234"/>
      <c r="AI35" s="3234"/>
      <c r="AJ35" s="3235"/>
      <c r="AK35" s="3213" t="s">
        <v>1172</v>
      </c>
      <c r="AL35" s="3214"/>
      <c r="AM35" s="3214"/>
      <c r="AN35" s="3214"/>
      <c r="AO35" s="3215"/>
      <c r="AP35" s="984"/>
      <c r="AQ35" s="856"/>
      <c r="AR35" s="3233" t="s">
        <v>1168</v>
      </c>
      <c r="AS35" s="3234"/>
      <c r="AT35" s="3234"/>
      <c r="AU35" s="3235"/>
      <c r="AV35" s="3213" t="s">
        <v>1172</v>
      </c>
      <c r="AW35" s="3214"/>
      <c r="AX35" s="3214"/>
      <c r="AY35" s="3214"/>
      <c r="AZ35" s="3215"/>
      <c r="BA35" s="857"/>
      <c r="BB35" s="858"/>
      <c r="BC35" s="858"/>
    </row>
    <row r="36" spans="1:55" ht="30" customHeight="1" thickTop="1">
      <c r="A36" s="858"/>
      <c r="J36" s="970"/>
      <c r="K36" s="856"/>
      <c r="L36" s="856"/>
      <c r="M36" s="856"/>
      <c r="N36" s="856"/>
      <c r="O36" s="856"/>
      <c r="P36" s="856"/>
      <c r="Q36" s="856"/>
      <c r="R36" s="856"/>
      <c r="S36" s="856"/>
      <c r="T36" s="972"/>
      <c r="U36" s="964"/>
      <c r="V36" s="856"/>
      <c r="W36" s="856"/>
      <c r="X36" s="856"/>
      <c r="Y36" s="856"/>
      <c r="Z36" s="856"/>
      <c r="AA36" s="856"/>
      <c r="AB36" s="856"/>
      <c r="AC36" s="856"/>
      <c r="AD36" s="856"/>
      <c r="AE36" s="972"/>
      <c r="AF36" s="964"/>
      <c r="AG36" s="856"/>
      <c r="AH36" s="856"/>
      <c r="AI36" s="856"/>
      <c r="AJ36" s="856"/>
      <c r="AK36" s="856"/>
      <c r="AL36" s="856"/>
      <c r="AM36" s="856"/>
      <c r="AN36" s="856"/>
      <c r="AO36" s="856"/>
      <c r="AP36" s="972"/>
      <c r="AQ36" s="964"/>
      <c r="AR36" s="856"/>
      <c r="AS36" s="856"/>
      <c r="AT36" s="856"/>
      <c r="AU36" s="856"/>
      <c r="AV36" s="856"/>
      <c r="AW36" s="856"/>
      <c r="AX36" s="856"/>
      <c r="AY36" s="856"/>
      <c r="AZ36" s="856"/>
      <c r="BA36" s="857"/>
      <c r="BB36" s="858"/>
      <c r="BC36" s="858"/>
    </row>
    <row r="37" spans="1:55" ht="19.899999999999999" customHeight="1">
      <c r="A37" s="858"/>
      <c r="J37" s="970"/>
      <c r="K37" s="3218"/>
      <c r="L37" s="3161" t="s">
        <v>1273</v>
      </c>
      <c r="M37" s="3162"/>
      <c r="N37" s="3163"/>
      <c r="O37" s="3220"/>
      <c r="P37" s="3221"/>
      <c r="Q37" s="3221"/>
      <c r="R37" s="3221"/>
      <c r="S37" s="3222"/>
      <c r="T37" s="972"/>
      <c r="U37" s="964"/>
      <c r="V37" s="3218"/>
      <c r="W37" s="3161" t="s">
        <v>1273</v>
      </c>
      <c r="X37" s="3162"/>
      <c r="Y37" s="3163"/>
      <c r="Z37" s="3220"/>
      <c r="AA37" s="3221"/>
      <c r="AB37" s="3221"/>
      <c r="AC37" s="3221"/>
      <c r="AD37" s="3222"/>
      <c r="AE37" s="972"/>
      <c r="AF37" s="964"/>
      <c r="AG37" s="3218"/>
      <c r="AH37" s="3161" t="s">
        <v>1273</v>
      </c>
      <c r="AI37" s="3162"/>
      <c r="AJ37" s="3163"/>
      <c r="AK37" s="3220"/>
      <c r="AL37" s="3221"/>
      <c r="AM37" s="3221"/>
      <c r="AN37" s="3221"/>
      <c r="AO37" s="3222"/>
      <c r="AP37" s="972"/>
      <c r="AQ37" s="964"/>
      <c r="AR37" s="3218"/>
      <c r="AS37" s="3161" t="s">
        <v>1273</v>
      </c>
      <c r="AT37" s="3162"/>
      <c r="AU37" s="3163"/>
      <c r="AV37" s="3220"/>
      <c r="AW37" s="3221"/>
      <c r="AX37" s="3221"/>
      <c r="AY37" s="3221"/>
      <c r="AZ37" s="3222"/>
      <c r="BA37" s="857"/>
      <c r="BB37" s="858"/>
      <c r="BC37" s="858"/>
    </row>
    <row r="38" spans="1:55" ht="13.5" customHeight="1" thickBot="1">
      <c r="A38" s="858"/>
      <c r="J38" s="970"/>
      <c r="K38" s="3219"/>
      <c r="L38" s="3223" t="s">
        <v>1274</v>
      </c>
      <c r="M38" s="3208"/>
      <c r="N38" s="3209"/>
      <c r="O38" s="3224"/>
      <c r="P38" s="3225"/>
      <c r="Q38" s="3225"/>
      <c r="R38" s="3225"/>
      <c r="S38" s="3226"/>
      <c r="T38" s="972"/>
      <c r="U38" s="964"/>
      <c r="V38" s="3219"/>
      <c r="W38" s="3223" t="s">
        <v>1274</v>
      </c>
      <c r="X38" s="3208"/>
      <c r="Y38" s="3209"/>
      <c r="Z38" s="3224"/>
      <c r="AA38" s="3225"/>
      <c r="AB38" s="3225"/>
      <c r="AC38" s="3225"/>
      <c r="AD38" s="3226"/>
      <c r="AE38" s="972"/>
      <c r="AF38" s="964"/>
      <c r="AG38" s="3219"/>
      <c r="AH38" s="3223" t="s">
        <v>1274</v>
      </c>
      <c r="AI38" s="3208"/>
      <c r="AJ38" s="3209"/>
      <c r="AK38" s="3224"/>
      <c r="AL38" s="3225"/>
      <c r="AM38" s="3225"/>
      <c r="AN38" s="3225"/>
      <c r="AO38" s="3226"/>
      <c r="AP38" s="972"/>
      <c r="AQ38" s="964"/>
      <c r="AR38" s="3219"/>
      <c r="AS38" s="3223" t="s">
        <v>1274</v>
      </c>
      <c r="AT38" s="3208"/>
      <c r="AU38" s="3209"/>
      <c r="AV38" s="3224"/>
      <c r="AW38" s="3225"/>
      <c r="AX38" s="3225"/>
      <c r="AY38" s="3225"/>
      <c r="AZ38" s="3226"/>
      <c r="BA38" s="857"/>
      <c r="BB38" s="858"/>
      <c r="BC38" s="858"/>
    </row>
    <row r="39" spans="1:55" ht="30" customHeight="1" thickTop="1" thickBot="1">
      <c r="A39" s="858"/>
      <c r="J39" s="970"/>
      <c r="K39" s="3219"/>
      <c r="L39" s="3164" t="s">
        <v>124</v>
      </c>
      <c r="M39" s="3165"/>
      <c r="N39" s="3166"/>
      <c r="O39" s="3227"/>
      <c r="P39" s="3228"/>
      <c r="Q39" s="3228"/>
      <c r="R39" s="3228"/>
      <c r="S39" s="3229"/>
      <c r="T39" s="972"/>
      <c r="U39" s="964"/>
      <c r="V39" s="3219"/>
      <c r="W39" s="3164" t="s">
        <v>124</v>
      </c>
      <c r="X39" s="3165"/>
      <c r="Y39" s="3166"/>
      <c r="Z39" s="3227"/>
      <c r="AA39" s="3228"/>
      <c r="AB39" s="3228"/>
      <c r="AC39" s="3228"/>
      <c r="AD39" s="3229"/>
      <c r="AE39" s="972"/>
      <c r="AF39" s="964"/>
      <c r="AG39" s="3219"/>
      <c r="AH39" s="3164" t="s">
        <v>124</v>
      </c>
      <c r="AI39" s="3165"/>
      <c r="AJ39" s="3166"/>
      <c r="AK39" s="3227"/>
      <c r="AL39" s="3228"/>
      <c r="AM39" s="3228"/>
      <c r="AN39" s="3228"/>
      <c r="AO39" s="3229"/>
      <c r="AP39" s="972"/>
      <c r="AQ39" s="964"/>
      <c r="AR39" s="3219"/>
      <c r="AS39" s="3164" t="s">
        <v>124</v>
      </c>
      <c r="AT39" s="3165"/>
      <c r="AU39" s="3166"/>
      <c r="AV39" s="3227"/>
      <c r="AW39" s="3228"/>
      <c r="AX39" s="3228"/>
      <c r="AY39" s="3228"/>
      <c r="AZ39" s="3229"/>
      <c r="BA39" s="857"/>
      <c r="BB39" s="858"/>
      <c r="BC39" s="858"/>
    </row>
    <row r="40" spans="1:55" ht="30" customHeight="1" thickTop="1">
      <c r="A40" s="858"/>
      <c r="J40" s="970"/>
      <c r="K40" s="3219"/>
      <c r="L40" s="3167" t="s">
        <v>7</v>
      </c>
      <c r="M40" s="3168"/>
      <c r="N40" s="3169"/>
      <c r="O40" s="3230"/>
      <c r="P40" s="3231"/>
      <c r="Q40" s="3231"/>
      <c r="R40" s="3231"/>
      <c r="S40" s="3232"/>
      <c r="T40" s="972"/>
      <c r="U40" s="964"/>
      <c r="V40" s="3219"/>
      <c r="W40" s="3167" t="s">
        <v>7</v>
      </c>
      <c r="X40" s="3168"/>
      <c r="Y40" s="3169"/>
      <c r="Z40" s="3230"/>
      <c r="AA40" s="3231"/>
      <c r="AB40" s="3231"/>
      <c r="AC40" s="3231"/>
      <c r="AD40" s="3232"/>
      <c r="AE40" s="972"/>
      <c r="AF40" s="964"/>
      <c r="AG40" s="3219"/>
      <c r="AH40" s="3167" t="s">
        <v>7</v>
      </c>
      <c r="AI40" s="3168"/>
      <c r="AJ40" s="3169"/>
      <c r="AK40" s="3230"/>
      <c r="AL40" s="3231"/>
      <c r="AM40" s="3231"/>
      <c r="AN40" s="3231"/>
      <c r="AO40" s="3232"/>
      <c r="AP40" s="972"/>
      <c r="AQ40" s="964"/>
      <c r="AR40" s="3219"/>
      <c r="AS40" s="3167" t="s">
        <v>7</v>
      </c>
      <c r="AT40" s="3168"/>
      <c r="AU40" s="3169"/>
      <c r="AV40" s="3230"/>
      <c r="AW40" s="3231"/>
      <c r="AX40" s="3231"/>
      <c r="AY40" s="3231"/>
      <c r="AZ40" s="3232"/>
      <c r="BA40" s="857"/>
      <c r="BB40" s="858"/>
      <c r="BC40" s="858"/>
    </row>
    <row r="41" spans="1:55" ht="30" customHeight="1">
      <c r="A41" s="858"/>
      <c r="J41" s="970"/>
      <c r="K41" s="3219"/>
      <c r="L41" s="3173" t="s">
        <v>12</v>
      </c>
      <c r="M41" s="3171"/>
      <c r="N41" s="3172"/>
      <c r="O41" s="3210"/>
      <c r="P41" s="3211"/>
      <c r="Q41" s="3211"/>
      <c r="R41" s="3211"/>
      <c r="S41" s="3212"/>
      <c r="T41" s="972"/>
      <c r="U41" s="964"/>
      <c r="V41" s="3219"/>
      <c r="W41" s="3173" t="s">
        <v>12</v>
      </c>
      <c r="X41" s="3171"/>
      <c r="Y41" s="3172"/>
      <c r="Z41" s="3210"/>
      <c r="AA41" s="3211"/>
      <c r="AB41" s="3211"/>
      <c r="AC41" s="3211"/>
      <c r="AD41" s="3212"/>
      <c r="AE41" s="972"/>
      <c r="AF41" s="964"/>
      <c r="AG41" s="3219"/>
      <c r="AH41" s="3173" t="s">
        <v>12</v>
      </c>
      <c r="AI41" s="3171"/>
      <c r="AJ41" s="3172"/>
      <c r="AK41" s="3210"/>
      <c r="AL41" s="3211"/>
      <c r="AM41" s="3211"/>
      <c r="AN41" s="3211"/>
      <c r="AO41" s="3212"/>
      <c r="AP41" s="972"/>
      <c r="AQ41" s="964"/>
      <c r="AR41" s="3219"/>
      <c r="AS41" s="3173" t="s">
        <v>12</v>
      </c>
      <c r="AT41" s="3171"/>
      <c r="AU41" s="3172"/>
      <c r="AV41" s="3210"/>
      <c r="AW41" s="3211"/>
      <c r="AX41" s="3211"/>
      <c r="AY41" s="3211"/>
      <c r="AZ41" s="3212"/>
      <c r="BA41" s="857"/>
      <c r="BB41" s="858"/>
      <c r="BC41" s="858"/>
    </row>
    <row r="42" spans="1:55" ht="30" customHeight="1" thickBot="1">
      <c r="A42" s="858"/>
      <c r="J42" s="970"/>
      <c r="K42" s="3219"/>
      <c r="L42" s="3183" t="s">
        <v>1166</v>
      </c>
      <c r="M42" s="3184"/>
      <c r="N42" s="3185"/>
      <c r="O42" s="3174" t="s">
        <v>1278</v>
      </c>
      <c r="P42" s="3175"/>
      <c r="Q42" s="3175"/>
      <c r="R42" s="3175"/>
      <c r="S42" s="3176"/>
      <c r="T42" s="972"/>
      <c r="U42" s="964"/>
      <c r="V42" s="3219"/>
      <c r="W42" s="3183" t="s">
        <v>1166</v>
      </c>
      <c r="X42" s="3184"/>
      <c r="Y42" s="3185"/>
      <c r="Z42" s="3174" t="s">
        <v>1278</v>
      </c>
      <c r="AA42" s="3175"/>
      <c r="AB42" s="3175"/>
      <c r="AC42" s="3175"/>
      <c r="AD42" s="3176"/>
      <c r="AE42" s="972"/>
      <c r="AF42" s="964"/>
      <c r="AG42" s="3219"/>
      <c r="AH42" s="3183" t="s">
        <v>1166</v>
      </c>
      <c r="AI42" s="3184"/>
      <c r="AJ42" s="3185"/>
      <c r="AK42" s="3174" t="s">
        <v>1278</v>
      </c>
      <c r="AL42" s="3175"/>
      <c r="AM42" s="3175"/>
      <c r="AN42" s="3175"/>
      <c r="AO42" s="3176"/>
      <c r="AP42" s="972"/>
      <c r="AQ42" s="964"/>
      <c r="AR42" s="3219"/>
      <c r="AS42" s="3183" t="s">
        <v>1166</v>
      </c>
      <c r="AT42" s="3184"/>
      <c r="AU42" s="3185"/>
      <c r="AV42" s="3174" t="s">
        <v>1278</v>
      </c>
      <c r="AW42" s="3175"/>
      <c r="AX42" s="3175"/>
      <c r="AY42" s="3175"/>
      <c r="AZ42" s="3176"/>
      <c r="BA42" s="857"/>
      <c r="BB42" s="858"/>
      <c r="BC42" s="858"/>
    </row>
    <row r="43" spans="1:55" ht="30" customHeight="1" thickTop="1" thickBot="1">
      <c r="A43" s="858"/>
      <c r="J43" s="989"/>
      <c r="K43" s="3219"/>
      <c r="L43" s="3207" t="s">
        <v>917</v>
      </c>
      <c r="M43" s="3208"/>
      <c r="N43" s="3209"/>
      <c r="O43" s="3190"/>
      <c r="P43" s="3191"/>
      <c r="Q43" s="3191"/>
      <c r="R43" s="3191"/>
      <c r="S43" s="3192"/>
      <c r="T43" s="990"/>
      <c r="U43" s="969"/>
      <c r="V43" s="3219"/>
      <c r="W43" s="3207" t="s">
        <v>917</v>
      </c>
      <c r="X43" s="3208"/>
      <c r="Y43" s="3209"/>
      <c r="Z43" s="3190"/>
      <c r="AA43" s="3191"/>
      <c r="AB43" s="3191"/>
      <c r="AC43" s="3191"/>
      <c r="AD43" s="3192"/>
      <c r="AE43" s="990"/>
      <c r="AF43" s="969"/>
      <c r="AG43" s="3219"/>
      <c r="AH43" s="3207" t="s">
        <v>917</v>
      </c>
      <c r="AI43" s="3208"/>
      <c r="AJ43" s="3209"/>
      <c r="AK43" s="3190"/>
      <c r="AL43" s="3191"/>
      <c r="AM43" s="3191"/>
      <c r="AN43" s="3191"/>
      <c r="AO43" s="3192"/>
      <c r="AP43" s="990"/>
      <c r="AQ43" s="969"/>
      <c r="AR43" s="3219"/>
      <c r="AS43" s="3207" t="s">
        <v>917</v>
      </c>
      <c r="AT43" s="3208"/>
      <c r="AU43" s="3209"/>
      <c r="AV43" s="3190"/>
      <c r="AW43" s="3191"/>
      <c r="AX43" s="3191"/>
      <c r="AY43" s="3191"/>
      <c r="AZ43" s="3192"/>
      <c r="BA43" s="857"/>
      <c r="BB43" s="858"/>
      <c r="BC43" s="858"/>
    </row>
    <row r="44" spans="1:55" ht="30" customHeight="1" thickTop="1">
      <c r="A44" s="858"/>
      <c r="F44" s="853"/>
      <c r="G44" s="853"/>
      <c r="H44" s="853"/>
      <c r="I44" s="853"/>
      <c r="J44" s="856"/>
      <c r="K44" s="3219"/>
      <c r="L44" s="3170" t="s">
        <v>1275</v>
      </c>
      <c r="M44" s="3171"/>
      <c r="N44" s="3172"/>
      <c r="O44" s="3177"/>
      <c r="P44" s="3178"/>
      <c r="Q44" s="3178"/>
      <c r="R44" s="3178"/>
      <c r="S44" s="3179"/>
      <c r="T44" s="994"/>
      <c r="U44" s="992"/>
      <c r="V44" s="3219"/>
      <c r="W44" s="3170" t="s">
        <v>1275</v>
      </c>
      <c r="X44" s="3171"/>
      <c r="Y44" s="3172"/>
      <c r="Z44" s="3177"/>
      <c r="AA44" s="3178"/>
      <c r="AB44" s="3178"/>
      <c r="AC44" s="3178"/>
      <c r="AD44" s="3179"/>
      <c r="AE44" s="994"/>
      <c r="AF44" s="992"/>
      <c r="AG44" s="3219"/>
      <c r="AH44" s="3170" t="s">
        <v>1275</v>
      </c>
      <c r="AI44" s="3171"/>
      <c r="AJ44" s="3172"/>
      <c r="AK44" s="3177"/>
      <c r="AL44" s="3178"/>
      <c r="AM44" s="3178"/>
      <c r="AN44" s="3178"/>
      <c r="AO44" s="3179"/>
      <c r="AP44" s="994"/>
      <c r="AQ44" s="992"/>
      <c r="AR44" s="3219"/>
      <c r="AS44" s="3170" t="s">
        <v>1275</v>
      </c>
      <c r="AT44" s="3171"/>
      <c r="AU44" s="3172"/>
      <c r="AV44" s="3177"/>
      <c r="AW44" s="3178"/>
      <c r="AX44" s="3178"/>
      <c r="AY44" s="3178"/>
      <c r="AZ44" s="3179"/>
      <c r="BA44" s="857"/>
      <c r="BB44" s="858"/>
      <c r="BC44" s="858"/>
    </row>
    <row r="45" spans="1:55" ht="30" customHeight="1">
      <c r="A45" s="858"/>
      <c r="J45" s="856"/>
      <c r="K45" s="3219"/>
      <c r="L45" s="3161" t="s">
        <v>160</v>
      </c>
      <c r="M45" s="3162"/>
      <c r="N45" s="3163"/>
      <c r="O45" s="3180"/>
      <c r="P45" s="3181"/>
      <c r="Q45" s="3181"/>
      <c r="R45" s="3181"/>
      <c r="S45" s="3182"/>
      <c r="T45" s="964"/>
      <c r="U45" s="964"/>
      <c r="V45" s="3219"/>
      <c r="W45" s="3161" t="s">
        <v>160</v>
      </c>
      <c r="X45" s="3162"/>
      <c r="Y45" s="3163"/>
      <c r="Z45" s="3180"/>
      <c r="AA45" s="3181"/>
      <c r="AB45" s="3181"/>
      <c r="AC45" s="3181"/>
      <c r="AD45" s="3182"/>
      <c r="AE45" s="964"/>
      <c r="AF45" s="856"/>
      <c r="AG45" s="3219"/>
      <c r="AH45" s="3161" t="s">
        <v>160</v>
      </c>
      <c r="AI45" s="3162"/>
      <c r="AJ45" s="3163"/>
      <c r="AK45" s="3180"/>
      <c r="AL45" s="3181"/>
      <c r="AM45" s="3181"/>
      <c r="AN45" s="3181"/>
      <c r="AO45" s="3182"/>
      <c r="AP45" s="964"/>
      <c r="AQ45" s="856"/>
      <c r="AR45" s="3219"/>
      <c r="AS45" s="3161" t="s">
        <v>160</v>
      </c>
      <c r="AT45" s="3162"/>
      <c r="AU45" s="3163"/>
      <c r="AV45" s="3180"/>
      <c r="AW45" s="3181"/>
      <c r="AX45" s="3181"/>
      <c r="AY45" s="3181"/>
      <c r="AZ45" s="3182"/>
      <c r="BA45" s="857"/>
      <c r="BB45" s="858"/>
      <c r="BC45" s="858"/>
    </row>
    <row r="46" spans="1:55" ht="30" customHeight="1">
      <c r="A46" s="858"/>
      <c r="J46" s="856"/>
      <c r="K46" s="3216" t="s">
        <v>1270</v>
      </c>
      <c r="L46" s="973"/>
      <c r="M46" s="3186" t="s">
        <v>1167</v>
      </c>
      <c r="N46" s="3187"/>
      <c r="O46" s="3196" t="s">
        <v>1268</v>
      </c>
      <c r="P46" s="3197"/>
      <c r="Q46" s="3197"/>
      <c r="R46" s="3197"/>
      <c r="S46" s="3198"/>
      <c r="T46" s="964"/>
      <c r="U46" s="964"/>
      <c r="V46" s="3216" t="s">
        <v>1270</v>
      </c>
      <c r="W46" s="973"/>
      <c r="X46" s="3186" t="s">
        <v>1167</v>
      </c>
      <c r="Y46" s="3187"/>
      <c r="Z46" s="3196" t="s">
        <v>1268</v>
      </c>
      <c r="AA46" s="3197"/>
      <c r="AB46" s="3197"/>
      <c r="AC46" s="3197"/>
      <c r="AD46" s="3198"/>
      <c r="AE46" s="964"/>
      <c r="AF46" s="856"/>
      <c r="AG46" s="3216" t="s">
        <v>1270</v>
      </c>
      <c r="AH46" s="973"/>
      <c r="AI46" s="3186" t="s">
        <v>1167</v>
      </c>
      <c r="AJ46" s="3187"/>
      <c r="AK46" s="3196" t="s">
        <v>1268</v>
      </c>
      <c r="AL46" s="3197"/>
      <c r="AM46" s="3197"/>
      <c r="AN46" s="3197"/>
      <c r="AO46" s="3198"/>
      <c r="AP46" s="964"/>
      <c r="AQ46" s="856"/>
      <c r="AR46" s="3216" t="s">
        <v>1270</v>
      </c>
      <c r="AS46" s="973"/>
      <c r="AT46" s="3186" t="s">
        <v>1167</v>
      </c>
      <c r="AU46" s="3187"/>
      <c r="AV46" s="3196" t="s">
        <v>1268</v>
      </c>
      <c r="AW46" s="3197"/>
      <c r="AX46" s="3197"/>
      <c r="AY46" s="3197"/>
      <c r="AZ46" s="3198"/>
      <c r="BA46" s="857"/>
      <c r="BB46" s="858"/>
      <c r="BC46" s="858"/>
    </row>
    <row r="47" spans="1:55" ht="30" customHeight="1">
      <c r="A47" s="858"/>
      <c r="J47" s="856"/>
      <c r="K47" s="3216"/>
      <c r="L47" s="3193" t="s">
        <v>918</v>
      </c>
      <c r="M47" s="3194"/>
      <c r="N47" s="3195"/>
      <c r="O47" s="3199"/>
      <c r="P47" s="3200"/>
      <c r="Q47" s="3200"/>
      <c r="R47" s="3200"/>
      <c r="S47" s="3201"/>
      <c r="T47" s="964"/>
      <c r="U47" s="964"/>
      <c r="V47" s="3216"/>
      <c r="W47" s="3193" t="s">
        <v>918</v>
      </c>
      <c r="X47" s="3194"/>
      <c r="Y47" s="3195"/>
      <c r="Z47" s="3199"/>
      <c r="AA47" s="3200"/>
      <c r="AB47" s="3200"/>
      <c r="AC47" s="3200"/>
      <c r="AD47" s="3201"/>
      <c r="AE47" s="964"/>
      <c r="AF47" s="856"/>
      <c r="AG47" s="3216"/>
      <c r="AH47" s="3193" t="s">
        <v>918</v>
      </c>
      <c r="AI47" s="3194"/>
      <c r="AJ47" s="3195"/>
      <c r="AK47" s="3199"/>
      <c r="AL47" s="3200"/>
      <c r="AM47" s="3200"/>
      <c r="AN47" s="3200"/>
      <c r="AO47" s="3201"/>
      <c r="AP47" s="964"/>
      <c r="AQ47" s="856"/>
      <c r="AR47" s="3216"/>
      <c r="AS47" s="3193" t="s">
        <v>918</v>
      </c>
      <c r="AT47" s="3194"/>
      <c r="AU47" s="3195"/>
      <c r="AV47" s="3199"/>
      <c r="AW47" s="3200"/>
      <c r="AX47" s="3200"/>
      <c r="AY47" s="3200"/>
      <c r="AZ47" s="3201"/>
      <c r="BA47" s="857"/>
      <c r="BB47" s="858"/>
      <c r="BC47" s="858"/>
    </row>
    <row r="48" spans="1:55" ht="30" customHeight="1">
      <c r="A48" s="858"/>
      <c r="J48" s="856"/>
      <c r="K48" s="3217"/>
      <c r="L48" s="975"/>
      <c r="M48" s="3186" t="s">
        <v>951</v>
      </c>
      <c r="N48" s="3187"/>
      <c r="O48" s="3202"/>
      <c r="P48" s="3203"/>
      <c r="Q48" s="3203"/>
      <c r="R48" s="3203"/>
      <c r="S48" s="3204"/>
      <c r="T48" s="964"/>
      <c r="U48" s="964"/>
      <c r="V48" s="3217"/>
      <c r="W48" s="975"/>
      <c r="X48" s="3186" t="s">
        <v>951</v>
      </c>
      <c r="Y48" s="3187"/>
      <c r="Z48" s="3202"/>
      <c r="AA48" s="3203"/>
      <c r="AB48" s="3203"/>
      <c r="AC48" s="3203"/>
      <c r="AD48" s="3204"/>
      <c r="AE48" s="964"/>
      <c r="AF48" s="856"/>
      <c r="AG48" s="3217"/>
      <c r="AH48" s="975"/>
      <c r="AI48" s="3186" t="s">
        <v>951</v>
      </c>
      <c r="AJ48" s="3187"/>
      <c r="AK48" s="3202"/>
      <c r="AL48" s="3203"/>
      <c r="AM48" s="3203"/>
      <c r="AN48" s="3203"/>
      <c r="AO48" s="3204"/>
      <c r="AP48" s="964"/>
      <c r="AQ48" s="856"/>
      <c r="AR48" s="3217"/>
      <c r="AS48" s="975"/>
      <c r="AT48" s="3186" t="s">
        <v>951</v>
      </c>
      <c r="AU48" s="3187"/>
      <c r="AV48" s="3202"/>
      <c r="AW48" s="3203"/>
      <c r="AX48" s="3203"/>
      <c r="AY48" s="3203"/>
      <c r="AZ48" s="3204"/>
      <c r="BA48" s="857"/>
      <c r="BB48" s="858"/>
      <c r="BC48" s="858"/>
    </row>
    <row r="49" spans="1:55" ht="30" customHeight="1" thickBot="1">
      <c r="A49" s="858"/>
      <c r="J49" s="856"/>
      <c r="K49" s="3188" t="s">
        <v>11</v>
      </c>
      <c r="L49" s="3189"/>
      <c r="M49" s="3205" t="s">
        <v>1272</v>
      </c>
      <c r="N49" s="3206"/>
      <c r="O49" s="3206"/>
      <c r="P49" s="978" t="s">
        <v>350</v>
      </c>
      <c r="Q49" s="3205" t="s">
        <v>1272</v>
      </c>
      <c r="R49" s="3206"/>
      <c r="S49" s="3206"/>
      <c r="T49" s="995"/>
      <c r="U49" s="964"/>
      <c r="V49" s="3188" t="s">
        <v>11</v>
      </c>
      <c r="W49" s="3189"/>
      <c r="X49" s="3205" t="s">
        <v>1272</v>
      </c>
      <c r="Y49" s="3206"/>
      <c r="Z49" s="3206"/>
      <c r="AA49" s="978" t="s">
        <v>350</v>
      </c>
      <c r="AB49" s="3205" t="s">
        <v>1272</v>
      </c>
      <c r="AC49" s="3206"/>
      <c r="AD49" s="3206"/>
      <c r="AE49" s="995"/>
      <c r="AF49" s="856"/>
      <c r="AG49" s="3188" t="s">
        <v>11</v>
      </c>
      <c r="AH49" s="3189"/>
      <c r="AI49" s="3205" t="s">
        <v>1272</v>
      </c>
      <c r="AJ49" s="3206"/>
      <c r="AK49" s="3206"/>
      <c r="AL49" s="978" t="s">
        <v>350</v>
      </c>
      <c r="AM49" s="3205" t="s">
        <v>1272</v>
      </c>
      <c r="AN49" s="3206"/>
      <c r="AO49" s="3206"/>
      <c r="AP49" s="995"/>
      <c r="AQ49" s="856"/>
      <c r="AR49" s="3188" t="s">
        <v>11</v>
      </c>
      <c r="AS49" s="3189"/>
      <c r="AT49" s="3205" t="s">
        <v>1272</v>
      </c>
      <c r="AU49" s="3206"/>
      <c r="AV49" s="3206"/>
      <c r="AW49" s="978" t="s">
        <v>350</v>
      </c>
      <c r="AX49" s="3205" t="s">
        <v>1272</v>
      </c>
      <c r="AY49" s="3206"/>
      <c r="AZ49" s="3206"/>
      <c r="BA49" s="857"/>
      <c r="BB49" s="858"/>
      <c r="BC49" s="858"/>
    </row>
    <row r="50" spans="1:55" ht="30" customHeight="1" thickTop="1" thickBot="1">
      <c r="A50" s="858"/>
      <c r="J50" s="856"/>
      <c r="K50" s="3233" t="s">
        <v>1168</v>
      </c>
      <c r="L50" s="3234"/>
      <c r="M50" s="3234"/>
      <c r="N50" s="3235"/>
      <c r="O50" s="3213" t="s">
        <v>1172</v>
      </c>
      <c r="P50" s="3214"/>
      <c r="Q50" s="3214"/>
      <c r="R50" s="3214"/>
      <c r="S50" s="3215"/>
      <c r="T50" s="856"/>
      <c r="U50" s="856"/>
      <c r="V50" s="3233" t="s">
        <v>1168</v>
      </c>
      <c r="W50" s="3234"/>
      <c r="X50" s="3234"/>
      <c r="Y50" s="3235"/>
      <c r="Z50" s="3213" t="s">
        <v>1172</v>
      </c>
      <c r="AA50" s="3214"/>
      <c r="AB50" s="3214"/>
      <c r="AC50" s="3214"/>
      <c r="AD50" s="3215"/>
      <c r="AE50" s="856"/>
      <c r="AF50" s="856"/>
      <c r="AG50" s="3233" t="s">
        <v>1168</v>
      </c>
      <c r="AH50" s="3234"/>
      <c r="AI50" s="3234"/>
      <c r="AJ50" s="3235"/>
      <c r="AK50" s="3213" t="s">
        <v>1172</v>
      </c>
      <c r="AL50" s="3214"/>
      <c r="AM50" s="3214"/>
      <c r="AN50" s="3214"/>
      <c r="AO50" s="3215"/>
      <c r="AP50" s="856"/>
      <c r="AQ50" s="856"/>
      <c r="AR50" s="3233" t="s">
        <v>1168</v>
      </c>
      <c r="AS50" s="3234"/>
      <c r="AT50" s="3234"/>
      <c r="AU50" s="3235"/>
      <c r="AV50" s="3213" t="s">
        <v>1172</v>
      </c>
      <c r="AW50" s="3214"/>
      <c r="AX50" s="3214"/>
      <c r="AY50" s="3214"/>
      <c r="AZ50" s="3215"/>
      <c r="BA50" s="857"/>
      <c r="BB50" s="858"/>
      <c r="BC50" s="858"/>
    </row>
    <row r="51" spans="1:55" ht="30" customHeight="1" thickTop="1">
      <c r="A51" s="858"/>
      <c r="B51" s="858"/>
      <c r="C51" s="858"/>
      <c r="D51" s="858"/>
      <c r="E51" s="858"/>
      <c r="F51" s="858"/>
      <c r="G51" s="858"/>
      <c r="H51" s="858"/>
      <c r="I51" s="858"/>
      <c r="J51" s="859"/>
      <c r="K51" s="859"/>
      <c r="L51" s="860"/>
      <c r="M51" s="859"/>
      <c r="N51" s="859"/>
      <c r="O51" s="859"/>
      <c r="P51" s="859"/>
      <c r="Q51" s="859"/>
      <c r="R51" s="859"/>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8"/>
      <c r="BC51" s="858"/>
    </row>
    <row r="52" spans="1:55" ht="30" customHeight="1">
      <c r="J52" s="857"/>
      <c r="K52" s="857"/>
      <c r="M52" s="857"/>
      <c r="N52" s="857"/>
      <c r="O52" s="857"/>
      <c r="P52" s="857"/>
      <c r="Q52" s="857"/>
      <c r="R52" s="857"/>
      <c r="S52" s="857"/>
      <c r="T52" s="857"/>
      <c r="U52" s="857"/>
      <c r="V52" s="857"/>
      <c r="W52" s="857"/>
      <c r="X52" s="857"/>
      <c r="Y52" s="857"/>
      <c r="Z52" s="857"/>
      <c r="AA52" s="857"/>
      <c r="AB52" s="857"/>
      <c r="AC52" s="857"/>
      <c r="AD52" s="857"/>
      <c r="AE52" s="857"/>
      <c r="AF52" s="857"/>
      <c r="AG52" s="857"/>
      <c r="AH52" s="857"/>
      <c r="AI52" s="857"/>
      <c r="AJ52" s="857"/>
      <c r="AK52" s="857"/>
      <c r="AL52" s="857"/>
      <c r="AM52" s="857"/>
      <c r="AN52" s="857"/>
      <c r="AO52" s="857"/>
      <c r="AP52" s="857"/>
      <c r="AQ52" s="857"/>
      <c r="AR52" s="857"/>
      <c r="AS52" s="857"/>
      <c r="AT52" s="857"/>
      <c r="AU52" s="857"/>
      <c r="AV52" s="857"/>
      <c r="AW52" s="857"/>
      <c r="AX52" s="857"/>
      <c r="AY52" s="857"/>
      <c r="AZ52" s="857"/>
      <c r="BA52" s="857"/>
    </row>
    <row r="53" spans="1:55" ht="32.1" customHeight="1">
      <c r="J53" s="857"/>
      <c r="K53" s="857"/>
      <c r="M53" s="857"/>
      <c r="N53" s="857"/>
      <c r="O53" s="857"/>
      <c r="P53" s="857"/>
      <c r="Q53" s="857"/>
      <c r="R53" s="857"/>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row>
    <row r="54" spans="1:55" ht="20.100000000000001" customHeight="1">
      <c r="J54" s="857"/>
      <c r="K54" s="857"/>
      <c r="L54" s="857"/>
      <c r="M54" s="857"/>
      <c r="N54" s="857"/>
      <c r="O54" s="857"/>
      <c r="P54" s="857"/>
      <c r="Q54" s="857"/>
      <c r="R54" s="857"/>
      <c r="S54" s="857"/>
      <c r="T54" s="857"/>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row>
    <row r="55" spans="1:55" ht="12">
      <c r="J55" s="857"/>
      <c r="U55" s="857"/>
      <c r="BA55" s="857"/>
    </row>
    <row r="56" spans="1:55" ht="12">
      <c r="J56" s="857"/>
      <c r="BA56" s="857"/>
    </row>
    <row r="57" spans="1:55" ht="12">
      <c r="J57" s="857"/>
      <c r="BA57" s="857"/>
    </row>
    <row r="58" spans="1:55" ht="12">
      <c r="J58" s="857"/>
      <c r="BA58" s="857"/>
    </row>
  </sheetData>
  <mergeCells count="407">
    <mergeCell ref="J2:AF2"/>
    <mergeCell ref="B4:C4"/>
    <mergeCell ref="D4:H4"/>
    <mergeCell ref="K4:L5"/>
    <mergeCell ref="B5:C5"/>
    <mergeCell ref="D5:H5"/>
    <mergeCell ref="N4:V4"/>
    <mergeCell ref="N5:V5"/>
    <mergeCell ref="K6:S6"/>
    <mergeCell ref="V6:AD6"/>
    <mergeCell ref="AG6:AO6"/>
    <mergeCell ref="AR6:AZ6"/>
    <mergeCell ref="B7:C7"/>
    <mergeCell ref="D7:E7"/>
    <mergeCell ref="L7:N7"/>
    <mergeCell ref="W7:Y7"/>
    <mergeCell ref="AS12:AU12"/>
    <mergeCell ref="B11:C11"/>
    <mergeCell ref="D11:E11"/>
    <mergeCell ref="L11:N11"/>
    <mergeCell ref="W11:Y11"/>
    <mergeCell ref="AH11:AJ11"/>
    <mergeCell ref="AS11:AU11"/>
    <mergeCell ref="B10:C10"/>
    <mergeCell ref="D10:E10"/>
    <mergeCell ref="L10:N10"/>
    <mergeCell ref="W10:Y10"/>
    <mergeCell ref="AH10:AJ10"/>
    <mergeCell ref="AS10:AU10"/>
    <mergeCell ref="AH7:AJ7"/>
    <mergeCell ref="D8:E8"/>
    <mergeCell ref="O8:S8"/>
    <mergeCell ref="AK9:AO9"/>
    <mergeCell ref="B9:C9"/>
    <mergeCell ref="D9:E9"/>
    <mergeCell ref="L9:N9"/>
    <mergeCell ref="W9:Y9"/>
    <mergeCell ref="AH9:AJ9"/>
    <mergeCell ref="AS9:AU9"/>
    <mergeCell ref="B14:C14"/>
    <mergeCell ref="D14:E14"/>
    <mergeCell ref="L14:N14"/>
    <mergeCell ref="W14:Y14"/>
    <mergeCell ref="AH14:AJ14"/>
    <mergeCell ref="B12:C12"/>
    <mergeCell ref="D12:E12"/>
    <mergeCell ref="L12:N12"/>
    <mergeCell ref="W12:Y12"/>
    <mergeCell ref="AH12:AJ12"/>
    <mergeCell ref="O10:S10"/>
    <mergeCell ref="O11:S11"/>
    <mergeCell ref="O9:S9"/>
    <mergeCell ref="AK10:AO10"/>
    <mergeCell ref="AR7:AR15"/>
    <mergeCell ref="AK8:AO8"/>
    <mergeCell ref="D15:E15"/>
    <mergeCell ref="L15:N15"/>
    <mergeCell ref="W15:Y15"/>
    <mergeCell ref="V16:V18"/>
    <mergeCell ref="Z16:AD16"/>
    <mergeCell ref="Z17:AD17"/>
    <mergeCell ref="Z18:AD18"/>
    <mergeCell ref="AT16:AU16"/>
    <mergeCell ref="AH15:AJ15"/>
    <mergeCell ref="AS15:AU15"/>
    <mergeCell ref="V7:V15"/>
    <mergeCell ref="Z7:AD7"/>
    <mergeCell ref="W8:Y8"/>
    <mergeCell ref="Z8:AD8"/>
    <mergeCell ref="Z9:AD9"/>
    <mergeCell ref="Z10:AD10"/>
    <mergeCell ref="Z11:AD11"/>
    <mergeCell ref="Z12:AD12"/>
    <mergeCell ref="Z13:AD13"/>
    <mergeCell ref="Z14:AD14"/>
    <mergeCell ref="Z15:AD15"/>
    <mergeCell ref="AG7:AG15"/>
    <mergeCell ref="AK7:AO7"/>
    <mergeCell ref="AH8:AJ8"/>
    <mergeCell ref="W13:Y13"/>
    <mergeCell ref="O20:S20"/>
    <mergeCell ref="Z23:AD23"/>
    <mergeCell ref="Z24:AD24"/>
    <mergeCell ref="X18:Y18"/>
    <mergeCell ref="AI18:AJ18"/>
    <mergeCell ref="AT18:AU18"/>
    <mergeCell ref="AK23:AO23"/>
    <mergeCell ref="AK24:AO24"/>
    <mergeCell ref="D19:E19"/>
    <mergeCell ref="K19:L19"/>
    <mergeCell ref="V19:W19"/>
    <mergeCell ref="AG19:AH19"/>
    <mergeCell ref="AR19:AS19"/>
    <mergeCell ref="O18:S18"/>
    <mergeCell ref="Q19:S19"/>
    <mergeCell ref="M19:O19"/>
    <mergeCell ref="K16:K18"/>
    <mergeCell ref="M16:N16"/>
    <mergeCell ref="X16:Y16"/>
    <mergeCell ref="AI16:AJ16"/>
    <mergeCell ref="L17:N17"/>
    <mergeCell ref="W17:Y17"/>
    <mergeCell ref="AH17:AJ17"/>
    <mergeCell ref="AS17:AU17"/>
    <mergeCell ref="AK25:AO25"/>
    <mergeCell ref="AR22:AR30"/>
    <mergeCell ref="AH22:AJ22"/>
    <mergeCell ref="AS22:AU22"/>
    <mergeCell ref="AS23:AU23"/>
    <mergeCell ref="W22:Y22"/>
    <mergeCell ref="W25:Y25"/>
    <mergeCell ref="W27:Y27"/>
    <mergeCell ref="AS25:AU25"/>
    <mergeCell ref="Z29:AD29"/>
    <mergeCell ref="Z30:AD30"/>
    <mergeCell ref="AH29:AJ29"/>
    <mergeCell ref="AH30:AJ30"/>
    <mergeCell ref="AH27:AJ27"/>
    <mergeCell ref="AS26:AU26"/>
    <mergeCell ref="W24:Y24"/>
    <mergeCell ref="AH24:AJ24"/>
    <mergeCell ref="AS24:AU24"/>
    <mergeCell ref="V31:V33"/>
    <mergeCell ref="Z31:AD31"/>
    <mergeCell ref="Z32:AD32"/>
    <mergeCell ref="X31:Y31"/>
    <mergeCell ref="W32:Y32"/>
    <mergeCell ref="W29:Y29"/>
    <mergeCell ref="D25:E25"/>
    <mergeCell ref="L27:N27"/>
    <mergeCell ref="L29:N29"/>
    <mergeCell ref="L26:N26"/>
    <mergeCell ref="L25:N25"/>
    <mergeCell ref="V22:V30"/>
    <mergeCell ref="Z22:AD22"/>
    <mergeCell ref="Z25:AD25"/>
    <mergeCell ref="W23:Y23"/>
    <mergeCell ref="Z33:AD33"/>
    <mergeCell ref="W30:Y30"/>
    <mergeCell ref="X33:Y33"/>
    <mergeCell ref="W44:Y44"/>
    <mergeCell ref="O31:S31"/>
    <mergeCell ref="AK47:AO47"/>
    <mergeCell ref="M33:N33"/>
    <mergeCell ref="O33:S33"/>
    <mergeCell ref="L32:N32"/>
    <mergeCell ref="L30:N30"/>
    <mergeCell ref="O30:S30"/>
    <mergeCell ref="O32:S32"/>
    <mergeCell ref="O42:S42"/>
    <mergeCell ref="O43:S43"/>
    <mergeCell ref="AK40:AO40"/>
    <mergeCell ref="AK41:AO41"/>
    <mergeCell ref="AK42:AO42"/>
    <mergeCell ref="AK43:AO43"/>
    <mergeCell ref="AK44:AO44"/>
    <mergeCell ref="AK45:AO45"/>
    <mergeCell ref="AG35:AJ35"/>
    <mergeCell ref="AG34:AH34"/>
    <mergeCell ref="AH45:AJ45"/>
    <mergeCell ref="AH42:AJ42"/>
    <mergeCell ref="AH41:AJ41"/>
    <mergeCell ref="V35:Y35"/>
    <mergeCell ref="V34:W34"/>
    <mergeCell ref="Z48:AD48"/>
    <mergeCell ref="AG46:AG48"/>
    <mergeCell ref="K31:K33"/>
    <mergeCell ref="M31:N31"/>
    <mergeCell ref="O47:S47"/>
    <mergeCell ref="O48:S48"/>
    <mergeCell ref="X34:Z34"/>
    <mergeCell ref="Z35:AD35"/>
    <mergeCell ref="V37:V45"/>
    <mergeCell ref="Z37:AD37"/>
    <mergeCell ref="W38:Y38"/>
    <mergeCell ref="Z38:AD38"/>
    <mergeCell ref="Z39:AD39"/>
    <mergeCell ref="Z40:AD40"/>
    <mergeCell ref="Z41:AD41"/>
    <mergeCell ref="Z42:AD42"/>
    <mergeCell ref="Z43:AD43"/>
    <mergeCell ref="Z44:AD44"/>
    <mergeCell ref="Z45:AD45"/>
    <mergeCell ref="W39:Y39"/>
    <mergeCell ref="W40:Y40"/>
    <mergeCell ref="O46:S46"/>
    <mergeCell ref="V46:V48"/>
    <mergeCell ref="Z46:AD46"/>
    <mergeCell ref="A1:A3"/>
    <mergeCell ref="M46:N46"/>
    <mergeCell ref="X46:Y46"/>
    <mergeCell ref="AI46:AJ46"/>
    <mergeCell ref="B8:C8"/>
    <mergeCell ref="K22:K30"/>
    <mergeCell ref="B24:C25"/>
    <mergeCell ref="D24:E24"/>
    <mergeCell ref="B18:C19"/>
    <mergeCell ref="D18:E18"/>
    <mergeCell ref="D13:E13"/>
    <mergeCell ref="K34:L34"/>
    <mergeCell ref="M34:O34"/>
    <mergeCell ref="Q34:S34"/>
    <mergeCell ref="K35:N35"/>
    <mergeCell ref="O35:S35"/>
    <mergeCell ref="K46:K48"/>
    <mergeCell ref="L47:N47"/>
    <mergeCell ref="W47:Y47"/>
    <mergeCell ref="AH47:AJ47"/>
    <mergeCell ref="O38:S38"/>
    <mergeCell ref="O39:S39"/>
    <mergeCell ref="O40:S40"/>
    <mergeCell ref="AB34:AD34"/>
    <mergeCell ref="K50:N50"/>
    <mergeCell ref="V50:Y50"/>
    <mergeCell ref="AG50:AJ50"/>
    <mergeCell ref="AR50:AU50"/>
    <mergeCell ref="M48:N48"/>
    <mergeCell ref="X48:Y48"/>
    <mergeCell ref="AI48:AJ48"/>
    <mergeCell ref="AT48:AU48"/>
    <mergeCell ref="K49:L49"/>
    <mergeCell ref="V49:W49"/>
    <mergeCell ref="AG49:AH49"/>
    <mergeCell ref="M49:O49"/>
    <mergeCell ref="Q49:S49"/>
    <mergeCell ref="O50:S50"/>
    <mergeCell ref="X49:Z49"/>
    <mergeCell ref="AB49:AD49"/>
    <mergeCell ref="Z50:AD50"/>
    <mergeCell ref="AI49:AK49"/>
    <mergeCell ref="AM49:AO49"/>
    <mergeCell ref="AK50:AO50"/>
    <mergeCell ref="AK48:AO48"/>
    <mergeCell ref="AR46:AR48"/>
    <mergeCell ref="AK46:AO46"/>
    <mergeCell ref="Z47:AD47"/>
    <mergeCell ref="L8:N8"/>
    <mergeCell ref="O22:S22"/>
    <mergeCell ref="O23:S23"/>
    <mergeCell ref="O24:S24"/>
    <mergeCell ref="O25:S25"/>
    <mergeCell ref="O26:S26"/>
    <mergeCell ref="O27:S27"/>
    <mergeCell ref="O28:S28"/>
    <mergeCell ref="O29:S29"/>
    <mergeCell ref="K20:N20"/>
    <mergeCell ref="M18:N18"/>
    <mergeCell ref="L13:N13"/>
    <mergeCell ref="O12:S12"/>
    <mergeCell ref="L22:N22"/>
    <mergeCell ref="L23:N23"/>
    <mergeCell ref="O16:S16"/>
    <mergeCell ref="O14:S14"/>
    <mergeCell ref="O15:S15"/>
    <mergeCell ref="O17:S17"/>
    <mergeCell ref="L28:N28"/>
    <mergeCell ref="L24:N24"/>
    <mergeCell ref="O13:S13"/>
    <mergeCell ref="K7:K15"/>
    <mergeCell ref="O7:S7"/>
    <mergeCell ref="K37:K45"/>
    <mergeCell ref="O37:S37"/>
    <mergeCell ref="L38:N38"/>
    <mergeCell ref="AH44:AJ44"/>
    <mergeCell ref="L39:N39"/>
    <mergeCell ref="L40:N40"/>
    <mergeCell ref="L37:N37"/>
    <mergeCell ref="L41:N41"/>
    <mergeCell ref="L44:N44"/>
    <mergeCell ref="L45:N45"/>
    <mergeCell ref="L42:N42"/>
    <mergeCell ref="AH39:AJ39"/>
    <mergeCell ref="AH40:AJ40"/>
    <mergeCell ref="AH37:AJ37"/>
    <mergeCell ref="O41:S41"/>
    <mergeCell ref="L43:N43"/>
    <mergeCell ref="W43:Y43"/>
    <mergeCell ref="AH43:AJ43"/>
    <mergeCell ref="W37:Y37"/>
    <mergeCell ref="AG37:AG45"/>
    <mergeCell ref="AH38:AJ38"/>
    <mergeCell ref="O44:S44"/>
    <mergeCell ref="O45:S45"/>
    <mergeCell ref="W41:Y41"/>
    <mergeCell ref="W45:Y45"/>
    <mergeCell ref="W42:Y42"/>
    <mergeCell ref="V20:Y20"/>
    <mergeCell ref="W26:Y26"/>
    <mergeCell ref="AG20:AJ20"/>
    <mergeCell ref="AK11:AO11"/>
    <mergeCell ref="AK12:AO12"/>
    <mergeCell ref="AK13:AO13"/>
    <mergeCell ref="AK14:AO14"/>
    <mergeCell ref="AK15:AO15"/>
    <mergeCell ref="AG16:AG18"/>
    <mergeCell ref="AK16:AO16"/>
    <mergeCell ref="AK17:AO17"/>
    <mergeCell ref="AK18:AO18"/>
    <mergeCell ref="AH13:AJ13"/>
    <mergeCell ref="AI19:AK19"/>
    <mergeCell ref="AM19:AO19"/>
    <mergeCell ref="AK20:AO20"/>
    <mergeCell ref="AK22:AO22"/>
    <mergeCell ref="AH23:AJ23"/>
    <mergeCell ref="AG22:AG30"/>
    <mergeCell ref="X19:Z19"/>
    <mergeCell ref="AB19:AD19"/>
    <mergeCell ref="Z20:AD20"/>
    <mergeCell ref="AI31:AJ31"/>
    <mergeCell ref="W28:Y28"/>
    <mergeCell ref="AH28:AJ28"/>
    <mergeCell ref="Z26:AD26"/>
    <mergeCell ref="Z27:AD27"/>
    <mergeCell ref="Z28:AD28"/>
    <mergeCell ref="AK38:AO38"/>
    <mergeCell ref="AK39:AO39"/>
    <mergeCell ref="AK31:AO31"/>
    <mergeCell ref="AK32:AO32"/>
    <mergeCell ref="AK33:AO33"/>
    <mergeCell ref="AI34:AK34"/>
    <mergeCell ref="AM34:AO34"/>
    <mergeCell ref="AK35:AO35"/>
    <mergeCell ref="AK37:AO37"/>
    <mergeCell ref="AG31:AG33"/>
    <mergeCell ref="AH26:AJ26"/>
    <mergeCell ref="AH32:AJ32"/>
    <mergeCell ref="AT31:AU31"/>
    <mergeCell ref="AS32:AU32"/>
    <mergeCell ref="AR20:AU20"/>
    <mergeCell ref="AV22:AZ22"/>
    <mergeCell ref="AV23:AZ23"/>
    <mergeCell ref="AV24:AZ24"/>
    <mergeCell ref="AV25:AZ25"/>
    <mergeCell ref="AV26:AZ26"/>
    <mergeCell ref="AV27:AZ27"/>
    <mergeCell ref="AV28:AZ28"/>
    <mergeCell ref="AV29:AZ29"/>
    <mergeCell ref="AS27:AU27"/>
    <mergeCell ref="AS28:AU28"/>
    <mergeCell ref="AR35:AU35"/>
    <mergeCell ref="AV7:AZ7"/>
    <mergeCell ref="AS8:AU8"/>
    <mergeCell ref="AV8:AZ8"/>
    <mergeCell ref="AV9:AZ9"/>
    <mergeCell ref="AV10:AZ10"/>
    <mergeCell ref="AV11:AZ11"/>
    <mergeCell ref="AV12:AZ12"/>
    <mergeCell ref="AV13:AZ13"/>
    <mergeCell ref="AV14:AZ14"/>
    <mergeCell ref="AS7:AU7"/>
    <mergeCell ref="AV15:AZ15"/>
    <mergeCell ref="AS14:AU14"/>
    <mergeCell ref="AS13:AU13"/>
    <mergeCell ref="AS29:AU29"/>
    <mergeCell ref="AS30:AU30"/>
    <mergeCell ref="AR34:AS34"/>
    <mergeCell ref="AR16:AR18"/>
    <mergeCell ref="AV16:AZ16"/>
    <mergeCell ref="AV17:AZ17"/>
    <mergeCell ref="AV18:AZ18"/>
    <mergeCell ref="AT19:AV19"/>
    <mergeCell ref="AX19:AZ19"/>
    <mergeCell ref="AV20:AZ20"/>
    <mergeCell ref="AT33:AU33"/>
    <mergeCell ref="AI33:AJ33"/>
    <mergeCell ref="AH25:AJ25"/>
    <mergeCell ref="AK26:AO26"/>
    <mergeCell ref="AK27:AO27"/>
    <mergeCell ref="AK28:AO28"/>
    <mergeCell ref="AK29:AO29"/>
    <mergeCell ref="AK30:AO30"/>
    <mergeCell ref="AV50:AZ50"/>
    <mergeCell ref="AV30:AZ30"/>
    <mergeCell ref="AR31:AR33"/>
    <mergeCell ref="AV31:AZ31"/>
    <mergeCell ref="AV32:AZ32"/>
    <mergeCell ref="AV33:AZ33"/>
    <mergeCell ref="AT34:AV34"/>
    <mergeCell ref="AX34:AZ34"/>
    <mergeCell ref="AV35:AZ35"/>
    <mergeCell ref="AR37:AR45"/>
    <mergeCell ref="AV37:AZ37"/>
    <mergeCell ref="AS38:AU38"/>
    <mergeCell ref="AV38:AZ38"/>
    <mergeCell ref="AV39:AZ39"/>
    <mergeCell ref="AV40:AZ40"/>
    <mergeCell ref="AV41:AZ41"/>
    <mergeCell ref="AT46:AU46"/>
    <mergeCell ref="AR49:AS49"/>
    <mergeCell ref="AV43:AZ43"/>
    <mergeCell ref="AS47:AU47"/>
    <mergeCell ref="AV46:AZ46"/>
    <mergeCell ref="AV47:AZ47"/>
    <mergeCell ref="AV48:AZ48"/>
    <mergeCell ref="AT49:AV49"/>
    <mergeCell ref="AX49:AZ49"/>
    <mergeCell ref="AS43:AU43"/>
    <mergeCell ref="AS37:AU37"/>
    <mergeCell ref="AS39:AU39"/>
    <mergeCell ref="AS40:AU40"/>
    <mergeCell ref="AS44:AU44"/>
    <mergeCell ref="AS45:AU45"/>
    <mergeCell ref="AS41:AU41"/>
    <mergeCell ref="AV42:AZ42"/>
    <mergeCell ref="AV44:AZ44"/>
    <mergeCell ref="AV45:AZ45"/>
    <mergeCell ref="AS42:AU42"/>
  </mergeCells>
  <phoneticPr fontId="6"/>
  <conditionalFormatting sqref="O12:S12">
    <cfRule type="cellIs" dxfId="4810" priority="46" operator="equal">
      <formula>"一般 / 特定"</formula>
    </cfRule>
  </conditionalFormatting>
  <conditionalFormatting sqref="O16:S16">
    <cfRule type="cellIs" dxfId="4809" priority="45" operator="equal">
      <formula>"有 ・ 無"</formula>
    </cfRule>
  </conditionalFormatting>
  <conditionalFormatting sqref="O27:S27">
    <cfRule type="cellIs" dxfId="4808" priority="22" operator="equal">
      <formula>"一般 / 特定"</formula>
    </cfRule>
  </conditionalFormatting>
  <conditionalFormatting sqref="O31:S31">
    <cfRule type="cellIs" dxfId="4807" priority="21" operator="equal">
      <formula>"有 ・ 無"</formula>
    </cfRule>
  </conditionalFormatting>
  <conditionalFormatting sqref="O42:S42">
    <cfRule type="cellIs" dxfId="4806" priority="20" operator="equal">
      <formula>"一般 / 特定"</formula>
    </cfRule>
  </conditionalFormatting>
  <conditionalFormatting sqref="O46:S46">
    <cfRule type="cellIs" dxfId="4805" priority="19" operator="equal">
      <formula>"有 ・ 無"</formula>
    </cfRule>
  </conditionalFormatting>
  <conditionalFormatting sqref="Z12:AD12">
    <cfRule type="cellIs" dxfId="4804" priority="14" operator="equal">
      <formula>"一般 / 特定"</formula>
    </cfRule>
  </conditionalFormatting>
  <conditionalFormatting sqref="Z16:AD16">
    <cfRule type="cellIs" dxfId="4803" priority="13" operator="equal">
      <formula>"有 ・ 無"</formula>
    </cfRule>
  </conditionalFormatting>
  <conditionalFormatting sqref="Z27:AD27">
    <cfRule type="cellIs" dxfId="4802" priority="18" operator="equal">
      <formula>"一般 / 特定"</formula>
    </cfRule>
  </conditionalFormatting>
  <conditionalFormatting sqref="Z31:AD31">
    <cfRule type="cellIs" dxfId="4801" priority="17" operator="equal">
      <formula>"有 ・ 無"</formula>
    </cfRule>
  </conditionalFormatting>
  <conditionalFormatting sqref="Z42:AD42">
    <cfRule type="cellIs" dxfId="4800" priority="16" operator="equal">
      <formula>"一般 / 特定"</formula>
    </cfRule>
  </conditionalFormatting>
  <conditionalFormatting sqref="Z46:AD46">
    <cfRule type="cellIs" dxfId="4799" priority="15" operator="equal">
      <formula>"有 ・ 無"</formula>
    </cfRule>
  </conditionalFormatting>
  <conditionalFormatting sqref="AK12:AO12">
    <cfRule type="cellIs" dxfId="4798" priority="8" operator="equal">
      <formula>"一般 / 特定"</formula>
    </cfRule>
  </conditionalFormatting>
  <conditionalFormatting sqref="AK16:AO16">
    <cfRule type="cellIs" dxfId="4797" priority="7" operator="equal">
      <formula>"有 ・ 無"</formula>
    </cfRule>
  </conditionalFormatting>
  <conditionalFormatting sqref="AK27:AO27">
    <cfRule type="cellIs" dxfId="4796" priority="12" operator="equal">
      <formula>"一般 / 特定"</formula>
    </cfRule>
  </conditionalFormatting>
  <conditionalFormatting sqref="AK31:AO31">
    <cfRule type="cellIs" dxfId="4795" priority="11" operator="equal">
      <formula>"有 ・ 無"</formula>
    </cfRule>
  </conditionalFormatting>
  <conditionalFormatting sqref="AK42:AO42">
    <cfRule type="cellIs" dxfId="4794" priority="10" operator="equal">
      <formula>"一般 / 特定"</formula>
    </cfRule>
  </conditionalFormatting>
  <conditionalFormatting sqref="AK46:AO46">
    <cfRule type="cellIs" dxfId="4793" priority="9" operator="equal">
      <formula>"有 ・ 無"</formula>
    </cfRule>
  </conditionalFormatting>
  <conditionalFormatting sqref="AV12:AZ12">
    <cfRule type="cellIs" dxfId="4792" priority="2" operator="equal">
      <formula>"一般 / 特定"</formula>
    </cfRule>
  </conditionalFormatting>
  <conditionalFormatting sqref="AV16:AZ16">
    <cfRule type="cellIs" dxfId="4791" priority="1" operator="equal">
      <formula>"有 ・ 無"</formula>
    </cfRule>
  </conditionalFormatting>
  <conditionalFormatting sqref="AV27:AZ27">
    <cfRule type="cellIs" dxfId="4790" priority="6" operator="equal">
      <formula>"一般 / 特定"</formula>
    </cfRule>
  </conditionalFormatting>
  <conditionalFormatting sqref="AV31:AZ31">
    <cfRule type="cellIs" dxfId="4789" priority="5" operator="equal">
      <formula>"有 ・ 無"</formula>
    </cfRule>
  </conditionalFormatting>
  <conditionalFormatting sqref="AV42:AZ42">
    <cfRule type="cellIs" dxfId="4788" priority="4" operator="equal">
      <formula>"一般 / 特定"</formula>
    </cfRule>
  </conditionalFormatting>
  <conditionalFormatting sqref="AV46:AZ46">
    <cfRule type="cellIs" dxfId="4787" priority="3" operator="equal">
      <formula>"有 ・ 無"</formula>
    </cfRule>
  </conditionalFormatting>
  <dataValidations count="5">
    <dataValidation type="list" allowBlank="1" showInputMessage="1" sqref="N5:V5">
      <formula1>$BD$4:$BD$6</formula1>
    </dataValidation>
    <dataValidation imeMode="hiragana" allowBlank="1" showInputMessage="1" showErrorMessage="1" sqref="O9:S9 O10 O14:S15 O17:S18 K7:K8 K16 D9:E15 O7:S7 D7:E7 D24:E25 D19:E19 H20 AK39:AO39 AK40 AK44:AO45 AK47:AO48 AG37:AG38 AG46 AK24:AO24 O24:S24 O25 AK25 O29:S30 O32:S33 K22:K23 K31 Z39:AD39 Z40 AK29:AO30 Z44:AD45 Z47:AD48 V37:V38 V46 AK32:AO33 AK37:AO37 O22:S22 AG22:AG23 AG31 AK22:AO22 AK9:AO9 AK10 O39:S39 AK14:AO15 O40 O44:S45 O47:S48 K37:K38 O37:S37 AK17:AO18 AG7:AG8 AG16 AK7:AO7 Z24:AD24 Z25 Z29:AD30 Z32:AD33 Z37:AD37 V22:V23 V31 Z22:AD22 Z9:AD9 Z10 Z14:AD15 K46 Z17:AD18 V7:V8 V16 Z7:AD7 AV39:AZ39 AV40 AV44:AZ45 AV47:AZ48 AR37:AR38 AR46 AV24:AZ24 AV25 AV29:AZ30 AV32:AZ33 AV37:AZ37 AR22:AR23 AR31 AV22:AZ22 AV9:AZ9 AV10 AV14:AZ15 AV17:AZ18 AR7:AR8 AR16 AV7:AZ7"/>
    <dataValidation imeMode="off" allowBlank="1" showInputMessage="1" showErrorMessage="1" sqref="D8:E8 O8:S8 AK38:AO38 O23:S23 Z38:AD38 AK23:AO23 O38:S38 AK8:AO8 Z23:AD23 Z8:AD8 AV38:AZ38 AV23:AZ23 AV8:AZ8"/>
    <dataValidation type="list" imeMode="hiragana" allowBlank="1" showInputMessage="1" sqref="O12:S12 O27:S27 O42:S42 Z27:AD27 Z42:AD42 Z12:AD12 AK27:AO27 AK42:AO42 AK12:AO12 AV27:AZ27 AV42:AZ42 AV12:AZ12">
      <formula1>"一般 / 特定,一般,特定"</formula1>
    </dataValidation>
    <dataValidation type="list" allowBlank="1" showInputMessage="1" showErrorMessage="1" sqref="O16:S16 O31:S31 O46:S46 Z31:AD31 Z46:AD46 Z16:AD16 AK31:AO31 AK46:AO46 AK16:AO16 AV31:AZ31 AV46:AZ46 AV16:AZ16">
      <formula1>"有 ・ 無,有,無"</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AC82"/>
  <sheetViews>
    <sheetView workbookViewId="0">
      <selection sqref="A1:A3"/>
    </sheetView>
  </sheetViews>
  <sheetFormatPr defaultColWidth="9" defaultRowHeight="12"/>
  <cols>
    <col min="1" max="1" width="10.625" style="272" bestFit="1" customWidth="1"/>
    <col min="2" max="2" width="16" style="272" customWidth="1"/>
    <col min="3" max="3" width="8.875" style="272" customWidth="1"/>
    <col min="4" max="4" width="11" style="272" bestFit="1" customWidth="1"/>
    <col min="5" max="5" width="11" style="280" bestFit="1" customWidth="1"/>
    <col min="6" max="7" width="7.375" style="272" customWidth="1"/>
    <col min="8" max="12" width="5.625" style="272" customWidth="1"/>
    <col min="13" max="13" width="3.875" style="272" customWidth="1"/>
    <col min="14" max="17" width="9" style="272"/>
    <col min="18" max="18" width="16.5" style="272" bestFit="1" customWidth="1"/>
    <col min="19" max="19" width="9" style="272"/>
    <col min="20" max="20" width="15.5" style="272" bestFit="1" customWidth="1"/>
    <col min="21" max="16384" width="9" style="272"/>
  </cols>
  <sheetData>
    <row r="1" spans="1:29" s="264" customFormat="1" ht="13.5" customHeight="1">
      <c r="A1" s="1942" t="s">
        <v>755</v>
      </c>
      <c r="B1" s="104"/>
      <c r="C1" s="104"/>
      <c r="D1" s="104"/>
      <c r="E1" s="104"/>
      <c r="F1" s="104"/>
      <c r="G1" s="104"/>
      <c r="H1" s="104"/>
      <c r="I1" s="104"/>
      <c r="J1" s="104"/>
      <c r="K1" s="104"/>
      <c r="L1" s="104"/>
      <c r="M1" s="104"/>
    </row>
    <row r="2" spans="1:29" s="264" customFormat="1" ht="18" customHeight="1">
      <c r="A2" s="1942"/>
      <c r="B2" s="104"/>
      <c r="C2" s="104"/>
      <c r="D2" s="270" t="s">
        <v>255</v>
      </c>
      <c r="E2" s="3318" t="s">
        <v>541</v>
      </c>
      <c r="F2" s="3319"/>
      <c r="G2" s="3319"/>
      <c r="H2" s="3320"/>
      <c r="I2" s="3318" t="s">
        <v>413</v>
      </c>
      <c r="J2" s="3320"/>
      <c r="K2" s="3318" t="s">
        <v>414</v>
      </c>
      <c r="L2" s="3320"/>
      <c r="M2" s="104"/>
      <c r="N2" s="277"/>
      <c r="O2" s="278"/>
      <c r="P2" s="278"/>
      <c r="Q2" s="278"/>
      <c r="R2" s="278"/>
      <c r="S2" s="278"/>
      <c r="T2" s="278"/>
      <c r="U2" s="278"/>
      <c r="V2" s="3322"/>
      <c r="W2" s="3323"/>
      <c r="X2" s="3323"/>
      <c r="Y2" s="3323"/>
      <c r="Z2" s="3324"/>
      <c r="AA2" s="3323"/>
      <c r="AB2" s="3323"/>
      <c r="AC2" s="3323"/>
    </row>
    <row r="3" spans="1:29" s="264" customFormat="1" ht="54" customHeight="1">
      <c r="A3" s="1942"/>
      <c r="B3" s="104"/>
      <c r="C3" s="104"/>
      <c r="D3" s="271"/>
      <c r="E3" s="3318"/>
      <c r="F3" s="3319"/>
      <c r="G3" s="3319"/>
      <c r="H3" s="3320"/>
      <c r="I3" s="3318"/>
      <c r="J3" s="3320"/>
      <c r="K3" s="3318"/>
      <c r="L3" s="3320"/>
      <c r="M3" s="104"/>
      <c r="N3" s="279"/>
      <c r="O3" s="279"/>
      <c r="P3" s="279"/>
      <c r="Q3" s="279"/>
      <c r="R3" s="279"/>
      <c r="S3" s="279"/>
      <c r="T3" s="279"/>
      <c r="U3" s="279"/>
      <c r="V3" s="3321"/>
      <c r="W3" s="3321"/>
      <c r="X3" s="3321"/>
      <c r="Y3" s="3321"/>
      <c r="Z3" s="3321"/>
      <c r="AA3" s="3321"/>
      <c r="AB3" s="3321"/>
      <c r="AC3" s="3321"/>
    </row>
    <row r="4" spans="1:29" s="264" customFormat="1" ht="18" customHeight="1">
      <c r="A4" s="263"/>
      <c r="B4" s="104"/>
      <c r="C4" s="104"/>
      <c r="D4" s="104"/>
      <c r="E4" s="104"/>
      <c r="F4" s="104"/>
      <c r="G4" s="104"/>
      <c r="H4" s="104"/>
      <c r="I4" s="104"/>
      <c r="J4" s="104"/>
      <c r="K4" s="104"/>
      <c r="L4" s="104"/>
      <c r="M4" s="104"/>
    </row>
    <row r="5" spans="1:29" ht="28.5">
      <c r="B5" s="3317" t="s">
        <v>542</v>
      </c>
      <c r="C5" s="3317"/>
      <c r="D5" s="3317"/>
      <c r="E5" s="3317"/>
      <c r="F5" s="3317"/>
      <c r="G5" s="3317"/>
      <c r="H5" s="3317"/>
      <c r="I5" s="3317"/>
      <c r="J5" s="3317"/>
      <c r="K5" s="3317"/>
      <c r="L5" s="3317"/>
      <c r="M5" s="3317"/>
    </row>
    <row r="6" spans="1:29">
      <c r="B6" s="346"/>
      <c r="C6" s="346"/>
      <c r="D6" s="346"/>
      <c r="E6" s="347"/>
      <c r="F6" s="346"/>
      <c r="G6" s="346"/>
      <c r="H6" s="346"/>
      <c r="I6" s="346"/>
      <c r="J6" s="346"/>
      <c r="K6" s="346"/>
      <c r="L6" s="346"/>
      <c r="M6" s="346"/>
    </row>
    <row r="7" spans="1:29" s="273" customFormat="1" ht="20.100000000000001" customHeight="1">
      <c r="B7" s="953" t="s">
        <v>267</v>
      </c>
      <c r="C7" s="3288" t="str">
        <f>入力シート!$D$4&amp;入力シート!$E$4&amp;入力シート!$G$4&amp;"　"&amp;入力シート!$I$4&amp;入力シート!$K$4&amp;入力シート!$O$4</f>
        <v>令和年度　起工第号</v>
      </c>
      <c r="D7" s="3289"/>
      <c r="E7" s="3290"/>
      <c r="F7" s="3286" t="s">
        <v>271</v>
      </c>
      <c r="G7" s="3287"/>
      <c r="H7" s="3288">
        <f>+入力シート!D9</f>
        <v>0</v>
      </c>
      <c r="I7" s="3289"/>
      <c r="J7" s="3289"/>
      <c r="K7" s="3289"/>
      <c r="L7" s="3289"/>
      <c r="M7" s="3290"/>
      <c r="R7" s="1057">
        <f>入力シート!$D$17</f>
        <v>0</v>
      </c>
      <c r="S7" s="1058"/>
      <c r="T7" s="1058"/>
    </row>
    <row r="8" spans="1:29" s="273" customFormat="1" ht="20.100000000000001" customHeight="1">
      <c r="B8" s="953" t="s">
        <v>303</v>
      </c>
      <c r="C8" s="3288">
        <f>+入力シート!D6</f>
        <v>0</v>
      </c>
      <c r="D8" s="3289"/>
      <c r="E8" s="3290"/>
      <c r="F8" s="3286" t="s">
        <v>11</v>
      </c>
      <c r="G8" s="3287"/>
      <c r="H8" s="3288" t="str">
        <f>+TEXT(入力シート!D12,"ggge年m月d日")&amp;TEXT(入力シート!D12,) &amp;"　～　"&amp;TEXT(T8,"ggge年m月d日")</f>
        <v>明治33年1月0日　～　明治33年1月0日</v>
      </c>
      <c r="I8" s="3289"/>
      <c r="J8" s="3289"/>
      <c r="K8" s="3289"/>
      <c r="L8" s="3289"/>
      <c r="M8" s="3290"/>
      <c r="R8" s="1057" t="str">
        <f>IF(入力シート!$D$19=0,"",入力シート!$D$19)</f>
        <v/>
      </c>
      <c r="S8" s="1058"/>
      <c r="T8" s="1057">
        <f>MAX(R7:R9)</f>
        <v>0</v>
      </c>
    </row>
    <row r="9" spans="1:29" s="273" customFormat="1" ht="20.100000000000001" customHeight="1">
      <c r="B9" s="954" t="s">
        <v>543</v>
      </c>
      <c r="C9" s="3288" t="str">
        <f>"福岡県"&amp;SUBSTITUTE(入力シート!C3," ","")</f>
        <v>福岡県</v>
      </c>
      <c r="D9" s="3289"/>
      <c r="E9" s="3290"/>
      <c r="F9" s="3286" t="s">
        <v>1384</v>
      </c>
      <c r="G9" s="3287"/>
      <c r="H9" s="3288">
        <f>+入力シート!D23</f>
        <v>0</v>
      </c>
      <c r="I9" s="3289"/>
      <c r="J9" s="3289"/>
      <c r="K9" s="3289"/>
      <c r="L9" s="3289"/>
      <c r="M9" s="3290"/>
      <c r="R9" s="1057" t="str">
        <f>IF(入力シート!$D$21=0,"",入力シート!$D$21)</f>
        <v/>
      </c>
      <c r="S9" s="1058"/>
      <c r="T9" s="1058"/>
    </row>
    <row r="10" spans="1:29" s="273" customFormat="1" ht="20.100000000000001" customHeight="1">
      <c r="B10" s="953" t="s">
        <v>544</v>
      </c>
      <c r="C10" s="3315"/>
      <c r="D10" s="3315"/>
      <c r="E10" s="3315"/>
      <c r="F10" s="3316" t="s">
        <v>287</v>
      </c>
      <c r="G10" s="3316"/>
      <c r="H10" s="3315">
        <f>+入力シート!D25</f>
        <v>0</v>
      </c>
      <c r="I10" s="3315"/>
      <c r="J10" s="3315"/>
      <c r="K10" s="3315"/>
      <c r="L10" s="3315"/>
      <c r="M10" s="3315"/>
    </row>
    <row r="11" spans="1:29">
      <c r="B11" s="232"/>
      <c r="C11" s="232"/>
      <c r="D11" s="232"/>
      <c r="E11" s="348"/>
      <c r="F11" s="232"/>
      <c r="G11" s="232"/>
      <c r="H11" s="232"/>
      <c r="I11" s="232"/>
      <c r="J11" s="232"/>
      <c r="K11" s="232"/>
      <c r="L11" s="232"/>
      <c r="M11" s="232"/>
    </row>
    <row r="12" spans="1:29">
      <c r="B12" s="232"/>
      <c r="C12" s="232"/>
      <c r="D12" s="232"/>
      <c r="E12" s="348"/>
      <c r="F12" s="232"/>
      <c r="G12" s="232"/>
      <c r="H12" s="232"/>
      <c r="I12" s="232"/>
      <c r="J12" s="232"/>
      <c r="K12" s="232"/>
      <c r="L12" s="232"/>
      <c r="M12" s="232"/>
    </row>
    <row r="13" spans="1:29" ht="30" customHeight="1">
      <c r="B13" s="951" t="s">
        <v>545</v>
      </c>
      <c r="C13" s="952" t="s">
        <v>546</v>
      </c>
      <c r="D13" s="349" t="s">
        <v>547</v>
      </c>
      <c r="E13" s="349" t="s">
        <v>548</v>
      </c>
      <c r="F13" s="3312" t="s">
        <v>549</v>
      </c>
      <c r="G13" s="3313"/>
      <c r="H13" s="3314" t="s">
        <v>550</v>
      </c>
      <c r="I13" s="3314"/>
      <c r="J13" s="3314"/>
      <c r="K13" s="3314"/>
      <c r="L13" s="3312" t="s">
        <v>551</v>
      </c>
      <c r="M13" s="3313"/>
    </row>
    <row r="14" spans="1:29" ht="20.100000000000001" customHeight="1">
      <c r="B14" s="350"/>
      <c r="C14" s="350"/>
      <c r="D14" s="350"/>
      <c r="E14" s="351"/>
      <c r="F14" s="3292"/>
      <c r="G14" s="3293"/>
      <c r="H14" s="3292"/>
      <c r="I14" s="3293"/>
      <c r="J14" s="3292"/>
      <c r="K14" s="3293"/>
      <c r="L14" s="3292"/>
      <c r="M14" s="3293"/>
    </row>
    <row r="15" spans="1:29" ht="20.100000000000001" customHeight="1">
      <c r="B15" s="350"/>
      <c r="C15" s="350"/>
      <c r="D15" s="350"/>
      <c r="E15" s="351"/>
      <c r="F15" s="3292"/>
      <c r="G15" s="3293"/>
      <c r="H15" s="3292"/>
      <c r="I15" s="3293"/>
      <c r="J15" s="3292"/>
      <c r="K15" s="3293"/>
      <c r="L15" s="3292"/>
      <c r="M15" s="3293"/>
    </row>
    <row r="16" spans="1:29" ht="20.100000000000001" customHeight="1">
      <c r="B16" s="350"/>
      <c r="C16" s="350"/>
      <c r="D16" s="350"/>
      <c r="E16" s="351"/>
      <c r="F16" s="3292"/>
      <c r="G16" s="3293"/>
      <c r="H16" s="3292"/>
      <c r="I16" s="3293"/>
      <c r="J16" s="3292"/>
      <c r="K16" s="3293"/>
      <c r="L16" s="3292"/>
      <c r="M16" s="3293"/>
    </row>
    <row r="17" spans="2:13" ht="20.100000000000001" customHeight="1">
      <c r="B17" s="350"/>
      <c r="C17" s="350"/>
      <c r="D17" s="350"/>
      <c r="E17" s="351"/>
      <c r="F17" s="3292"/>
      <c r="G17" s="3293"/>
      <c r="H17" s="3292"/>
      <c r="I17" s="3293"/>
      <c r="J17" s="3292"/>
      <c r="K17" s="3293"/>
      <c r="L17" s="3292"/>
      <c r="M17" s="3293"/>
    </row>
    <row r="18" spans="2:13" ht="20.100000000000001" customHeight="1">
      <c r="B18" s="350"/>
      <c r="C18" s="350"/>
      <c r="D18" s="350"/>
      <c r="E18" s="351"/>
      <c r="F18" s="3292"/>
      <c r="G18" s="3293"/>
      <c r="H18" s="3292"/>
      <c r="I18" s="3293"/>
      <c r="J18" s="3292"/>
      <c r="K18" s="3293"/>
      <c r="L18" s="3292"/>
      <c r="M18" s="3293"/>
    </row>
    <row r="19" spans="2:13" ht="20.100000000000001" customHeight="1">
      <c r="B19" s="232"/>
      <c r="C19" s="232"/>
      <c r="D19" s="232"/>
      <c r="E19" s="348"/>
      <c r="F19" s="232"/>
      <c r="G19" s="232"/>
      <c r="H19" s="232"/>
      <c r="I19" s="232"/>
      <c r="J19" s="232"/>
      <c r="K19" s="232"/>
      <c r="L19" s="232"/>
      <c r="M19" s="232"/>
    </row>
    <row r="20" spans="2:13" s="273" customFormat="1" ht="15" customHeight="1">
      <c r="B20" s="3297" t="s">
        <v>552</v>
      </c>
      <c r="C20" s="3298"/>
      <c r="D20" s="3298"/>
      <c r="E20" s="3298"/>
      <c r="F20" s="3298"/>
      <c r="G20" s="3298"/>
      <c r="H20" s="3298"/>
      <c r="I20" s="3298"/>
      <c r="J20" s="3298"/>
      <c r="K20" s="3298"/>
      <c r="L20" s="3298"/>
      <c r="M20" s="3299"/>
    </row>
    <row r="21" spans="2:13" s="273" customFormat="1" ht="15" customHeight="1">
      <c r="B21" s="3300" t="s">
        <v>553</v>
      </c>
      <c r="C21" s="3297" t="s">
        <v>932</v>
      </c>
      <c r="D21" s="3298"/>
      <c r="E21" s="3302"/>
      <c r="F21" s="3303" t="s">
        <v>933</v>
      </c>
      <c r="G21" s="3304"/>
      <c r="H21" s="3304"/>
      <c r="I21" s="3304"/>
      <c r="J21" s="3304"/>
      <c r="K21" s="3305"/>
      <c r="L21" s="3306" t="s">
        <v>152</v>
      </c>
      <c r="M21" s="3305"/>
    </row>
    <row r="22" spans="2:13" s="273" customFormat="1" ht="40.5" customHeight="1">
      <c r="B22" s="3301"/>
      <c r="C22" s="353" t="s">
        <v>934</v>
      </c>
      <c r="D22" s="245" t="s">
        <v>12</v>
      </c>
      <c r="E22" s="354" t="s">
        <v>554</v>
      </c>
      <c r="F22" s="3309" t="s">
        <v>934</v>
      </c>
      <c r="G22" s="3310"/>
      <c r="H22" s="3297" t="s">
        <v>12</v>
      </c>
      <c r="I22" s="3299"/>
      <c r="J22" s="3311" t="s">
        <v>554</v>
      </c>
      <c r="K22" s="3310"/>
      <c r="L22" s="3307"/>
      <c r="M22" s="3308"/>
    </row>
    <row r="23" spans="2:13" ht="20.100000000000001" customHeight="1">
      <c r="B23" s="350"/>
      <c r="C23" s="350"/>
      <c r="D23" s="955"/>
      <c r="E23" s="352"/>
      <c r="F23" s="3294"/>
      <c r="G23" s="3293"/>
      <c r="H23" s="3295"/>
      <c r="I23" s="3296"/>
      <c r="J23" s="3292"/>
      <c r="K23" s="3293"/>
      <c r="L23" s="3292"/>
      <c r="M23" s="3293"/>
    </row>
    <row r="24" spans="2:13" ht="20.100000000000001" customHeight="1">
      <c r="B24" s="350"/>
      <c r="C24" s="350"/>
      <c r="D24" s="955"/>
      <c r="E24" s="352"/>
      <c r="F24" s="3294"/>
      <c r="G24" s="3293"/>
      <c r="H24" s="3295"/>
      <c r="I24" s="3296"/>
      <c r="J24" s="3292"/>
      <c r="K24" s="3293"/>
      <c r="L24" s="3292"/>
      <c r="M24" s="3293"/>
    </row>
    <row r="25" spans="2:13" ht="20.100000000000001" customHeight="1">
      <c r="B25" s="350"/>
      <c r="C25" s="350"/>
      <c r="D25" s="955"/>
      <c r="E25" s="352"/>
      <c r="F25" s="3294"/>
      <c r="G25" s="3293"/>
      <c r="H25" s="3295"/>
      <c r="I25" s="3296"/>
      <c r="J25" s="3292"/>
      <c r="K25" s="3293"/>
      <c r="L25" s="3292"/>
      <c r="M25" s="3293"/>
    </row>
    <row r="26" spans="2:13" ht="20.100000000000001" customHeight="1">
      <c r="B26" s="350"/>
      <c r="C26" s="350"/>
      <c r="D26" s="955"/>
      <c r="E26" s="352"/>
      <c r="F26" s="3294"/>
      <c r="G26" s="3293"/>
      <c r="H26" s="3295"/>
      <c r="I26" s="3296"/>
      <c r="J26" s="3292"/>
      <c r="K26" s="3293"/>
      <c r="L26" s="3292"/>
      <c r="M26" s="3293"/>
    </row>
    <row r="27" spans="2:13" ht="20.100000000000001" customHeight="1">
      <c r="B27" s="350"/>
      <c r="C27" s="350"/>
      <c r="D27" s="955"/>
      <c r="E27" s="352"/>
      <c r="F27" s="3294"/>
      <c r="G27" s="3293"/>
      <c r="H27" s="3295"/>
      <c r="I27" s="3296"/>
      <c r="J27" s="3292"/>
      <c r="K27" s="3293"/>
      <c r="L27" s="3292"/>
      <c r="M27" s="3293"/>
    </row>
    <row r="28" spans="2:13" ht="12" customHeight="1">
      <c r="B28" s="232"/>
      <c r="C28" s="232"/>
      <c r="D28" s="232"/>
      <c r="E28" s="348"/>
      <c r="F28" s="232"/>
      <c r="G28" s="232"/>
      <c r="H28" s="232"/>
      <c r="I28" s="232"/>
      <c r="J28" s="232"/>
      <c r="K28" s="232"/>
      <c r="L28" s="232"/>
      <c r="M28" s="232"/>
    </row>
    <row r="29" spans="2:13" ht="15" customHeight="1">
      <c r="B29" s="3297" t="s">
        <v>1263</v>
      </c>
      <c r="C29" s="3298"/>
      <c r="D29" s="3298"/>
      <c r="E29" s="3298"/>
      <c r="F29" s="3298"/>
      <c r="G29" s="3298"/>
      <c r="H29" s="3298"/>
      <c r="I29" s="3298"/>
      <c r="J29" s="3298"/>
      <c r="K29" s="3298"/>
      <c r="L29" s="3298"/>
      <c r="M29" s="3299"/>
    </row>
    <row r="30" spans="2:13" ht="40.5" customHeight="1">
      <c r="B30" s="245" t="s">
        <v>553</v>
      </c>
      <c r="C30" s="353" t="s">
        <v>934</v>
      </c>
      <c r="D30" s="245" t="s">
        <v>12</v>
      </c>
      <c r="E30" s="353" t="s">
        <v>554</v>
      </c>
      <c r="F30" s="3291" t="s">
        <v>555</v>
      </c>
      <c r="G30" s="3291"/>
      <c r="H30" s="3291"/>
      <c r="I30" s="3311" t="s">
        <v>1264</v>
      </c>
      <c r="J30" s="3298"/>
      <c r="K30" s="3298"/>
      <c r="L30" s="3298"/>
      <c r="M30" s="3299"/>
    </row>
    <row r="31" spans="2:13" ht="20.100000000000001" customHeight="1">
      <c r="B31" s="350"/>
      <c r="C31" s="350"/>
      <c r="D31" s="955"/>
      <c r="E31" s="352"/>
      <c r="F31" s="3283"/>
      <c r="G31" s="3284"/>
      <c r="H31" s="3285"/>
      <c r="I31" s="3326"/>
      <c r="J31" s="3327"/>
      <c r="K31" s="3327"/>
      <c r="L31" s="3327"/>
      <c r="M31" s="3328"/>
    </row>
    <row r="32" spans="2:13" ht="20.100000000000001" customHeight="1">
      <c r="B32" s="350"/>
      <c r="C32" s="350"/>
      <c r="D32" s="955"/>
      <c r="E32" s="352"/>
      <c r="F32" s="3283"/>
      <c r="G32" s="3284"/>
      <c r="H32" s="3285"/>
      <c r="I32" s="3326"/>
      <c r="J32" s="3327"/>
      <c r="K32" s="3327"/>
      <c r="L32" s="3327"/>
      <c r="M32" s="3328"/>
    </row>
    <row r="33" spans="2:13" ht="20.100000000000001" customHeight="1">
      <c r="B33" s="350"/>
      <c r="C33" s="350"/>
      <c r="D33" s="955"/>
      <c r="E33" s="352"/>
      <c r="F33" s="3283"/>
      <c r="G33" s="3284"/>
      <c r="H33" s="3285"/>
      <c r="I33" s="3326"/>
      <c r="J33" s="3327"/>
      <c r="K33" s="3327"/>
      <c r="L33" s="3327"/>
      <c r="M33" s="3328"/>
    </row>
    <row r="34" spans="2:13" ht="20.100000000000001" customHeight="1">
      <c r="B34" s="350"/>
      <c r="C34" s="350"/>
      <c r="D34" s="955"/>
      <c r="E34" s="352"/>
      <c r="F34" s="3283"/>
      <c r="G34" s="3284"/>
      <c r="H34" s="3285"/>
      <c r="I34" s="3326"/>
      <c r="J34" s="3327"/>
      <c r="K34" s="3327"/>
      <c r="L34" s="3327"/>
      <c r="M34" s="3328"/>
    </row>
    <row r="35" spans="2:13" ht="12" customHeight="1">
      <c r="B35" s="3325" t="s">
        <v>647</v>
      </c>
      <c r="C35" s="3325"/>
      <c r="D35" s="3325"/>
      <c r="E35" s="3325"/>
      <c r="F35" s="3325"/>
      <c r="G35" s="3325"/>
      <c r="H35" s="3325"/>
      <c r="I35" s="3325"/>
      <c r="J35" s="3325"/>
      <c r="K35" s="3325"/>
      <c r="L35" s="3325"/>
      <c r="M35" s="3325"/>
    </row>
    <row r="36" spans="2:13" ht="15" customHeight="1">
      <c r="B36" s="232" t="s">
        <v>556</v>
      </c>
      <c r="C36" s="232"/>
      <c r="D36" s="232"/>
      <c r="E36" s="348"/>
      <c r="F36" s="232"/>
      <c r="G36" s="232"/>
      <c r="H36" s="232"/>
      <c r="I36" s="232"/>
      <c r="J36" s="232"/>
      <c r="K36" s="232"/>
      <c r="L36" s="232"/>
      <c r="M36" s="232"/>
    </row>
    <row r="37" spans="2:13" ht="15" customHeight="1">
      <c r="B37" s="232" t="s">
        <v>557</v>
      </c>
      <c r="C37" s="232"/>
      <c r="D37" s="232"/>
      <c r="E37" s="348"/>
      <c r="F37" s="232"/>
      <c r="G37" s="232"/>
      <c r="H37" s="232"/>
      <c r="I37" s="232"/>
      <c r="J37" s="232"/>
      <c r="K37" s="232"/>
      <c r="L37" s="232"/>
      <c r="M37" s="232"/>
    </row>
    <row r="38" spans="2:13" ht="15" customHeight="1">
      <c r="B38" s="232" t="s">
        <v>558</v>
      </c>
      <c r="C38" s="232"/>
      <c r="D38" s="232"/>
      <c r="E38" s="348"/>
      <c r="F38" s="232"/>
      <c r="G38" s="232"/>
      <c r="H38" s="232"/>
      <c r="I38" s="232"/>
      <c r="J38" s="232"/>
      <c r="K38" s="232"/>
      <c r="L38" s="232"/>
      <c r="M38" s="232"/>
    </row>
    <row r="39" spans="2:13" ht="15" customHeight="1">
      <c r="B39" s="232" t="s">
        <v>935</v>
      </c>
      <c r="C39" s="232"/>
      <c r="D39" s="232"/>
      <c r="E39" s="348"/>
      <c r="F39" s="232"/>
      <c r="G39" s="232"/>
      <c r="H39" s="232"/>
      <c r="I39" s="232"/>
      <c r="J39" s="232"/>
      <c r="K39" s="232"/>
      <c r="L39" s="232"/>
      <c r="M39" s="232"/>
    </row>
    <row r="40" spans="2:13" ht="15" customHeight="1">
      <c r="B40" s="3282" t="s">
        <v>1012</v>
      </c>
      <c r="C40" s="2366"/>
      <c r="D40" s="2366"/>
      <c r="E40" s="2366"/>
      <c r="F40" s="2366"/>
      <c r="G40" s="2366"/>
      <c r="H40" s="2366"/>
      <c r="I40" s="2366"/>
      <c r="J40" s="2366"/>
      <c r="K40" s="2366"/>
      <c r="L40" s="2366"/>
      <c r="M40" s="232"/>
    </row>
    <row r="41" spans="2:13" ht="15" customHeight="1">
      <c r="B41" s="232" t="s">
        <v>1011</v>
      </c>
      <c r="C41" s="232"/>
      <c r="D41" s="232"/>
      <c r="E41" s="348"/>
      <c r="F41" s="232"/>
      <c r="G41" s="232"/>
      <c r="H41" s="232"/>
      <c r="I41" s="232"/>
      <c r="J41" s="232"/>
      <c r="K41" s="232"/>
      <c r="L41" s="232"/>
      <c r="M41" s="232"/>
    </row>
    <row r="42" spans="2:13" ht="15" customHeight="1">
      <c r="B42" s="232" t="s">
        <v>1013</v>
      </c>
      <c r="C42" s="232"/>
      <c r="D42" s="232"/>
      <c r="E42" s="348"/>
      <c r="F42" s="232"/>
      <c r="G42" s="232"/>
      <c r="H42" s="232"/>
      <c r="I42" s="232"/>
      <c r="J42" s="232"/>
      <c r="K42" s="232"/>
      <c r="L42" s="232"/>
      <c r="M42" s="232"/>
    </row>
    <row r="43" spans="2:13" ht="15" customHeight="1">
      <c r="B43" s="956" t="s">
        <v>1265</v>
      </c>
      <c r="C43" s="777"/>
      <c r="D43" s="777"/>
      <c r="E43" s="778"/>
      <c r="F43" s="232"/>
      <c r="G43" s="232"/>
      <c r="H43" s="232"/>
      <c r="I43" s="232"/>
      <c r="J43" s="232"/>
      <c r="K43" s="232"/>
      <c r="L43" s="232"/>
      <c r="M43" s="232"/>
    </row>
    <row r="44" spans="2:13" ht="15" customHeight="1">
      <c r="B44" s="1044" t="s">
        <v>1020</v>
      </c>
      <c r="C44" s="1045"/>
      <c r="D44" s="1045"/>
      <c r="E44" s="1046"/>
      <c r="F44" s="1047"/>
      <c r="G44" s="232"/>
      <c r="H44" s="232"/>
      <c r="I44" s="232"/>
      <c r="J44" s="232"/>
      <c r="K44" s="232"/>
      <c r="L44" s="232"/>
      <c r="M44" s="232"/>
    </row>
    <row r="45" spans="2:13" ht="15" customHeight="1">
      <c r="B45" s="274"/>
      <c r="C45" s="274"/>
      <c r="D45" s="274"/>
      <c r="E45" s="275"/>
      <c r="F45" s="274"/>
      <c r="G45" s="274"/>
      <c r="H45" s="274"/>
      <c r="I45" s="274"/>
      <c r="J45" s="274"/>
      <c r="K45" s="274"/>
      <c r="L45" s="274"/>
      <c r="M45" s="274"/>
    </row>
    <row r="46" spans="2:13" ht="15" customHeight="1">
      <c r="B46" s="274"/>
      <c r="C46" s="274"/>
      <c r="D46" s="274"/>
      <c r="E46" s="275"/>
      <c r="F46" s="274"/>
      <c r="G46" s="274"/>
      <c r="H46" s="274"/>
      <c r="I46" s="274"/>
      <c r="J46" s="274"/>
      <c r="K46" s="274"/>
      <c r="L46" s="274"/>
      <c r="M46" s="274"/>
    </row>
    <row r="47" spans="2:13" ht="15" customHeight="1">
      <c r="B47" s="274"/>
      <c r="C47" s="274"/>
      <c r="D47" s="274"/>
      <c r="E47" s="275"/>
      <c r="F47" s="274"/>
      <c r="G47" s="274"/>
      <c r="H47" s="274"/>
      <c r="I47" s="274"/>
      <c r="J47" s="274"/>
      <c r="K47" s="274"/>
      <c r="L47" s="274"/>
      <c r="M47" s="274"/>
    </row>
    <row r="48" spans="2:13" ht="15" customHeight="1">
      <c r="B48" s="274"/>
      <c r="C48" s="274"/>
      <c r="D48" s="274"/>
      <c r="E48" s="275"/>
      <c r="F48" s="274"/>
      <c r="G48" s="274"/>
      <c r="H48" s="274"/>
      <c r="I48" s="274"/>
      <c r="J48" s="274"/>
      <c r="K48" s="274"/>
      <c r="L48" s="274"/>
      <c r="M48" s="274"/>
    </row>
    <row r="49" spans="2:13" ht="15" customHeight="1">
      <c r="B49" s="274"/>
      <c r="C49" s="274"/>
      <c r="D49" s="274"/>
      <c r="E49" s="275"/>
      <c r="F49" s="274"/>
      <c r="G49" s="274"/>
      <c r="H49" s="274"/>
      <c r="I49" s="274"/>
      <c r="J49" s="274"/>
      <c r="K49" s="274"/>
      <c r="L49" s="274"/>
      <c r="M49" s="274"/>
    </row>
    <row r="50" spans="2:13">
      <c r="B50" s="274"/>
      <c r="C50" s="274"/>
      <c r="D50" s="274"/>
      <c r="E50" s="275"/>
      <c r="F50" s="274"/>
      <c r="G50" s="274"/>
      <c r="H50" s="274"/>
      <c r="I50" s="274"/>
      <c r="J50" s="274"/>
      <c r="K50" s="274"/>
      <c r="L50" s="274"/>
      <c r="M50" s="274"/>
    </row>
    <row r="51" spans="2:13">
      <c r="B51" s="274"/>
      <c r="C51" s="274"/>
      <c r="D51" s="274"/>
      <c r="E51" s="275"/>
      <c r="F51" s="274"/>
      <c r="G51" s="274"/>
      <c r="H51" s="274"/>
      <c r="I51" s="274"/>
      <c r="J51" s="274"/>
      <c r="K51" s="274"/>
      <c r="L51" s="274"/>
      <c r="M51" s="274"/>
    </row>
    <row r="52" spans="2:13">
      <c r="B52" s="274"/>
      <c r="C52" s="274"/>
      <c r="D52" s="274"/>
      <c r="E52" s="275"/>
      <c r="F52" s="274"/>
      <c r="G52" s="274"/>
      <c r="H52" s="274"/>
      <c r="I52" s="274"/>
      <c r="J52" s="274"/>
      <c r="K52" s="274"/>
      <c r="L52" s="274"/>
      <c r="M52" s="274"/>
    </row>
    <row r="53" spans="2:13">
      <c r="B53" s="274"/>
      <c r="C53" s="274"/>
      <c r="D53" s="274"/>
      <c r="E53" s="275"/>
      <c r="F53" s="274"/>
      <c r="G53" s="274"/>
      <c r="H53" s="274"/>
      <c r="I53" s="274"/>
      <c r="J53" s="274"/>
      <c r="K53" s="274"/>
      <c r="L53" s="274"/>
      <c r="M53" s="274"/>
    </row>
    <row r="54" spans="2:13">
      <c r="B54" s="274"/>
      <c r="C54" s="274"/>
      <c r="D54" s="274"/>
      <c r="E54" s="275"/>
      <c r="F54" s="274"/>
      <c r="G54" s="274"/>
      <c r="H54" s="274"/>
      <c r="I54" s="274"/>
      <c r="J54" s="274"/>
      <c r="K54" s="274"/>
      <c r="L54" s="274"/>
      <c r="M54" s="274"/>
    </row>
    <row r="55" spans="2:13">
      <c r="B55" s="274"/>
      <c r="C55" s="274"/>
      <c r="D55" s="274"/>
      <c r="E55" s="275"/>
      <c r="F55" s="274"/>
      <c r="G55" s="274"/>
      <c r="H55" s="274"/>
      <c r="I55" s="274"/>
      <c r="J55" s="274"/>
      <c r="K55" s="274"/>
      <c r="L55" s="274"/>
      <c r="M55" s="274"/>
    </row>
    <row r="56" spans="2:13">
      <c r="B56" s="274"/>
      <c r="C56" s="274"/>
      <c r="D56" s="274"/>
      <c r="E56" s="275"/>
      <c r="F56" s="274"/>
      <c r="G56" s="274"/>
      <c r="H56" s="274"/>
      <c r="I56" s="274"/>
      <c r="J56" s="274"/>
      <c r="K56" s="274"/>
      <c r="L56" s="274"/>
      <c r="M56" s="274"/>
    </row>
    <row r="57" spans="2:13">
      <c r="B57" s="274"/>
      <c r="C57" s="274"/>
      <c r="D57" s="274"/>
      <c r="E57" s="275"/>
      <c r="F57" s="274"/>
      <c r="G57" s="274"/>
      <c r="H57" s="274"/>
      <c r="I57" s="274"/>
      <c r="J57" s="274"/>
      <c r="K57" s="274"/>
      <c r="L57" s="274"/>
      <c r="M57" s="274"/>
    </row>
    <row r="58" spans="2:13">
      <c r="B58" s="274"/>
      <c r="C58" s="274"/>
      <c r="D58" s="274"/>
      <c r="E58" s="275"/>
      <c r="F58" s="274"/>
      <c r="G58" s="274"/>
      <c r="H58" s="274"/>
      <c r="I58" s="274"/>
      <c r="J58" s="274"/>
      <c r="K58" s="274"/>
      <c r="L58" s="274"/>
      <c r="M58" s="274"/>
    </row>
    <row r="59" spans="2:13">
      <c r="B59" s="274"/>
      <c r="C59" s="274"/>
      <c r="D59" s="274"/>
      <c r="E59" s="275"/>
      <c r="F59" s="274"/>
      <c r="G59" s="274"/>
      <c r="H59" s="274"/>
      <c r="I59" s="274"/>
      <c r="J59" s="274"/>
      <c r="K59" s="274"/>
      <c r="L59" s="274"/>
      <c r="M59" s="274"/>
    </row>
    <row r="60" spans="2:13">
      <c r="B60" s="274"/>
      <c r="C60" s="274"/>
      <c r="D60" s="274"/>
      <c r="E60" s="275"/>
      <c r="F60" s="274"/>
      <c r="G60" s="274"/>
      <c r="H60" s="274"/>
      <c r="I60" s="274"/>
      <c r="J60" s="274"/>
      <c r="K60" s="274"/>
      <c r="L60" s="274"/>
      <c r="M60" s="274"/>
    </row>
    <row r="61" spans="2:13">
      <c r="B61" s="274"/>
      <c r="C61" s="274"/>
      <c r="D61" s="274"/>
      <c r="E61" s="275"/>
      <c r="F61" s="274"/>
      <c r="G61" s="274"/>
      <c r="H61" s="274"/>
      <c r="I61" s="274"/>
      <c r="J61" s="274"/>
      <c r="K61" s="274"/>
      <c r="L61" s="274"/>
      <c r="M61" s="274"/>
    </row>
    <row r="62" spans="2:13">
      <c r="B62" s="274"/>
      <c r="C62" s="274"/>
      <c r="D62" s="274"/>
      <c r="E62" s="275"/>
      <c r="F62" s="274"/>
      <c r="G62" s="274"/>
      <c r="H62" s="274"/>
      <c r="I62" s="274"/>
      <c r="J62" s="274"/>
      <c r="K62" s="274"/>
      <c r="L62" s="274"/>
      <c r="M62" s="274"/>
    </row>
    <row r="63" spans="2:13">
      <c r="B63" s="274"/>
      <c r="C63" s="274"/>
      <c r="D63" s="274"/>
      <c r="E63" s="275"/>
      <c r="F63" s="274"/>
      <c r="G63" s="274"/>
      <c r="H63" s="274"/>
      <c r="I63" s="274"/>
      <c r="J63" s="274"/>
      <c r="K63" s="274"/>
      <c r="L63" s="274"/>
      <c r="M63" s="274"/>
    </row>
    <row r="64" spans="2:13">
      <c r="B64" s="274"/>
      <c r="C64" s="274"/>
      <c r="D64" s="274"/>
      <c r="E64" s="275"/>
      <c r="F64" s="274"/>
      <c r="G64" s="274"/>
      <c r="H64" s="274"/>
      <c r="I64" s="274"/>
      <c r="J64" s="274"/>
      <c r="K64" s="274"/>
      <c r="L64" s="274"/>
      <c r="M64" s="274"/>
    </row>
    <row r="65" spans="2:13">
      <c r="B65" s="274"/>
      <c r="C65" s="274"/>
      <c r="D65" s="274"/>
      <c r="E65" s="275"/>
      <c r="F65" s="274"/>
      <c r="G65" s="274"/>
      <c r="H65" s="274"/>
      <c r="I65" s="274"/>
      <c r="J65" s="274"/>
      <c r="K65" s="274"/>
      <c r="L65" s="274"/>
      <c r="M65" s="274"/>
    </row>
    <row r="66" spans="2:13">
      <c r="B66" s="274"/>
      <c r="C66" s="274"/>
      <c r="D66" s="274"/>
      <c r="E66" s="275"/>
      <c r="F66" s="274"/>
      <c r="G66" s="274"/>
      <c r="H66" s="274"/>
      <c r="I66" s="274"/>
      <c r="J66" s="274"/>
      <c r="K66" s="274"/>
      <c r="L66" s="274"/>
      <c r="M66" s="274"/>
    </row>
    <row r="67" spans="2:13">
      <c r="B67" s="274"/>
      <c r="C67" s="274"/>
      <c r="D67" s="274"/>
      <c r="E67" s="275"/>
      <c r="F67" s="274"/>
      <c r="G67" s="274"/>
      <c r="H67" s="274"/>
      <c r="I67" s="274"/>
      <c r="J67" s="274"/>
      <c r="K67" s="274"/>
      <c r="L67" s="274"/>
      <c r="M67" s="274"/>
    </row>
    <row r="68" spans="2:13">
      <c r="B68" s="274"/>
      <c r="C68" s="274"/>
      <c r="D68" s="274"/>
      <c r="E68" s="275"/>
      <c r="F68" s="274"/>
      <c r="G68" s="274"/>
      <c r="H68" s="274"/>
      <c r="I68" s="274"/>
      <c r="J68" s="274"/>
      <c r="K68" s="274"/>
      <c r="L68" s="274"/>
      <c r="M68" s="274"/>
    </row>
    <row r="69" spans="2:13">
      <c r="B69" s="274"/>
      <c r="C69" s="274"/>
      <c r="D69" s="274"/>
      <c r="E69" s="275"/>
      <c r="F69" s="274"/>
      <c r="G69" s="274"/>
      <c r="H69" s="274"/>
      <c r="I69" s="274"/>
      <c r="J69" s="274"/>
      <c r="K69" s="274"/>
      <c r="L69" s="274"/>
      <c r="M69" s="274"/>
    </row>
    <row r="70" spans="2:13">
      <c r="B70" s="274"/>
      <c r="C70" s="274"/>
      <c r="D70" s="274"/>
      <c r="E70" s="275"/>
      <c r="F70" s="274"/>
      <c r="G70" s="274"/>
      <c r="H70" s="274"/>
      <c r="I70" s="274"/>
      <c r="J70" s="274"/>
      <c r="K70" s="274"/>
      <c r="L70" s="274"/>
      <c r="M70" s="274"/>
    </row>
    <row r="71" spans="2:13">
      <c r="B71" s="274"/>
      <c r="C71" s="274"/>
      <c r="D71" s="274"/>
      <c r="E71" s="275"/>
      <c r="F71" s="274"/>
      <c r="G71" s="274"/>
      <c r="H71" s="274"/>
      <c r="I71" s="274"/>
      <c r="J71" s="274"/>
      <c r="K71" s="274"/>
      <c r="L71" s="274"/>
      <c r="M71" s="274"/>
    </row>
    <row r="72" spans="2:13">
      <c r="B72" s="274"/>
      <c r="C72" s="274"/>
      <c r="D72" s="274"/>
      <c r="E72" s="275"/>
      <c r="F72" s="274"/>
      <c r="G72" s="274"/>
      <c r="H72" s="274"/>
      <c r="I72" s="274"/>
      <c r="J72" s="274"/>
      <c r="K72" s="274"/>
      <c r="L72" s="274"/>
      <c r="M72" s="274"/>
    </row>
    <row r="73" spans="2:13">
      <c r="B73" s="274"/>
      <c r="C73" s="274"/>
      <c r="D73" s="274"/>
      <c r="E73" s="275"/>
      <c r="F73" s="274"/>
      <c r="G73" s="274"/>
      <c r="H73" s="274"/>
      <c r="I73" s="274"/>
      <c r="J73" s="274"/>
      <c r="K73" s="274"/>
      <c r="L73" s="274"/>
      <c r="M73" s="274"/>
    </row>
    <row r="74" spans="2:13">
      <c r="B74" s="274"/>
      <c r="C74" s="274"/>
      <c r="D74" s="274"/>
      <c r="E74" s="275"/>
      <c r="F74" s="274"/>
      <c r="G74" s="274"/>
      <c r="H74" s="274"/>
      <c r="I74" s="274"/>
      <c r="J74" s="274"/>
      <c r="K74" s="274"/>
      <c r="L74" s="274"/>
      <c r="M74" s="274"/>
    </row>
    <row r="75" spans="2:13">
      <c r="B75" s="274"/>
      <c r="C75" s="274"/>
      <c r="D75" s="274"/>
      <c r="E75" s="275"/>
      <c r="F75" s="274"/>
      <c r="G75" s="274"/>
      <c r="H75" s="274"/>
      <c r="I75" s="274"/>
      <c r="J75" s="274"/>
      <c r="K75" s="274"/>
      <c r="L75" s="274"/>
      <c r="M75" s="274"/>
    </row>
    <row r="76" spans="2:13">
      <c r="B76" s="274"/>
      <c r="C76" s="274"/>
      <c r="D76" s="274"/>
      <c r="E76" s="275"/>
      <c r="F76" s="274"/>
      <c r="G76" s="274"/>
      <c r="H76" s="274"/>
      <c r="I76" s="274"/>
      <c r="J76" s="274"/>
      <c r="K76" s="274"/>
      <c r="L76" s="274"/>
      <c r="M76" s="274"/>
    </row>
    <row r="77" spans="2:13">
      <c r="B77" s="274"/>
      <c r="C77" s="274"/>
      <c r="D77" s="274"/>
      <c r="E77" s="275"/>
      <c r="F77" s="274"/>
      <c r="G77" s="274"/>
      <c r="H77" s="274"/>
      <c r="I77" s="274"/>
      <c r="J77" s="274"/>
      <c r="K77" s="274"/>
      <c r="L77" s="274"/>
      <c r="M77" s="274"/>
    </row>
    <row r="78" spans="2:13">
      <c r="B78" s="274"/>
      <c r="C78" s="274"/>
      <c r="D78" s="274"/>
      <c r="E78" s="275"/>
      <c r="F78" s="274"/>
      <c r="G78" s="274"/>
      <c r="H78" s="274"/>
      <c r="I78" s="274"/>
      <c r="J78" s="274"/>
      <c r="K78" s="274"/>
      <c r="L78" s="274"/>
      <c r="M78" s="274"/>
    </row>
    <row r="79" spans="2:13">
      <c r="B79" s="274"/>
      <c r="C79" s="274"/>
      <c r="D79" s="274"/>
      <c r="E79" s="275"/>
      <c r="F79" s="274"/>
      <c r="G79" s="274"/>
      <c r="H79" s="274"/>
      <c r="I79" s="274"/>
      <c r="J79" s="274"/>
      <c r="K79" s="274"/>
      <c r="L79" s="274"/>
      <c r="M79" s="274"/>
    </row>
    <row r="80" spans="2:13">
      <c r="B80" s="274"/>
      <c r="C80" s="274"/>
      <c r="D80" s="274"/>
      <c r="E80" s="275"/>
      <c r="F80" s="274"/>
      <c r="G80" s="274"/>
      <c r="H80" s="274"/>
      <c r="I80" s="274"/>
      <c r="J80" s="274"/>
      <c r="K80" s="274"/>
      <c r="L80" s="274"/>
      <c r="M80" s="274"/>
    </row>
    <row r="81" spans="2:13">
      <c r="B81" s="274"/>
      <c r="C81" s="274"/>
      <c r="D81" s="274"/>
      <c r="E81" s="275"/>
      <c r="F81" s="274"/>
      <c r="G81" s="274"/>
      <c r="H81" s="274"/>
      <c r="I81" s="274"/>
      <c r="J81" s="274"/>
      <c r="K81" s="274"/>
      <c r="L81" s="274"/>
      <c r="M81" s="274"/>
    </row>
    <row r="82" spans="2:13">
      <c r="B82" s="274"/>
      <c r="C82" s="274"/>
      <c r="D82" s="274"/>
      <c r="E82" s="275"/>
      <c r="F82" s="274"/>
      <c r="G82" s="274"/>
      <c r="H82" s="274"/>
      <c r="I82" s="274"/>
      <c r="J82" s="274"/>
      <c r="K82" s="274"/>
      <c r="L82" s="274"/>
      <c r="M82" s="274"/>
    </row>
  </sheetData>
  <mergeCells count="88">
    <mergeCell ref="B35:M35"/>
    <mergeCell ref="B29:M29"/>
    <mergeCell ref="I30:M30"/>
    <mergeCell ref="I31:M31"/>
    <mergeCell ref="I32:M32"/>
    <mergeCell ref="I33:M33"/>
    <mergeCell ref="I34:M34"/>
    <mergeCell ref="V3:Y3"/>
    <mergeCell ref="Z3:AC3"/>
    <mergeCell ref="E2:H2"/>
    <mergeCell ref="I2:J2"/>
    <mergeCell ref="K2:L2"/>
    <mergeCell ref="V2:Y2"/>
    <mergeCell ref="Z2:AC2"/>
    <mergeCell ref="B5:M5"/>
    <mergeCell ref="C8:E8"/>
    <mergeCell ref="F8:G8"/>
    <mergeCell ref="H8:M8"/>
    <mergeCell ref="E3:H3"/>
    <mergeCell ref="I3:J3"/>
    <mergeCell ref="K3:L3"/>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C21:E21"/>
    <mergeCell ref="F21:K21"/>
    <mergeCell ref="L21:M22"/>
    <mergeCell ref="F22:G22"/>
    <mergeCell ref="H22:I22"/>
    <mergeCell ref="J22:K22"/>
    <mergeCell ref="A1:A3"/>
    <mergeCell ref="F27:G27"/>
    <mergeCell ref="H27:I27"/>
    <mergeCell ref="J27:K27"/>
    <mergeCell ref="L27:M27"/>
    <mergeCell ref="F25:G25"/>
    <mergeCell ref="H25:I25"/>
    <mergeCell ref="J25:K25"/>
    <mergeCell ref="L25:M25"/>
    <mergeCell ref="F26:G26"/>
    <mergeCell ref="H26:I26"/>
    <mergeCell ref="J26:K26"/>
    <mergeCell ref="L26:M26"/>
    <mergeCell ref="F23:G23"/>
    <mergeCell ref="H23:I23"/>
    <mergeCell ref="J23:K23"/>
    <mergeCell ref="B40:L40"/>
    <mergeCell ref="F34:H34"/>
    <mergeCell ref="F7:G7"/>
    <mergeCell ref="C7:E7"/>
    <mergeCell ref="H7:M7"/>
    <mergeCell ref="F30:H30"/>
    <mergeCell ref="F31:H31"/>
    <mergeCell ref="F32:H32"/>
    <mergeCell ref="F33:H33"/>
    <mergeCell ref="L23:M23"/>
    <mergeCell ref="F24:G24"/>
    <mergeCell ref="H24:I24"/>
    <mergeCell ref="J24:K24"/>
    <mergeCell ref="L24:M24"/>
    <mergeCell ref="B20:M20"/>
    <mergeCell ref="B21:B22"/>
  </mergeCells>
  <phoneticPr fontId="6"/>
  <dataValidations count="2">
    <dataValidation imeMode="off" allowBlank="1" showInputMessage="1" showErrorMessage="1" sqref="L14:M18 D14:E18 D23:D27 H23:I27 F31:H34"/>
    <dataValidation imeMode="hiragana" allowBlank="1" showInputMessage="1" showErrorMessage="1" sqref="F14:K18 B14:C18 C10:E10 B23:C27 E23:E27 F23:G27 J23:K27 L23:M27 I31:M34"/>
  </dataValidations>
  <hyperlinks>
    <hyperlink ref="A1:A2" location="表紙１!A1" display="表紙１へ戻る"/>
    <hyperlink ref="A1:A3" location="表紙!A1" display="表紙へ戻る"/>
  </hyperlinks>
  <pageMargins left="0.98425196850393704" right="0.39370078740157483" top="0.59055118110236227" bottom="0.59055118110236227" header="0.51181102362204722" footer="0.51181102362204722"/>
  <pageSetup paperSize="9" scale="95" orientation="portrait" r:id="rId1"/>
  <headerFooter scaleWithDoc="0"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Z43"/>
  <sheetViews>
    <sheetView topLeftCell="A7" zoomScale="85" zoomScaleNormal="85" workbookViewId="0">
      <selection sqref="A1:A3"/>
    </sheetView>
  </sheetViews>
  <sheetFormatPr defaultColWidth="9" defaultRowHeight="13.5"/>
  <cols>
    <col min="1" max="1" width="10.625" style="248" bestFit="1" customWidth="1"/>
    <col min="2" max="2" width="1.25" style="248" customWidth="1"/>
    <col min="3" max="22" width="4.125" style="248" customWidth="1"/>
    <col min="23" max="23" width="1.25" style="248" customWidth="1"/>
    <col min="24" max="25" width="9" style="248"/>
    <col min="26" max="26" width="9" style="248" customWidth="1"/>
    <col min="27" max="16384" width="9" style="248"/>
  </cols>
  <sheetData>
    <row r="1" spans="1:23" ht="18" customHeight="1">
      <c r="A1" s="1942" t="s">
        <v>755</v>
      </c>
      <c r="B1" s="281"/>
      <c r="C1" s="281"/>
      <c r="D1" s="281"/>
      <c r="E1" s="281"/>
      <c r="F1" s="281"/>
      <c r="G1" s="281"/>
      <c r="H1" s="281"/>
      <c r="I1" s="281"/>
      <c r="J1" s="241"/>
      <c r="K1" s="281"/>
      <c r="L1" s="282"/>
      <c r="M1" s="3391" t="s">
        <v>26</v>
      </c>
      <c r="N1" s="3392"/>
      <c r="O1" s="3391" t="s">
        <v>25</v>
      </c>
      <c r="P1" s="3393"/>
      <c r="Q1" s="3393"/>
      <c r="R1" s="3392"/>
      <c r="S1" s="3391" t="s">
        <v>24</v>
      </c>
      <c r="T1" s="3392"/>
      <c r="U1" s="3391" t="s">
        <v>258</v>
      </c>
      <c r="V1" s="3392"/>
      <c r="W1" s="283"/>
    </row>
    <row r="2" spans="1:23" ht="49.5" customHeight="1">
      <c r="A2" s="1942"/>
      <c r="B2" s="4"/>
      <c r="C2" s="4"/>
      <c r="D2" s="4"/>
      <c r="E2" s="4"/>
      <c r="F2" s="4"/>
      <c r="G2" s="4"/>
      <c r="H2" s="4"/>
      <c r="I2" s="4"/>
      <c r="J2" s="4"/>
      <c r="K2" s="4"/>
      <c r="L2" s="244"/>
      <c r="M2" s="153"/>
      <c r="N2" s="235"/>
      <c r="O2" s="153"/>
      <c r="P2" s="284"/>
      <c r="Q2" s="284"/>
      <c r="R2" s="235"/>
      <c r="S2" s="153"/>
      <c r="T2" s="235"/>
      <c r="U2" s="153"/>
      <c r="V2" s="284"/>
      <c r="W2" s="285"/>
    </row>
    <row r="3" spans="1:23" ht="21" customHeight="1">
      <c r="A3" s="1942"/>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356"/>
      <c r="R4" s="3331" t="s">
        <v>1218</v>
      </c>
      <c r="S4" s="3331"/>
      <c r="T4" s="3331"/>
      <c r="U4" s="3331"/>
      <c r="V4" s="3331"/>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1941" t="str">
        <f>"福岡県"&amp;SUBSTITUTE(入力シート!C3," ","")&amp; "長　殿"</f>
        <v>福岡県長　殿</v>
      </c>
      <c r="D6" s="1941"/>
      <c r="E6" s="1941"/>
      <c r="F6" s="1941"/>
      <c r="G6" s="1941"/>
      <c r="H6" s="1941"/>
      <c r="I6" s="1941"/>
      <c r="J6" s="1941"/>
      <c r="K6" s="4"/>
      <c r="L6" s="4"/>
      <c r="M6" s="4"/>
      <c r="N6" s="4"/>
      <c r="O6" s="4"/>
      <c r="P6" s="4"/>
      <c r="Q6" s="4"/>
      <c r="R6" s="4"/>
      <c r="S6" s="4"/>
      <c r="T6" s="4"/>
      <c r="U6" s="4"/>
      <c r="V6" s="4"/>
      <c r="W6" s="244"/>
    </row>
    <row r="7" spans="1:23" ht="18"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1380</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34</v>
      </c>
      <c r="N10" s="4"/>
      <c r="O10" s="4">
        <f>+入力シート!D23</f>
        <v>0</v>
      </c>
      <c r="P10" s="4"/>
      <c r="Q10" s="4"/>
      <c r="R10" s="4"/>
      <c r="S10" s="4"/>
      <c r="T10" s="4"/>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3"/>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21">
      <c r="B13" s="285"/>
      <c r="C13" s="4"/>
      <c r="D13" s="3368" t="s">
        <v>559</v>
      </c>
      <c r="E13" s="3368"/>
      <c r="F13" s="3368"/>
      <c r="G13" s="3368"/>
      <c r="H13" s="3368"/>
      <c r="I13" s="3368"/>
      <c r="J13" s="3368"/>
      <c r="K13" s="3368"/>
      <c r="L13" s="3368"/>
      <c r="M13" s="3368"/>
      <c r="N13" s="3368"/>
      <c r="O13" s="3368"/>
      <c r="P13" s="3368"/>
      <c r="Q13" s="3368"/>
      <c r="R13" s="3368"/>
      <c r="S13" s="3368"/>
      <c r="T13" s="3368"/>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355" t="s">
        <v>267</v>
      </c>
      <c r="D15" s="3353"/>
      <c r="E15" s="3356"/>
      <c r="F15" s="3338" t="str">
        <f>入力シート!$D$4&amp;入力シート!$E$4&amp;入力シート!$G$4&amp;" "&amp;入力シート!$I$4&amp;入力シート!$K$4&amp;入力シート!$O$4</f>
        <v>令和年度 起工第号</v>
      </c>
      <c r="G15" s="3339"/>
      <c r="H15" s="3339"/>
      <c r="I15" s="3339"/>
      <c r="J15" s="3339"/>
      <c r="K15" s="3339"/>
      <c r="L15" s="3340"/>
      <c r="M15" s="285"/>
      <c r="N15" s="4"/>
      <c r="O15" s="4"/>
      <c r="P15" s="4"/>
      <c r="Q15" s="4"/>
      <c r="R15" s="4"/>
      <c r="S15" s="4"/>
      <c r="T15" s="4"/>
      <c r="U15" s="4"/>
      <c r="V15" s="4"/>
      <c r="W15" s="244"/>
    </row>
    <row r="16" spans="1:23" ht="18" customHeight="1">
      <c r="B16" s="285"/>
      <c r="C16" s="3357"/>
      <c r="D16" s="3354"/>
      <c r="E16" s="3358"/>
      <c r="F16" s="3341"/>
      <c r="G16" s="3342"/>
      <c r="H16" s="3342"/>
      <c r="I16" s="3342"/>
      <c r="J16" s="3342"/>
      <c r="K16" s="3342"/>
      <c r="L16" s="3343"/>
      <c r="M16" s="292"/>
      <c r="N16" s="293"/>
      <c r="O16" s="293"/>
      <c r="P16" s="293"/>
      <c r="Q16" s="293"/>
      <c r="R16" s="293"/>
      <c r="S16" s="293"/>
      <c r="T16" s="293"/>
      <c r="U16" s="293"/>
      <c r="V16" s="293"/>
      <c r="W16" s="244"/>
    </row>
    <row r="17" spans="2:26" ht="18" customHeight="1">
      <c r="B17" s="285"/>
      <c r="C17" s="3355" t="s">
        <v>270</v>
      </c>
      <c r="D17" s="3353"/>
      <c r="E17" s="3356"/>
      <c r="F17" s="3332">
        <f>入力シート!$D$5</f>
        <v>0</v>
      </c>
      <c r="G17" s="3333"/>
      <c r="H17" s="3333"/>
      <c r="I17" s="3333"/>
      <c r="J17" s="3333"/>
      <c r="K17" s="3333"/>
      <c r="L17" s="3334"/>
      <c r="M17" s="3355" t="s">
        <v>269</v>
      </c>
      <c r="N17" s="3353"/>
      <c r="O17" s="3353"/>
      <c r="P17" s="3332">
        <f>+入力シート!D6</f>
        <v>0</v>
      </c>
      <c r="Q17" s="3333"/>
      <c r="R17" s="3333"/>
      <c r="S17" s="3333"/>
      <c r="T17" s="3333"/>
      <c r="U17" s="3333"/>
      <c r="V17" s="3334"/>
      <c r="W17" s="244"/>
    </row>
    <row r="18" spans="2:26" ht="18" customHeight="1">
      <c r="B18" s="285"/>
      <c r="C18" s="3357"/>
      <c r="D18" s="3354"/>
      <c r="E18" s="3358"/>
      <c r="F18" s="3344"/>
      <c r="G18" s="3345"/>
      <c r="H18" s="3345"/>
      <c r="I18" s="3345"/>
      <c r="J18" s="3345"/>
      <c r="K18" s="3365"/>
      <c r="L18" s="3366"/>
      <c r="M18" s="3369"/>
      <c r="N18" s="3370"/>
      <c r="O18" s="3370"/>
      <c r="P18" s="3344"/>
      <c r="Q18" s="3345"/>
      <c r="R18" s="3345"/>
      <c r="S18" s="3345"/>
      <c r="T18" s="3345"/>
      <c r="U18" s="3345"/>
      <c r="V18" s="3346"/>
      <c r="W18" s="244"/>
    </row>
    <row r="19" spans="2:26" ht="18" customHeight="1">
      <c r="B19" s="285"/>
      <c r="C19" s="3355" t="s">
        <v>28</v>
      </c>
      <c r="D19" s="3353"/>
      <c r="E19" s="3356"/>
      <c r="F19" s="3332" t="str">
        <f>IF(入力シート!D7="","",入力シート!D7)</f>
        <v/>
      </c>
      <c r="G19" s="3333"/>
      <c r="H19" s="3333"/>
      <c r="I19" s="3333"/>
      <c r="J19" s="3334"/>
      <c r="K19" s="3355" t="s">
        <v>271</v>
      </c>
      <c r="L19" s="3353"/>
      <c r="M19" s="3353"/>
      <c r="N19" s="3353"/>
      <c r="O19" s="3353"/>
      <c r="P19" s="3332">
        <f>入力シート!D9</f>
        <v>0</v>
      </c>
      <c r="Q19" s="3333"/>
      <c r="R19" s="3333"/>
      <c r="S19" s="3333"/>
      <c r="T19" s="3333"/>
      <c r="U19" s="3333"/>
      <c r="V19" s="3334"/>
      <c r="W19" s="244"/>
    </row>
    <row r="20" spans="2:26" ht="18" customHeight="1">
      <c r="B20" s="285"/>
      <c r="C20" s="3357"/>
      <c r="D20" s="3354"/>
      <c r="E20" s="3358"/>
      <c r="F20" s="3344"/>
      <c r="G20" s="3345"/>
      <c r="H20" s="3345"/>
      <c r="I20" s="3345"/>
      <c r="J20" s="3346"/>
      <c r="K20" s="3357" t="s">
        <v>560</v>
      </c>
      <c r="L20" s="3354"/>
      <c r="M20" s="3354"/>
      <c r="N20" s="3354"/>
      <c r="O20" s="3358"/>
      <c r="P20" s="871" t="s">
        <v>88</v>
      </c>
      <c r="Q20" s="3367" t="str">
        <f>IF(入力シート!$D$8="","",入力シート!$D$8)</f>
        <v/>
      </c>
      <c r="R20" s="3367"/>
      <c r="S20" s="3367"/>
      <c r="T20" s="3367"/>
      <c r="U20" s="3367"/>
      <c r="V20" s="872" t="s">
        <v>1174</v>
      </c>
      <c r="W20" s="244"/>
    </row>
    <row r="21" spans="2:26" ht="18" customHeight="1">
      <c r="B21" s="285"/>
      <c r="C21" s="3355" t="s">
        <v>561</v>
      </c>
      <c r="D21" s="3353"/>
      <c r="E21" s="3356"/>
      <c r="F21" s="3351" t="str">
        <f>+入力シート!D16</f>
        <v/>
      </c>
      <c r="G21" s="3347"/>
      <c r="H21" s="3347"/>
      <c r="I21" s="3347"/>
      <c r="J21" s="3347"/>
      <c r="K21" s="3347"/>
      <c r="L21" s="3347"/>
      <c r="M21" s="3353" t="s">
        <v>350</v>
      </c>
      <c r="N21" s="3353"/>
      <c r="O21" s="3347">
        <f>MAX(Z21:Z23)</f>
        <v>0</v>
      </c>
      <c r="P21" s="3347"/>
      <c r="Q21" s="3347"/>
      <c r="R21" s="3347"/>
      <c r="S21" s="3347"/>
      <c r="T21" s="3347"/>
      <c r="U21" s="3347"/>
      <c r="V21" s="3348"/>
      <c r="W21" s="244"/>
      <c r="Z21" s="894">
        <f>入力シート!D17</f>
        <v>0</v>
      </c>
    </row>
    <row r="22" spans="2:26" ht="18" customHeight="1">
      <c r="B22" s="285"/>
      <c r="C22" s="3357"/>
      <c r="D22" s="3354"/>
      <c r="E22" s="3358"/>
      <c r="F22" s="3352"/>
      <c r="G22" s="3349"/>
      <c r="H22" s="3349"/>
      <c r="I22" s="3349"/>
      <c r="J22" s="3349"/>
      <c r="K22" s="3349"/>
      <c r="L22" s="3349"/>
      <c r="M22" s="3354"/>
      <c r="N22" s="3354"/>
      <c r="O22" s="3349"/>
      <c r="P22" s="3349"/>
      <c r="Q22" s="3349"/>
      <c r="R22" s="3349"/>
      <c r="S22" s="3349"/>
      <c r="T22" s="3349"/>
      <c r="U22" s="3349"/>
      <c r="V22" s="3350"/>
      <c r="W22" s="244"/>
      <c r="Z22" s="894" t="str">
        <f>IF(入力シート!$D$19=0,"",入力シート!$D$19)</f>
        <v/>
      </c>
    </row>
    <row r="23" spans="2:26" ht="18" customHeight="1">
      <c r="B23" s="285"/>
      <c r="C23" s="3359" t="s">
        <v>562</v>
      </c>
      <c r="D23" s="3360"/>
      <c r="E23" s="3360"/>
      <c r="F23" s="3360"/>
      <c r="G23" s="3360"/>
      <c r="H23" s="3360"/>
      <c r="I23" s="3360"/>
      <c r="J23" s="3361"/>
      <c r="K23" s="3387"/>
      <c r="L23" s="3388"/>
      <c r="M23" s="3388"/>
      <c r="N23" s="3388"/>
      <c r="O23" s="3388"/>
      <c r="P23" s="3388"/>
      <c r="Q23" s="3388"/>
      <c r="R23" s="3336" t="s">
        <v>1219</v>
      </c>
      <c r="S23" s="3336"/>
      <c r="T23" s="3336"/>
      <c r="U23" s="3336"/>
      <c r="V23" s="3381"/>
      <c r="W23" s="244"/>
      <c r="Z23" s="894" t="str">
        <f>IF(入力シート!$D$21=0,"",入力シート!$D$21)</f>
        <v/>
      </c>
    </row>
    <row r="24" spans="2:26" ht="18" customHeight="1">
      <c r="B24" s="285"/>
      <c r="C24" s="3362"/>
      <c r="D24" s="3363"/>
      <c r="E24" s="3363"/>
      <c r="F24" s="3363"/>
      <c r="G24" s="3363"/>
      <c r="H24" s="3363"/>
      <c r="I24" s="3363"/>
      <c r="J24" s="3364"/>
      <c r="K24" s="3389"/>
      <c r="L24" s="3390"/>
      <c r="M24" s="3390"/>
      <c r="N24" s="3390"/>
      <c r="O24" s="3390"/>
      <c r="P24" s="3390"/>
      <c r="Q24" s="3390"/>
      <c r="R24" s="3337"/>
      <c r="S24" s="3337"/>
      <c r="T24" s="3337"/>
      <c r="U24" s="3337"/>
      <c r="V24" s="3382"/>
      <c r="W24" s="244"/>
    </row>
    <row r="25" spans="2:26" ht="18" customHeight="1">
      <c r="B25" s="285"/>
      <c r="C25" s="3359" t="s">
        <v>1</v>
      </c>
      <c r="D25" s="3360"/>
      <c r="E25" s="3360"/>
      <c r="F25" s="3360"/>
      <c r="G25" s="3360"/>
      <c r="H25" s="3360"/>
      <c r="I25" s="3360"/>
      <c r="J25" s="3361"/>
      <c r="K25" s="3383"/>
      <c r="L25" s="3384"/>
      <c r="M25" s="3384"/>
      <c r="N25" s="3384"/>
      <c r="O25" s="3384"/>
      <c r="P25" s="3384"/>
      <c r="Q25" s="3384"/>
      <c r="R25" s="3336" t="s">
        <v>563</v>
      </c>
      <c r="S25" s="3336"/>
      <c r="T25" s="3336"/>
      <c r="U25" s="3336"/>
      <c r="V25" s="3381"/>
      <c r="W25" s="244"/>
    </row>
    <row r="26" spans="2:26" ht="18" customHeight="1">
      <c r="B26" s="285"/>
      <c r="C26" s="3362"/>
      <c r="D26" s="3363"/>
      <c r="E26" s="3363"/>
      <c r="F26" s="3363"/>
      <c r="G26" s="3363"/>
      <c r="H26" s="3363"/>
      <c r="I26" s="3363"/>
      <c r="J26" s="3364"/>
      <c r="K26" s="3385"/>
      <c r="L26" s="3386"/>
      <c r="M26" s="3386"/>
      <c r="N26" s="3386"/>
      <c r="O26" s="3386"/>
      <c r="P26" s="3386"/>
      <c r="Q26" s="3386"/>
      <c r="R26" s="3337"/>
      <c r="S26" s="3337"/>
      <c r="T26" s="3337"/>
      <c r="U26" s="3337"/>
      <c r="V26" s="3382"/>
      <c r="W26" s="244"/>
    </row>
    <row r="27" spans="2:26" ht="18" customHeight="1">
      <c r="B27" s="285"/>
      <c r="C27" s="3359" t="s">
        <v>564</v>
      </c>
      <c r="D27" s="3360"/>
      <c r="E27" s="3360"/>
      <c r="F27" s="3360"/>
      <c r="G27" s="3360"/>
      <c r="H27" s="3360"/>
      <c r="I27" s="3360"/>
      <c r="J27" s="3361"/>
      <c r="K27" s="3371"/>
      <c r="L27" s="3372"/>
      <c r="M27" s="3372"/>
      <c r="N27" s="3372"/>
      <c r="O27" s="3372"/>
      <c r="P27" s="3372"/>
      <c r="Q27" s="3372"/>
      <c r="R27" s="3372"/>
      <c r="S27" s="3372"/>
      <c r="T27" s="3372"/>
      <c r="U27" s="3372"/>
      <c r="V27" s="3373"/>
      <c r="W27" s="244"/>
    </row>
    <row r="28" spans="2:26" ht="18" customHeight="1">
      <c r="B28" s="285"/>
      <c r="C28" s="3362"/>
      <c r="D28" s="3363"/>
      <c r="E28" s="3363"/>
      <c r="F28" s="3363"/>
      <c r="G28" s="3363"/>
      <c r="H28" s="3363"/>
      <c r="I28" s="3363"/>
      <c r="J28" s="3364"/>
      <c r="K28" s="3374"/>
      <c r="L28" s="3375"/>
      <c r="M28" s="3375"/>
      <c r="N28" s="3375"/>
      <c r="O28" s="3375"/>
      <c r="P28" s="3375"/>
      <c r="Q28" s="3375"/>
      <c r="R28" s="3375"/>
      <c r="S28" s="3375"/>
      <c r="T28" s="3375"/>
      <c r="U28" s="3375"/>
      <c r="V28" s="3376"/>
      <c r="W28" s="244"/>
    </row>
    <row r="29" spans="2:26" ht="18" customHeight="1">
      <c r="B29" s="285"/>
      <c r="C29" s="3359" t="s">
        <v>565</v>
      </c>
      <c r="D29" s="3360"/>
      <c r="E29" s="3360"/>
      <c r="F29" s="3360"/>
      <c r="G29" s="3360"/>
      <c r="H29" s="3360"/>
      <c r="I29" s="3360"/>
      <c r="J29" s="3361"/>
      <c r="K29" s="3377"/>
      <c r="L29" s="3378"/>
      <c r="M29" s="3378"/>
      <c r="N29" s="3378"/>
      <c r="O29" s="3378"/>
      <c r="P29" s="3378"/>
      <c r="Q29" s="3378"/>
      <c r="R29" s="3336" t="s">
        <v>566</v>
      </c>
      <c r="S29" s="3336"/>
      <c r="T29" s="3336"/>
      <c r="U29" s="3336"/>
      <c r="V29" s="3381"/>
      <c r="W29" s="244"/>
    </row>
    <row r="30" spans="2:26" ht="18" customHeight="1">
      <c r="B30" s="285"/>
      <c r="C30" s="3362"/>
      <c r="D30" s="3363"/>
      <c r="E30" s="3363"/>
      <c r="F30" s="3363"/>
      <c r="G30" s="3363"/>
      <c r="H30" s="3363"/>
      <c r="I30" s="3363"/>
      <c r="J30" s="3364"/>
      <c r="K30" s="3379"/>
      <c r="L30" s="3380"/>
      <c r="M30" s="3380"/>
      <c r="N30" s="3380"/>
      <c r="O30" s="3380"/>
      <c r="P30" s="3380"/>
      <c r="Q30" s="3380"/>
      <c r="R30" s="3337"/>
      <c r="S30" s="3337"/>
      <c r="T30" s="3337"/>
      <c r="U30" s="3337"/>
      <c r="V30" s="3382"/>
      <c r="W30" s="244"/>
    </row>
    <row r="31" spans="2:26" ht="22.5" customHeight="1">
      <c r="B31" s="285"/>
      <c r="C31" s="289"/>
      <c r="D31" s="3335" t="s">
        <v>567</v>
      </c>
      <c r="E31" s="3336"/>
      <c r="F31" s="3336"/>
      <c r="G31" s="3336"/>
      <c r="H31" s="3336"/>
      <c r="I31" s="3336"/>
      <c r="J31" s="3336"/>
      <c r="K31" s="3336"/>
      <c r="L31" s="3336"/>
      <c r="M31" s="3336"/>
      <c r="N31" s="3336"/>
      <c r="O31" s="3336"/>
      <c r="P31" s="3336"/>
      <c r="Q31" s="3336"/>
      <c r="R31" s="3336"/>
      <c r="S31" s="3336"/>
      <c r="T31" s="3336"/>
      <c r="U31" s="3336"/>
      <c r="V31" s="294"/>
      <c r="W31" s="244"/>
    </row>
    <row r="32" spans="2:26" ht="22.5" customHeight="1">
      <c r="B32" s="285"/>
      <c r="C32" s="296"/>
      <c r="D32" s="2599"/>
      <c r="E32" s="2599"/>
      <c r="F32" s="2599"/>
      <c r="G32" s="2599"/>
      <c r="H32" s="2599"/>
      <c r="I32" s="2599"/>
      <c r="J32" s="2599"/>
      <c r="K32" s="2599"/>
      <c r="L32" s="2599"/>
      <c r="M32" s="2599"/>
      <c r="N32" s="2599"/>
      <c r="O32" s="2599"/>
      <c r="P32" s="2599"/>
      <c r="Q32" s="2599"/>
      <c r="R32" s="2599"/>
      <c r="S32" s="2599"/>
      <c r="T32" s="2599"/>
      <c r="U32" s="2599"/>
      <c r="V32" s="244"/>
      <c r="W32" s="244"/>
    </row>
    <row r="33" spans="2:23" ht="22.5" customHeight="1">
      <c r="B33" s="285"/>
      <c r="C33" s="291"/>
      <c r="D33" s="3337"/>
      <c r="E33" s="3337"/>
      <c r="F33" s="3337"/>
      <c r="G33" s="3337"/>
      <c r="H33" s="3337"/>
      <c r="I33" s="3337"/>
      <c r="J33" s="3337"/>
      <c r="K33" s="3337"/>
      <c r="L33" s="3337"/>
      <c r="M33" s="3337"/>
      <c r="N33" s="3337"/>
      <c r="O33" s="3337"/>
      <c r="P33" s="3337"/>
      <c r="Q33" s="3337"/>
      <c r="R33" s="3337"/>
      <c r="S33" s="3337"/>
      <c r="T33" s="3337"/>
      <c r="U33" s="3337"/>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568</v>
      </c>
      <c r="E35" s="295"/>
      <c r="F35" s="295"/>
      <c r="G35" s="295"/>
      <c r="H35" s="295"/>
      <c r="I35" s="295"/>
      <c r="J35" s="295"/>
      <c r="K35" s="4"/>
      <c r="L35" s="4"/>
      <c r="M35" s="4"/>
      <c r="N35" s="4"/>
      <c r="O35" s="4"/>
      <c r="P35" s="4"/>
      <c r="Q35" s="4"/>
      <c r="R35" s="4"/>
      <c r="S35" s="4"/>
      <c r="T35" s="4"/>
      <c r="U35" s="4"/>
      <c r="V35" s="244"/>
      <c r="W35" s="244"/>
    </row>
    <row r="36" spans="2:23" ht="18"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569</v>
      </c>
      <c r="E37" s="4"/>
      <c r="F37" s="4"/>
      <c r="G37" s="4"/>
      <c r="H37" s="4"/>
      <c r="I37" s="4"/>
      <c r="J37" s="4"/>
      <c r="K37" s="4"/>
      <c r="L37" s="4"/>
      <c r="M37" s="4"/>
      <c r="N37" s="4"/>
      <c r="O37" s="4"/>
      <c r="P37" s="4"/>
      <c r="Q37" s="4"/>
      <c r="R37" s="4"/>
      <c r="S37" s="4"/>
      <c r="T37" s="4"/>
      <c r="U37" s="4"/>
      <c r="V37" s="244"/>
      <c r="W37" s="244"/>
    </row>
    <row r="38" spans="2:23" ht="21" customHeight="1">
      <c r="B38" s="285"/>
      <c r="C38" s="285"/>
      <c r="D38" s="4" t="s">
        <v>570</v>
      </c>
      <c r="E38" s="4"/>
      <c r="F38" s="4"/>
      <c r="G38" s="4"/>
      <c r="H38" s="4"/>
      <c r="I38" s="4"/>
      <c r="J38" s="4"/>
      <c r="K38" s="4"/>
      <c r="L38" s="4"/>
      <c r="M38" s="4"/>
      <c r="N38" s="4"/>
      <c r="O38" s="4"/>
      <c r="P38" s="4"/>
      <c r="Q38" s="4"/>
      <c r="R38" s="4"/>
      <c r="S38" s="4"/>
      <c r="T38" s="4"/>
      <c r="U38" s="4"/>
      <c r="V38" s="244"/>
      <c r="W38" s="244"/>
    </row>
    <row r="39" spans="2:23" ht="21" customHeight="1">
      <c r="B39" s="285"/>
      <c r="C39" s="285"/>
      <c r="D39" s="4" t="s">
        <v>1385</v>
      </c>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c r="H40" s="4"/>
      <c r="I40" s="4"/>
      <c r="J40" s="4"/>
      <c r="K40" s="4"/>
      <c r="L40" s="4"/>
      <c r="M40" s="4"/>
      <c r="N40" s="4"/>
      <c r="O40" s="4"/>
      <c r="P40" s="4"/>
      <c r="Q40" s="4"/>
      <c r="R40" s="4"/>
      <c r="S40" s="4"/>
      <c r="T40" s="4"/>
      <c r="U40" s="4"/>
      <c r="V40" s="244"/>
      <c r="W40" s="244"/>
    </row>
    <row r="41" spans="2:23" ht="18" customHeight="1">
      <c r="B41" s="285"/>
      <c r="C41" s="285"/>
      <c r="D41" s="4"/>
      <c r="E41" s="4"/>
      <c r="F41" s="4"/>
      <c r="G41" s="4" t="s">
        <v>3</v>
      </c>
      <c r="H41" s="4"/>
      <c r="I41" s="4"/>
      <c r="J41" s="4"/>
      <c r="K41" s="4"/>
      <c r="L41" s="4"/>
      <c r="M41" s="4"/>
      <c r="N41" s="4"/>
      <c r="O41" s="4"/>
      <c r="P41" s="4"/>
      <c r="Q41" s="4"/>
      <c r="R41" s="4"/>
      <c r="S41" s="4"/>
      <c r="T41" s="4"/>
      <c r="U41" s="4"/>
      <c r="V41" s="244"/>
      <c r="W41" s="244"/>
    </row>
    <row r="42" spans="2:23" ht="18" customHeight="1">
      <c r="B42" s="285"/>
      <c r="C42" s="292"/>
      <c r="D42" s="293"/>
      <c r="E42" s="293"/>
      <c r="F42" s="293"/>
      <c r="G42" s="293" t="s">
        <v>263</v>
      </c>
      <c r="H42" s="293"/>
      <c r="I42" s="293"/>
      <c r="J42" s="293"/>
      <c r="K42" s="293"/>
      <c r="L42" s="293"/>
      <c r="M42" s="293"/>
      <c r="N42" s="293"/>
      <c r="O42" s="293"/>
      <c r="P42" s="293"/>
      <c r="Q42" s="293"/>
      <c r="R42" s="293"/>
      <c r="S42" s="3329" t="s">
        <v>1023</v>
      </c>
      <c r="T42" s="3329"/>
      <c r="U42" s="3329"/>
      <c r="V42" s="3330"/>
      <c r="W42" s="244"/>
    </row>
    <row r="43" spans="2:23">
      <c r="B43" s="292"/>
      <c r="C43" s="293"/>
      <c r="D43" s="293"/>
      <c r="E43" s="293"/>
      <c r="F43" s="293"/>
      <c r="G43" s="293"/>
      <c r="H43" s="293"/>
      <c r="I43" s="293"/>
      <c r="J43" s="293"/>
      <c r="K43" s="293"/>
      <c r="L43" s="293"/>
      <c r="M43" s="293"/>
      <c r="N43" s="293"/>
      <c r="O43" s="293"/>
      <c r="P43" s="293"/>
      <c r="Q43" s="293"/>
      <c r="R43" s="293"/>
      <c r="S43" s="293"/>
      <c r="T43" s="293"/>
      <c r="U43" s="293"/>
      <c r="V43" s="293"/>
      <c r="W43" s="297"/>
    </row>
  </sheetData>
  <mergeCells count="37">
    <mergeCell ref="A1:A3"/>
    <mergeCell ref="M1:N1"/>
    <mergeCell ref="O1:R1"/>
    <mergeCell ref="S1:T1"/>
    <mergeCell ref="U1:V1"/>
    <mergeCell ref="C29:J30"/>
    <mergeCell ref="C19:E20"/>
    <mergeCell ref="Q20:U20"/>
    <mergeCell ref="D13:T13"/>
    <mergeCell ref="M17:O18"/>
    <mergeCell ref="K27:V28"/>
    <mergeCell ref="K29:Q30"/>
    <mergeCell ref="R29:V30"/>
    <mergeCell ref="C15:E16"/>
    <mergeCell ref="C23:J24"/>
    <mergeCell ref="C25:J26"/>
    <mergeCell ref="K25:Q26"/>
    <mergeCell ref="R25:V26"/>
    <mergeCell ref="C17:E18"/>
    <mergeCell ref="K23:Q24"/>
    <mergeCell ref="R23:V24"/>
    <mergeCell ref="S42:V42"/>
    <mergeCell ref="C6:J6"/>
    <mergeCell ref="R4:V4"/>
    <mergeCell ref="P19:V19"/>
    <mergeCell ref="D31:U33"/>
    <mergeCell ref="F15:L16"/>
    <mergeCell ref="P17:V18"/>
    <mergeCell ref="F19:J20"/>
    <mergeCell ref="O21:V22"/>
    <mergeCell ref="F21:L22"/>
    <mergeCell ref="M21:N22"/>
    <mergeCell ref="C21:E22"/>
    <mergeCell ref="K20:O20"/>
    <mergeCell ref="K19:O19"/>
    <mergeCell ref="C27:J28"/>
    <mergeCell ref="F17:L18"/>
  </mergeCells>
  <phoneticPr fontId="6"/>
  <dataValidations disablePrompts="1" count="3">
    <dataValidation type="list" allowBlank="1" showInputMessage="1" sqref="O21:V22">
      <formula1>$Z$21:$Z$23</formula1>
    </dataValidation>
    <dataValidation imeMode="off" allowBlank="1" showInputMessage="1" showErrorMessage="1" sqref="R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59055118110236227" bottom="0.39370078740157483" header="0.31496062992125984" footer="0.51181102362204722"/>
  <pageSetup paperSize="9" orientation="portrait" r:id="rId1"/>
  <headerFooter scaleWithDoc="0"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8"/>
  <sheetViews>
    <sheetView workbookViewId="0">
      <selection sqref="A1:A3"/>
    </sheetView>
  </sheetViews>
  <sheetFormatPr defaultColWidth="9" defaultRowHeight="13.5"/>
  <cols>
    <col min="1" max="1" width="9" style="1109"/>
    <col min="2" max="2" width="5.25" style="1109" customWidth="1"/>
    <col min="3" max="3" width="13" style="1109" customWidth="1"/>
    <col min="4" max="4" width="5" style="1109" customWidth="1"/>
    <col min="5" max="5" width="28.25" style="1109" customWidth="1"/>
    <col min="6" max="6" width="14.25" style="1109" customWidth="1"/>
    <col min="7" max="7" width="46" style="1109" customWidth="1"/>
    <col min="8" max="8" width="9" style="1109"/>
    <col min="9" max="9" width="5.25" style="1109" customWidth="1"/>
    <col min="10" max="10" width="13" style="1109" customWidth="1"/>
    <col min="11" max="11" width="5" style="1109" customWidth="1"/>
    <col min="12" max="12" width="28.25" style="1109" customWidth="1"/>
    <col min="13" max="13" width="14.25" style="1109" customWidth="1"/>
    <col min="14" max="14" width="46" style="1109" customWidth="1"/>
    <col min="15" max="16384" width="9" style="1109"/>
  </cols>
  <sheetData>
    <row r="1" spans="1:14" ht="19.5" customHeight="1">
      <c r="A1" s="3420" t="s">
        <v>755</v>
      </c>
      <c r="B1" s="1107" t="s">
        <v>1417</v>
      </c>
      <c r="C1" s="1108"/>
      <c r="D1" s="1108"/>
      <c r="E1" s="1108"/>
      <c r="F1" s="1108"/>
      <c r="G1" s="1108"/>
      <c r="I1" s="1110" t="s">
        <v>1418</v>
      </c>
    </row>
    <row r="2" spans="1:14" ht="12.75" customHeight="1">
      <c r="A2" s="3420"/>
      <c r="B2" s="1108"/>
      <c r="C2" s="1108"/>
      <c r="D2" s="1108"/>
      <c r="E2" s="1108"/>
      <c r="F2" s="1108"/>
      <c r="G2" s="1108"/>
    </row>
    <row r="3" spans="1:14" ht="21.75" customHeight="1">
      <c r="A3" s="3420"/>
      <c r="B3" s="3405" t="s">
        <v>303</v>
      </c>
      <c r="C3" s="3406"/>
      <c r="D3" s="3407"/>
      <c r="E3" s="3394">
        <f>入力シート!D6</f>
        <v>0</v>
      </c>
      <c r="F3" s="3395"/>
      <c r="G3" s="3396"/>
      <c r="I3" s="3408" t="s">
        <v>303</v>
      </c>
      <c r="J3" s="3409"/>
      <c r="K3" s="3410"/>
      <c r="L3" s="3397" t="s">
        <v>1419</v>
      </c>
      <c r="M3" s="3398"/>
      <c r="N3" s="3399"/>
    </row>
    <row r="4" spans="1:14" ht="21.75" customHeight="1">
      <c r="B4" s="1112" t="s">
        <v>1420</v>
      </c>
      <c r="C4" s="1113"/>
      <c r="D4" s="1114"/>
      <c r="E4" s="3417">
        <f>入力シート!D23</f>
        <v>0</v>
      </c>
      <c r="F4" s="3418"/>
      <c r="G4" s="3419"/>
      <c r="I4" s="1115" t="s">
        <v>1420</v>
      </c>
      <c r="J4" s="1116"/>
      <c r="K4" s="1117"/>
      <c r="L4" s="3397" t="s">
        <v>1421</v>
      </c>
      <c r="M4" s="3398"/>
      <c r="N4" s="3399"/>
    </row>
    <row r="5" spans="1:14" ht="21.75" customHeight="1">
      <c r="B5" s="1112" t="s">
        <v>1422</v>
      </c>
      <c r="C5" s="1113"/>
      <c r="D5" s="1114"/>
      <c r="E5" s="1132" t="s">
        <v>1177</v>
      </c>
      <c r="F5" s="1118" t="s">
        <v>1423</v>
      </c>
      <c r="G5" s="1119">
        <f>入力シート!D25</f>
        <v>0</v>
      </c>
      <c r="I5" s="1115" t="s">
        <v>1422</v>
      </c>
      <c r="J5" s="1116"/>
      <c r="K5" s="1117"/>
      <c r="L5" s="1131" t="s">
        <v>1457</v>
      </c>
      <c r="M5" s="1111" t="s">
        <v>1423</v>
      </c>
      <c r="N5" s="1120" t="s">
        <v>1424</v>
      </c>
    </row>
    <row r="6" spans="1:14" ht="13.5" customHeight="1">
      <c r="B6" s="1108"/>
      <c r="C6" s="1108"/>
      <c r="D6" s="1108"/>
      <c r="E6" s="1108"/>
      <c r="F6" s="1108"/>
      <c r="G6" s="1108"/>
    </row>
    <row r="7" spans="1:14" ht="17.25" customHeight="1">
      <c r="B7" s="1121" t="s">
        <v>1425</v>
      </c>
      <c r="C7" s="1108"/>
      <c r="D7" s="1108"/>
      <c r="E7" s="1108"/>
      <c r="F7" s="1108"/>
      <c r="G7" s="1108"/>
      <c r="I7" s="1122" t="s">
        <v>1425</v>
      </c>
    </row>
    <row r="8" spans="1:14" ht="27" customHeight="1">
      <c r="B8" s="3413" t="s">
        <v>1426</v>
      </c>
      <c r="C8" s="3414"/>
      <c r="D8" s="1123" t="s">
        <v>1427</v>
      </c>
      <c r="E8" s="3405" t="s">
        <v>1428</v>
      </c>
      <c r="F8" s="3406"/>
      <c r="G8" s="3407"/>
      <c r="I8" s="3415" t="s">
        <v>1426</v>
      </c>
      <c r="J8" s="3416"/>
      <c r="K8" s="1124" t="s">
        <v>1427</v>
      </c>
      <c r="L8" s="3408" t="s">
        <v>1428</v>
      </c>
      <c r="M8" s="3409"/>
      <c r="N8" s="3410"/>
    </row>
    <row r="9" spans="1:14" ht="27" customHeight="1">
      <c r="B9" s="3411"/>
      <c r="C9" s="3412"/>
      <c r="D9" s="1125"/>
      <c r="E9" s="3394"/>
      <c r="F9" s="3395"/>
      <c r="G9" s="3396"/>
      <c r="I9" s="3397" t="s">
        <v>1429</v>
      </c>
      <c r="J9" s="3399"/>
      <c r="K9" s="1126" t="s">
        <v>1430</v>
      </c>
      <c r="L9" s="3397" t="str">
        <f>IF(K9="②","手続確認済（搬出可能）",IF(K9="①","手続確認済（区域指定地域に該当し、所管の都道府県等へ汚染土壌の区域外搬出に関する確認済）",""))</f>
        <v>手続確認済（搬出可能）</v>
      </c>
      <c r="M9" s="3398"/>
      <c r="N9" s="3399"/>
    </row>
    <row r="10" spans="1:14" ht="27" customHeight="1">
      <c r="B10" s="3411"/>
      <c r="C10" s="3412"/>
      <c r="D10" s="1125"/>
      <c r="E10" s="3394"/>
      <c r="F10" s="3395"/>
      <c r="G10" s="3396"/>
      <c r="I10" s="3397" t="s">
        <v>1431</v>
      </c>
      <c r="J10" s="3399"/>
      <c r="K10" s="1126" t="s">
        <v>1432</v>
      </c>
      <c r="L10" s="3397" t="str">
        <f>IF(K10="②","手続確認済（搬出可能）",IF(K10="①","手続確認済（区域指定地域に該当し、所管の都道府県等へ汚染土壌の区域外搬出に関する確認済）",""))</f>
        <v>手続確認済（区域指定地域に該当し、所管の都道府県等へ汚染土壌の区域外搬出に関する確認済）</v>
      </c>
      <c r="M10" s="3398"/>
      <c r="N10" s="3399"/>
    </row>
    <row r="11" spans="1:14" ht="27" customHeight="1">
      <c r="B11" s="3411"/>
      <c r="C11" s="3412"/>
      <c r="D11" s="1125"/>
      <c r="E11" s="3394"/>
      <c r="F11" s="3395"/>
      <c r="G11" s="3396"/>
      <c r="I11" s="3397"/>
      <c r="J11" s="3399"/>
      <c r="K11" s="1126"/>
      <c r="L11" s="3397" t="str">
        <f>IF(K11="②","手続確認済（搬出可能）",IF(K11="①","手続確認済（区域指定地域に該当し、所管の都道府県等へ汚染土壌の区域外搬出に関する確認済）",""))</f>
        <v/>
      </c>
      <c r="M11" s="3398"/>
      <c r="N11" s="3399"/>
    </row>
    <row r="12" spans="1:14" ht="16.5" customHeight="1">
      <c r="B12" s="1108"/>
      <c r="C12" s="3403" t="s">
        <v>1433</v>
      </c>
      <c r="D12" s="3403"/>
      <c r="E12" s="3403"/>
      <c r="F12" s="3403"/>
      <c r="G12" s="3403"/>
      <c r="J12" s="3404" t="s">
        <v>1433</v>
      </c>
      <c r="K12" s="3404"/>
      <c r="L12" s="3404"/>
      <c r="M12" s="3404"/>
      <c r="N12" s="3404"/>
    </row>
    <row r="13" spans="1:14" ht="6.75" customHeight="1">
      <c r="B13" s="1108"/>
      <c r="C13" s="1108"/>
      <c r="D13" s="1108"/>
      <c r="E13" s="1108"/>
      <c r="F13" s="1108"/>
      <c r="G13" s="1108"/>
    </row>
    <row r="14" spans="1:14" ht="17.25" customHeight="1">
      <c r="B14" s="1121" t="s">
        <v>1434</v>
      </c>
      <c r="C14" s="1108"/>
      <c r="D14" s="1108"/>
      <c r="E14" s="1108"/>
      <c r="F14" s="1108"/>
      <c r="G14" s="1108"/>
      <c r="I14" s="1122" t="s">
        <v>1434</v>
      </c>
    </row>
    <row r="15" spans="1:14">
      <c r="B15" s="1118" t="s">
        <v>1435</v>
      </c>
      <c r="C15" s="3405" t="s">
        <v>1436</v>
      </c>
      <c r="D15" s="3406"/>
      <c r="E15" s="3407"/>
      <c r="F15" s="1118" t="s">
        <v>1437</v>
      </c>
      <c r="G15" s="1118" t="s">
        <v>1438</v>
      </c>
      <c r="I15" s="1127" t="s">
        <v>1435</v>
      </c>
      <c r="J15" s="3408" t="s">
        <v>1436</v>
      </c>
      <c r="K15" s="3409"/>
      <c r="L15" s="3410"/>
      <c r="M15" s="1127" t="s">
        <v>1437</v>
      </c>
      <c r="N15" s="1127" t="s">
        <v>1438</v>
      </c>
    </row>
    <row r="16" spans="1:14" ht="40.5" customHeight="1">
      <c r="B16" s="1125">
        <v>1</v>
      </c>
      <c r="C16" s="3394"/>
      <c r="D16" s="3395"/>
      <c r="E16" s="3396"/>
      <c r="F16" s="1125"/>
      <c r="G16" s="1128"/>
      <c r="I16" s="1126">
        <v>1</v>
      </c>
      <c r="J16" s="3397" t="s">
        <v>1439</v>
      </c>
      <c r="K16" s="3398"/>
      <c r="L16" s="3399"/>
      <c r="M16" s="1126" t="s">
        <v>1440</v>
      </c>
      <c r="N16" s="1129" t="s">
        <v>1441</v>
      </c>
    </row>
    <row r="17" spans="2:14" ht="40.5" customHeight="1">
      <c r="B17" s="1125">
        <f t="shared" ref="B17:B22" si="0">B16+1</f>
        <v>2</v>
      </c>
      <c r="C17" s="3394"/>
      <c r="D17" s="3395"/>
      <c r="E17" s="3396"/>
      <c r="F17" s="1125"/>
      <c r="G17" s="1128"/>
      <c r="I17" s="1126">
        <f t="shared" ref="I17:I22" si="1">I16+1</f>
        <v>2</v>
      </c>
      <c r="J17" s="3397" t="s">
        <v>1442</v>
      </c>
      <c r="K17" s="3398"/>
      <c r="L17" s="3399"/>
      <c r="M17" s="1126" t="s">
        <v>1440</v>
      </c>
      <c r="N17" s="1129" t="s">
        <v>1443</v>
      </c>
    </row>
    <row r="18" spans="2:14" ht="40.5" customHeight="1">
      <c r="B18" s="1125">
        <f t="shared" si="0"/>
        <v>3</v>
      </c>
      <c r="C18" s="3394"/>
      <c r="D18" s="3395"/>
      <c r="E18" s="3396"/>
      <c r="F18" s="1125"/>
      <c r="G18" s="1128"/>
      <c r="I18" s="1126">
        <f t="shared" si="1"/>
        <v>3</v>
      </c>
      <c r="J18" s="3397" t="s">
        <v>1444</v>
      </c>
      <c r="K18" s="3398"/>
      <c r="L18" s="3399"/>
      <c r="M18" s="1126" t="s">
        <v>1445</v>
      </c>
      <c r="N18" s="1129" t="s">
        <v>1446</v>
      </c>
    </row>
    <row r="19" spans="2:14" ht="40.5" customHeight="1">
      <c r="B19" s="1125">
        <f t="shared" si="0"/>
        <v>4</v>
      </c>
      <c r="C19" s="3394"/>
      <c r="D19" s="3395"/>
      <c r="E19" s="3396"/>
      <c r="F19" s="1125"/>
      <c r="G19" s="1128"/>
      <c r="I19" s="1126">
        <f t="shared" si="1"/>
        <v>4</v>
      </c>
      <c r="J19" s="3397" t="s">
        <v>1439</v>
      </c>
      <c r="K19" s="3398"/>
      <c r="L19" s="3399"/>
      <c r="M19" s="1126" t="s">
        <v>1447</v>
      </c>
      <c r="N19" s="1129" t="s">
        <v>1448</v>
      </c>
    </row>
    <row r="20" spans="2:14" ht="40.5" customHeight="1">
      <c r="B20" s="1125">
        <f t="shared" si="0"/>
        <v>5</v>
      </c>
      <c r="C20" s="3394"/>
      <c r="D20" s="3395"/>
      <c r="E20" s="3396"/>
      <c r="F20" s="1125"/>
      <c r="G20" s="1128"/>
      <c r="I20" s="1126">
        <f t="shared" si="1"/>
        <v>5</v>
      </c>
      <c r="J20" s="3397" t="s">
        <v>1449</v>
      </c>
      <c r="K20" s="3398"/>
      <c r="L20" s="3399"/>
      <c r="M20" s="1126" t="s">
        <v>1447</v>
      </c>
      <c r="N20" s="1129" t="s">
        <v>1450</v>
      </c>
    </row>
    <row r="21" spans="2:14" ht="40.5" customHeight="1">
      <c r="B21" s="1125">
        <f t="shared" si="0"/>
        <v>6</v>
      </c>
      <c r="C21" s="3394"/>
      <c r="D21" s="3395"/>
      <c r="E21" s="3396"/>
      <c r="F21" s="1125"/>
      <c r="G21" s="1128"/>
      <c r="I21" s="1126">
        <f t="shared" si="1"/>
        <v>6</v>
      </c>
      <c r="J21" s="3397" t="s">
        <v>1451</v>
      </c>
      <c r="K21" s="3398"/>
      <c r="L21" s="3399"/>
      <c r="M21" s="1126" t="s">
        <v>1452</v>
      </c>
      <c r="N21" s="1129" t="s">
        <v>1453</v>
      </c>
    </row>
    <row r="22" spans="2:14" ht="40.5" customHeight="1">
      <c r="B22" s="1125">
        <f t="shared" si="0"/>
        <v>7</v>
      </c>
      <c r="C22" s="3394"/>
      <c r="D22" s="3395"/>
      <c r="E22" s="3396"/>
      <c r="F22" s="1125"/>
      <c r="G22" s="1128"/>
      <c r="I22" s="1126">
        <f t="shared" si="1"/>
        <v>7</v>
      </c>
      <c r="J22" s="3397" t="s">
        <v>1454</v>
      </c>
      <c r="K22" s="3398"/>
      <c r="L22" s="3399"/>
      <c r="M22" s="1126" t="s">
        <v>1455</v>
      </c>
      <c r="N22" s="1129" t="s">
        <v>1456</v>
      </c>
    </row>
    <row r="23" spans="2:14" ht="40.5" customHeight="1">
      <c r="B23" s="1125"/>
      <c r="C23" s="3394"/>
      <c r="D23" s="3395"/>
      <c r="E23" s="3396"/>
      <c r="F23" s="1125"/>
      <c r="G23" s="1128"/>
      <c r="I23" s="1130"/>
      <c r="J23" s="3397"/>
      <c r="K23" s="3398"/>
      <c r="L23" s="3399"/>
      <c r="M23" s="1126"/>
      <c r="N23" s="1120"/>
    </row>
    <row r="24" spans="2:14" ht="40.5" customHeight="1">
      <c r="B24" s="1125"/>
      <c r="C24" s="3394"/>
      <c r="D24" s="3395"/>
      <c r="E24" s="3396"/>
      <c r="F24" s="1125"/>
      <c r="G24" s="1128"/>
      <c r="I24" s="1130"/>
      <c r="J24" s="3397"/>
      <c r="K24" s="3398"/>
      <c r="L24" s="3399"/>
      <c r="M24" s="1126"/>
      <c r="N24" s="1120"/>
    </row>
    <row r="25" spans="2:14" ht="40.5" customHeight="1">
      <c r="B25" s="1125"/>
      <c r="C25" s="3394"/>
      <c r="D25" s="3395"/>
      <c r="E25" s="3396"/>
      <c r="F25" s="1125"/>
      <c r="G25" s="1128"/>
      <c r="I25" s="1130"/>
      <c r="J25" s="3397"/>
      <c r="K25" s="3398"/>
      <c r="L25" s="3399"/>
      <c r="M25" s="1126"/>
      <c r="N25" s="1120"/>
    </row>
    <row r="26" spans="2:14" ht="40.5" customHeight="1">
      <c r="B26" s="1125"/>
      <c r="C26" s="3394"/>
      <c r="D26" s="3395"/>
      <c r="E26" s="3396"/>
      <c r="F26" s="1125"/>
      <c r="G26" s="1128"/>
      <c r="I26" s="1130"/>
      <c r="J26" s="3397"/>
      <c r="K26" s="3398"/>
      <c r="L26" s="3399"/>
      <c r="M26" s="1126"/>
      <c r="N26" s="1120"/>
    </row>
    <row r="27" spans="2:14" ht="40.5" customHeight="1">
      <c r="B27" s="1125"/>
      <c r="C27" s="3394"/>
      <c r="D27" s="3395"/>
      <c r="E27" s="3396"/>
      <c r="F27" s="1125"/>
      <c r="G27" s="1128"/>
      <c r="I27" s="1130"/>
      <c r="J27" s="3397"/>
      <c r="K27" s="3398"/>
      <c r="L27" s="3399"/>
      <c r="M27" s="1126"/>
      <c r="N27" s="1120"/>
    </row>
    <row r="28" spans="2:14" ht="40.5" customHeight="1">
      <c r="B28" s="1125"/>
      <c r="C28" s="3394"/>
      <c r="D28" s="3395"/>
      <c r="E28" s="3396"/>
      <c r="F28" s="1125"/>
      <c r="G28" s="1128"/>
      <c r="I28" s="1130"/>
      <c r="J28" s="3397"/>
      <c r="K28" s="3398"/>
      <c r="L28" s="3399"/>
      <c r="M28" s="1126"/>
      <c r="N28" s="1120"/>
    </row>
    <row r="29" spans="2:14" ht="40.5" customHeight="1">
      <c r="B29" s="1125"/>
      <c r="C29" s="3394"/>
      <c r="D29" s="3395"/>
      <c r="E29" s="3396"/>
      <c r="F29" s="1125"/>
      <c r="G29" s="1128"/>
      <c r="I29" s="1130"/>
      <c r="J29" s="3397"/>
      <c r="K29" s="3398"/>
      <c r="L29" s="3399"/>
      <c r="M29" s="1126"/>
      <c r="N29" s="1120"/>
    </row>
    <row r="30" spans="2:14" ht="40.5" customHeight="1">
      <c r="B30" s="1125"/>
      <c r="C30" s="3394"/>
      <c r="D30" s="3395"/>
      <c r="E30" s="3396"/>
      <c r="F30" s="1125"/>
      <c r="G30" s="1128"/>
      <c r="I30" s="1130"/>
      <c r="J30" s="3397"/>
      <c r="K30" s="3398"/>
      <c r="L30" s="3399"/>
      <c r="M30" s="1126"/>
      <c r="N30" s="1120"/>
    </row>
    <row r="31" spans="2:14" ht="40.5" customHeight="1">
      <c r="B31" s="1125"/>
      <c r="C31" s="3394"/>
      <c r="D31" s="3395"/>
      <c r="E31" s="3396"/>
      <c r="F31" s="1125"/>
      <c r="G31" s="1128"/>
      <c r="I31" s="1130"/>
      <c r="J31" s="3397"/>
      <c r="K31" s="3398"/>
      <c r="L31" s="3399"/>
      <c r="M31" s="1126"/>
      <c r="N31" s="1120"/>
    </row>
    <row r="32" spans="2:14" ht="40.5" customHeight="1">
      <c r="B32" s="1125"/>
      <c r="C32" s="3394"/>
      <c r="D32" s="3395"/>
      <c r="E32" s="3396"/>
      <c r="F32" s="1125"/>
      <c r="G32" s="1128"/>
      <c r="I32" s="1130"/>
      <c r="J32" s="3397"/>
      <c r="K32" s="3398"/>
      <c r="L32" s="3399"/>
      <c r="M32" s="1126"/>
      <c r="N32" s="1120"/>
    </row>
    <row r="33" spans="2:14">
      <c r="B33" s="1130"/>
      <c r="C33" s="3397"/>
      <c r="D33" s="3398"/>
      <c r="E33" s="3399"/>
      <c r="F33" s="1130"/>
      <c r="G33" s="1130"/>
      <c r="I33" s="1130"/>
      <c r="J33" s="3400"/>
      <c r="K33" s="3401"/>
      <c r="L33" s="3402"/>
      <c r="M33" s="1126"/>
      <c r="N33" s="1120"/>
    </row>
    <row r="37" spans="2:14" ht="19.5" customHeight="1">
      <c r="B37" s="1110"/>
      <c r="I37" s="1110"/>
    </row>
    <row r="39" spans="2:14" ht="21.75" customHeight="1"/>
    <row r="40" spans="2:14" ht="21.75" customHeight="1"/>
    <row r="41" spans="2:14" ht="21.75" customHeight="1"/>
    <row r="43" spans="2:14" ht="17.25" customHeight="1"/>
    <row r="44" spans="2:14" ht="27" customHeight="1"/>
    <row r="45" spans="2:14" ht="27" customHeight="1"/>
    <row r="46" spans="2:14" ht="27" customHeight="1"/>
    <row r="47" spans="2:14" ht="27" customHeight="1"/>
    <row r="48" spans="2:14" ht="16.5" customHeight="1"/>
    <row r="49" ht="6.75" customHeight="1"/>
    <row r="50" ht="17.25" customHeight="1"/>
    <row r="51" ht="14.25" customHeight="1"/>
    <row r="52" ht="40.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sheetData>
  <mergeCells count="63">
    <mergeCell ref="E4:G4"/>
    <mergeCell ref="L4:N4"/>
    <mergeCell ref="A1:A3"/>
    <mergeCell ref="B3:D3"/>
    <mergeCell ref="E3:G3"/>
    <mergeCell ref="I3:K3"/>
    <mergeCell ref="L3:N3"/>
    <mergeCell ref="B8:C8"/>
    <mergeCell ref="E8:G8"/>
    <mergeCell ref="I8:J8"/>
    <mergeCell ref="L8:N8"/>
    <mergeCell ref="B9:C9"/>
    <mergeCell ref="E9:G9"/>
    <mergeCell ref="I9:J9"/>
    <mergeCell ref="L9:N9"/>
    <mergeCell ref="B10:C10"/>
    <mergeCell ref="E10:G10"/>
    <mergeCell ref="I10:J10"/>
    <mergeCell ref="L10:N10"/>
    <mergeCell ref="B11:C11"/>
    <mergeCell ref="E11:G11"/>
    <mergeCell ref="I11:J11"/>
    <mergeCell ref="L11:N11"/>
    <mergeCell ref="C12:G12"/>
    <mergeCell ref="J12:N12"/>
    <mergeCell ref="C15:E15"/>
    <mergeCell ref="J15:L15"/>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32:E32"/>
    <mergeCell ref="J32:L32"/>
    <mergeCell ref="C33:E33"/>
    <mergeCell ref="J33:L33"/>
    <mergeCell ref="C29:E29"/>
    <mergeCell ref="J29:L29"/>
    <mergeCell ref="C30:E30"/>
    <mergeCell ref="J30:L30"/>
    <mergeCell ref="C31:E31"/>
    <mergeCell ref="J31:L31"/>
  </mergeCells>
  <phoneticPr fontId="6"/>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6" min="1" max="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7"/>
  <sheetViews>
    <sheetView view="pageBreakPreview" zoomScaleNormal="100" zoomScaleSheetLayoutView="100" workbookViewId="0">
      <selection sqref="A1:A3"/>
    </sheetView>
  </sheetViews>
  <sheetFormatPr defaultRowHeight="13.5"/>
  <cols>
    <col min="1" max="1" width="10.625" style="1296" customWidth="1"/>
    <col min="2" max="2" width="6.625" style="1299" customWidth="1"/>
    <col min="3" max="3" width="7.625" style="1299" customWidth="1"/>
    <col min="4" max="4" width="2.625" style="1299" customWidth="1"/>
    <col min="5" max="5" width="12.625" style="1299" customWidth="1"/>
    <col min="6" max="6" width="3.375" style="1299" customWidth="1"/>
    <col min="7" max="7" width="12.625" style="1299" customWidth="1"/>
    <col min="8" max="8" width="2.625" style="1299" customWidth="1"/>
    <col min="9" max="10" width="10.625" style="1299" customWidth="1"/>
    <col min="11" max="11" width="6.625" style="1299" customWidth="1"/>
    <col min="12" max="12" width="10.625" style="1299" customWidth="1"/>
    <col min="13" max="13" width="6.625" style="1299" customWidth="1"/>
    <col min="14" max="14" width="1.875" style="1299" customWidth="1"/>
    <col min="15" max="15" width="9.125" style="1470" customWidth="1"/>
    <col min="16" max="16" width="4.25" style="1470" customWidth="1"/>
    <col min="17" max="17" width="3" style="1470" customWidth="1"/>
    <col min="18" max="19" width="5.625" style="1470" customWidth="1"/>
    <col min="20" max="25" width="9.125" style="1470" customWidth="1"/>
    <col min="26" max="50" width="7.625" style="1299" customWidth="1"/>
    <col min="51" max="16384" width="9" style="1299"/>
  </cols>
  <sheetData>
    <row r="1" spans="1:25" ht="18.75">
      <c r="A1" s="1761" t="s">
        <v>754</v>
      </c>
      <c r="B1" s="3451" t="s">
        <v>1629</v>
      </c>
      <c r="C1" s="3451"/>
      <c r="D1" s="3451"/>
      <c r="E1" s="3451"/>
      <c r="F1" s="3451"/>
      <c r="G1" s="3451"/>
      <c r="H1" s="3451"/>
      <c r="I1" s="3451"/>
      <c r="J1" s="3451"/>
      <c r="K1" s="3451"/>
      <c r="L1" s="3451"/>
      <c r="M1" s="3451"/>
      <c r="N1" s="1416"/>
      <c r="O1" s="1417" t="s">
        <v>939</v>
      </c>
      <c r="P1" s="3391" t="s">
        <v>1878</v>
      </c>
      <c r="Q1" s="3393"/>
      <c r="R1" s="3393"/>
      <c r="S1" s="3392"/>
      <c r="T1" s="1302" t="s">
        <v>1879</v>
      </c>
      <c r="U1" s="1302" t="s">
        <v>1880</v>
      </c>
      <c r="V1" s="1302"/>
      <c r="W1" s="1417"/>
      <c r="X1" s="1417" t="s">
        <v>1881</v>
      </c>
      <c r="Y1" s="1417" t="s">
        <v>1882</v>
      </c>
    </row>
    <row r="2" spans="1:25" ht="26.25" customHeight="1">
      <c r="A2" s="1761"/>
      <c r="B2" s="1418" t="s">
        <v>1841</v>
      </c>
      <c r="C2" s="1298"/>
      <c r="D2" s="1298"/>
      <c r="E2" s="1298"/>
      <c r="F2" s="1298"/>
      <c r="G2" s="1298"/>
      <c r="H2" s="1298"/>
      <c r="I2" s="1298"/>
      <c r="J2" s="1298"/>
      <c r="K2" s="1298"/>
      <c r="L2" s="1298"/>
      <c r="M2" s="1419" t="s">
        <v>1842</v>
      </c>
      <c r="N2" s="1420"/>
      <c r="O2" s="1421"/>
      <c r="P2" s="1422"/>
      <c r="Q2" s="1423"/>
      <c r="R2" s="1423"/>
      <c r="S2" s="1423"/>
      <c r="T2" s="1422"/>
      <c r="U2" s="1422"/>
      <c r="V2" s="1422"/>
      <c r="W2" s="1424"/>
      <c r="X2" s="1424"/>
      <c r="Y2" s="1424"/>
    </row>
    <row r="3" spans="1:25" ht="15" customHeight="1">
      <c r="A3" s="1761"/>
      <c r="B3" s="1425" t="s">
        <v>376</v>
      </c>
      <c r="C3" s="1298" t="s">
        <v>1843</v>
      </c>
      <c r="D3" s="1298"/>
      <c r="E3" s="1298"/>
      <c r="F3" s="1298"/>
      <c r="G3" s="1298"/>
      <c r="H3" s="1298"/>
      <c r="I3" s="1298"/>
      <c r="J3" s="1298"/>
      <c r="K3" s="1298"/>
      <c r="L3" s="1298"/>
      <c r="M3" s="1426" t="s">
        <v>376</v>
      </c>
      <c r="N3" s="1425"/>
      <c r="O3" s="1427"/>
      <c r="P3" s="1427"/>
      <c r="Q3" s="1427"/>
      <c r="R3" s="1427"/>
      <c r="S3" s="1427"/>
      <c r="T3" s="1427"/>
      <c r="U3" s="1427"/>
      <c r="V3" s="1427"/>
      <c r="W3" s="1427"/>
      <c r="X3" s="1427"/>
      <c r="Y3" s="1428"/>
    </row>
    <row r="4" spans="1:25" ht="15" customHeight="1" thickBot="1">
      <c r="A4" s="1026"/>
      <c r="B4" s="1224"/>
      <c r="C4" s="1298"/>
      <c r="D4" s="1298" t="s">
        <v>376</v>
      </c>
      <c r="E4" s="1298" t="s">
        <v>1844</v>
      </c>
      <c r="F4" s="1298" t="s">
        <v>1240</v>
      </c>
      <c r="G4" s="1298" t="s">
        <v>1845</v>
      </c>
      <c r="H4" s="1298" t="s">
        <v>376</v>
      </c>
      <c r="I4" s="1298" t="s">
        <v>1846</v>
      </c>
      <c r="J4" s="1298"/>
      <c r="K4" s="1298"/>
      <c r="L4" s="1298"/>
      <c r="M4" s="1429"/>
      <c r="N4" s="1224"/>
      <c r="O4" s="1430" t="s">
        <v>128</v>
      </c>
      <c r="P4" s="3452" t="s">
        <v>1883</v>
      </c>
      <c r="Q4" s="3452"/>
      <c r="R4" s="3452"/>
      <c r="S4" s="3452"/>
      <c r="T4" s="3452"/>
      <c r="U4" s="3453" t="s">
        <v>1884</v>
      </c>
      <c r="V4" s="3453"/>
      <c r="W4" s="3454" t="s">
        <v>1885</v>
      </c>
      <c r="X4" s="3454"/>
      <c r="Y4" s="3454"/>
    </row>
    <row r="5" spans="1:25" ht="15" customHeight="1">
      <c r="A5" s="1027"/>
      <c r="B5" s="1224"/>
      <c r="C5" s="1482"/>
      <c r="D5" s="1482"/>
      <c r="E5" s="1482" t="s">
        <v>2095</v>
      </c>
      <c r="F5" s="1482"/>
      <c r="G5" s="1482" t="s">
        <v>2095</v>
      </c>
      <c r="H5" s="1482"/>
      <c r="I5" s="1482"/>
      <c r="J5" s="1298"/>
      <c r="K5" s="1298"/>
      <c r="L5" s="1298"/>
      <c r="M5" s="1429"/>
      <c r="N5" s="1224"/>
      <c r="O5" s="3455" t="s">
        <v>1886</v>
      </c>
      <c r="P5" s="3456"/>
      <c r="Q5" s="3456"/>
      <c r="R5" s="3456"/>
      <c r="S5" s="3456"/>
      <c r="T5" s="3456"/>
      <c r="U5" s="3456"/>
      <c r="V5" s="3456"/>
      <c r="W5" s="3459" t="s">
        <v>1887</v>
      </c>
      <c r="X5" s="3460"/>
      <c r="Y5" s="3461"/>
    </row>
    <row r="6" spans="1:25" ht="15" customHeight="1">
      <c r="A6" s="1027"/>
      <c r="B6" s="1224"/>
      <c r="C6" s="1482"/>
      <c r="D6" s="1482"/>
      <c r="E6" s="1482" t="s">
        <v>2096</v>
      </c>
      <c r="F6" s="1482"/>
      <c r="G6" s="1482" t="s">
        <v>2096</v>
      </c>
      <c r="H6" s="1482"/>
      <c r="I6" s="1482"/>
      <c r="J6" s="1298"/>
      <c r="K6" s="1298"/>
      <c r="L6" s="1298"/>
      <c r="M6" s="1429"/>
      <c r="N6" s="1224"/>
      <c r="O6" s="3457"/>
      <c r="P6" s="3458"/>
      <c r="Q6" s="3458"/>
      <c r="R6" s="3458"/>
      <c r="S6" s="3458"/>
      <c r="T6" s="3458"/>
      <c r="U6" s="3458"/>
      <c r="V6" s="3458"/>
      <c r="W6" s="3462"/>
      <c r="X6" s="3462"/>
      <c r="Y6" s="3463"/>
    </row>
    <row r="7" spans="1:25" ht="15" customHeight="1">
      <c r="A7" s="1027"/>
      <c r="B7" s="1224"/>
      <c r="C7" s="1482"/>
      <c r="D7" s="1482"/>
      <c r="E7" s="1482" t="s">
        <v>2141</v>
      </c>
      <c r="F7" s="1482"/>
      <c r="G7" s="1482" t="s">
        <v>2142</v>
      </c>
      <c r="H7" s="1482"/>
      <c r="I7" s="1482"/>
      <c r="J7" s="1298"/>
      <c r="K7" s="1298"/>
      <c r="L7" s="1298"/>
      <c r="M7" s="1429"/>
      <c r="N7" s="1224"/>
      <c r="O7" s="3439" t="s">
        <v>267</v>
      </c>
      <c r="P7" s="3440"/>
      <c r="Q7" s="3441" t="s">
        <v>1888</v>
      </c>
      <c r="R7" s="3442"/>
      <c r="S7" s="3442"/>
      <c r="T7" s="3442"/>
      <c r="U7" s="3443"/>
      <c r="V7" s="3447" t="s">
        <v>1000</v>
      </c>
      <c r="W7" s="3448"/>
      <c r="X7" s="3448"/>
      <c r="Y7" s="3449"/>
    </row>
    <row r="8" spans="1:25" ht="21.75" customHeight="1">
      <c r="A8" s="1027"/>
      <c r="B8" s="1224"/>
      <c r="C8" s="1482"/>
      <c r="D8" s="1482"/>
      <c r="E8" s="1431" t="s">
        <v>1847</v>
      </c>
      <c r="F8" s="1482"/>
      <c r="G8" s="1482"/>
      <c r="H8" s="1482"/>
      <c r="I8" s="1482"/>
      <c r="J8" s="1298"/>
      <c r="K8" s="1298"/>
      <c r="L8" s="1432"/>
      <c r="M8" s="1433"/>
      <c r="N8" s="1224"/>
      <c r="O8" s="3450" t="s">
        <v>1889</v>
      </c>
      <c r="P8" s="3392"/>
      <c r="Q8" s="3444"/>
      <c r="R8" s="3445"/>
      <c r="S8" s="3445"/>
      <c r="T8" s="3445"/>
      <c r="U8" s="3446"/>
      <c r="V8" s="3448"/>
      <c r="W8" s="3448"/>
      <c r="X8" s="3448"/>
      <c r="Y8" s="3449"/>
    </row>
    <row r="9" spans="1:25" ht="15" customHeight="1">
      <c r="A9" s="1027"/>
      <c r="B9" s="1425"/>
      <c r="C9" s="1298"/>
      <c r="D9" s="1298"/>
      <c r="E9" s="1298"/>
      <c r="F9" s="1298"/>
      <c r="G9" s="1431"/>
      <c r="H9" s="1298"/>
      <c r="I9" s="1298"/>
      <c r="J9" s="1298"/>
      <c r="K9" s="1298"/>
      <c r="L9" s="1298"/>
      <c r="M9" s="1434"/>
      <c r="N9" s="1425"/>
      <c r="O9" s="3421" t="s">
        <v>1890</v>
      </c>
      <c r="P9" s="3422"/>
      <c r="Q9" s="3423"/>
      <c r="R9" s="3424"/>
      <c r="S9" s="3424"/>
      <c r="T9" s="3424"/>
      <c r="U9" s="3425"/>
      <c r="V9" s="1303" t="s">
        <v>1891</v>
      </c>
      <c r="W9" s="3432"/>
      <c r="X9" s="3433"/>
      <c r="Y9" s="3434"/>
    </row>
    <row r="10" spans="1:25" ht="15" customHeight="1">
      <c r="A10" s="1027"/>
      <c r="B10" s="1425" t="s">
        <v>376</v>
      </c>
      <c r="C10" s="1298" t="s">
        <v>1848</v>
      </c>
      <c r="D10" s="1298"/>
      <c r="E10" s="1298"/>
      <c r="F10" s="1298"/>
      <c r="G10" s="1298"/>
      <c r="H10" s="1298"/>
      <c r="I10" s="1298"/>
      <c r="J10" s="1298"/>
      <c r="K10" s="1298"/>
      <c r="L10" s="1298"/>
      <c r="M10" s="1434" t="s">
        <v>376</v>
      </c>
      <c r="N10" s="1425"/>
      <c r="O10" s="3421" t="s">
        <v>406</v>
      </c>
      <c r="P10" s="3426"/>
      <c r="Q10" s="3426"/>
      <c r="R10" s="3426"/>
      <c r="S10" s="3426"/>
      <c r="T10" s="3426"/>
      <c r="U10" s="3426"/>
      <c r="V10" s="3422"/>
      <c r="W10" s="3427" t="s">
        <v>1892</v>
      </c>
      <c r="X10" s="3426"/>
      <c r="Y10" s="3428"/>
    </row>
    <row r="11" spans="1:25" ht="15" customHeight="1">
      <c r="A11" s="1027"/>
      <c r="B11" s="1224"/>
      <c r="C11" s="1298"/>
      <c r="D11" s="2457"/>
      <c r="E11" s="2457"/>
      <c r="F11" s="1224" t="s">
        <v>1849</v>
      </c>
      <c r="G11" s="1298"/>
      <c r="H11" s="1298"/>
      <c r="I11" s="1298"/>
      <c r="J11" s="1298"/>
      <c r="K11" s="1298"/>
      <c r="L11" s="1298"/>
      <c r="M11" s="1433"/>
      <c r="N11" s="1224"/>
      <c r="O11" s="3429" t="s">
        <v>1963</v>
      </c>
      <c r="P11" s="3430"/>
      <c r="Q11" s="3430"/>
      <c r="R11" s="3430"/>
      <c r="S11" s="3430"/>
      <c r="T11" s="3430"/>
      <c r="U11" s="3430"/>
      <c r="V11" s="3430"/>
      <c r="W11" s="3430"/>
      <c r="X11" s="3430"/>
      <c r="Y11" s="3431"/>
    </row>
    <row r="12" spans="1:25" ht="15" customHeight="1">
      <c r="A12" s="1027"/>
      <c r="B12" s="1224"/>
      <c r="C12" s="1298"/>
      <c r="D12" s="1298"/>
      <c r="E12" s="1431" t="s">
        <v>1850</v>
      </c>
      <c r="F12" s="1298"/>
      <c r="G12" s="1298"/>
      <c r="H12" s="1298"/>
      <c r="I12" s="1298"/>
      <c r="J12" s="1298"/>
      <c r="K12" s="1298"/>
      <c r="L12" s="1298"/>
      <c r="M12" s="1433"/>
      <c r="N12" s="1224"/>
      <c r="O12" s="1435"/>
      <c r="P12" s="1436"/>
      <c r="Q12" s="1436"/>
      <c r="R12" s="1436"/>
      <c r="S12" s="1436"/>
      <c r="T12" s="1436"/>
      <c r="U12" s="1436"/>
      <c r="V12" s="1436"/>
      <c r="W12" s="1436"/>
      <c r="X12" s="1436"/>
      <c r="Y12" s="1437"/>
    </row>
    <row r="13" spans="1:25" ht="15" customHeight="1">
      <c r="A13" s="1028"/>
      <c r="B13" s="1425"/>
      <c r="C13" s="1298"/>
      <c r="D13" s="1298"/>
      <c r="E13" s="1298"/>
      <c r="F13" s="1298"/>
      <c r="G13" s="1298"/>
      <c r="H13" s="1298"/>
      <c r="I13" s="1298"/>
      <c r="J13" s="1298"/>
      <c r="K13" s="1298"/>
      <c r="L13" s="1298"/>
      <c r="M13" s="1434"/>
      <c r="N13" s="1425"/>
      <c r="O13" s="3436" t="s">
        <v>1964</v>
      </c>
      <c r="P13" s="3437"/>
      <c r="Q13" s="3437"/>
      <c r="R13" s="3437"/>
      <c r="S13" s="3437"/>
      <c r="T13" s="3437"/>
      <c r="U13" s="3437"/>
      <c r="V13" s="3437"/>
      <c r="W13" s="3437"/>
      <c r="X13" s="3437"/>
      <c r="Y13" s="3438"/>
    </row>
    <row r="14" spans="1:25" ht="15" customHeight="1">
      <c r="A14" s="1028"/>
      <c r="B14" s="1425" t="s">
        <v>376</v>
      </c>
      <c r="C14" s="1298" t="s">
        <v>1851</v>
      </c>
      <c r="D14" s="1298"/>
      <c r="E14" s="1298"/>
      <c r="F14" s="1298"/>
      <c r="G14" s="1298"/>
      <c r="H14" s="1298"/>
      <c r="I14" s="1298"/>
      <c r="J14" s="1298"/>
      <c r="K14" s="1298"/>
      <c r="L14" s="1298"/>
      <c r="M14" s="1434" t="s">
        <v>376</v>
      </c>
      <c r="N14" s="1425"/>
      <c r="O14" s="3436" t="s">
        <v>1960</v>
      </c>
      <c r="P14" s="3437"/>
      <c r="Q14" s="3437"/>
      <c r="R14" s="3437"/>
      <c r="S14" s="3437"/>
      <c r="T14" s="3437"/>
      <c r="U14" s="3437"/>
      <c r="V14" s="3437"/>
      <c r="W14" s="3437"/>
      <c r="X14" s="3437"/>
      <c r="Y14" s="3438"/>
    </row>
    <row r="15" spans="1:25" ht="15" customHeight="1">
      <c r="A15" s="1028"/>
      <c r="B15" s="1224"/>
      <c r="C15" s="1298"/>
      <c r="D15" s="1298" t="s">
        <v>376</v>
      </c>
      <c r="E15" s="1298" t="s">
        <v>1852</v>
      </c>
      <c r="F15" s="1298" t="s">
        <v>376</v>
      </c>
      <c r="G15" s="1298" t="s">
        <v>1853</v>
      </c>
      <c r="H15" s="1298"/>
      <c r="I15" s="1298"/>
      <c r="J15" s="1298"/>
      <c r="K15" s="1298"/>
      <c r="L15" s="1298"/>
      <c r="M15" s="1433"/>
      <c r="N15" s="1224"/>
      <c r="O15" s="1438"/>
      <c r="P15" s="1439"/>
      <c r="Q15" s="1436"/>
      <c r="R15" s="1436"/>
      <c r="S15" s="1436"/>
      <c r="T15" s="1436"/>
      <c r="U15" s="1436"/>
      <c r="V15" s="1436"/>
      <c r="W15" s="1436"/>
      <c r="X15" s="1436"/>
      <c r="Y15" s="1437"/>
    </row>
    <row r="16" spans="1:25" ht="15" customHeight="1">
      <c r="A16" s="1028"/>
      <c r="B16" s="1224"/>
      <c r="C16" s="1298"/>
      <c r="D16" s="1298"/>
      <c r="E16" s="1431" t="s">
        <v>1854</v>
      </c>
      <c r="F16" s="1440"/>
      <c r="G16" s="1440"/>
      <c r="H16" s="1440"/>
      <c r="I16" s="1440"/>
      <c r="J16" s="1440"/>
      <c r="K16" s="1440"/>
      <c r="L16" s="1441"/>
      <c r="M16" s="1433"/>
      <c r="N16" s="1224"/>
      <c r="O16" s="1438"/>
      <c r="P16" s="1439"/>
      <c r="Q16" s="1439"/>
      <c r="R16" s="1439"/>
      <c r="S16" s="1439"/>
      <c r="T16" s="1439"/>
      <c r="U16" s="1439"/>
      <c r="V16" s="1439"/>
      <c r="W16" s="1439"/>
      <c r="X16" s="1439"/>
      <c r="Y16" s="1442"/>
    </row>
    <row r="17" spans="1:25" ht="15" customHeight="1">
      <c r="A17" s="1028"/>
      <c r="B17" s="1224"/>
      <c r="C17" s="1298"/>
      <c r="D17" s="1298"/>
      <c r="E17" s="1440"/>
      <c r="F17" s="1440"/>
      <c r="G17" s="1440"/>
      <c r="H17" s="1440"/>
      <c r="I17" s="1440"/>
      <c r="J17" s="1440"/>
      <c r="K17" s="1440"/>
      <c r="L17" s="1441"/>
      <c r="M17" s="1433"/>
      <c r="N17" s="1224"/>
      <c r="O17" s="1438"/>
      <c r="P17" s="1439"/>
      <c r="Q17" s="1439"/>
      <c r="R17" s="1439"/>
      <c r="S17" s="1439"/>
      <c r="T17" s="1439"/>
      <c r="U17" s="1439"/>
      <c r="V17" s="1439"/>
      <c r="W17" s="1439"/>
      <c r="X17" s="1439"/>
      <c r="Y17" s="1442"/>
    </row>
    <row r="18" spans="1:25" ht="15" customHeight="1">
      <c r="A18" s="1028"/>
      <c r="B18" s="1425"/>
      <c r="C18" s="1298"/>
      <c r="D18" s="1298"/>
      <c r="E18" s="1298"/>
      <c r="F18" s="1298"/>
      <c r="G18" s="1298"/>
      <c r="H18" s="1298"/>
      <c r="I18" s="1298"/>
      <c r="J18" s="1298"/>
      <c r="K18" s="1298"/>
      <c r="L18" s="1298"/>
      <c r="M18" s="1434"/>
      <c r="N18" s="1425"/>
      <c r="O18" s="1438"/>
      <c r="P18" s="1439"/>
      <c r="Q18" s="1436"/>
      <c r="R18" s="1436"/>
      <c r="S18" s="1436"/>
      <c r="T18" s="1436"/>
      <c r="U18" s="1436"/>
      <c r="V18" s="1436"/>
      <c r="W18" s="1436"/>
      <c r="X18" s="1436"/>
      <c r="Y18" s="1437"/>
    </row>
    <row r="19" spans="1:25" ht="15" customHeight="1">
      <c r="A19" s="1028"/>
      <c r="B19" s="1425" t="s">
        <v>376</v>
      </c>
      <c r="C19" s="1298" t="s">
        <v>1855</v>
      </c>
      <c r="D19" s="1298"/>
      <c r="E19" s="1298"/>
      <c r="F19" s="1298"/>
      <c r="G19" s="1298"/>
      <c r="H19" s="1298"/>
      <c r="I19" s="1298"/>
      <c r="J19" s="1298"/>
      <c r="K19" s="1298"/>
      <c r="L19" s="1298"/>
      <c r="M19" s="1434" t="s">
        <v>376</v>
      </c>
      <c r="N19" s="1425"/>
      <c r="O19" s="1438"/>
      <c r="P19" s="1439"/>
      <c r="Q19" s="1436"/>
      <c r="R19" s="1436"/>
      <c r="S19" s="1436"/>
      <c r="T19" s="1436"/>
      <c r="U19" s="1436"/>
      <c r="V19" s="1436"/>
      <c r="W19" s="1436"/>
      <c r="X19" s="1436"/>
      <c r="Y19" s="1437"/>
    </row>
    <row r="20" spans="1:25" ht="15" customHeight="1">
      <c r="A20" s="1028"/>
      <c r="B20" s="1224"/>
      <c r="C20" s="1298"/>
      <c r="D20" s="1298" t="s">
        <v>376</v>
      </c>
      <c r="E20" s="1298" t="s">
        <v>1856</v>
      </c>
      <c r="F20" s="1298" t="s">
        <v>376</v>
      </c>
      <c r="G20" s="1298" t="s">
        <v>1846</v>
      </c>
      <c r="H20" s="1298"/>
      <c r="I20" s="1298"/>
      <c r="J20" s="1298"/>
      <c r="K20" s="1298"/>
      <c r="L20" s="1298"/>
      <c r="M20" s="1433"/>
      <c r="N20" s="1224"/>
      <c r="O20" s="1438"/>
      <c r="P20" s="1436"/>
      <c r="Q20" s="1436"/>
      <c r="R20" s="1436"/>
      <c r="S20" s="1436"/>
      <c r="T20" s="1436"/>
      <c r="U20" s="1436"/>
      <c r="V20" s="1436"/>
      <c r="W20" s="1436"/>
      <c r="X20" s="1436"/>
      <c r="Y20" s="1437"/>
    </row>
    <row r="21" spans="1:25" ht="15" customHeight="1">
      <c r="A21" s="1028"/>
      <c r="B21" s="1224"/>
      <c r="C21" s="1298"/>
      <c r="D21" s="1298" t="s">
        <v>1857</v>
      </c>
      <c r="E21" s="1298"/>
      <c r="F21" s="1298"/>
      <c r="G21" s="1298"/>
      <c r="H21" s="1298"/>
      <c r="I21" s="1298"/>
      <c r="J21" s="1298"/>
      <c r="K21" s="1298"/>
      <c r="L21" s="1298"/>
      <c r="M21" s="1433"/>
      <c r="N21" s="1224"/>
      <c r="O21" s="1438"/>
      <c r="P21" s="1436"/>
      <c r="Q21" s="1436"/>
      <c r="R21" s="1436"/>
      <c r="S21" s="1436"/>
      <c r="T21" s="1436"/>
      <c r="U21" s="1436"/>
      <c r="V21" s="1436"/>
      <c r="W21" s="1436"/>
      <c r="X21" s="1436"/>
      <c r="Y21" s="1437"/>
    </row>
    <row r="22" spans="1:25" ht="15" customHeight="1">
      <c r="A22" s="1028"/>
      <c r="B22" s="1224"/>
      <c r="C22" s="1298"/>
      <c r="D22" s="1298"/>
      <c r="E22" s="1443"/>
      <c r="F22" s="1298"/>
      <c r="G22" s="1298"/>
      <c r="H22" s="1298"/>
      <c r="I22" s="1298"/>
      <c r="J22" s="1298"/>
      <c r="K22" s="1298"/>
      <c r="L22" s="1298"/>
      <c r="M22" s="1433"/>
      <c r="N22" s="1224"/>
      <c r="O22" s="1438"/>
      <c r="P22" s="1444"/>
      <c r="Q22" s="1444"/>
      <c r="R22" s="1444"/>
      <c r="S22" s="1444"/>
      <c r="T22" s="1444"/>
      <c r="U22" s="1444"/>
      <c r="V22" s="1444"/>
      <c r="W22" s="1444"/>
      <c r="X22" s="1444"/>
      <c r="Y22" s="1445"/>
    </row>
    <row r="23" spans="1:25" ht="15" customHeight="1">
      <c r="A23" s="1028"/>
      <c r="B23" s="1425" t="s">
        <v>376</v>
      </c>
      <c r="C23" s="1298" t="s">
        <v>1858</v>
      </c>
      <c r="D23" s="1298"/>
      <c r="E23" s="1298"/>
      <c r="F23" s="1298"/>
      <c r="G23" s="1298"/>
      <c r="H23" s="1298"/>
      <c r="I23" s="1298"/>
      <c r="J23" s="1298"/>
      <c r="K23" s="1298"/>
      <c r="L23" s="1298"/>
      <c r="M23" s="1434" t="s">
        <v>376</v>
      </c>
      <c r="N23" s="1425"/>
      <c r="O23" s="1438"/>
      <c r="P23" s="1436"/>
      <c r="Q23" s="1436"/>
      <c r="R23" s="1446"/>
      <c r="S23" s="1436"/>
      <c r="T23" s="1436"/>
      <c r="U23" s="1436"/>
      <c r="V23" s="1436"/>
      <c r="W23" s="1436"/>
      <c r="X23" s="1436"/>
      <c r="Y23" s="1437"/>
    </row>
    <row r="24" spans="1:25" ht="15" customHeight="1">
      <c r="A24" s="1028"/>
      <c r="B24" s="1425"/>
      <c r="C24" s="1298"/>
      <c r="D24" s="1298" t="s">
        <v>376</v>
      </c>
      <c r="E24" s="1298" t="s">
        <v>1856</v>
      </c>
      <c r="F24" s="1298" t="s">
        <v>376</v>
      </c>
      <c r="G24" s="1298" t="s">
        <v>1846</v>
      </c>
      <c r="H24" s="1298"/>
      <c r="I24" s="1298"/>
      <c r="J24" s="1298"/>
      <c r="K24" s="1298"/>
      <c r="L24" s="1298"/>
      <c r="M24" s="1434"/>
      <c r="N24" s="1425"/>
      <c r="O24" s="1438"/>
      <c r="P24" s="1436"/>
      <c r="Q24" s="1436"/>
      <c r="R24" s="1436"/>
      <c r="S24" s="1436"/>
      <c r="T24" s="1436"/>
      <c r="U24" s="1436"/>
      <c r="V24" s="1436"/>
      <c r="W24" s="1436"/>
      <c r="X24" s="1436"/>
      <c r="Y24" s="1437"/>
    </row>
    <row r="25" spans="1:25" ht="15" customHeight="1">
      <c r="A25" s="1028"/>
      <c r="B25" s="1425"/>
      <c r="C25" s="1298"/>
      <c r="D25" s="1298"/>
      <c r="E25" s="1431" t="s">
        <v>1859</v>
      </c>
      <c r="F25" s="1298"/>
      <c r="G25" s="1298"/>
      <c r="H25" s="1298"/>
      <c r="I25" s="1298"/>
      <c r="J25" s="1298"/>
      <c r="K25" s="1298"/>
      <c r="L25" s="1298"/>
      <c r="M25" s="1434"/>
      <c r="N25" s="1425"/>
      <c r="O25" s="1438"/>
      <c r="P25" s="1444"/>
      <c r="Q25" s="1444"/>
      <c r="R25" s="1444"/>
      <c r="S25" s="1444"/>
      <c r="T25" s="1444"/>
      <c r="U25" s="1444"/>
      <c r="V25" s="1444"/>
      <c r="W25" s="1444"/>
      <c r="X25" s="1444"/>
      <c r="Y25" s="1445"/>
    </row>
    <row r="26" spans="1:25" ht="15" customHeight="1">
      <c r="A26" s="1028"/>
      <c r="B26" s="1425"/>
      <c r="C26" s="1298"/>
      <c r="D26" s="1298"/>
      <c r="E26" s="1298"/>
      <c r="F26" s="1298"/>
      <c r="G26" s="1298"/>
      <c r="H26" s="1298"/>
      <c r="I26" s="1298"/>
      <c r="J26" s="1298"/>
      <c r="K26" s="1298"/>
      <c r="L26" s="1298"/>
      <c r="M26" s="1434"/>
      <c r="N26" s="1425"/>
      <c r="O26" s="1438"/>
      <c r="P26" s="1436"/>
      <c r="Q26" s="1436"/>
      <c r="R26" s="1446"/>
      <c r="S26" s="1436"/>
      <c r="T26" s="1436"/>
      <c r="U26" s="1436"/>
      <c r="V26" s="1436"/>
      <c r="W26" s="1436"/>
      <c r="X26" s="1436"/>
      <c r="Y26" s="1437"/>
    </row>
    <row r="27" spans="1:25" ht="15" customHeight="1">
      <c r="A27" s="1028"/>
      <c r="B27" s="1425" t="s">
        <v>376</v>
      </c>
      <c r="C27" s="1298" t="s">
        <v>1860</v>
      </c>
      <c r="D27" s="1298"/>
      <c r="E27" s="1298"/>
      <c r="F27" s="1298"/>
      <c r="G27" s="1298"/>
      <c r="H27" s="1298"/>
      <c r="I27" s="1298"/>
      <c r="J27" s="1298"/>
      <c r="K27" s="1298"/>
      <c r="L27" s="1298"/>
      <c r="M27" s="1434" t="s">
        <v>376</v>
      </c>
      <c r="N27" s="1425"/>
      <c r="O27" s="1438"/>
      <c r="P27" s="1436"/>
      <c r="Q27" s="1436"/>
      <c r="R27" s="1436"/>
      <c r="S27" s="1436"/>
      <c r="T27" s="1436"/>
      <c r="U27" s="1436"/>
      <c r="V27" s="1436"/>
      <c r="W27" s="1436"/>
      <c r="X27" s="1436"/>
      <c r="Y27" s="1437"/>
    </row>
    <row r="28" spans="1:25" ht="15" customHeight="1">
      <c r="A28" s="1028"/>
      <c r="B28" s="1425"/>
      <c r="C28" s="1298"/>
      <c r="D28" s="1298" t="s">
        <v>376</v>
      </c>
      <c r="E28" s="1298" t="s">
        <v>1861</v>
      </c>
      <c r="F28" s="1298" t="s">
        <v>376</v>
      </c>
      <c r="G28" s="1298" t="s">
        <v>1862</v>
      </c>
      <c r="H28" s="1298"/>
      <c r="I28" s="1298"/>
      <c r="J28" s="1298"/>
      <c r="K28" s="1298"/>
      <c r="L28" s="1298"/>
      <c r="M28" s="1434"/>
      <c r="N28" s="1425"/>
      <c r="O28" s="1438"/>
      <c r="P28" s="1444"/>
      <c r="Q28" s="1444"/>
      <c r="R28" s="1444"/>
      <c r="S28" s="1444"/>
      <c r="T28" s="1444"/>
      <c r="U28" s="1444"/>
      <c r="V28" s="1444"/>
      <c r="W28" s="1444"/>
      <c r="X28" s="1444"/>
      <c r="Y28" s="1445"/>
    </row>
    <row r="29" spans="1:25" ht="15" customHeight="1">
      <c r="A29" s="1028"/>
      <c r="B29" s="1425"/>
      <c r="C29" s="1298"/>
      <c r="D29" s="1298" t="s">
        <v>1863</v>
      </c>
      <c r="E29" s="1298"/>
      <c r="F29" s="1298"/>
      <c r="G29" s="1298"/>
      <c r="H29" s="1298"/>
      <c r="I29" s="1298"/>
      <c r="J29" s="1298"/>
      <c r="K29" s="1298"/>
      <c r="L29" s="1298"/>
      <c r="M29" s="1434"/>
      <c r="N29" s="1425"/>
      <c r="O29" s="1438"/>
      <c r="P29" s="1436"/>
      <c r="Q29" s="1436"/>
      <c r="R29" s="1446"/>
      <c r="S29" s="1436"/>
      <c r="T29" s="1436"/>
      <c r="U29" s="1436"/>
      <c r="V29" s="1436"/>
      <c r="W29" s="1436"/>
      <c r="X29" s="1436"/>
      <c r="Y29" s="1437"/>
    </row>
    <row r="30" spans="1:25" ht="15" customHeight="1">
      <c r="A30" s="1028"/>
      <c r="B30" s="1425"/>
      <c r="C30" s="1298"/>
      <c r="D30" s="1297"/>
      <c r="E30" s="1298" t="s">
        <v>1864</v>
      </c>
      <c r="F30" s="1298"/>
      <c r="G30" s="1298"/>
      <c r="H30" s="1298"/>
      <c r="I30" s="1298"/>
      <c r="J30" s="1298"/>
      <c r="K30" s="1298"/>
      <c r="L30" s="1298"/>
      <c r="M30" s="1434"/>
      <c r="N30" s="1425"/>
      <c r="O30" s="1438"/>
      <c r="P30" s="1436"/>
      <c r="Q30" s="1436"/>
      <c r="R30" s="1436"/>
      <c r="S30" s="1436"/>
      <c r="T30" s="1436"/>
      <c r="U30" s="1436"/>
      <c r="V30" s="1436"/>
      <c r="W30" s="1436"/>
      <c r="X30" s="1436"/>
      <c r="Y30" s="1437"/>
    </row>
    <row r="31" spans="1:25" ht="15" customHeight="1">
      <c r="A31" s="1028"/>
      <c r="B31" s="1425"/>
      <c r="C31" s="1298"/>
      <c r="D31" s="1297"/>
      <c r="E31" s="1298" t="s">
        <v>1865</v>
      </c>
      <c r="F31" s="1298"/>
      <c r="G31" s="1298"/>
      <c r="H31" s="1298"/>
      <c r="I31" s="1298"/>
      <c r="J31" s="1298"/>
      <c r="K31" s="1298"/>
      <c r="L31" s="1298"/>
      <c r="M31" s="1434"/>
      <c r="N31" s="1425"/>
      <c r="O31" s="1438"/>
      <c r="P31" s="1444"/>
      <c r="Q31" s="1444"/>
      <c r="R31" s="1444"/>
      <c r="S31" s="1444"/>
      <c r="T31" s="1444"/>
      <c r="U31" s="1444"/>
      <c r="V31" s="1444"/>
      <c r="W31" s="1444"/>
      <c r="X31" s="1444"/>
      <c r="Y31" s="1445"/>
    </row>
    <row r="32" spans="1:25" ht="15" customHeight="1">
      <c r="A32" s="1028"/>
      <c r="B32" s="1425"/>
      <c r="C32" s="1298"/>
      <c r="D32" s="1297"/>
      <c r="E32" s="1298" t="s">
        <v>1866</v>
      </c>
      <c r="F32" s="1298"/>
      <c r="G32" s="1298"/>
      <c r="H32" s="1298"/>
      <c r="I32" s="1298"/>
      <c r="J32" s="1298"/>
      <c r="K32" s="1298"/>
      <c r="L32" s="1298"/>
      <c r="M32" s="1434"/>
      <c r="N32" s="1425"/>
      <c r="O32" s="1438"/>
      <c r="P32" s="1436"/>
      <c r="Q32" s="1436"/>
      <c r="R32" s="1446"/>
      <c r="S32" s="1436"/>
      <c r="T32" s="1436"/>
      <c r="U32" s="1436"/>
      <c r="V32" s="1436"/>
      <c r="W32" s="1436"/>
      <c r="X32" s="1436"/>
      <c r="Y32" s="1437"/>
    </row>
    <row r="33" spans="1:25" ht="15" customHeight="1">
      <c r="A33" s="1028"/>
      <c r="B33" s="1425"/>
      <c r="C33" s="1298"/>
      <c r="D33" s="1297"/>
      <c r="E33" s="1298" t="s">
        <v>1867</v>
      </c>
      <c r="F33" s="1298"/>
      <c r="G33" s="1298"/>
      <c r="H33" s="1298"/>
      <c r="I33" s="1298"/>
      <c r="J33" s="1298"/>
      <c r="K33" s="1298"/>
      <c r="L33" s="1298"/>
      <c r="M33" s="1434"/>
      <c r="N33" s="1425"/>
      <c r="O33" s="1438"/>
      <c r="P33" s="1436"/>
      <c r="Q33" s="1436"/>
      <c r="R33" s="1436"/>
      <c r="S33" s="1436"/>
      <c r="T33" s="1436"/>
      <c r="U33" s="1436"/>
      <c r="V33" s="1436"/>
      <c r="W33" s="1436"/>
      <c r="X33" s="1436"/>
      <c r="Y33" s="1437"/>
    </row>
    <row r="34" spans="1:25" ht="15" customHeight="1">
      <c r="A34" s="1028"/>
      <c r="B34" s="1425"/>
      <c r="C34" s="1298"/>
      <c r="D34" s="1297"/>
      <c r="E34" s="1298" t="s">
        <v>1868</v>
      </c>
      <c r="F34" s="1298"/>
      <c r="G34" s="1298"/>
      <c r="H34" s="1298"/>
      <c r="I34" s="1298"/>
      <c r="J34" s="1298"/>
      <c r="K34" s="1298"/>
      <c r="L34" s="1298"/>
      <c r="M34" s="1434"/>
      <c r="N34" s="1425"/>
      <c r="O34" s="1438"/>
      <c r="P34" s="1444"/>
      <c r="Q34" s="1444"/>
      <c r="R34" s="1444"/>
      <c r="S34" s="1444"/>
      <c r="T34" s="1444"/>
      <c r="U34" s="1444"/>
      <c r="V34" s="1444"/>
      <c r="W34" s="1444"/>
      <c r="X34" s="1444"/>
      <c r="Y34" s="1445"/>
    </row>
    <row r="35" spans="1:25" ht="15" customHeight="1">
      <c r="A35" s="1028"/>
      <c r="B35" s="1425"/>
      <c r="C35" s="1298"/>
      <c r="D35" s="1298"/>
      <c r="F35" s="1298"/>
      <c r="G35" s="1298"/>
      <c r="H35" s="1298"/>
      <c r="I35" s="1298"/>
      <c r="J35" s="1298"/>
      <c r="K35" s="1298"/>
      <c r="L35" s="1298"/>
      <c r="M35" s="1434"/>
      <c r="N35" s="1425"/>
      <c r="O35" s="1447"/>
      <c r="P35" s="1427"/>
      <c r="Q35" s="1427"/>
      <c r="R35" s="1427"/>
      <c r="S35" s="1427"/>
      <c r="T35" s="1427"/>
      <c r="U35" s="1427"/>
      <c r="V35" s="1427"/>
      <c r="W35" s="1427"/>
      <c r="X35" s="1427"/>
      <c r="Y35" s="1448"/>
    </row>
    <row r="36" spans="1:25" ht="15" customHeight="1">
      <c r="A36" s="1028"/>
      <c r="B36" s="1425"/>
      <c r="C36" s="1298"/>
      <c r="D36" s="1298"/>
      <c r="E36" s="1298"/>
      <c r="F36" s="1298"/>
      <c r="G36" s="1298"/>
      <c r="H36" s="1298"/>
      <c r="I36" s="1298"/>
      <c r="J36" s="1298"/>
      <c r="K36" s="1298"/>
      <c r="L36" s="1298"/>
      <c r="M36" s="1434"/>
      <c r="N36" s="1425"/>
      <c r="O36" s="1449"/>
      <c r="P36" s="1450"/>
      <c r="Q36" s="1450"/>
      <c r="R36" s="1450"/>
      <c r="S36" s="1450"/>
      <c r="T36" s="1450"/>
      <c r="U36" s="1450"/>
      <c r="V36" s="1450"/>
      <c r="W36" s="1450"/>
      <c r="X36" s="1450"/>
      <c r="Y36" s="1451"/>
    </row>
    <row r="37" spans="1:25" ht="15" customHeight="1">
      <c r="A37" s="1028"/>
      <c r="B37" s="1425" t="s">
        <v>376</v>
      </c>
      <c r="C37" s="1298" t="s">
        <v>1869</v>
      </c>
      <c r="D37" s="1298"/>
      <c r="E37" s="1298"/>
      <c r="F37" s="1298"/>
      <c r="G37" s="1298"/>
      <c r="H37" s="1298"/>
      <c r="I37" s="1298"/>
      <c r="J37" s="1298"/>
      <c r="K37" s="1298"/>
      <c r="L37" s="1298"/>
      <c r="M37" s="1434" t="s">
        <v>376</v>
      </c>
      <c r="N37" s="1425"/>
      <c r="O37" s="1452" t="s">
        <v>1893</v>
      </c>
      <c r="P37" s="1450"/>
      <c r="Q37" s="1450"/>
      <c r="R37" s="1450"/>
      <c r="S37" s="1450"/>
      <c r="T37" s="1450"/>
      <c r="U37" s="1450"/>
      <c r="V37" s="1450"/>
      <c r="W37" s="1450"/>
      <c r="X37" s="1450"/>
      <c r="Y37" s="1451"/>
    </row>
    <row r="38" spans="1:25" ht="15" customHeight="1">
      <c r="A38" s="1028"/>
      <c r="B38" s="1224"/>
      <c r="C38" s="1298"/>
      <c r="D38" s="1298" t="s">
        <v>376</v>
      </c>
      <c r="E38" s="1298" t="s">
        <v>1870</v>
      </c>
      <c r="F38" s="1298"/>
      <c r="G38" s="1298"/>
      <c r="H38" s="1298"/>
      <c r="I38" s="1298"/>
      <c r="J38" s="1298"/>
      <c r="K38" s="1298"/>
      <c r="L38" s="1298"/>
      <c r="M38" s="1433"/>
      <c r="N38" s="1224"/>
      <c r="O38" s="1435" t="s">
        <v>1894</v>
      </c>
      <c r="P38" s="1436"/>
      <c r="Q38" s="1436"/>
      <c r="R38" s="1436"/>
      <c r="S38" s="1436"/>
      <c r="T38" s="1436"/>
      <c r="U38" s="1436"/>
      <c r="V38" s="1436"/>
      <c r="W38" s="1436"/>
      <c r="X38" s="1436"/>
      <c r="Y38" s="1437"/>
    </row>
    <row r="39" spans="1:25" ht="15" customHeight="1">
      <c r="A39" s="1028"/>
      <c r="B39" s="1224"/>
      <c r="C39" s="1298" t="s">
        <v>647</v>
      </c>
      <c r="D39" s="1298" t="s">
        <v>376</v>
      </c>
      <c r="E39" s="1298" t="s">
        <v>1871</v>
      </c>
      <c r="F39" s="1298"/>
      <c r="G39" s="1298"/>
      <c r="H39" s="1298"/>
      <c r="I39" s="1298"/>
      <c r="J39" s="1298"/>
      <c r="K39" s="1298"/>
      <c r="L39" s="1298"/>
      <c r="M39" s="1453" t="s">
        <v>1872</v>
      </c>
      <c r="N39" s="1454"/>
      <c r="O39" s="1455"/>
      <c r="P39" s="1444"/>
      <c r="Q39" s="1444"/>
      <c r="R39" s="1444"/>
      <c r="S39" s="1444"/>
      <c r="T39" s="1444"/>
      <c r="U39" s="1444"/>
      <c r="V39" s="1444"/>
      <c r="W39" s="1444"/>
      <c r="X39" s="1444"/>
      <c r="Y39" s="1445"/>
    </row>
    <row r="40" spans="1:25" ht="15" customHeight="1">
      <c r="A40" s="1028"/>
      <c r="B40" s="1224"/>
      <c r="C40" s="1298"/>
      <c r="D40" s="1298"/>
      <c r="E40" s="3435" t="s">
        <v>454</v>
      </c>
      <c r="F40" s="3435"/>
      <c r="G40" s="3435"/>
      <c r="H40" s="3435" t="s">
        <v>5</v>
      </c>
      <c r="I40" s="3435"/>
      <c r="J40" s="3435"/>
      <c r="K40" s="3435"/>
      <c r="L40" s="1298"/>
      <c r="M40" s="1434" t="s">
        <v>376</v>
      </c>
      <c r="N40" s="1425"/>
      <c r="O40" s="1455"/>
      <c r="P40" s="1444"/>
      <c r="Q40" s="1444"/>
      <c r="R40" s="1444"/>
      <c r="S40" s="1444"/>
      <c r="T40" s="1444"/>
      <c r="U40" s="1444"/>
      <c r="V40" s="1444"/>
      <c r="W40" s="1444"/>
      <c r="X40" s="1444"/>
      <c r="Y40" s="1445"/>
    </row>
    <row r="41" spans="1:25" ht="15" customHeight="1">
      <c r="A41" s="1028"/>
      <c r="B41" s="1224"/>
      <c r="C41" s="1298"/>
      <c r="D41" s="1298"/>
      <c r="E41" s="3435"/>
      <c r="F41" s="3435"/>
      <c r="G41" s="3435"/>
      <c r="H41" s="3435"/>
      <c r="I41" s="3435"/>
      <c r="J41" s="3435"/>
      <c r="K41" s="3435"/>
      <c r="L41" s="1298"/>
      <c r="M41" s="1433"/>
      <c r="N41" s="1224"/>
      <c r="O41" s="1455"/>
      <c r="P41" s="1444"/>
      <c r="Q41" s="1444"/>
      <c r="R41" s="1444"/>
      <c r="S41" s="1444"/>
      <c r="T41" s="1444"/>
      <c r="U41" s="1444"/>
      <c r="V41" s="1444"/>
      <c r="W41" s="1444"/>
      <c r="X41" s="1444"/>
      <c r="Y41" s="1445"/>
    </row>
    <row r="42" spans="1:25" ht="15" customHeight="1">
      <c r="A42" s="1028"/>
      <c r="B42" s="1224"/>
      <c r="C42" s="1298"/>
      <c r="D42" s="1298"/>
      <c r="E42" s="1456"/>
      <c r="F42" s="1425"/>
      <c r="G42" s="1425"/>
      <c r="H42" s="1425"/>
      <c r="I42" s="1425"/>
      <c r="J42" s="1425"/>
      <c r="K42" s="1425"/>
      <c r="L42" s="1298"/>
      <c r="M42" s="1433"/>
      <c r="N42" s="1224"/>
      <c r="O42" s="1457" t="s">
        <v>647</v>
      </c>
      <c r="P42" s="1458"/>
      <c r="Q42" s="1458"/>
      <c r="R42" s="1458"/>
      <c r="S42" s="1458"/>
      <c r="T42" s="1458"/>
      <c r="U42" s="1458"/>
      <c r="V42" s="1458"/>
      <c r="W42" s="1458"/>
      <c r="X42" s="1458"/>
      <c r="Y42" s="1459"/>
    </row>
    <row r="43" spans="1:25" ht="15" customHeight="1">
      <c r="A43" s="1028"/>
      <c r="B43" s="1425" t="s">
        <v>376</v>
      </c>
      <c r="C43" s="1298" t="s">
        <v>1873</v>
      </c>
      <c r="D43" s="1298"/>
      <c r="E43" s="1298"/>
      <c r="F43" s="1298"/>
      <c r="G43" s="1298"/>
      <c r="H43" s="1298"/>
      <c r="I43" s="1298"/>
      <c r="J43" s="1298"/>
      <c r="K43" s="1298"/>
      <c r="L43" s="1298"/>
      <c r="M43" s="1434" t="s">
        <v>376</v>
      </c>
      <c r="N43" s="1425"/>
      <c r="O43" s="1460" t="s">
        <v>1895</v>
      </c>
      <c r="P43" s="1427"/>
      <c r="Q43" s="1427"/>
      <c r="R43" s="1427"/>
      <c r="S43" s="1427"/>
      <c r="T43" s="1461"/>
      <c r="U43" s="1461"/>
      <c r="V43" s="1461"/>
      <c r="W43" s="1461"/>
      <c r="X43" s="1461"/>
      <c r="Y43" s="1462"/>
    </row>
    <row r="44" spans="1:25" ht="15" customHeight="1">
      <c r="A44" s="1028"/>
      <c r="C44" s="1298"/>
      <c r="D44" s="1298" t="s">
        <v>376</v>
      </c>
      <c r="E44" s="1298" t="s">
        <v>1861</v>
      </c>
      <c r="F44" s="1298" t="s">
        <v>376</v>
      </c>
      <c r="G44" s="1298" t="s">
        <v>1862</v>
      </c>
      <c r="H44" s="1298"/>
      <c r="I44" s="1298"/>
      <c r="J44" s="1298"/>
      <c r="K44" s="1298"/>
      <c r="L44" s="1298"/>
      <c r="M44" s="1433"/>
      <c r="N44" s="1224"/>
      <c r="O44" s="1463"/>
      <c r="P44" s="1461"/>
      <c r="Q44" s="1461"/>
      <c r="R44" s="1461"/>
      <c r="S44" s="1461"/>
      <c r="T44" s="1461"/>
      <c r="U44" s="1461"/>
      <c r="V44" s="1461"/>
      <c r="W44" s="1461"/>
      <c r="X44" s="1461"/>
      <c r="Y44" s="1462"/>
    </row>
    <row r="45" spans="1:25" ht="15" customHeight="1">
      <c r="A45" s="1028"/>
      <c r="C45" s="1298"/>
      <c r="D45" s="1298"/>
      <c r="E45" s="1298"/>
      <c r="F45" s="1298"/>
      <c r="G45" s="1298"/>
      <c r="H45" s="1298"/>
      <c r="I45" s="1298"/>
      <c r="J45" s="1298"/>
      <c r="K45" s="1298"/>
      <c r="L45" s="1298"/>
      <c r="M45" s="1433"/>
      <c r="N45" s="1224"/>
      <c r="O45" s="1463"/>
      <c r="P45" s="1461"/>
      <c r="Q45" s="1461"/>
      <c r="R45" s="1461"/>
      <c r="S45" s="1461"/>
      <c r="T45" s="1461"/>
      <c r="U45" s="1461"/>
      <c r="V45" s="1461"/>
      <c r="W45" s="1461"/>
      <c r="X45" s="1461"/>
      <c r="Y45" s="1462"/>
    </row>
    <row r="46" spans="1:25" ht="15" customHeight="1">
      <c r="A46" s="1028"/>
      <c r="B46" s="1425" t="s">
        <v>376</v>
      </c>
      <c r="C46" s="1298" t="s">
        <v>1874</v>
      </c>
      <c r="D46" s="1298"/>
      <c r="E46" s="1298"/>
      <c r="F46" s="1298"/>
      <c r="G46" s="1298"/>
      <c r="H46" s="1298"/>
      <c r="I46" s="1298"/>
      <c r="J46" s="1298"/>
      <c r="K46" s="1298"/>
      <c r="L46" s="1298"/>
      <c r="M46" s="1434" t="s">
        <v>376</v>
      </c>
      <c r="N46" s="1425"/>
      <c r="O46" s="1463"/>
      <c r="P46" s="1461"/>
      <c r="Q46" s="1461"/>
      <c r="R46" s="1461"/>
      <c r="S46" s="1464"/>
      <c r="T46" s="1461"/>
      <c r="U46" s="1461"/>
      <c r="V46" s="1465"/>
      <c r="W46" s="1465"/>
      <c r="X46" s="1465"/>
      <c r="Y46" s="1462"/>
    </row>
    <row r="47" spans="1:25" ht="15" customHeight="1" thickBot="1">
      <c r="A47" s="1028"/>
      <c r="C47" s="1298"/>
      <c r="D47" s="1298" t="s">
        <v>376</v>
      </c>
      <c r="E47" s="1298" t="s">
        <v>1875</v>
      </c>
      <c r="F47" s="1298" t="s">
        <v>376</v>
      </c>
      <c r="G47" s="1298" t="s">
        <v>1876</v>
      </c>
      <c r="H47" s="1298"/>
      <c r="I47" s="1298"/>
      <c r="J47" s="1298"/>
      <c r="K47" s="1298"/>
      <c r="L47" s="1298"/>
      <c r="M47" s="1433"/>
      <c r="N47" s="1224"/>
      <c r="O47" s="1466"/>
      <c r="P47" s="1467"/>
      <c r="Q47" s="1467"/>
      <c r="R47" s="1467"/>
      <c r="S47" s="1467"/>
      <c r="T47" s="1467"/>
      <c r="U47" s="1467"/>
      <c r="V47" s="1467"/>
      <c r="W47" s="1467"/>
      <c r="X47" s="1467"/>
      <c r="Y47" s="1468"/>
    </row>
    <row r="48" spans="1:25" ht="15" customHeight="1">
      <c r="A48" s="1028"/>
      <c r="B48" s="1469" t="s">
        <v>1877</v>
      </c>
    </row>
    <row r="49" spans="1:1" ht="15" customHeight="1">
      <c r="A49" s="1028"/>
    </row>
    <row r="50" spans="1:1" ht="15" customHeight="1">
      <c r="A50" s="1028"/>
    </row>
    <row r="51" spans="1:1" ht="15" customHeight="1">
      <c r="A51" s="1028"/>
    </row>
    <row r="52" spans="1:1" ht="15" customHeight="1">
      <c r="A52" s="1028"/>
    </row>
    <row r="53" spans="1:1" ht="15" customHeight="1">
      <c r="A53" s="1028"/>
    </row>
    <row r="54" spans="1:1" ht="15" customHeight="1">
      <c r="A54" s="1028"/>
    </row>
    <row r="55" spans="1:1" ht="15" customHeight="1">
      <c r="A55" s="1028"/>
    </row>
    <row r="56" spans="1:1" ht="15" customHeight="1">
      <c r="A56" s="1028"/>
    </row>
    <row r="57" spans="1:1" ht="15" customHeight="1">
      <c r="A57" s="1028"/>
    </row>
    <row r="58" spans="1:1" ht="15" customHeight="1">
      <c r="A58" s="1028"/>
    </row>
    <row r="59" spans="1:1" ht="15" customHeight="1">
      <c r="A59" s="1028"/>
    </row>
    <row r="60" spans="1:1" ht="15" customHeight="1">
      <c r="A60" s="1028"/>
    </row>
    <row r="61" spans="1:1" ht="15" customHeight="1">
      <c r="A61" s="1028"/>
    </row>
    <row r="62" spans="1:1" ht="15" customHeight="1">
      <c r="A62" s="1028"/>
    </row>
    <row r="63" spans="1:1" ht="15" customHeight="1">
      <c r="A63" s="1028"/>
    </row>
    <row r="64" spans="1:1" ht="15" customHeight="1">
      <c r="A64" s="1028"/>
    </row>
    <row r="65" spans="1:1" ht="15" customHeight="1">
      <c r="A65" s="1028"/>
    </row>
    <row r="66" spans="1:1" ht="15" customHeight="1">
      <c r="A66" s="1028"/>
    </row>
    <row r="67" spans="1:1" ht="15" customHeight="1">
      <c r="A67" s="1028"/>
    </row>
    <row r="68" spans="1:1" ht="15" customHeight="1">
      <c r="A68" s="1028"/>
    </row>
    <row r="69" spans="1:1" ht="15" customHeight="1">
      <c r="A69" s="1028"/>
    </row>
    <row r="70" spans="1:1" ht="15" customHeight="1">
      <c r="A70" s="1028"/>
    </row>
    <row r="71" spans="1:1" ht="15" customHeight="1">
      <c r="A71" s="1028"/>
    </row>
    <row r="72" spans="1:1" ht="15" customHeight="1">
      <c r="A72" s="1028"/>
    </row>
    <row r="73" spans="1:1" ht="15" customHeight="1">
      <c r="A73" s="1028"/>
    </row>
    <row r="74" spans="1:1" ht="15" customHeight="1">
      <c r="A74" s="1028"/>
    </row>
    <row r="75" spans="1:1" ht="15" customHeight="1">
      <c r="A75" s="1028"/>
    </row>
    <row r="76" spans="1:1" ht="15" customHeight="1">
      <c r="A76" s="1028"/>
    </row>
    <row r="77" spans="1:1" ht="15" customHeight="1">
      <c r="A77" s="1028"/>
    </row>
    <row r="78" spans="1:1" ht="15" customHeight="1">
      <c r="A78" s="1028"/>
    </row>
    <row r="79" spans="1:1" ht="15" customHeight="1">
      <c r="A79" s="1028"/>
    </row>
    <row r="80" spans="1:1" ht="15" customHeight="1">
      <c r="A80" s="1028"/>
    </row>
    <row r="81" spans="1:1" ht="15" customHeight="1">
      <c r="A81" s="1028"/>
    </row>
    <row r="82" spans="1:1" ht="15" customHeight="1">
      <c r="A82" s="1028"/>
    </row>
    <row r="83" spans="1:1" ht="15" customHeight="1">
      <c r="A83" s="1028"/>
    </row>
    <row r="84" spans="1:1" ht="15" customHeight="1">
      <c r="A84" s="1028"/>
    </row>
    <row r="85" spans="1:1" ht="15" customHeight="1">
      <c r="A85" s="1028"/>
    </row>
    <row r="86" spans="1:1" ht="15" customHeight="1">
      <c r="A86" s="1028"/>
    </row>
    <row r="87" spans="1:1" ht="15" customHeight="1">
      <c r="A87" s="1028"/>
    </row>
    <row r="88" spans="1:1" ht="15" customHeight="1">
      <c r="A88" s="1028"/>
    </row>
    <row r="89" spans="1:1" ht="15" customHeight="1">
      <c r="A89" s="1028"/>
    </row>
    <row r="90" spans="1:1" ht="15" customHeight="1">
      <c r="A90" s="1028"/>
    </row>
    <row r="91" spans="1:1" ht="15" customHeight="1">
      <c r="A91" s="1028"/>
    </row>
    <row r="92" spans="1:1" ht="15" customHeight="1">
      <c r="A92" s="1028"/>
    </row>
    <row r="93" spans="1:1" ht="15" customHeight="1">
      <c r="A93" s="1028"/>
    </row>
    <row r="94" spans="1:1" ht="15" customHeight="1">
      <c r="A94" s="1028"/>
    </row>
    <row r="95" spans="1:1" ht="15" customHeight="1">
      <c r="A95" s="1028"/>
    </row>
    <row r="96" spans="1:1" ht="15" customHeight="1">
      <c r="A96" s="1028"/>
    </row>
    <row r="97" spans="1:1" ht="15" customHeight="1">
      <c r="A97" s="1028"/>
    </row>
    <row r="98" spans="1:1" ht="15" customHeight="1">
      <c r="A98" s="1028"/>
    </row>
    <row r="99" spans="1:1" ht="15" customHeight="1">
      <c r="A99" s="1028"/>
    </row>
    <row r="100" spans="1:1" ht="15" customHeight="1">
      <c r="A100" s="1028"/>
    </row>
    <row r="101" spans="1:1" ht="15" customHeight="1">
      <c r="A101" s="1028"/>
    </row>
    <row r="102" spans="1:1" ht="15" customHeight="1">
      <c r="A102" s="1028"/>
    </row>
    <row r="103" spans="1:1" ht="15" customHeight="1">
      <c r="A103" s="1028"/>
    </row>
    <row r="104" spans="1:1" ht="15" customHeight="1">
      <c r="A104" s="1028"/>
    </row>
    <row r="105" spans="1:1" ht="15" customHeight="1">
      <c r="A105" s="1028"/>
    </row>
    <row r="106" spans="1:1" ht="15" customHeight="1">
      <c r="A106" s="1028"/>
    </row>
    <row r="107" spans="1:1" ht="15" customHeight="1">
      <c r="A107" s="1028"/>
    </row>
    <row r="108" spans="1:1" ht="15" customHeight="1">
      <c r="A108" s="1028"/>
    </row>
    <row r="109" spans="1:1" ht="15" customHeight="1">
      <c r="A109" s="1028"/>
    </row>
    <row r="110" spans="1:1" ht="15" customHeight="1">
      <c r="A110" s="1028"/>
    </row>
    <row r="111" spans="1:1" ht="15" customHeight="1">
      <c r="A111" s="1028"/>
    </row>
    <row r="112" spans="1:1" ht="15" customHeight="1">
      <c r="A112" s="1028"/>
    </row>
    <row r="113" spans="1:1" ht="15" customHeight="1">
      <c r="A113" s="1028"/>
    </row>
    <row r="114" spans="1:1" ht="15" customHeight="1">
      <c r="A114" s="1028"/>
    </row>
    <row r="115" spans="1:1" ht="15" customHeight="1">
      <c r="A115" s="1028"/>
    </row>
    <row r="116" spans="1:1" ht="15" customHeight="1">
      <c r="A116" s="1028"/>
    </row>
    <row r="117" spans="1:1" ht="15" customHeight="1">
      <c r="A117" s="1028"/>
    </row>
    <row r="118" spans="1:1" ht="15" customHeight="1">
      <c r="A118" s="1028"/>
    </row>
    <row r="119" spans="1:1" ht="15" customHeight="1">
      <c r="A119" s="1028"/>
    </row>
    <row r="120" spans="1:1" ht="15" customHeight="1">
      <c r="A120" s="1028"/>
    </row>
    <row r="121" spans="1:1" ht="15" customHeight="1">
      <c r="A121" s="1028"/>
    </row>
    <row r="122" spans="1:1" ht="15" customHeight="1">
      <c r="A122" s="1028"/>
    </row>
    <row r="123" spans="1:1" ht="15" customHeight="1">
      <c r="A123" s="1028"/>
    </row>
    <row r="124" spans="1:1" ht="15" customHeight="1">
      <c r="A124" s="1028"/>
    </row>
    <row r="125" spans="1:1" ht="15" customHeight="1">
      <c r="A125" s="1028"/>
    </row>
    <row r="126" spans="1:1" ht="15" customHeight="1">
      <c r="A126" s="1028"/>
    </row>
    <row r="127" spans="1:1" ht="15" customHeight="1">
      <c r="A127" s="1028"/>
    </row>
    <row r="128" spans="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25">
    <mergeCell ref="O7:P7"/>
    <mergeCell ref="Q7:U8"/>
    <mergeCell ref="V7:Y8"/>
    <mergeCell ref="O8:P8"/>
    <mergeCell ref="A1:A3"/>
    <mergeCell ref="B1:M1"/>
    <mergeCell ref="P1:S1"/>
    <mergeCell ref="P4:T4"/>
    <mergeCell ref="U4:V4"/>
    <mergeCell ref="W4:Y4"/>
    <mergeCell ref="O5:V6"/>
    <mergeCell ref="W5:Y6"/>
    <mergeCell ref="D11:E11"/>
    <mergeCell ref="E40:G40"/>
    <mergeCell ref="H40:K40"/>
    <mergeCell ref="O13:Y13"/>
    <mergeCell ref="E41:G41"/>
    <mergeCell ref="H41:K41"/>
    <mergeCell ref="O14:Y14"/>
    <mergeCell ref="O9:P9"/>
    <mergeCell ref="Q9:U9"/>
    <mergeCell ref="O10:V10"/>
    <mergeCell ref="W10:Y10"/>
    <mergeCell ref="O11:Y11"/>
    <mergeCell ref="W9:Y9"/>
  </mergeCells>
  <phoneticPr fontId="6"/>
  <dataValidations count="2">
    <dataValidation type="list" allowBlank="1" showInputMessage="1" showErrorMessage="1" sqref="W10">
      <formula1>$Q$5:$Q$6</formula1>
    </dataValidation>
    <dataValidation type="list" allowBlank="1" showInputMessage="1" showErrorMessage="1" sqref="O10:V10">
      <formula1>$P$5:$P$11</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95" orientation="portrait" r:id="rId1"/>
  <colBreaks count="1" manualBreakCount="1">
    <brk id="13" max="46"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7"/>
  <sheetViews>
    <sheetView view="pageBreakPreview" topLeftCell="B1" zoomScaleNormal="100" zoomScaleSheetLayoutView="100" workbookViewId="0">
      <selection activeCell="B5" sqref="B5:C5"/>
    </sheetView>
  </sheetViews>
  <sheetFormatPr defaultColWidth="9" defaultRowHeight="13.5"/>
  <cols>
    <col min="1" max="1" width="11.125" style="248" customWidth="1"/>
    <col min="2" max="2" width="14.125" style="1331" bestFit="1" customWidth="1"/>
    <col min="3" max="3" width="41.625" style="1331" customWidth="1"/>
    <col min="4" max="4" width="9" style="1331"/>
    <col min="5" max="5" width="12.25" style="1331" customWidth="1"/>
    <col min="6" max="6" width="7.625" style="1331" customWidth="1"/>
    <col min="7" max="16384" width="9" style="1331"/>
  </cols>
  <sheetData>
    <row r="1" spans="1:11">
      <c r="A1" s="1761" t="s">
        <v>754</v>
      </c>
      <c r="B1" s="1739" t="s">
        <v>1704</v>
      </c>
      <c r="C1" s="1732"/>
    </row>
    <row r="2" spans="1:11" ht="34.5" customHeight="1">
      <c r="A2" s="1761"/>
      <c r="B2" s="1743" t="s">
        <v>1703</v>
      </c>
      <c r="C2" s="1743"/>
      <c r="D2" s="1743"/>
      <c r="E2" s="1743"/>
      <c r="F2" s="1743"/>
    </row>
    <row r="3" spans="1:11" ht="27" customHeight="1">
      <c r="A3" s="1761"/>
      <c r="C3" s="1332"/>
      <c r="E3" s="1745" t="s">
        <v>1172</v>
      </c>
      <c r="F3" s="1745"/>
    </row>
    <row r="4" spans="1:11" ht="13.5" customHeight="1">
      <c r="B4" s="1731" t="str">
        <f>"福岡県"&amp;SUBSTITUTE(入力シート!C3," ","")&amp; "長　殿"</f>
        <v>福岡県長　殿</v>
      </c>
      <c r="C4" s="1731"/>
    </row>
    <row r="5" spans="1:11" ht="13.5" customHeight="1">
      <c r="B5" s="1741" t="s">
        <v>1702</v>
      </c>
      <c r="C5" s="1742"/>
      <c r="D5" s="1744">
        <f xml:space="preserve"> 入力シート!$D$22</f>
        <v>0</v>
      </c>
      <c r="E5" s="1744"/>
      <c r="F5" s="1744"/>
    </row>
    <row r="6" spans="1:11" ht="27" customHeight="1">
      <c r="B6" s="1741" t="s">
        <v>1701</v>
      </c>
      <c r="C6" s="1742"/>
      <c r="D6" s="1744" t="str">
        <f>入力シート!$D$23&amp;" "</f>
        <v xml:space="preserve"> </v>
      </c>
      <c r="E6" s="1744"/>
    </row>
    <row r="7" spans="1:11" ht="27" customHeight="1">
      <c r="B7" s="1741" t="s">
        <v>1700</v>
      </c>
      <c r="C7" s="1742"/>
      <c r="D7" s="1740" t="str">
        <f>" "&amp;入力シート!$D$24</f>
        <v xml:space="preserve"> </v>
      </c>
      <c r="E7" s="1740"/>
      <c r="F7" s="1740"/>
      <c r="G7" s="1740"/>
      <c r="H7" s="1740"/>
      <c r="I7" s="1740"/>
      <c r="J7" s="1740"/>
      <c r="K7" s="1740"/>
    </row>
    <row r="8" spans="1:11" ht="14.25">
      <c r="B8" s="1747" t="s">
        <v>1687</v>
      </c>
      <c r="C8" s="1748"/>
    </row>
    <row r="9" spans="1:11">
      <c r="B9" s="1333" t="s">
        <v>1674</v>
      </c>
      <c r="C9" s="1778" t="str">
        <f>" "&amp;入力シート!$D$4&amp;入力シート!$E$4&amp;入力シート!$G$4&amp;" "&amp;入力シート!$I$4&amp;入力シート!$K$4&amp;入力シート!$O$4</f>
        <v xml:space="preserve"> 令和年度 起工第号</v>
      </c>
      <c r="D9" s="1778"/>
      <c r="E9" s="1778"/>
      <c r="F9" s="1778"/>
      <c r="G9" s="1334"/>
      <c r="H9" s="1334"/>
      <c r="I9" s="1334"/>
      <c r="J9" s="1334"/>
    </row>
    <row r="10" spans="1:11">
      <c r="B10" s="1333" t="s">
        <v>1673</v>
      </c>
      <c r="C10" s="1779" t="str">
        <f>" " &amp; 入力シート!$D$6</f>
        <v xml:space="preserve"> </v>
      </c>
      <c r="D10" s="1779"/>
      <c r="E10" s="1779"/>
      <c r="F10" s="1779"/>
      <c r="G10" s="1334"/>
      <c r="H10" s="1334"/>
      <c r="I10" s="1334"/>
    </row>
    <row r="11" spans="1:11">
      <c r="B11" s="1784" t="s">
        <v>1672</v>
      </c>
      <c r="C11" s="1751" t="str">
        <f>" "&amp;"["&amp;入力シート!$D$7&amp;"]"&amp;" "&amp;入力シート!$D$9</f>
        <v xml:space="preserve"> [] </v>
      </c>
      <c r="D11" s="1753"/>
      <c r="E11" s="1753"/>
      <c r="F11" s="1754"/>
    </row>
    <row r="12" spans="1:11">
      <c r="B12" s="1784"/>
      <c r="C12" s="1752"/>
      <c r="D12" s="1755"/>
      <c r="E12" s="1755"/>
      <c r="F12" s="1756"/>
    </row>
    <row r="13" spans="1:11">
      <c r="B13" s="1333" t="s">
        <v>1671</v>
      </c>
      <c r="C13" s="1780" t="str">
        <f>"￥ " &amp; TEXT(入力シート!$D$13,"#,##0") &amp; " 円"&amp;"　"&amp;" (うち消費税および地方消費税の額 " &amp; TEXT(0.1*入力シート!$D$13/1.1,"#,##0") &amp; " 円）"</f>
        <v>￥ 0 円　 (うち消費税および地方消費税の額 0 円）</v>
      </c>
      <c r="D13" s="1781"/>
      <c r="E13" s="1781"/>
      <c r="F13" s="1782"/>
    </row>
    <row r="14" spans="1:11">
      <c r="B14" s="1333" t="s">
        <v>1670</v>
      </c>
      <c r="C14" s="1783"/>
      <c r="D14" s="1783"/>
      <c r="E14" s="1783"/>
      <c r="F14" s="1783"/>
    </row>
    <row r="15" spans="1:11">
      <c r="B15" s="1333" t="s">
        <v>1669</v>
      </c>
      <c r="C15" s="1783"/>
      <c r="D15" s="1783"/>
      <c r="E15" s="1783"/>
      <c r="F15" s="1783"/>
    </row>
    <row r="16" spans="1:11" ht="14.25">
      <c r="B16" s="1335"/>
      <c r="C16" s="1336"/>
      <c r="D16" s="1336"/>
      <c r="E16" s="1336"/>
      <c r="F16" s="1336"/>
    </row>
    <row r="17" spans="2:6" ht="38.25" customHeight="1">
      <c r="B17" s="1785" t="s">
        <v>1699</v>
      </c>
      <c r="C17" s="1785"/>
      <c r="D17" s="1785"/>
      <c r="E17" s="1785"/>
      <c r="F17" s="1785"/>
    </row>
    <row r="18" spans="2:6">
      <c r="B18" s="1337"/>
      <c r="C18" s="1336"/>
      <c r="D18" s="1336"/>
      <c r="E18" s="1336"/>
      <c r="F18" s="1336"/>
    </row>
    <row r="19" spans="2:6" ht="13.5" customHeight="1">
      <c r="B19" s="1776" t="s">
        <v>1698</v>
      </c>
      <c r="C19" s="1777"/>
      <c r="D19" s="1336"/>
      <c r="E19" s="1336"/>
      <c r="F19" s="1336"/>
    </row>
    <row r="20" spans="2:6" ht="14.25">
      <c r="B20" s="1338" t="s">
        <v>1683</v>
      </c>
      <c r="C20" s="1749"/>
      <c r="D20" s="1749"/>
      <c r="E20" s="1749"/>
      <c r="F20" s="1749"/>
    </row>
    <row r="21" spans="2:6" ht="14.25">
      <c r="B21" s="1338" t="s">
        <v>1674</v>
      </c>
      <c r="C21" s="1749"/>
      <c r="D21" s="1749"/>
      <c r="E21" s="1749"/>
      <c r="F21" s="1749"/>
    </row>
    <row r="22" spans="2:6" ht="14.25">
      <c r="B22" s="1338" t="s">
        <v>1673</v>
      </c>
      <c r="C22" s="1749"/>
      <c r="D22" s="1749"/>
      <c r="E22" s="1749"/>
      <c r="F22" s="1749"/>
    </row>
    <row r="23" spans="2:6" ht="14.25">
      <c r="B23" s="1338" t="s">
        <v>1672</v>
      </c>
      <c r="C23" s="1749"/>
      <c r="D23" s="1749"/>
      <c r="E23" s="1749"/>
      <c r="F23" s="1749"/>
    </row>
    <row r="24" spans="2:6" ht="27.75" customHeight="1">
      <c r="B24" s="1338" t="s">
        <v>1682</v>
      </c>
      <c r="C24" s="1772" t="s">
        <v>1697</v>
      </c>
      <c r="D24" s="1772"/>
      <c r="E24" s="1772"/>
      <c r="F24" s="1772"/>
    </row>
    <row r="25" spans="2:6" ht="14.25">
      <c r="B25" s="1338" t="s">
        <v>1671</v>
      </c>
      <c r="C25" s="1749"/>
      <c r="D25" s="1749"/>
      <c r="E25" s="1749"/>
      <c r="F25" s="1749"/>
    </row>
    <row r="26" spans="2:6" ht="14.25">
      <c r="B26" s="1339" t="s">
        <v>1681</v>
      </c>
      <c r="C26" s="1749"/>
      <c r="D26" s="1749"/>
      <c r="E26" s="1749"/>
      <c r="F26" s="1749"/>
    </row>
    <row r="27" spans="2:6" ht="14.25">
      <c r="B27" s="1339" t="s">
        <v>1680</v>
      </c>
      <c r="C27" s="1749"/>
      <c r="D27" s="1749"/>
      <c r="E27" s="1749"/>
      <c r="F27" s="1749"/>
    </row>
    <row r="28" spans="2:6" ht="14.25">
      <c r="B28" s="1340"/>
      <c r="C28" s="1341"/>
      <c r="D28" s="1341"/>
      <c r="E28" s="1341"/>
      <c r="F28" s="1341"/>
    </row>
    <row r="29" spans="2:6">
      <c r="B29" s="1776" t="s">
        <v>1696</v>
      </c>
      <c r="C29" s="1777"/>
      <c r="D29" s="1336"/>
      <c r="E29" s="1336"/>
      <c r="F29" s="1336"/>
    </row>
    <row r="30" spans="2:6" ht="247.7" customHeight="1">
      <c r="B30" s="1763"/>
      <c r="C30" s="1764"/>
      <c r="D30" s="1764"/>
      <c r="E30" s="1764"/>
      <c r="F30" s="1765"/>
    </row>
    <row r="31" spans="2:6" ht="13.5" customHeight="1">
      <c r="B31" s="1766"/>
      <c r="C31" s="1767"/>
      <c r="D31" s="1767"/>
      <c r="E31" s="1767"/>
      <c r="F31" s="1768"/>
    </row>
    <row r="32" spans="2:6" ht="22.5" customHeight="1">
      <c r="B32" s="1769"/>
      <c r="C32" s="1770"/>
      <c r="D32" s="1770"/>
      <c r="E32" s="1770"/>
      <c r="F32" s="1771"/>
    </row>
    <row r="33" spans="2:6" ht="22.5" customHeight="1">
      <c r="B33" s="1762" t="s">
        <v>1695</v>
      </c>
      <c r="C33" s="1762"/>
      <c r="D33" s="1762"/>
      <c r="E33" s="1762"/>
      <c r="F33" s="1762"/>
    </row>
    <row r="34" spans="2:6">
      <c r="B34" s="1775" t="s">
        <v>1694</v>
      </c>
      <c r="C34" s="1775"/>
      <c r="D34" s="1775"/>
      <c r="E34" s="1775"/>
      <c r="F34" s="1775"/>
    </row>
    <row r="35" spans="2:6">
      <c r="B35" s="1342"/>
    </row>
    <row r="36" spans="2:6">
      <c r="B36" s="1773" t="s">
        <v>1693</v>
      </c>
      <c r="C36" s="1732"/>
    </row>
    <row r="37" spans="2:6">
      <c r="B37" s="1342"/>
    </row>
    <row r="38" spans="2:6" ht="25.5" customHeight="1">
      <c r="B38" s="1774" t="s">
        <v>1692</v>
      </c>
      <c r="C38" s="1774"/>
      <c r="D38" s="1774"/>
      <c r="E38" s="1774"/>
      <c r="F38" s="1774"/>
    </row>
    <row r="39" spans="2:6">
      <c r="B39" s="1343"/>
    </row>
    <row r="40" spans="2:6" ht="13.5" customHeight="1">
      <c r="B40" s="1774" t="s">
        <v>1986</v>
      </c>
      <c r="C40" s="1774"/>
      <c r="D40" s="1774"/>
      <c r="E40" s="1774"/>
      <c r="F40" s="1774"/>
    </row>
    <row r="41" spans="2:6">
      <c r="B41" s="1342"/>
    </row>
    <row r="42" spans="2:6" ht="26.25" customHeight="1">
      <c r="B42" s="1746" t="s">
        <v>1987</v>
      </c>
      <c r="C42" s="1746"/>
      <c r="D42" s="1746"/>
      <c r="E42" s="1746"/>
      <c r="F42" s="1746"/>
    </row>
    <row r="43" spans="2:6">
      <c r="B43" s="1343"/>
    </row>
    <row r="44" spans="2:6">
      <c r="B44" s="1739" t="s">
        <v>1691</v>
      </c>
      <c r="C44" s="1732"/>
    </row>
    <row r="45" spans="2:6">
      <c r="B45" s="1344"/>
    </row>
    <row r="46" spans="2:6">
      <c r="B46" s="1344"/>
      <c r="C46" s="1758"/>
      <c r="D46" s="1758"/>
      <c r="E46" s="1758"/>
    </row>
    <row r="47" spans="2:6">
      <c r="B47" s="1344"/>
      <c r="C47" s="1758"/>
      <c r="D47" s="1758"/>
      <c r="E47" s="1758"/>
    </row>
    <row r="48" spans="2:6">
      <c r="B48" s="1344"/>
      <c r="C48" s="1758"/>
      <c r="D48" s="1758"/>
      <c r="E48" s="1758"/>
    </row>
    <row r="49" spans="2:5">
      <c r="B49" s="1344"/>
      <c r="C49" s="1758"/>
      <c r="D49" s="1758"/>
      <c r="E49" s="1758"/>
    </row>
    <row r="50" spans="2:5">
      <c r="B50" s="1344"/>
      <c r="C50" s="1758"/>
      <c r="D50" s="1758"/>
      <c r="E50" s="1758"/>
    </row>
    <row r="51" spans="2:5">
      <c r="B51" s="1344"/>
      <c r="C51" s="1758"/>
      <c r="D51" s="1758"/>
      <c r="E51" s="1758"/>
    </row>
    <row r="52" spans="2:5">
      <c r="B52" s="1344"/>
      <c r="C52" s="1758"/>
      <c r="D52" s="1758"/>
      <c r="E52" s="1758"/>
    </row>
    <row r="53" spans="2:5">
      <c r="B53" s="1344"/>
      <c r="C53" s="1758"/>
      <c r="D53" s="1758"/>
      <c r="E53" s="1758"/>
    </row>
    <row r="54" spans="2:5">
      <c r="B54" s="1344"/>
      <c r="C54" s="1758"/>
      <c r="D54" s="1758"/>
      <c r="E54" s="1758"/>
    </row>
    <row r="55" spans="2:5">
      <c r="B55" s="1344"/>
    </row>
    <row r="56" spans="2:5">
      <c r="B56" s="1344"/>
    </row>
    <row r="57" spans="2:5">
      <c r="B57" s="1344"/>
    </row>
    <row r="58" spans="2:5">
      <c r="B58" s="1344"/>
    </row>
    <row r="59" spans="2:5">
      <c r="B59" s="1344"/>
    </row>
    <row r="60" spans="2:5">
      <c r="B60" s="1344"/>
    </row>
    <row r="61" spans="2:5">
      <c r="B61" s="1344"/>
    </row>
    <row r="62" spans="2:5">
      <c r="B62" s="1344"/>
    </row>
    <row r="63" spans="2:5">
      <c r="B63" s="1344"/>
    </row>
    <row r="64" spans="2:5">
      <c r="B64" s="1344"/>
    </row>
    <row r="65" spans="2:2">
      <c r="B65" s="1344"/>
    </row>
    <row r="66" spans="2:2">
      <c r="B66" s="1344"/>
    </row>
    <row r="67" spans="2:2">
      <c r="B67" s="1344"/>
    </row>
    <row r="68" spans="2:2">
      <c r="B68" s="1344"/>
    </row>
    <row r="69" spans="2:2">
      <c r="B69" s="1344"/>
    </row>
    <row r="70" spans="2:2">
      <c r="B70" s="1344"/>
    </row>
    <row r="71" spans="2:2">
      <c r="B71" s="1344"/>
    </row>
    <row r="72" spans="2:2">
      <c r="B72" s="1344"/>
    </row>
    <row r="73" spans="2:2">
      <c r="B73" s="1344"/>
    </row>
    <row r="74" spans="2:2">
      <c r="B74" s="1344"/>
    </row>
    <row r="75" spans="2:2">
      <c r="B75" s="1344"/>
    </row>
    <row r="76" spans="2:2">
      <c r="B76" s="1344"/>
    </row>
    <row r="77" spans="2:2">
      <c r="B77" s="1344"/>
    </row>
    <row r="78" spans="2:2">
      <c r="B78" s="1344"/>
    </row>
    <row r="79" spans="2:2">
      <c r="B79" s="1344"/>
    </row>
    <row r="80" spans="2:2">
      <c r="B80" s="1344"/>
    </row>
    <row r="81" spans="2:6">
      <c r="B81" s="1344"/>
    </row>
    <row r="82" spans="2:6">
      <c r="B82" s="1344"/>
    </row>
    <row r="83" spans="2:6">
      <c r="B83" s="1344"/>
    </row>
    <row r="84" spans="2:6">
      <c r="B84" s="1344"/>
    </row>
    <row r="85" spans="2:6">
      <c r="B85" s="1344"/>
    </row>
    <row r="86" spans="2:6">
      <c r="B86" s="1344"/>
    </row>
    <row r="87" spans="2:6">
      <c r="B87" s="1344"/>
    </row>
    <row r="88" spans="2:6">
      <c r="B88" s="1344"/>
    </row>
    <row r="89" spans="2:6">
      <c r="B89" s="1344"/>
    </row>
    <row r="90" spans="2:6">
      <c r="B90" s="1344"/>
    </row>
    <row r="91" spans="2:6">
      <c r="B91" s="1345"/>
    </row>
    <row r="92" spans="2:6">
      <c r="B92" s="1739" t="s">
        <v>1690</v>
      </c>
      <c r="C92" s="1732"/>
    </row>
    <row r="93" spans="2:6" ht="34.5" customHeight="1">
      <c r="B93" s="1743" t="s">
        <v>1689</v>
      </c>
      <c r="C93" s="1743"/>
      <c r="D93" s="1743"/>
      <c r="E93" s="1743"/>
      <c r="F93" s="1743"/>
    </row>
    <row r="94" spans="2:6" ht="14.25">
      <c r="B94" s="1346"/>
    </row>
    <row r="95" spans="2:6" ht="27" customHeight="1">
      <c r="B95" s="1729" t="s">
        <v>1688</v>
      </c>
      <c r="C95" s="1730"/>
    </row>
    <row r="96" spans="2:6" ht="14.25">
      <c r="B96" s="1346"/>
    </row>
    <row r="97" spans="2:6" ht="14.25">
      <c r="B97" s="1346"/>
    </row>
    <row r="98" spans="2:6" ht="13.5" customHeight="1">
      <c r="B98" s="1731" t="s">
        <v>1676</v>
      </c>
      <c r="C98" s="1732"/>
    </row>
    <row r="99" spans="2:6" ht="14.25">
      <c r="B99" s="1346"/>
    </row>
    <row r="100" spans="2:6" ht="14.25">
      <c r="B100" s="1346"/>
    </row>
    <row r="101" spans="2:6" ht="27" customHeight="1">
      <c r="B101" s="1757" t="s">
        <v>1730</v>
      </c>
      <c r="C101" s="1757"/>
      <c r="D101" s="1757"/>
      <c r="E101" s="1757"/>
      <c r="F101" s="1757"/>
    </row>
    <row r="102" spans="2:6" ht="13.5" customHeight="1">
      <c r="B102" s="1731" t="s">
        <v>1675</v>
      </c>
      <c r="C102" s="1732"/>
    </row>
    <row r="103" spans="2:6" ht="14.25">
      <c r="B103" s="1747" t="s">
        <v>1687</v>
      </c>
      <c r="C103" s="1748"/>
    </row>
    <row r="104" spans="2:6">
      <c r="B104" s="1347" t="s">
        <v>1674</v>
      </c>
      <c r="C104" s="1733" t="str">
        <f>C9</f>
        <v xml:space="preserve"> 令和年度 起工第号</v>
      </c>
      <c r="D104" s="1733"/>
      <c r="E104" s="1733"/>
      <c r="F104" s="1733"/>
    </row>
    <row r="105" spans="2:6">
      <c r="B105" s="1347" t="s">
        <v>1673</v>
      </c>
      <c r="C105" s="1733" t="str">
        <f>C10</f>
        <v xml:space="preserve"> </v>
      </c>
      <c r="D105" s="1733"/>
      <c r="E105" s="1733"/>
      <c r="F105" s="1733"/>
    </row>
    <row r="106" spans="2:6">
      <c r="B106" s="1736" t="s">
        <v>1672</v>
      </c>
      <c r="C106" s="1737" t="str">
        <f>C11</f>
        <v xml:space="preserve"> [] </v>
      </c>
      <c r="D106" s="1737"/>
      <c r="E106" s="1737"/>
      <c r="F106" s="1737"/>
    </row>
    <row r="107" spans="2:6">
      <c r="B107" s="1736"/>
      <c r="C107" s="1737"/>
      <c r="D107" s="1737"/>
      <c r="E107" s="1737"/>
      <c r="F107" s="1737"/>
    </row>
    <row r="108" spans="2:6">
      <c r="B108" s="1347" t="s">
        <v>1671</v>
      </c>
      <c r="C108" s="1738" t="str">
        <f>C13</f>
        <v>￥ 0 円　 (うち消費税および地方消費税の額 0 円）</v>
      </c>
      <c r="D108" s="1738"/>
      <c r="E108" s="1738"/>
      <c r="F108" s="1738"/>
    </row>
    <row r="109" spans="2:6">
      <c r="B109" s="1347" t="s">
        <v>1670</v>
      </c>
      <c r="C109" s="1738">
        <f>C14</f>
        <v>0</v>
      </c>
      <c r="D109" s="1738"/>
      <c r="E109" s="1738"/>
      <c r="F109" s="1738"/>
    </row>
    <row r="110" spans="2:6">
      <c r="B110" s="1347" t="s">
        <v>1669</v>
      </c>
      <c r="C110" s="1738">
        <f>C15</f>
        <v>0</v>
      </c>
      <c r="D110" s="1738"/>
      <c r="E110" s="1738"/>
      <c r="F110" s="1738"/>
    </row>
    <row r="111" spans="2:6" ht="14.25">
      <c r="B111" s="1346"/>
    </row>
    <row r="112" spans="2:6" ht="14.25">
      <c r="B112" s="1346"/>
    </row>
    <row r="113" spans="2:6" ht="25.5" customHeight="1">
      <c r="B113" s="1750" t="s">
        <v>1686</v>
      </c>
      <c r="C113" s="1750"/>
      <c r="D113" s="1750"/>
      <c r="E113" s="1750"/>
      <c r="F113" s="1750"/>
    </row>
    <row r="114" spans="2:6" ht="38.25" customHeight="1">
      <c r="B114" s="1746" t="s">
        <v>1685</v>
      </c>
      <c r="C114" s="1746"/>
      <c r="D114" s="1746"/>
      <c r="E114" s="1746"/>
      <c r="F114" s="1746"/>
    </row>
    <row r="115" spans="2:6">
      <c r="B115" s="1342"/>
    </row>
    <row r="116" spans="2:6">
      <c r="B116" s="1342"/>
    </row>
    <row r="117" spans="2:6" ht="13.5" customHeight="1">
      <c r="B117" s="1728" t="s">
        <v>234</v>
      </c>
      <c r="C117" s="1728"/>
      <c r="D117" s="1728"/>
      <c r="E117" s="1728"/>
      <c r="F117" s="1728"/>
    </row>
    <row r="118" spans="2:6">
      <c r="B118" s="1342"/>
    </row>
    <row r="119" spans="2:6" ht="13.5" customHeight="1">
      <c r="B119" s="1731" t="s">
        <v>1684</v>
      </c>
      <c r="C119" s="1732"/>
    </row>
    <row r="120" spans="2:6" ht="14.25">
      <c r="B120" s="1348" t="s">
        <v>1683</v>
      </c>
      <c r="C120" s="1759">
        <f t="shared" ref="C120:C127" si="0">C20</f>
        <v>0</v>
      </c>
      <c r="D120" s="1759"/>
      <c r="E120" s="1759"/>
      <c r="F120" s="1759"/>
    </row>
    <row r="121" spans="2:6" ht="14.25">
      <c r="B121" s="1348" t="s">
        <v>1674</v>
      </c>
      <c r="C121" s="1759">
        <f t="shared" si="0"/>
        <v>0</v>
      </c>
      <c r="D121" s="1759"/>
      <c r="E121" s="1759"/>
      <c r="F121" s="1759"/>
    </row>
    <row r="122" spans="2:6" ht="14.25">
      <c r="B122" s="1348" t="s">
        <v>1673</v>
      </c>
      <c r="C122" s="1759">
        <f t="shared" si="0"/>
        <v>0</v>
      </c>
      <c r="D122" s="1759"/>
      <c r="E122" s="1759"/>
      <c r="F122" s="1759"/>
    </row>
    <row r="123" spans="2:6" ht="14.25">
      <c r="B123" s="1348" t="s">
        <v>1672</v>
      </c>
      <c r="C123" s="1759">
        <f t="shared" si="0"/>
        <v>0</v>
      </c>
      <c r="D123" s="1759"/>
      <c r="E123" s="1759"/>
      <c r="F123" s="1759"/>
    </row>
    <row r="124" spans="2:6" ht="13.5" customHeight="1">
      <c r="B124" s="1348" t="s">
        <v>1682</v>
      </c>
      <c r="C124" s="1759" t="str">
        <f t="shared" si="0"/>
        <v>　　年　　月　　日　～　 　　年　　月　　日</v>
      </c>
      <c r="D124" s="1759"/>
      <c r="E124" s="1759"/>
      <c r="F124" s="1759"/>
    </row>
    <row r="125" spans="2:6" ht="14.25">
      <c r="B125" s="1348" t="s">
        <v>1671</v>
      </c>
      <c r="C125" s="1759">
        <f t="shared" si="0"/>
        <v>0</v>
      </c>
      <c r="D125" s="1759"/>
      <c r="E125" s="1759"/>
      <c r="F125" s="1759"/>
    </row>
    <row r="126" spans="2:6" ht="14.25">
      <c r="B126" s="1349" t="s">
        <v>1681</v>
      </c>
      <c r="C126" s="1759">
        <f t="shared" si="0"/>
        <v>0</v>
      </c>
      <c r="D126" s="1759"/>
      <c r="E126" s="1759"/>
      <c r="F126" s="1759"/>
    </row>
    <row r="127" spans="2:6" ht="14.25">
      <c r="B127" s="1349" t="s">
        <v>1680</v>
      </c>
      <c r="C127" s="1759">
        <f t="shared" si="0"/>
        <v>0</v>
      </c>
      <c r="D127" s="1759"/>
      <c r="E127" s="1759"/>
      <c r="F127" s="1759"/>
    </row>
    <row r="128" spans="2:6" ht="14.25">
      <c r="B128" s="1350"/>
      <c r="C128" s="1341"/>
      <c r="D128" s="1341"/>
      <c r="E128" s="1341"/>
      <c r="F128" s="1341"/>
    </row>
    <row r="129" spans="2:6" ht="14.25">
      <c r="B129" s="1350"/>
      <c r="C129" s="1341"/>
      <c r="D129" s="1341"/>
      <c r="E129" s="1341"/>
      <c r="F129" s="1341"/>
    </row>
    <row r="130" spans="2:6" ht="14.25">
      <c r="B130" s="1350"/>
      <c r="C130" s="1341"/>
      <c r="D130" s="1341"/>
      <c r="E130" s="1341"/>
      <c r="F130" s="1341"/>
    </row>
    <row r="131" spans="2:6" ht="14.25">
      <c r="B131" s="1350"/>
      <c r="C131" s="1341"/>
      <c r="D131" s="1341"/>
      <c r="E131" s="1341"/>
      <c r="F131" s="1341"/>
    </row>
    <row r="132" spans="2:6" ht="14.25">
      <c r="B132" s="1350"/>
      <c r="C132" s="1341"/>
      <c r="D132" s="1341"/>
      <c r="E132" s="1341"/>
      <c r="F132" s="1341"/>
    </row>
    <row r="133" spans="2:6" ht="14.25">
      <c r="B133" s="1350"/>
      <c r="C133" s="1341"/>
      <c r="D133" s="1341"/>
      <c r="E133" s="1341"/>
      <c r="F133" s="1341"/>
    </row>
    <row r="134" spans="2:6" ht="14.25">
      <c r="B134" s="1350"/>
      <c r="C134" s="1341"/>
      <c r="D134" s="1341"/>
      <c r="E134" s="1341"/>
      <c r="F134" s="1341"/>
    </row>
    <row r="135" spans="2:6" ht="14.25">
      <c r="B135" s="1350"/>
      <c r="C135" s="1341"/>
      <c r="D135" s="1341"/>
      <c r="E135" s="1341"/>
      <c r="F135" s="1341"/>
    </row>
    <row r="136" spans="2:6" ht="14.25">
      <c r="B136" s="1350"/>
      <c r="C136" s="1341"/>
      <c r="D136" s="1341"/>
      <c r="E136" s="1341"/>
      <c r="F136" s="1341"/>
    </row>
    <row r="137" spans="2:6" ht="14.25">
      <c r="B137" s="1350"/>
      <c r="C137" s="1341"/>
      <c r="D137" s="1341"/>
      <c r="E137" s="1341"/>
      <c r="F137" s="1341"/>
    </row>
    <row r="138" spans="2:6" ht="14.25">
      <c r="B138" s="1350"/>
      <c r="C138" s="1341"/>
      <c r="D138" s="1341"/>
      <c r="E138" s="1341"/>
      <c r="F138" s="1341"/>
    </row>
    <row r="139" spans="2:6" ht="14.25">
      <c r="B139" s="1350"/>
      <c r="C139" s="1341"/>
      <c r="D139" s="1341"/>
      <c r="E139" s="1341"/>
      <c r="F139" s="1341"/>
    </row>
    <row r="140" spans="2:6" ht="14.25">
      <c r="B140" s="1350"/>
      <c r="C140" s="1341"/>
      <c r="D140" s="1341"/>
      <c r="E140" s="1341"/>
      <c r="F140" s="1341"/>
    </row>
    <row r="141" spans="2:6" ht="14.25">
      <c r="B141" s="1350"/>
      <c r="C141" s="1341"/>
      <c r="D141" s="1341"/>
      <c r="E141" s="1341"/>
      <c r="F141" s="1341"/>
    </row>
    <row r="142" spans="2:6">
      <c r="B142" s="1351"/>
    </row>
    <row r="144" spans="2:6">
      <c r="B144" s="1739" t="s">
        <v>1679</v>
      </c>
      <c r="C144" s="1732"/>
    </row>
    <row r="145" spans="2:6" ht="34.5" customHeight="1">
      <c r="B145" s="1760" t="s">
        <v>1678</v>
      </c>
      <c r="C145" s="1760"/>
      <c r="D145" s="1760"/>
      <c r="E145" s="1760"/>
      <c r="F145" s="1760"/>
    </row>
    <row r="146" spans="2:6" ht="14.25">
      <c r="B146" s="1346"/>
    </row>
    <row r="147" spans="2:6" ht="27" customHeight="1">
      <c r="B147" s="1729" t="s">
        <v>1677</v>
      </c>
      <c r="C147" s="1730"/>
    </row>
    <row r="148" spans="2:6" ht="14.25">
      <c r="B148" s="1346"/>
    </row>
    <row r="149" spans="2:6" ht="14.25">
      <c r="B149" s="1346"/>
    </row>
    <row r="150" spans="2:6" ht="13.5" customHeight="1">
      <c r="B150" s="1731" t="s">
        <v>1676</v>
      </c>
      <c r="C150" s="1732"/>
    </row>
    <row r="151" spans="2:6" ht="14.25">
      <c r="B151" s="1346"/>
    </row>
    <row r="152" spans="2:6" ht="14.25">
      <c r="B152" s="1346"/>
    </row>
    <row r="153" spans="2:6" ht="27" customHeight="1">
      <c r="B153" s="1757" t="s">
        <v>1730</v>
      </c>
      <c r="C153" s="1757"/>
      <c r="D153" s="1757"/>
      <c r="E153" s="1757"/>
      <c r="F153" s="1757"/>
    </row>
    <row r="154" spans="2:6" ht="13.5" customHeight="1">
      <c r="B154" s="1731" t="s">
        <v>1675</v>
      </c>
      <c r="C154" s="1732"/>
    </row>
    <row r="155" spans="2:6" ht="14.25">
      <c r="B155" s="1346"/>
    </row>
    <row r="156" spans="2:6" ht="14.25">
      <c r="B156" s="1346"/>
    </row>
    <row r="157" spans="2:6">
      <c r="B157" s="1347" t="s">
        <v>1674</v>
      </c>
      <c r="C157" s="1733" t="str">
        <f>C9</f>
        <v xml:space="preserve"> 令和年度 起工第号</v>
      </c>
      <c r="D157" s="1733"/>
      <c r="E157" s="1733"/>
      <c r="F157" s="1733"/>
    </row>
    <row r="158" spans="2:6">
      <c r="B158" s="1347" t="s">
        <v>1673</v>
      </c>
      <c r="C158" s="1733" t="str">
        <f>C10</f>
        <v xml:space="preserve"> </v>
      </c>
      <c r="D158" s="1733"/>
      <c r="E158" s="1733"/>
      <c r="F158" s="1733"/>
    </row>
    <row r="159" spans="2:6">
      <c r="B159" s="1736" t="s">
        <v>1672</v>
      </c>
      <c r="C159" s="1737" t="str">
        <f>C11</f>
        <v xml:space="preserve"> [] </v>
      </c>
      <c r="D159" s="1737"/>
      <c r="E159" s="1737"/>
      <c r="F159" s="1737"/>
    </row>
    <row r="160" spans="2:6">
      <c r="B160" s="1736"/>
      <c r="C160" s="1737"/>
      <c r="D160" s="1737"/>
      <c r="E160" s="1737"/>
      <c r="F160" s="1737"/>
    </row>
    <row r="161" spans="2:6">
      <c r="B161" s="1347" t="s">
        <v>1671</v>
      </c>
      <c r="C161" s="1738" t="str">
        <f>C13</f>
        <v>￥ 0 円　 (うち消費税および地方消費税の額 0 円）</v>
      </c>
      <c r="D161" s="1738"/>
      <c r="E161" s="1738"/>
      <c r="F161" s="1738"/>
    </row>
    <row r="162" spans="2:6">
      <c r="B162" s="1347" t="s">
        <v>1670</v>
      </c>
      <c r="C162" s="1738">
        <f>C14</f>
        <v>0</v>
      </c>
      <c r="D162" s="1738"/>
      <c r="E162" s="1738"/>
      <c r="F162" s="1738"/>
    </row>
    <row r="163" spans="2:6">
      <c r="B163" s="1347" t="s">
        <v>1669</v>
      </c>
      <c r="C163" s="1738">
        <f>C15</f>
        <v>0</v>
      </c>
      <c r="D163" s="1738"/>
      <c r="E163" s="1738"/>
      <c r="F163" s="1738"/>
    </row>
    <row r="164" spans="2:6" ht="14.25">
      <c r="B164" s="1346"/>
    </row>
    <row r="165" spans="2:6" ht="14.25">
      <c r="B165" s="1346"/>
    </row>
    <row r="166" spans="2:6" ht="40.5" customHeight="1">
      <c r="B166" s="1735" t="s">
        <v>1668</v>
      </c>
      <c r="C166" s="1735"/>
      <c r="D166" s="1735"/>
      <c r="E166" s="1735"/>
      <c r="F166" s="1735"/>
    </row>
    <row r="167" spans="2:6" ht="27" customHeight="1">
      <c r="B167" s="1734" t="s">
        <v>1667</v>
      </c>
      <c r="C167" s="1734"/>
      <c r="D167" s="1734"/>
      <c r="E167" s="1734"/>
      <c r="F167" s="1734"/>
    </row>
    <row r="168" spans="2:6" ht="14.25">
      <c r="B168" s="1346"/>
    </row>
    <row r="169" spans="2:6" ht="14.25">
      <c r="B169" s="1346"/>
    </row>
    <row r="170" spans="2:6" ht="13.5" customHeight="1">
      <c r="B170" s="1728" t="s">
        <v>234</v>
      </c>
      <c r="C170" s="1728"/>
      <c r="D170" s="1728"/>
      <c r="E170" s="1728"/>
      <c r="F170" s="1728"/>
    </row>
    <row r="171" spans="2:6">
      <c r="B171" s="1342"/>
    </row>
    <row r="172" spans="2:6">
      <c r="B172" s="1342"/>
    </row>
    <row r="173" spans="2:6" ht="14.25">
      <c r="B173" s="1352"/>
    </row>
    <row r="174" spans="2:6">
      <c r="B174" s="1342"/>
    </row>
    <row r="175" spans="2:6" ht="14.25">
      <c r="B175" s="1346"/>
    </row>
    <row r="176" spans="2:6">
      <c r="B176" s="1351"/>
    </row>
    <row r="177" spans="2:2">
      <c r="B177" s="1351"/>
    </row>
  </sheetData>
  <mergeCells count="82">
    <mergeCell ref="B95:C95"/>
    <mergeCell ref="B34:F34"/>
    <mergeCell ref="B29:C29"/>
    <mergeCell ref="C9:F9"/>
    <mergeCell ref="B93:F93"/>
    <mergeCell ref="C22:F22"/>
    <mergeCell ref="C23:F23"/>
    <mergeCell ref="C10:F10"/>
    <mergeCell ref="C13:F13"/>
    <mergeCell ref="C14:F14"/>
    <mergeCell ref="C15:F15"/>
    <mergeCell ref="C21:F21"/>
    <mergeCell ref="B11:B12"/>
    <mergeCell ref="B17:F17"/>
    <mergeCell ref="B19:C19"/>
    <mergeCell ref="C104:F104"/>
    <mergeCell ref="C105:F105"/>
    <mergeCell ref="C106:F107"/>
    <mergeCell ref="A1:A3"/>
    <mergeCell ref="B103:C103"/>
    <mergeCell ref="B33:F33"/>
    <mergeCell ref="B30:F32"/>
    <mergeCell ref="B42:F42"/>
    <mergeCell ref="C24:F24"/>
    <mergeCell ref="C25:F25"/>
    <mergeCell ref="B44:C44"/>
    <mergeCell ref="B36:C36"/>
    <mergeCell ref="B40:F40"/>
    <mergeCell ref="B38:F38"/>
    <mergeCell ref="B92:C92"/>
    <mergeCell ref="B7:C7"/>
    <mergeCell ref="C125:F125"/>
    <mergeCell ref="B153:F153"/>
    <mergeCell ref="C126:F126"/>
    <mergeCell ref="C127:F127"/>
    <mergeCell ref="B145:F145"/>
    <mergeCell ref="C121:F121"/>
    <mergeCell ref="C122:F122"/>
    <mergeCell ref="C123:F123"/>
    <mergeCell ref="C120:F120"/>
    <mergeCell ref="C124:F124"/>
    <mergeCell ref="B114:F114"/>
    <mergeCell ref="B8:C8"/>
    <mergeCell ref="C26:F26"/>
    <mergeCell ref="C27:F27"/>
    <mergeCell ref="C20:F20"/>
    <mergeCell ref="B113:F113"/>
    <mergeCell ref="C11:C12"/>
    <mergeCell ref="D11:F12"/>
    <mergeCell ref="C108:F108"/>
    <mergeCell ref="C109:F109"/>
    <mergeCell ref="C110:F110"/>
    <mergeCell ref="B106:B107"/>
    <mergeCell ref="B98:C98"/>
    <mergeCell ref="B101:F101"/>
    <mergeCell ref="B102:C102"/>
    <mergeCell ref="C46:E54"/>
    <mergeCell ref="D7:K7"/>
    <mergeCell ref="B6:C6"/>
    <mergeCell ref="B1:C1"/>
    <mergeCell ref="B2:F2"/>
    <mergeCell ref="B4:C4"/>
    <mergeCell ref="B5:C5"/>
    <mergeCell ref="D5:F5"/>
    <mergeCell ref="D6:E6"/>
    <mergeCell ref="E3:F3"/>
    <mergeCell ref="B117:F117"/>
    <mergeCell ref="B147:C147"/>
    <mergeCell ref="B150:C150"/>
    <mergeCell ref="C157:F157"/>
    <mergeCell ref="B170:F170"/>
    <mergeCell ref="B167:F167"/>
    <mergeCell ref="B166:F166"/>
    <mergeCell ref="B159:B160"/>
    <mergeCell ref="C159:F160"/>
    <mergeCell ref="C161:F161"/>
    <mergeCell ref="C162:F162"/>
    <mergeCell ref="C163:F163"/>
    <mergeCell ref="C158:F158"/>
    <mergeCell ref="B154:C154"/>
    <mergeCell ref="B144:C144"/>
    <mergeCell ref="B119:C119"/>
  </mergeCells>
  <phoneticPr fontId="6"/>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79" orientation="portrait" r:id="rId1"/>
  <headerFooter alignWithMargins="0"/>
  <rowBreaks count="3" manualBreakCount="3">
    <brk id="33" min="1" max="5" man="1"/>
    <brk id="91" min="1" max="6" man="1"/>
    <brk id="143" min="1" max="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7"/>
  <sheetViews>
    <sheetView view="pageBreakPreview" zoomScale="85" zoomScaleNormal="100" zoomScaleSheetLayoutView="85" workbookViewId="0">
      <selection activeCell="I41" sqref="H41:I41"/>
    </sheetView>
  </sheetViews>
  <sheetFormatPr defaultRowHeight="13.5"/>
  <cols>
    <col min="1" max="1" width="10.625" style="1296" customWidth="1"/>
    <col min="2" max="3" width="5.125" style="1471" customWidth="1"/>
    <col min="4" max="15" width="4.625" style="1471" customWidth="1"/>
    <col min="16" max="21" width="5.125" style="1471" customWidth="1"/>
    <col min="22" max="26" width="4.125" style="1471" customWidth="1"/>
    <col min="27" max="16384" width="9" style="1471"/>
  </cols>
  <sheetData>
    <row r="1" spans="1:21" ht="21.75" customHeight="1">
      <c r="A1" s="1761" t="s">
        <v>754</v>
      </c>
      <c r="B1" s="3479" t="s">
        <v>1662</v>
      </c>
      <c r="C1" s="3479"/>
      <c r="D1" s="3479"/>
      <c r="E1" s="3479"/>
      <c r="F1" s="3479"/>
      <c r="G1" s="3479"/>
      <c r="H1" s="3479"/>
      <c r="I1" s="3479"/>
      <c r="J1" s="3479"/>
      <c r="K1" s="3479"/>
      <c r="L1" s="3479"/>
      <c r="M1" s="3479"/>
      <c r="N1" s="3479"/>
      <c r="O1" s="3479"/>
      <c r="P1" s="3479"/>
      <c r="Q1" s="3479"/>
      <c r="R1" s="3479"/>
      <c r="S1" s="3479"/>
      <c r="T1" s="3479"/>
      <c r="U1" s="3479"/>
    </row>
    <row r="2" spans="1:21" ht="21.75" customHeight="1">
      <c r="A2" s="1761"/>
      <c r="B2" s="3479"/>
      <c r="C2" s="3479"/>
      <c r="D2" s="3479"/>
      <c r="E2" s="3479"/>
      <c r="F2" s="3479"/>
      <c r="G2" s="3479"/>
      <c r="H2" s="3479"/>
      <c r="I2" s="3479"/>
      <c r="J2" s="3479"/>
      <c r="K2" s="3479"/>
      <c r="L2" s="3479"/>
      <c r="M2" s="3479"/>
      <c r="N2" s="3479"/>
      <c r="O2" s="3479"/>
      <c r="P2" s="3479"/>
      <c r="Q2" s="3479"/>
      <c r="R2" s="3479"/>
      <c r="S2" s="3479"/>
      <c r="T2" s="3479"/>
      <c r="U2" s="3479"/>
    </row>
    <row r="3" spans="1:21" ht="21.75" customHeight="1">
      <c r="A3" s="1761"/>
    </row>
    <row r="4" spans="1:21" ht="21.75" customHeight="1">
      <c r="A4" s="1026"/>
      <c r="B4" s="3480" t="s">
        <v>1661</v>
      </c>
      <c r="C4" s="3480"/>
      <c r="D4" s="3477" t="str">
        <f>" "&amp;入力シート!$D$4&amp;入力シート!$E$4&amp;入力シート!$G$4&amp;" "&amp;入力シート!$I$4&amp;入力シート!$K$4&amp;入力シート!$O$4</f>
        <v xml:space="preserve"> 令和年度 起工第号</v>
      </c>
      <c r="E4" s="3477"/>
      <c r="F4" s="3477"/>
      <c r="G4" s="3477"/>
      <c r="H4" s="3477" t="str">
        <f>" "&amp;入力シート!$D$4&amp;入力シート!$E$4&amp;入力シート!$G$4&amp;" "&amp;入力シート!$I$4&amp;入力シート!$K$4&amp;入力シート!$O$4</f>
        <v xml:space="preserve"> 令和年度 起工第号</v>
      </c>
      <c r="I4" s="3477"/>
      <c r="J4" s="3477"/>
      <c r="K4" s="3477"/>
    </row>
    <row r="5" spans="1:21" ht="21.75" customHeight="1">
      <c r="A5" s="1027"/>
      <c r="B5" s="3480" t="s">
        <v>1660</v>
      </c>
      <c r="C5" s="3480"/>
      <c r="D5" s="3477" t="str">
        <f>" " &amp; 入力シート!$D$6</f>
        <v xml:space="preserve"> </v>
      </c>
      <c r="E5" s="3477"/>
      <c r="F5" s="3477"/>
      <c r="G5" s="3477"/>
      <c r="H5" s="3477" t="str">
        <f>" " &amp; 入力シート!$D$6</f>
        <v xml:space="preserve"> </v>
      </c>
      <c r="I5" s="3477"/>
      <c r="J5" s="3477"/>
      <c r="K5" s="3477"/>
    </row>
    <row r="6" spans="1:21" ht="21.75" customHeight="1">
      <c r="A6" s="1027"/>
      <c r="B6" s="3476" t="s">
        <v>1962</v>
      </c>
      <c r="C6" s="3476"/>
      <c r="D6" s="3477" t="str">
        <f>" " &amp; 入力シート!$D$23&amp;" "</f>
        <v xml:space="preserve">  </v>
      </c>
      <c r="E6" s="3477"/>
      <c r="F6" s="3477" t="str">
        <f>入力シート!$D$23&amp;" "</f>
        <v xml:space="preserve"> </v>
      </c>
      <c r="G6" s="3477"/>
      <c r="H6" s="3477" t="str">
        <f>入力シート!$D$23&amp;" "</f>
        <v xml:space="preserve"> </v>
      </c>
      <c r="I6" s="3477"/>
      <c r="J6" s="3477" t="str">
        <f>入力シート!$D$23&amp;" "</f>
        <v xml:space="preserve"> </v>
      </c>
      <c r="K6" s="3477"/>
    </row>
    <row r="7" spans="1:21" ht="21.75" customHeight="1">
      <c r="A7" s="1027"/>
      <c r="B7" s="3478" t="s">
        <v>1659</v>
      </c>
      <c r="C7" s="3478"/>
      <c r="D7" s="3470" t="s">
        <v>1658</v>
      </c>
      <c r="E7" s="3470"/>
      <c r="F7" s="3471"/>
      <c r="G7" s="3472"/>
      <c r="H7" s="3472"/>
      <c r="I7" s="3472"/>
      <c r="J7" s="3472"/>
      <c r="K7" s="3472"/>
    </row>
    <row r="8" spans="1:21" ht="21.75" customHeight="1">
      <c r="A8" s="1027"/>
      <c r="D8" s="3470" t="s">
        <v>1657</v>
      </c>
      <c r="E8" s="3470"/>
      <c r="F8" s="3471"/>
      <c r="G8" s="3472"/>
      <c r="H8" s="3472"/>
      <c r="I8" s="3472"/>
      <c r="J8" s="3472"/>
      <c r="K8" s="3472"/>
    </row>
    <row r="9" spans="1:21" ht="21.75" customHeight="1">
      <c r="A9" s="1027"/>
      <c r="D9" s="3474" t="s">
        <v>1656</v>
      </c>
      <c r="E9" s="3474"/>
      <c r="F9" s="3475" t="str">
        <f>IF(F7="","",F8-F7+1)</f>
        <v/>
      </c>
      <c r="G9" s="3475"/>
      <c r="H9" s="3475"/>
      <c r="I9" s="3475"/>
      <c r="J9" s="3475"/>
      <c r="K9" s="1472" t="s">
        <v>1655</v>
      </c>
    </row>
    <row r="10" spans="1:21" ht="21.75" customHeight="1">
      <c r="A10" s="1027"/>
    </row>
    <row r="11" spans="1:21" ht="21.75" customHeight="1">
      <c r="A11" s="1027"/>
      <c r="B11" s="3464" t="s">
        <v>1654</v>
      </c>
      <c r="C11" s="3464"/>
      <c r="D11" s="3464"/>
      <c r="E11" s="3464"/>
      <c r="F11" s="3464"/>
      <c r="G11" s="3464"/>
      <c r="H11" s="3464"/>
      <c r="I11" s="3464"/>
      <c r="J11" s="3464"/>
      <c r="K11" s="3464"/>
      <c r="L11" s="3464"/>
      <c r="M11" s="3464"/>
      <c r="N11" s="3464"/>
      <c r="O11" s="3464"/>
      <c r="P11" s="3473" t="s">
        <v>1961</v>
      </c>
      <c r="Q11" s="3473"/>
      <c r="R11" s="3473"/>
      <c r="S11" s="3473" t="s">
        <v>1653</v>
      </c>
      <c r="T11" s="3473"/>
      <c r="U11" s="3473"/>
    </row>
    <row r="12" spans="1:21" ht="21.75" customHeight="1">
      <c r="A12" s="1027"/>
      <c r="B12" s="3467" t="s">
        <v>1652</v>
      </c>
      <c r="C12" s="3467"/>
      <c r="D12" s="3467"/>
      <c r="E12" s="3467"/>
      <c r="F12" s="3467"/>
      <c r="G12" s="3467"/>
      <c r="H12" s="3467"/>
      <c r="I12" s="3467"/>
      <c r="J12" s="3467"/>
      <c r="K12" s="3467"/>
      <c r="L12" s="3467"/>
      <c r="M12" s="3467"/>
      <c r="N12" s="3467"/>
      <c r="O12" s="3467"/>
      <c r="P12" s="3467"/>
      <c r="Q12" s="3467"/>
      <c r="R12" s="3467"/>
      <c r="S12" s="3467"/>
      <c r="T12" s="3467"/>
      <c r="U12" s="3467"/>
    </row>
    <row r="13" spans="1:21" ht="21.75" customHeight="1">
      <c r="A13" s="1028"/>
      <c r="B13" s="3465" t="s">
        <v>1651</v>
      </c>
      <c r="C13" s="3465"/>
      <c r="D13" s="3465"/>
      <c r="E13" s="3465"/>
      <c r="F13" s="3465"/>
      <c r="G13" s="3465"/>
      <c r="H13" s="3465"/>
      <c r="I13" s="3465"/>
      <c r="J13" s="3465"/>
      <c r="K13" s="3465"/>
      <c r="L13" s="3465"/>
      <c r="M13" s="3465"/>
      <c r="N13" s="3465"/>
      <c r="O13" s="3465"/>
      <c r="P13" s="3464"/>
      <c r="Q13" s="3464"/>
      <c r="R13" s="3464"/>
      <c r="S13" s="3464"/>
      <c r="T13" s="3464"/>
      <c r="U13" s="3464"/>
    </row>
    <row r="14" spans="1:21" ht="21.75" customHeight="1">
      <c r="A14" s="1028"/>
      <c r="B14" s="3465" t="s">
        <v>1650</v>
      </c>
      <c r="C14" s="3465"/>
      <c r="D14" s="3465"/>
      <c r="E14" s="3465"/>
      <c r="F14" s="3465"/>
      <c r="G14" s="3465"/>
      <c r="H14" s="3465"/>
      <c r="I14" s="3465"/>
      <c r="J14" s="3465"/>
      <c r="K14" s="3465"/>
      <c r="L14" s="3465"/>
      <c r="M14" s="3465"/>
      <c r="N14" s="3465"/>
      <c r="O14" s="3465"/>
      <c r="P14" s="3464"/>
      <c r="Q14" s="3464"/>
      <c r="R14" s="3464"/>
      <c r="S14" s="3464"/>
      <c r="T14" s="3464"/>
      <c r="U14" s="3464"/>
    </row>
    <row r="15" spans="1:21" ht="21.75" customHeight="1">
      <c r="A15" s="1028"/>
      <c r="B15" s="3465" t="s">
        <v>1649</v>
      </c>
      <c r="C15" s="3465"/>
      <c r="D15" s="3465"/>
      <c r="E15" s="3465"/>
      <c r="F15" s="3465"/>
      <c r="G15" s="3465"/>
      <c r="H15" s="3465"/>
      <c r="I15" s="3465"/>
      <c r="J15" s="3465"/>
      <c r="K15" s="3465"/>
      <c r="L15" s="3465"/>
      <c r="M15" s="3465"/>
      <c r="N15" s="3465"/>
      <c r="O15" s="3465"/>
      <c r="P15" s="3464"/>
      <c r="Q15" s="3464"/>
      <c r="R15" s="3464"/>
      <c r="S15" s="3464"/>
      <c r="T15" s="3464"/>
      <c r="U15" s="3464"/>
    </row>
    <row r="16" spans="1:21" ht="21.75" customHeight="1">
      <c r="A16" s="1028"/>
      <c r="B16" s="3465" t="s">
        <v>1648</v>
      </c>
      <c r="C16" s="3465"/>
      <c r="D16" s="3465"/>
      <c r="E16" s="3465"/>
      <c r="F16" s="3465"/>
      <c r="G16" s="3465"/>
      <c r="H16" s="3465"/>
      <c r="I16" s="3465"/>
      <c r="J16" s="3465"/>
      <c r="K16" s="3465"/>
      <c r="L16" s="3465"/>
      <c r="M16" s="3465"/>
      <c r="N16" s="3465"/>
      <c r="O16" s="3465"/>
      <c r="P16" s="3464"/>
      <c r="Q16" s="3464"/>
      <c r="R16" s="3464"/>
      <c r="S16" s="3464"/>
      <c r="T16" s="3464"/>
      <c r="U16" s="3464"/>
    </row>
    <row r="17" spans="1:21" ht="21.75" customHeight="1">
      <c r="A17" s="1028"/>
      <c r="B17" s="3465" t="s">
        <v>1647</v>
      </c>
      <c r="C17" s="3465"/>
      <c r="D17" s="3465"/>
      <c r="E17" s="3465"/>
      <c r="F17" s="3465"/>
      <c r="G17" s="3465"/>
      <c r="H17" s="3465"/>
      <c r="I17" s="3465"/>
      <c r="J17" s="3465"/>
      <c r="K17" s="3465"/>
      <c r="L17" s="3465"/>
      <c r="M17" s="3465"/>
      <c r="N17" s="3465"/>
      <c r="O17" s="3465"/>
      <c r="P17" s="3464"/>
      <c r="Q17" s="3464"/>
      <c r="R17" s="3464"/>
      <c r="S17" s="3464"/>
      <c r="T17" s="3464"/>
      <c r="U17" s="3464"/>
    </row>
    <row r="18" spans="1:21" ht="21.75" customHeight="1">
      <c r="A18" s="1028"/>
      <c r="B18" s="3469" t="s">
        <v>1646</v>
      </c>
      <c r="C18" s="3469"/>
      <c r="D18" s="3469"/>
      <c r="E18" s="3469"/>
      <c r="F18" s="3469"/>
      <c r="G18" s="3469"/>
      <c r="H18" s="3469"/>
      <c r="I18" s="3469"/>
      <c r="J18" s="3469"/>
      <c r="K18" s="3469"/>
      <c r="L18" s="3469"/>
      <c r="M18" s="3469"/>
      <c r="N18" s="3469"/>
      <c r="O18" s="3469"/>
      <c r="P18" s="3464"/>
      <c r="Q18" s="3464"/>
      <c r="R18" s="3464"/>
      <c r="S18" s="3464"/>
      <c r="T18" s="3464"/>
      <c r="U18" s="3464"/>
    </row>
    <row r="19" spans="1:21" ht="21.75" customHeight="1">
      <c r="A19" s="1028"/>
      <c r="B19" s="3468" t="s">
        <v>1645</v>
      </c>
      <c r="C19" s="3468"/>
      <c r="D19" s="3468"/>
      <c r="E19" s="3468"/>
      <c r="F19" s="3468"/>
      <c r="G19" s="3468"/>
      <c r="H19" s="3468"/>
      <c r="I19" s="3468"/>
      <c r="J19" s="3468"/>
      <c r="K19" s="3468"/>
      <c r="L19" s="3468"/>
      <c r="M19" s="3468"/>
      <c r="N19" s="3468"/>
      <c r="O19" s="3468"/>
      <c r="P19" s="3468"/>
      <c r="Q19" s="3468"/>
      <c r="R19" s="3468"/>
      <c r="S19" s="3468"/>
      <c r="T19" s="3468"/>
      <c r="U19" s="3468"/>
    </row>
    <row r="20" spans="1:21" ht="21.75" customHeight="1">
      <c r="A20" s="1028"/>
      <c r="B20" s="3465" t="s">
        <v>1644</v>
      </c>
      <c r="C20" s="3465"/>
      <c r="D20" s="3465"/>
      <c r="E20" s="3465"/>
      <c r="F20" s="3465"/>
      <c r="G20" s="3465"/>
      <c r="H20" s="3465"/>
      <c r="I20" s="3465"/>
      <c r="J20" s="3465"/>
      <c r="K20" s="3465"/>
      <c r="L20" s="3465"/>
      <c r="M20" s="3465"/>
      <c r="N20" s="3465"/>
      <c r="O20" s="3465"/>
      <c r="P20" s="3464"/>
      <c r="Q20" s="3464"/>
      <c r="R20" s="3464"/>
      <c r="S20" s="3464"/>
      <c r="T20" s="3464"/>
      <c r="U20" s="3464"/>
    </row>
    <row r="21" spans="1:21" ht="21.75" customHeight="1">
      <c r="A21" s="1028"/>
      <c r="B21" s="3465" t="s">
        <v>1643</v>
      </c>
      <c r="C21" s="3465"/>
      <c r="D21" s="3465"/>
      <c r="E21" s="3465"/>
      <c r="F21" s="3465"/>
      <c r="G21" s="3465"/>
      <c r="H21" s="3465"/>
      <c r="I21" s="3465"/>
      <c r="J21" s="3465"/>
      <c r="K21" s="3465"/>
      <c r="L21" s="3465"/>
      <c r="M21" s="3465"/>
      <c r="N21" s="3465"/>
      <c r="O21" s="3465"/>
      <c r="P21" s="3464"/>
      <c r="Q21" s="3464"/>
      <c r="R21" s="3464"/>
      <c r="S21" s="3464"/>
      <c r="T21" s="3464"/>
      <c r="U21" s="3464"/>
    </row>
    <row r="22" spans="1:21" ht="21.75" customHeight="1">
      <c r="A22" s="1028"/>
      <c r="B22" s="3465" t="s">
        <v>1642</v>
      </c>
      <c r="C22" s="3465"/>
      <c r="D22" s="3465"/>
      <c r="E22" s="3465"/>
      <c r="F22" s="3465"/>
      <c r="G22" s="3465"/>
      <c r="H22" s="3465"/>
      <c r="I22" s="3465"/>
      <c r="J22" s="3465"/>
      <c r="K22" s="3465"/>
      <c r="L22" s="3465"/>
      <c r="M22" s="3465"/>
      <c r="N22" s="3465"/>
      <c r="O22" s="3465"/>
      <c r="P22" s="3464"/>
      <c r="Q22" s="3464"/>
      <c r="R22" s="3464"/>
      <c r="S22" s="3464"/>
      <c r="T22" s="3464"/>
      <c r="U22" s="3464"/>
    </row>
    <row r="23" spans="1:21" ht="21.75" customHeight="1">
      <c r="A23" s="1028"/>
      <c r="B23" s="3465" t="s">
        <v>1641</v>
      </c>
      <c r="C23" s="3465"/>
      <c r="D23" s="3465"/>
      <c r="E23" s="3465"/>
      <c r="F23" s="3465"/>
      <c r="G23" s="3465"/>
      <c r="H23" s="3465"/>
      <c r="I23" s="3465"/>
      <c r="J23" s="3465"/>
      <c r="K23" s="3465"/>
      <c r="L23" s="3465"/>
      <c r="M23" s="3465"/>
      <c r="N23" s="3465"/>
      <c r="O23" s="3465"/>
      <c r="P23" s="3464"/>
      <c r="Q23" s="3464"/>
      <c r="R23" s="3464"/>
      <c r="S23" s="3464"/>
      <c r="T23" s="3464"/>
      <c r="U23" s="3464"/>
    </row>
    <row r="24" spans="1:21" ht="21.75" customHeight="1">
      <c r="A24" s="1028"/>
      <c r="B24" s="3465" t="s">
        <v>1640</v>
      </c>
      <c r="C24" s="3465"/>
      <c r="D24" s="3465"/>
      <c r="E24" s="3465"/>
      <c r="F24" s="3465"/>
      <c r="G24" s="3465"/>
      <c r="H24" s="3465"/>
      <c r="I24" s="3465"/>
      <c r="J24" s="3465"/>
      <c r="K24" s="3465"/>
      <c r="L24" s="3465"/>
      <c r="M24" s="3465"/>
      <c r="N24" s="3465"/>
      <c r="O24" s="3465"/>
      <c r="P24" s="3464"/>
      <c r="Q24" s="3464"/>
      <c r="R24" s="3464"/>
      <c r="S24" s="3464"/>
      <c r="T24" s="3464"/>
      <c r="U24" s="3464"/>
    </row>
    <row r="25" spans="1:21" ht="21.75" customHeight="1">
      <c r="A25" s="1028"/>
      <c r="B25" s="3467" t="s">
        <v>1639</v>
      </c>
      <c r="C25" s="3467"/>
      <c r="D25" s="3467"/>
      <c r="E25" s="3467"/>
      <c r="F25" s="3467"/>
      <c r="G25" s="3467"/>
      <c r="H25" s="3467"/>
      <c r="I25" s="3467"/>
      <c r="J25" s="3467"/>
      <c r="K25" s="3467"/>
      <c r="L25" s="3467"/>
      <c r="M25" s="3467"/>
      <c r="N25" s="3467"/>
      <c r="O25" s="3467"/>
      <c r="P25" s="3467"/>
      <c r="Q25" s="3467"/>
      <c r="R25" s="3467"/>
      <c r="S25" s="3467"/>
      <c r="T25" s="3467"/>
      <c r="U25" s="3467"/>
    </row>
    <row r="26" spans="1:21" ht="21.75" customHeight="1">
      <c r="A26" s="1028"/>
      <c r="B26" s="3465" t="s">
        <v>1638</v>
      </c>
      <c r="C26" s="3465"/>
      <c r="D26" s="3465"/>
      <c r="E26" s="3465"/>
      <c r="F26" s="3465"/>
      <c r="G26" s="3465"/>
      <c r="H26" s="3465"/>
      <c r="I26" s="3465"/>
      <c r="J26" s="3465"/>
      <c r="K26" s="3465"/>
      <c r="L26" s="3465"/>
      <c r="M26" s="3465"/>
      <c r="N26" s="3465"/>
      <c r="O26" s="3465"/>
      <c r="P26" s="3464"/>
      <c r="Q26" s="3464"/>
      <c r="R26" s="3464"/>
      <c r="S26" s="3464"/>
      <c r="T26" s="3464"/>
      <c r="U26" s="3464"/>
    </row>
    <row r="27" spans="1:21" ht="21.75" customHeight="1">
      <c r="A27" s="1028"/>
      <c r="B27" s="3465" t="s">
        <v>1637</v>
      </c>
      <c r="C27" s="3465"/>
      <c r="D27" s="3465"/>
      <c r="E27" s="3465"/>
      <c r="F27" s="3465"/>
      <c r="G27" s="3465"/>
      <c r="H27" s="3465"/>
      <c r="I27" s="3465"/>
      <c r="J27" s="3465"/>
      <c r="K27" s="3465"/>
      <c r="L27" s="3465"/>
      <c r="M27" s="3465"/>
      <c r="N27" s="3465"/>
      <c r="O27" s="3465"/>
      <c r="P27" s="3464"/>
      <c r="Q27" s="3464"/>
      <c r="R27" s="3464"/>
      <c r="S27" s="3464"/>
      <c r="T27" s="3464"/>
      <c r="U27" s="3464"/>
    </row>
    <row r="28" spans="1:21" ht="21.75" customHeight="1">
      <c r="A28" s="1028"/>
      <c r="B28" s="3465" t="s">
        <v>1636</v>
      </c>
      <c r="C28" s="3465"/>
      <c r="D28" s="3465"/>
      <c r="E28" s="3465"/>
      <c r="F28" s="3465"/>
      <c r="G28" s="3465"/>
      <c r="H28" s="3465"/>
      <c r="I28" s="3465"/>
      <c r="J28" s="3465"/>
      <c r="K28" s="3465"/>
      <c r="L28" s="3465"/>
      <c r="M28" s="3465"/>
      <c r="N28" s="3465"/>
      <c r="O28" s="3465"/>
      <c r="P28" s="3464"/>
      <c r="Q28" s="3464"/>
      <c r="R28" s="3464"/>
      <c r="S28" s="3464"/>
      <c r="T28" s="3464"/>
      <c r="U28" s="3464"/>
    </row>
    <row r="29" spans="1:21" ht="21.75" customHeight="1">
      <c r="A29" s="1028"/>
      <c r="B29" s="3465" t="s">
        <v>1635</v>
      </c>
      <c r="C29" s="3465"/>
      <c r="D29" s="3465"/>
      <c r="E29" s="3465"/>
      <c r="F29" s="3465"/>
      <c r="G29" s="3465"/>
      <c r="H29" s="3465"/>
      <c r="I29" s="3465"/>
      <c r="J29" s="3465"/>
      <c r="K29" s="3465"/>
      <c r="L29" s="3465"/>
      <c r="M29" s="3465"/>
      <c r="N29" s="3465"/>
      <c r="O29" s="3465"/>
      <c r="P29" s="3464"/>
      <c r="Q29" s="3464"/>
      <c r="R29" s="3464"/>
      <c r="S29" s="3464"/>
      <c r="T29" s="3464"/>
      <c r="U29" s="3464"/>
    </row>
    <row r="30" spans="1:21" ht="21.75" customHeight="1">
      <c r="A30" s="1028"/>
      <c r="B30" s="3465" t="s">
        <v>1634</v>
      </c>
      <c r="C30" s="3465"/>
      <c r="D30" s="3465"/>
      <c r="E30" s="3465"/>
      <c r="F30" s="3465"/>
      <c r="G30" s="3465"/>
      <c r="H30" s="3465"/>
      <c r="I30" s="3465"/>
      <c r="J30" s="3465"/>
      <c r="K30" s="3465"/>
      <c r="L30" s="3465"/>
      <c r="M30" s="3465"/>
      <c r="N30" s="3465"/>
      <c r="O30" s="3465"/>
      <c r="P30" s="3464"/>
      <c r="Q30" s="3464"/>
      <c r="R30" s="3464"/>
      <c r="S30" s="3464"/>
      <c r="T30" s="3464"/>
      <c r="U30" s="3464"/>
    </row>
    <row r="31" spans="1:21" ht="21.75" customHeight="1">
      <c r="A31" s="1028"/>
      <c r="B31" s="3465" t="s">
        <v>1633</v>
      </c>
      <c r="C31" s="3465"/>
      <c r="D31" s="3465"/>
      <c r="E31" s="3465"/>
      <c r="F31" s="3465"/>
      <c r="G31" s="3465"/>
      <c r="H31" s="3465"/>
      <c r="I31" s="3465"/>
      <c r="J31" s="3465"/>
      <c r="K31" s="3465"/>
      <c r="L31" s="3465"/>
      <c r="M31" s="3465"/>
      <c r="N31" s="3465"/>
      <c r="O31" s="3465"/>
      <c r="P31" s="3464"/>
      <c r="Q31" s="3464"/>
      <c r="R31" s="3464"/>
      <c r="S31" s="3464"/>
      <c r="T31" s="3464"/>
      <c r="U31" s="3464"/>
    </row>
    <row r="32" spans="1:21" ht="21.75" customHeight="1">
      <c r="A32" s="1028"/>
    </row>
    <row r="33" spans="1:21" ht="21.75" customHeight="1">
      <c r="A33" s="1028"/>
      <c r="B33" s="1471" t="s">
        <v>1632</v>
      </c>
    </row>
    <row r="34" spans="1:21" ht="21.75" customHeight="1">
      <c r="A34" s="1028"/>
    </row>
    <row r="35" spans="1:21" ht="21.75" customHeight="1">
      <c r="A35" s="1028"/>
      <c r="M35" s="1473"/>
      <c r="N35" s="1473"/>
      <c r="O35" s="1473"/>
      <c r="P35" s="3466" t="s">
        <v>1631</v>
      </c>
      <c r="Q35" s="3466"/>
      <c r="R35" s="3466"/>
      <c r="S35" s="3466"/>
      <c r="T35" s="3466"/>
      <c r="U35" s="3466"/>
    </row>
    <row r="36" spans="1:21" ht="21.75" customHeight="1">
      <c r="A36" s="1028"/>
    </row>
    <row r="37" spans="1:21" ht="21.75" customHeight="1">
      <c r="A37" s="1028"/>
    </row>
    <row r="38" spans="1:21" ht="21.75" customHeight="1">
      <c r="A38" s="1028"/>
    </row>
    <row r="39" spans="1:21" ht="21.75" customHeight="1">
      <c r="A39" s="1028"/>
    </row>
    <row r="40" spans="1:21" ht="21.75" customHeight="1">
      <c r="A40" s="1028"/>
    </row>
    <row r="41" spans="1:21" ht="21.75" customHeight="1">
      <c r="A41" s="1028"/>
    </row>
    <row r="42" spans="1:21" ht="21.75" customHeight="1">
      <c r="A42" s="1028"/>
    </row>
    <row r="43" spans="1:21" ht="21.75" customHeight="1">
      <c r="A43" s="1028"/>
    </row>
    <row r="44" spans="1:21" ht="21.75" customHeight="1">
      <c r="A44" s="1028"/>
    </row>
    <row r="45" spans="1:21" ht="21.75" customHeight="1">
      <c r="A45" s="1028"/>
    </row>
    <row r="46" spans="1:21" ht="21.75" customHeight="1">
      <c r="A46" s="1028"/>
    </row>
    <row r="47" spans="1:21" ht="21.75" customHeight="1">
      <c r="A47" s="1028"/>
    </row>
    <row r="48" spans="1:21" ht="24.75" customHeight="1">
      <c r="A48" s="1028"/>
    </row>
    <row r="49" spans="1:1" ht="24.75" customHeight="1">
      <c r="A49" s="1028"/>
    </row>
    <row r="50" spans="1:1" ht="24.75" customHeight="1">
      <c r="A50" s="1028"/>
    </row>
    <row r="51" spans="1:1" ht="24.75" customHeight="1">
      <c r="A51" s="1028"/>
    </row>
    <row r="52" spans="1:1" ht="24.75" customHeight="1">
      <c r="A52" s="1028"/>
    </row>
    <row r="53" spans="1:1" ht="24.75" customHeight="1">
      <c r="A53" s="1028"/>
    </row>
    <row r="54" spans="1:1" ht="24.75" customHeight="1">
      <c r="A54" s="1028"/>
    </row>
    <row r="55" spans="1:1" ht="24.75" customHeight="1">
      <c r="A55" s="1028"/>
    </row>
    <row r="56" spans="1:1" ht="24.75" customHeight="1">
      <c r="A56" s="1028"/>
    </row>
    <row r="57" spans="1:1" ht="24.75" customHeight="1">
      <c r="A57" s="1028"/>
    </row>
    <row r="58" spans="1:1" ht="24.75" customHeight="1">
      <c r="A58" s="1028"/>
    </row>
    <row r="59" spans="1:1" ht="24.75" customHeight="1">
      <c r="A59" s="1028"/>
    </row>
    <row r="60" spans="1:1" ht="24.75" customHeight="1">
      <c r="A60" s="1028"/>
    </row>
    <row r="61" spans="1:1">
      <c r="A61" s="1028"/>
    </row>
    <row r="62" spans="1:1">
      <c r="A62" s="1028"/>
    </row>
    <row r="63" spans="1:1">
      <c r="A63" s="1028"/>
    </row>
    <row r="64" spans="1:1">
      <c r="A64" s="1028"/>
    </row>
    <row r="65" spans="1:1">
      <c r="A65" s="1028"/>
    </row>
    <row r="66" spans="1:1">
      <c r="A66" s="1028"/>
    </row>
    <row r="67" spans="1:1">
      <c r="A67" s="1028"/>
    </row>
    <row r="68" spans="1:1">
      <c r="A68" s="1028"/>
    </row>
    <row r="69" spans="1:1">
      <c r="A69" s="1028"/>
    </row>
    <row r="70" spans="1:1">
      <c r="A70" s="1028"/>
    </row>
    <row r="71" spans="1:1">
      <c r="A71" s="1028"/>
    </row>
    <row r="72" spans="1:1">
      <c r="A72" s="1028"/>
    </row>
    <row r="73" spans="1:1">
      <c r="A73" s="1028"/>
    </row>
    <row r="74" spans="1:1">
      <c r="A74" s="1028"/>
    </row>
    <row r="75" spans="1:1">
      <c r="A75" s="1028"/>
    </row>
    <row r="76" spans="1:1">
      <c r="A76" s="1028"/>
    </row>
    <row r="77" spans="1:1">
      <c r="A77" s="1028"/>
    </row>
    <row r="78" spans="1:1">
      <c r="A78" s="1028"/>
    </row>
    <row r="79" spans="1:1">
      <c r="A79" s="1028"/>
    </row>
    <row r="80" spans="1:1">
      <c r="A80" s="1028"/>
    </row>
    <row r="81" spans="1:1">
      <c r="A81" s="1028"/>
    </row>
    <row r="82" spans="1:1">
      <c r="A82" s="1028"/>
    </row>
    <row r="83" spans="1:1">
      <c r="A83" s="1028"/>
    </row>
    <row r="84" spans="1:1">
      <c r="A84" s="1028"/>
    </row>
    <row r="85" spans="1:1">
      <c r="A85" s="1028"/>
    </row>
    <row r="86" spans="1:1">
      <c r="A86" s="1028"/>
    </row>
    <row r="87" spans="1:1">
      <c r="A87" s="1028"/>
    </row>
    <row r="88" spans="1:1">
      <c r="A88" s="1028"/>
    </row>
    <row r="89" spans="1:1">
      <c r="A89" s="1028"/>
    </row>
    <row r="90" spans="1:1">
      <c r="A90" s="1028"/>
    </row>
    <row r="91" spans="1:1">
      <c r="A91" s="1028"/>
    </row>
    <row r="92" spans="1:1">
      <c r="A92" s="1028"/>
    </row>
    <row r="93" spans="1:1">
      <c r="A93" s="1028"/>
    </row>
    <row r="94" spans="1:1">
      <c r="A94" s="1028"/>
    </row>
    <row r="95" spans="1:1">
      <c r="A95" s="1028"/>
    </row>
    <row r="96" spans="1:1">
      <c r="A96" s="1028"/>
    </row>
    <row r="97" spans="1:1">
      <c r="A97" s="1028"/>
    </row>
    <row r="98" spans="1:1">
      <c r="A98" s="1028"/>
    </row>
    <row r="99" spans="1:1">
      <c r="A99" s="1028"/>
    </row>
    <row r="100" spans="1:1">
      <c r="A100" s="1028"/>
    </row>
    <row r="101" spans="1:1">
      <c r="A101" s="1028"/>
    </row>
    <row r="102" spans="1:1">
      <c r="A102" s="1028"/>
    </row>
    <row r="103" spans="1:1">
      <c r="A103" s="1028"/>
    </row>
    <row r="104" spans="1:1">
      <c r="A104" s="1028"/>
    </row>
    <row r="105" spans="1:1">
      <c r="A105" s="1028"/>
    </row>
    <row r="106" spans="1:1">
      <c r="A106" s="1028"/>
    </row>
    <row r="107" spans="1:1">
      <c r="A107" s="1028"/>
    </row>
    <row r="108" spans="1:1">
      <c r="A108" s="1028"/>
    </row>
    <row r="109" spans="1:1">
      <c r="A109" s="1028"/>
    </row>
    <row r="110" spans="1:1">
      <c r="A110" s="1028"/>
    </row>
    <row r="111" spans="1:1">
      <c r="A111" s="1028"/>
    </row>
    <row r="112" spans="1:1">
      <c r="A112" s="1028"/>
    </row>
    <row r="113" spans="1:1">
      <c r="A113" s="1028"/>
    </row>
    <row r="114" spans="1:1">
      <c r="A114" s="1028"/>
    </row>
    <row r="115" spans="1:1">
      <c r="A115" s="1028"/>
    </row>
    <row r="116" spans="1:1">
      <c r="A116" s="1028"/>
    </row>
    <row r="117" spans="1:1">
      <c r="A117" s="1028"/>
    </row>
  </sheetData>
  <mergeCells count="74">
    <mergeCell ref="B6:C6"/>
    <mergeCell ref="D6:K6"/>
    <mergeCell ref="B7:C7"/>
    <mergeCell ref="A1:A3"/>
    <mergeCell ref="B1:U2"/>
    <mergeCell ref="B4:C4"/>
    <mergeCell ref="D4:K4"/>
    <mergeCell ref="B5:C5"/>
    <mergeCell ref="D5:K5"/>
    <mergeCell ref="B14:O14"/>
    <mergeCell ref="P14:R14"/>
    <mergeCell ref="S14:U14"/>
    <mergeCell ref="D7:E7"/>
    <mergeCell ref="F7:K7"/>
    <mergeCell ref="D8:E8"/>
    <mergeCell ref="F8:K8"/>
    <mergeCell ref="B11:O11"/>
    <mergeCell ref="P11:R11"/>
    <mergeCell ref="D9:E9"/>
    <mergeCell ref="F9:J9"/>
    <mergeCell ref="S11:U11"/>
    <mergeCell ref="B12:U12"/>
    <mergeCell ref="B13:O13"/>
    <mergeCell ref="P13:R13"/>
    <mergeCell ref="S13:U13"/>
    <mergeCell ref="B15:O15"/>
    <mergeCell ref="P15:R15"/>
    <mergeCell ref="S15:U15"/>
    <mergeCell ref="B16:O16"/>
    <mergeCell ref="P16:R16"/>
    <mergeCell ref="S16:U16"/>
    <mergeCell ref="B17:O17"/>
    <mergeCell ref="P17:R17"/>
    <mergeCell ref="S17:U17"/>
    <mergeCell ref="B18:O18"/>
    <mergeCell ref="P18:R18"/>
    <mergeCell ref="S18:U18"/>
    <mergeCell ref="B19:U19"/>
    <mergeCell ref="B20:O20"/>
    <mergeCell ref="P20:R20"/>
    <mergeCell ref="S20:U20"/>
    <mergeCell ref="B21:O21"/>
    <mergeCell ref="P21:R21"/>
    <mergeCell ref="S21:U21"/>
    <mergeCell ref="B22:O22"/>
    <mergeCell ref="P22:R22"/>
    <mergeCell ref="S22:U22"/>
    <mergeCell ref="B23:O23"/>
    <mergeCell ref="P23:R23"/>
    <mergeCell ref="S23:U23"/>
    <mergeCell ref="B24:O24"/>
    <mergeCell ref="P24:R24"/>
    <mergeCell ref="S24:U24"/>
    <mergeCell ref="B25:U25"/>
    <mergeCell ref="B26:O26"/>
    <mergeCell ref="P26:R26"/>
    <mergeCell ref="S26:U26"/>
    <mergeCell ref="B27:O27"/>
    <mergeCell ref="P27:R27"/>
    <mergeCell ref="S27:U27"/>
    <mergeCell ref="B28:O28"/>
    <mergeCell ref="P28:R28"/>
    <mergeCell ref="S28:U28"/>
    <mergeCell ref="S31:U31"/>
    <mergeCell ref="B29:O29"/>
    <mergeCell ref="P29:R29"/>
    <mergeCell ref="S29:U29"/>
    <mergeCell ref="P35:R35"/>
    <mergeCell ref="S35:U35"/>
    <mergeCell ref="B30:O30"/>
    <mergeCell ref="P30:R30"/>
    <mergeCell ref="S30:U30"/>
    <mergeCell ref="B31:O31"/>
    <mergeCell ref="P31:R31"/>
  </mergeCells>
  <phoneticPr fontId="6"/>
  <hyperlinks>
    <hyperlink ref="A1:A2" location="表紙１!A1" display="表紙１へ戻る"/>
    <hyperlink ref="A1:A3" location="表紙!A1" display="表紙へ戻る"/>
  </hyperlinks>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196"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197"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198"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199"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00"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01"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02"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03"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04"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05"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06"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07"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08"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09"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10"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11"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12"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13"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14"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15"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16"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17"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18"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49219"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220"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221"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222"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223"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224"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225"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226"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227"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228"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229"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230"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231"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232"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233"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34"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35"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36"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37"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38"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39"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40"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41"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42"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43"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44"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45"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46"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47"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48"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49"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50"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51"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52"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Q87"/>
  <sheetViews>
    <sheetView workbookViewId="0">
      <selection sqref="A1:A3"/>
    </sheetView>
  </sheetViews>
  <sheetFormatPr defaultColWidth="8.875" defaultRowHeight="13.5"/>
  <cols>
    <col min="1" max="1" width="10" style="248" customWidth="1"/>
    <col min="2" max="2" width="15.125" style="299" customWidth="1"/>
    <col min="3" max="3" width="4.625" style="299" customWidth="1"/>
    <col min="4" max="4" width="11.125" style="299" customWidth="1"/>
    <col min="5" max="5" width="4.125" style="299" customWidth="1"/>
    <col min="6" max="6" width="8" style="299" customWidth="1"/>
    <col min="7" max="7" width="9.5" style="299" customWidth="1"/>
    <col min="8" max="8" width="8.875" style="299"/>
    <col min="9" max="9" width="6.75" style="299" customWidth="1"/>
    <col min="10" max="10" width="3.125" style="299" bestFit="1" customWidth="1"/>
    <col min="11" max="11" width="5.375" style="299" customWidth="1"/>
    <col min="12" max="12" width="7.625" style="299" customWidth="1"/>
    <col min="13" max="13" width="2.625" style="299" customWidth="1"/>
    <col min="14" max="16384" width="8.875" style="299"/>
  </cols>
  <sheetData>
    <row r="1" spans="1:17" ht="13.5" customHeight="1">
      <c r="A1" s="1942" t="s">
        <v>755</v>
      </c>
      <c r="B1" s="357"/>
      <c r="C1" s="357"/>
      <c r="D1" s="357"/>
      <c r="E1" s="357"/>
      <c r="F1" s="357"/>
      <c r="G1" s="357"/>
      <c r="H1" s="357"/>
      <c r="I1" s="357"/>
      <c r="J1" s="357"/>
      <c r="K1" s="357"/>
      <c r="L1" s="357"/>
      <c r="M1" s="357"/>
      <c r="N1" s="248"/>
      <c r="O1" s="248"/>
      <c r="P1" s="248"/>
    </row>
    <row r="2" spans="1:17" ht="14.25">
      <c r="A2" s="1942"/>
      <c r="B2" s="3550" t="s">
        <v>113</v>
      </c>
      <c r="C2" s="3550"/>
      <c r="D2" s="3550"/>
      <c r="E2" s="3550"/>
      <c r="F2" s="3550"/>
      <c r="G2" s="3550"/>
      <c r="H2" s="3550"/>
      <c r="I2" s="3550"/>
      <c r="J2" s="3550"/>
      <c r="K2" s="3550"/>
      <c r="L2" s="3550"/>
      <c r="M2" s="3550"/>
      <c r="N2" s="248"/>
      <c r="O2" s="248"/>
      <c r="P2" s="248"/>
    </row>
    <row r="3" spans="1:17" ht="19.149999999999999" customHeight="1" thickBot="1">
      <c r="A3" s="1942"/>
      <c r="B3" s="357"/>
      <c r="C3" s="357"/>
      <c r="D3" s="357"/>
      <c r="E3" s="357"/>
      <c r="F3" s="357"/>
      <c r="G3" s="357"/>
      <c r="H3" s="357"/>
      <c r="I3" s="357"/>
      <c r="J3" s="357"/>
      <c r="K3" s="357"/>
      <c r="L3" s="357"/>
      <c r="M3" s="357"/>
      <c r="N3" s="248"/>
      <c r="O3" s="248"/>
      <c r="P3" s="248"/>
    </row>
    <row r="4" spans="1:17" ht="22.15" customHeight="1">
      <c r="B4" s="947" t="s">
        <v>91</v>
      </c>
      <c r="C4" s="3536"/>
      <c r="D4" s="3536"/>
      <c r="E4" s="3536"/>
      <c r="F4" s="3537" t="s">
        <v>92</v>
      </c>
      <c r="G4" s="3537"/>
      <c r="H4" s="3537"/>
      <c r="I4" s="3538"/>
      <c r="J4" s="358"/>
      <c r="K4" s="359"/>
      <c r="L4" s="359"/>
      <c r="M4" s="360" t="s">
        <v>114</v>
      </c>
      <c r="N4" s="248"/>
      <c r="O4" s="248"/>
      <c r="P4" s="248"/>
    </row>
    <row r="5" spans="1:17" ht="22.15" customHeight="1">
      <c r="B5" s="948" t="s">
        <v>93</v>
      </c>
      <c r="C5" s="3506"/>
      <c r="D5" s="3506"/>
      <c r="E5" s="3506"/>
      <c r="F5" s="3517" t="s">
        <v>94</v>
      </c>
      <c r="G5" s="3517"/>
      <c r="H5" s="3517"/>
      <c r="I5" s="3518"/>
      <c r="J5" s="362"/>
      <c r="K5" s="363"/>
      <c r="L5" s="363"/>
      <c r="M5" s="364" t="s">
        <v>95</v>
      </c>
      <c r="N5" s="248"/>
      <c r="O5" s="248"/>
      <c r="P5" s="248"/>
    </row>
    <row r="6" spans="1:17" ht="22.15" customHeight="1">
      <c r="B6" s="948" t="s">
        <v>1255</v>
      </c>
      <c r="C6" s="3539" t="str">
        <f>入力シート!$D$5&amp;" "&amp;入力シート!$D$8</f>
        <v xml:space="preserve"> </v>
      </c>
      <c r="D6" s="3540"/>
      <c r="E6" s="3541"/>
      <c r="F6" s="3518" t="s">
        <v>96</v>
      </c>
      <c r="G6" s="3542"/>
      <c r="H6" s="3542"/>
      <c r="I6" s="3543"/>
      <c r="J6" s="365"/>
      <c r="K6" s="366"/>
      <c r="L6" s="366"/>
      <c r="M6" s="367" t="s">
        <v>97</v>
      </c>
      <c r="N6" s="248"/>
      <c r="O6" s="248"/>
      <c r="P6" s="248"/>
    </row>
    <row r="7" spans="1:17" ht="22.15" customHeight="1">
      <c r="B7" s="3519" t="s">
        <v>1256</v>
      </c>
      <c r="C7" s="3544">
        <f>入力シート!D12</f>
        <v>0</v>
      </c>
      <c r="D7" s="3545"/>
      <c r="E7" s="3546"/>
      <c r="F7" s="3517" t="s">
        <v>98</v>
      </c>
      <c r="G7" s="3517"/>
      <c r="H7" s="3517"/>
      <c r="I7" s="3518"/>
      <c r="J7" s="362"/>
      <c r="K7" s="363"/>
      <c r="L7" s="363"/>
      <c r="M7" s="364" t="s">
        <v>97</v>
      </c>
      <c r="N7" s="248"/>
      <c r="O7" s="248"/>
      <c r="P7" s="248"/>
    </row>
    <row r="8" spans="1:17" ht="22.15" customHeight="1">
      <c r="B8" s="3519"/>
      <c r="C8" s="3547">
        <f>MAX(Q8:Q10)</f>
        <v>0</v>
      </c>
      <c r="D8" s="3548"/>
      <c r="E8" s="3549"/>
      <c r="F8" s="3517" t="s">
        <v>99</v>
      </c>
      <c r="G8" s="3517"/>
      <c r="H8" s="3517"/>
      <c r="I8" s="3518"/>
      <c r="J8" s="362"/>
      <c r="K8" s="363"/>
      <c r="L8" s="363"/>
      <c r="M8" s="364" t="s">
        <v>97</v>
      </c>
      <c r="N8" s="248"/>
      <c r="O8" s="248"/>
      <c r="P8" s="248"/>
      <c r="Q8" s="873">
        <f>入力シート!$D$17</f>
        <v>0</v>
      </c>
    </row>
    <row r="9" spans="1:17" ht="22.15" customHeight="1">
      <c r="B9" s="948" t="s">
        <v>1257</v>
      </c>
      <c r="C9" s="3516" t="str">
        <f>"福岡県"&amp;SUBSTITUTE(入力シート!C3," ","")</f>
        <v>福岡県</v>
      </c>
      <c r="D9" s="3516"/>
      <c r="E9" s="3516"/>
      <c r="F9" s="3517" t="s">
        <v>100</v>
      </c>
      <c r="G9" s="3517"/>
      <c r="H9" s="3517"/>
      <c r="I9" s="3518"/>
      <c r="J9" s="362"/>
      <c r="K9" s="363"/>
      <c r="L9" s="363"/>
      <c r="M9" s="364" t="s">
        <v>97</v>
      </c>
      <c r="N9" s="248"/>
      <c r="O9" s="248"/>
      <c r="P9" s="248"/>
      <c r="Q9" s="873" t="str">
        <f>IF(入力シート!$D$19=0,"",入力シート!$D$19)</f>
        <v/>
      </c>
    </row>
    <row r="10" spans="1:17" ht="22.15" customHeight="1">
      <c r="B10" s="948" t="s">
        <v>1258</v>
      </c>
      <c r="C10" s="3516">
        <f>入力シート!D23</f>
        <v>0</v>
      </c>
      <c r="D10" s="3516"/>
      <c r="E10" s="3516"/>
      <c r="F10" s="3517" t="s">
        <v>101</v>
      </c>
      <c r="G10" s="3517"/>
      <c r="H10" s="3517"/>
      <c r="I10" s="3518"/>
      <c r="J10" s="362"/>
      <c r="K10" s="363"/>
      <c r="L10" s="363"/>
      <c r="M10" s="364" t="s">
        <v>97</v>
      </c>
      <c r="N10" s="248"/>
      <c r="O10" s="248"/>
      <c r="P10" s="248"/>
      <c r="Q10" s="873" t="str">
        <f>IF(入力シート!$D$21=0,"",入力シート!$D$21)</f>
        <v/>
      </c>
    </row>
    <row r="11" spans="1:17" ht="22.15" customHeight="1">
      <c r="B11" s="3519" t="s">
        <v>1259</v>
      </c>
      <c r="C11" s="3520">
        <f>入力シート!D9</f>
        <v>0</v>
      </c>
      <c r="D11" s="3521"/>
      <c r="E11" s="3522"/>
      <c r="F11" s="3517" t="s">
        <v>102</v>
      </c>
      <c r="G11" s="3517"/>
      <c r="H11" s="3517"/>
      <c r="I11" s="3518"/>
      <c r="J11" s="362"/>
      <c r="K11" s="363"/>
      <c r="L11" s="363"/>
      <c r="M11" s="364" t="s">
        <v>97</v>
      </c>
      <c r="N11" s="248"/>
      <c r="O11" s="248"/>
      <c r="P11" s="248"/>
      <c r="Q11" s="950"/>
    </row>
    <row r="12" spans="1:17" ht="22.15" customHeight="1">
      <c r="B12" s="3519"/>
      <c r="C12" s="3523"/>
      <c r="D12" s="3524"/>
      <c r="E12" s="3525"/>
      <c r="F12" s="3517" t="s">
        <v>103</v>
      </c>
      <c r="G12" s="3517"/>
      <c r="H12" s="3517"/>
      <c r="I12" s="3518"/>
      <c r="J12" s="362"/>
      <c r="K12" s="363"/>
      <c r="L12" s="363"/>
      <c r="M12" s="364" t="s">
        <v>97</v>
      </c>
      <c r="N12" s="248"/>
      <c r="O12" s="248"/>
      <c r="P12" s="248"/>
    </row>
    <row r="13" spans="1:17" ht="30" customHeight="1">
      <c r="B13" s="3519" t="s">
        <v>1260</v>
      </c>
      <c r="C13" s="3516"/>
      <c r="D13" s="3516"/>
      <c r="E13" s="3516"/>
      <c r="F13" s="3517" t="s">
        <v>115</v>
      </c>
      <c r="G13" s="3517"/>
      <c r="H13" s="3517"/>
      <c r="I13" s="3518"/>
      <c r="J13" s="362"/>
      <c r="K13" s="363"/>
      <c r="L13" s="363"/>
      <c r="M13" s="364" t="s">
        <v>97</v>
      </c>
      <c r="N13" s="248"/>
      <c r="O13" s="248"/>
      <c r="P13" s="248"/>
    </row>
    <row r="14" spans="1:17" ht="30" customHeight="1">
      <c r="B14" s="3519"/>
      <c r="C14" s="3516"/>
      <c r="D14" s="3516"/>
      <c r="E14" s="3516"/>
      <c r="F14" s="3517" t="s">
        <v>116</v>
      </c>
      <c r="G14" s="3517"/>
      <c r="H14" s="3517"/>
      <c r="I14" s="3518"/>
      <c r="J14" s="362"/>
      <c r="K14" s="363"/>
      <c r="L14" s="363"/>
      <c r="M14" s="364" t="s">
        <v>97</v>
      </c>
      <c r="N14" s="248"/>
      <c r="O14" s="248"/>
      <c r="P14" s="248"/>
    </row>
    <row r="15" spans="1:17" ht="22.15" customHeight="1">
      <c r="B15" s="948" t="s">
        <v>1261</v>
      </c>
      <c r="C15" s="3516"/>
      <c r="D15" s="3516"/>
      <c r="E15" s="3516"/>
      <c r="F15" s="3517" t="s">
        <v>104</v>
      </c>
      <c r="G15" s="3517"/>
      <c r="H15" s="3517"/>
      <c r="I15" s="3518"/>
      <c r="J15" s="1048" t="s">
        <v>1266</v>
      </c>
      <c r="K15" s="3532" t="s">
        <v>1371</v>
      </c>
      <c r="L15" s="3532"/>
      <c r="M15" s="3533"/>
      <c r="N15" s="248"/>
      <c r="O15" s="248"/>
      <c r="P15" s="248"/>
    </row>
    <row r="16" spans="1:17" ht="22.15" customHeight="1">
      <c r="B16" s="949" t="s">
        <v>1262</v>
      </c>
      <c r="C16" s="3531"/>
      <c r="D16" s="3531"/>
      <c r="E16" s="3531"/>
      <c r="F16" s="3529"/>
      <c r="G16" s="3529"/>
      <c r="H16" s="3529"/>
      <c r="I16" s="3530"/>
      <c r="J16" s="1049" t="s">
        <v>1285</v>
      </c>
      <c r="K16" s="3534" t="s">
        <v>1371</v>
      </c>
      <c r="L16" s="3534"/>
      <c r="M16" s="3535"/>
      <c r="N16" s="248"/>
      <c r="O16" s="248"/>
      <c r="P16" s="248"/>
    </row>
    <row r="17" spans="2:16" ht="36.6" customHeight="1">
      <c r="B17" s="3526" t="s">
        <v>117</v>
      </c>
      <c r="C17" s="3527"/>
      <c r="D17" s="3527"/>
      <c r="E17" s="3527"/>
      <c r="F17" s="3527"/>
      <c r="G17" s="3527"/>
      <c r="H17" s="3527"/>
      <c r="I17" s="3527"/>
      <c r="J17" s="3527"/>
      <c r="K17" s="3527"/>
      <c r="L17" s="3527"/>
      <c r="M17" s="3528"/>
      <c r="N17" s="248"/>
      <c r="O17" s="248"/>
      <c r="P17" s="248"/>
    </row>
    <row r="18" spans="2:16" ht="30.6" customHeight="1">
      <c r="B18" s="3481" t="s">
        <v>1570</v>
      </c>
      <c r="C18" s="3482"/>
      <c r="D18" s="3482"/>
      <c r="E18" s="3482"/>
      <c r="F18" s="3482"/>
      <c r="G18" s="3482"/>
      <c r="H18" s="3482"/>
      <c r="I18" s="3482"/>
      <c r="J18" s="3482"/>
      <c r="K18" s="3482"/>
      <c r="L18" s="3482"/>
      <c r="M18" s="3483"/>
      <c r="N18" s="248"/>
      <c r="O18" s="248"/>
      <c r="P18" s="248"/>
    </row>
    <row r="19" spans="2:16">
      <c r="B19" s="3484"/>
      <c r="C19" s="3485"/>
      <c r="D19" s="3485"/>
      <c r="E19" s="3485"/>
      <c r="F19" s="3485"/>
      <c r="G19" s="3485"/>
      <c r="H19" s="3485"/>
      <c r="I19" s="3485"/>
      <c r="J19" s="3485"/>
      <c r="K19" s="3485"/>
      <c r="L19" s="3485"/>
      <c r="M19" s="3486"/>
      <c r="N19" s="248"/>
      <c r="O19" s="248"/>
      <c r="P19" s="248"/>
    </row>
    <row r="20" spans="2:16" ht="13.15" customHeight="1">
      <c r="B20" s="3487" t="s">
        <v>1172</v>
      </c>
      <c r="C20" s="3488"/>
      <c r="D20" s="3488"/>
      <c r="E20" s="369"/>
      <c r="F20" s="369"/>
      <c r="G20" s="369"/>
      <c r="H20" s="369"/>
      <c r="I20" s="369"/>
      <c r="J20" s="369"/>
      <c r="K20" s="369"/>
      <c r="L20" s="369"/>
      <c r="M20" s="370"/>
      <c r="N20" s="248"/>
      <c r="O20" s="248"/>
      <c r="P20" s="248"/>
    </row>
    <row r="21" spans="2:16" ht="13.15" customHeight="1">
      <c r="B21" s="368"/>
      <c r="C21" s="371"/>
      <c r="D21" s="371"/>
      <c r="E21" s="371"/>
      <c r="F21" s="371"/>
      <c r="G21" s="372" t="s">
        <v>45</v>
      </c>
      <c r="H21" s="3495"/>
      <c r="I21" s="3495"/>
      <c r="J21" s="3495"/>
      <c r="K21" s="371"/>
      <c r="L21" s="371" t="s">
        <v>1154</v>
      </c>
      <c r="M21" s="373"/>
      <c r="N21" s="248"/>
      <c r="O21" s="248"/>
      <c r="P21" s="248"/>
    </row>
    <row r="22" spans="2:16">
      <c r="B22" s="3484"/>
      <c r="C22" s="3485"/>
      <c r="D22" s="3485"/>
      <c r="E22" s="3485"/>
      <c r="F22" s="3485"/>
      <c r="G22" s="3485"/>
      <c r="H22" s="3485"/>
      <c r="I22" s="3485"/>
      <c r="J22" s="3485"/>
      <c r="K22" s="3485"/>
      <c r="L22" s="3485"/>
      <c r="M22" s="3486"/>
      <c r="N22" s="248"/>
      <c r="O22" s="248"/>
      <c r="P22" s="248"/>
    </row>
    <row r="23" spans="2:16" ht="46.9" customHeight="1">
      <c r="B23" s="374"/>
      <c r="C23" s="375"/>
      <c r="D23" s="375"/>
      <c r="E23" s="375"/>
      <c r="F23" s="375"/>
      <c r="G23" s="376" t="s">
        <v>118</v>
      </c>
      <c r="H23" s="3496"/>
      <c r="I23" s="3496"/>
      <c r="J23" s="3496"/>
      <c r="K23" s="375"/>
      <c r="L23" s="375" t="s">
        <v>1155</v>
      </c>
      <c r="M23" s="377"/>
      <c r="N23" s="248"/>
      <c r="O23" s="248"/>
      <c r="P23" s="248"/>
    </row>
    <row r="24" spans="2:16" ht="18.600000000000001" customHeight="1">
      <c r="B24" s="3481" t="s">
        <v>105</v>
      </c>
      <c r="C24" s="3482"/>
      <c r="D24" s="3482"/>
      <c r="E24" s="3482"/>
      <c r="F24" s="3482"/>
      <c r="G24" s="3482"/>
      <c r="H24" s="3482"/>
      <c r="I24" s="3482"/>
      <c r="J24" s="3482"/>
      <c r="K24" s="3482"/>
      <c r="L24" s="3482"/>
      <c r="M24" s="3483"/>
      <c r="N24" s="248"/>
      <c r="O24" s="248"/>
      <c r="P24" s="248"/>
    </row>
    <row r="25" spans="2:16" ht="13.15" customHeight="1">
      <c r="B25" s="3484" t="s">
        <v>1002</v>
      </c>
      <c r="C25" s="3485"/>
      <c r="D25" s="3485"/>
      <c r="E25" s="3485"/>
      <c r="F25" s="3485"/>
      <c r="G25" s="3485"/>
      <c r="H25" s="3485"/>
      <c r="I25" s="3485"/>
      <c r="J25" s="3485"/>
      <c r="K25" s="3485"/>
      <c r="L25" s="3485"/>
      <c r="M25" s="3486"/>
      <c r="N25" s="248"/>
      <c r="O25" s="248"/>
      <c r="P25" s="248"/>
    </row>
    <row r="26" spans="2:16">
      <c r="B26" s="3484"/>
      <c r="C26" s="3485"/>
      <c r="D26" s="3485"/>
      <c r="E26" s="3485"/>
      <c r="F26" s="3485"/>
      <c r="G26" s="3485"/>
      <c r="H26" s="3485"/>
      <c r="I26" s="3485"/>
      <c r="J26" s="3485"/>
      <c r="K26" s="3485"/>
      <c r="L26" s="3485"/>
      <c r="M26" s="3486"/>
      <c r="N26" s="248"/>
      <c r="O26" s="248"/>
      <c r="P26" s="248"/>
    </row>
    <row r="27" spans="2:16" ht="13.15" customHeight="1">
      <c r="B27" s="368" t="s">
        <v>1001</v>
      </c>
      <c r="C27" s="371"/>
      <c r="D27" s="371"/>
      <c r="E27" s="371"/>
      <c r="F27" s="371"/>
      <c r="G27" s="371"/>
      <c r="H27" s="371"/>
      <c r="I27" s="371"/>
      <c r="J27" s="371"/>
      <c r="K27" s="371"/>
      <c r="L27" s="371"/>
      <c r="M27" s="373"/>
      <c r="N27" s="248"/>
      <c r="O27" s="248"/>
      <c r="P27" s="248"/>
    </row>
    <row r="28" spans="2:16">
      <c r="B28" s="3484"/>
      <c r="C28" s="3485"/>
      <c r="D28" s="3485"/>
      <c r="E28" s="3485"/>
      <c r="F28" s="3485"/>
      <c r="G28" s="3485"/>
      <c r="H28" s="3485"/>
      <c r="I28" s="3485"/>
      <c r="J28" s="3485"/>
      <c r="K28" s="3485"/>
      <c r="L28" s="3485"/>
      <c r="M28" s="3486"/>
      <c r="N28" s="248"/>
      <c r="O28" s="248"/>
      <c r="P28" s="248"/>
    </row>
    <row r="29" spans="2:16">
      <c r="B29" s="3484"/>
      <c r="C29" s="3485"/>
      <c r="D29" s="3485"/>
      <c r="E29" s="3485"/>
      <c r="F29" s="3485"/>
      <c r="G29" s="3485"/>
      <c r="H29" s="3485"/>
      <c r="I29" s="3485"/>
      <c r="J29" s="3485"/>
      <c r="K29" s="3485"/>
      <c r="L29" s="3485"/>
      <c r="M29" s="3486"/>
      <c r="N29" s="248"/>
      <c r="O29" s="248"/>
      <c r="P29" s="248"/>
    </row>
    <row r="30" spans="2:16" ht="43.15" customHeight="1">
      <c r="B30" s="378"/>
      <c r="C30" s="379"/>
      <c r="D30" s="379"/>
      <c r="E30" s="379"/>
      <c r="F30" s="379"/>
      <c r="G30" s="379"/>
      <c r="H30" s="380" t="s">
        <v>1156</v>
      </c>
      <c r="I30" s="379"/>
      <c r="J30" s="379"/>
      <c r="K30" s="379"/>
      <c r="L30" s="379"/>
      <c r="M30" s="381"/>
      <c r="N30" s="248"/>
      <c r="O30" s="248"/>
      <c r="P30" s="248"/>
    </row>
    <row r="31" spans="2:16" ht="13.15" customHeight="1">
      <c r="B31" s="3500" t="s">
        <v>119</v>
      </c>
      <c r="C31" s="3501"/>
      <c r="D31" s="3504" t="s">
        <v>106</v>
      </c>
      <c r="E31" s="3504" t="s">
        <v>107</v>
      </c>
      <c r="F31" s="3504"/>
      <c r="G31" s="3492" t="s">
        <v>108</v>
      </c>
      <c r="H31" s="3493"/>
      <c r="I31" s="3493"/>
      <c r="J31" s="3493"/>
      <c r="K31" s="3494"/>
      <c r="L31" s="3492" t="s">
        <v>109</v>
      </c>
      <c r="M31" s="3497"/>
      <c r="N31" s="248"/>
      <c r="O31" s="248"/>
      <c r="P31" s="248"/>
    </row>
    <row r="32" spans="2:16" ht="13.15" customHeight="1">
      <c r="B32" s="3502"/>
      <c r="C32" s="3503"/>
      <c r="D32" s="3504"/>
      <c r="E32" s="3504"/>
      <c r="F32" s="3504"/>
      <c r="G32" s="382" t="s">
        <v>110</v>
      </c>
      <c r="H32" s="382" t="s">
        <v>111</v>
      </c>
      <c r="I32" s="3489" t="s">
        <v>112</v>
      </c>
      <c r="J32" s="3490"/>
      <c r="K32" s="3491"/>
      <c r="L32" s="3498"/>
      <c r="M32" s="3499"/>
      <c r="N32" s="248"/>
      <c r="O32" s="248"/>
      <c r="P32" s="248"/>
    </row>
    <row r="33" spans="2:16" ht="46.9" customHeight="1">
      <c r="B33" s="3505"/>
      <c r="C33" s="3506"/>
      <c r="D33" s="361"/>
      <c r="E33" s="3506"/>
      <c r="F33" s="3506"/>
      <c r="G33" s="361"/>
      <c r="H33" s="361"/>
      <c r="I33" s="3512"/>
      <c r="J33" s="3514"/>
      <c r="K33" s="3515"/>
      <c r="L33" s="3512"/>
      <c r="M33" s="3513"/>
      <c r="N33" s="248"/>
      <c r="O33" s="248"/>
      <c r="P33" s="248"/>
    </row>
    <row r="34" spans="2:16" ht="48.6" customHeight="1" thickBot="1">
      <c r="B34" s="3507" t="s">
        <v>120</v>
      </c>
      <c r="C34" s="3508"/>
      <c r="D34" s="3509"/>
      <c r="E34" s="3509"/>
      <c r="F34" s="3509"/>
      <c r="G34" s="3509"/>
      <c r="H34" s="3509"/>
      <c r="I34" s="3509"/>
      <c r="J34" s="3509"/>
      <c r="K34" s="3510"/>
      <c r="L34" s="3510"/>
      <c r="M34" s="3511"/>
      <c r="N34" s="248"/>
      <c r="O34" s="248"/>
      <c r="P34" s="248"/>
    </row>
    <row r="35" spans="2:16" ht="5.45" customHeight="1">
      <c r="B35" s="383"/>
      <c r="C35" s="383"/>
      <c r="D35" s="384"/>
      <c r="E35" s="384"/>
      <c r="F35" s="384"/>
      <c r="G35" s="384"/>
      <c r="H35" s="384"/>
      <c r="I35" s="384"/>
      <c r="J35" s="384"/>
      <c r="K35" s="384"/>
      <c r="L35" s="384"/>
      <c r="M35" s="384"/>
      <c r="N35" s="248"/>
      <c r="O35" s="248"/>
      <c r="P35" s="248"/>
    </row>
    <row r="36" spans="2:16" ht="16.899999999999999" customHeight="1">
      <c r="B36" s="892" t="s">
        <v>1188</v>
      </c>
      <c r="C36" s="892"/>
      <c r="D36" s="892"/>
      <c r="E36" s="892"/>
      <c r="F36" s="892"/>
      <c r="G36" s="892"/>
      <c r="H36" s="892"/>
      <c r="I36" s="892"/>
      <c r="J36" s="892"/>
      <c r="K36" s="892"/>
      <c r="L36" s="892"/>
      <c r="M36" s="892"/>
      <c r="N36" s="248"/>
      <c r="O36" s="248"/>
      <c r="P36" s="248"/>
    </row>
    <row r="37" spans="2:16">
      <c r="B37" s="892"/>
      <c r="C37" s="892"/>
      <c r="D37" s="892"/>
      <c r="E37" s="892"/>
      <c r="F37" s="892"/>
      <c r="G37" s="892"/>
      <c r="H37" s="892"/>
      <c r="I37" s="892"/>
      <c r="J37" s="892"/>
      <c r="K37" s="892"/>
      <c r="L37" s="892"/>
      <c r="M37" s="892"/>
      <c r="N37" s="248"/>
      <c r="O37" s="248"/>
      <c r="P37" s="248"/>
    </row>
    <row r="38" spans="2:16" ht="16.5" customHeight="1">
      <c r="B38" s="892" t="s">
        <v>1189</v>
      </c>
      <c r="C38" s="892"/>
      <c r="D38" s="892"/>
      <c r="E38" s="892"/>
      <c r="F38" s="892"/>
      <c r="G38" s="892"/>
      <c r="H38" s="892"/>
      <c r="I38" s="892"/>
      <c r="J38" s="892"/>
      <c r="K38" s="892"/>
      <c r="L38" s="892"/>
      <c r="M38" s="892"/>
      <c r="N38" s="248"/>
      <c r="O38" s="248"/>
      <c r="P38" s="248"/>
    </row>
    <row r="39" spans="2:16" ht="16.5" customHeight="1">
      <c r="B39" s="892" t="s">
        <v>1199</v>
      </c>
      <c r="C39" s="892"/>
      <c r="D39" s="892"/>
      <c r="E39" s="892"/>
      <c r="F39" s="892"/>
      <c r="G39" s="892"/>
      <c r="H39" s="892"/>
      <c r="I39" s="892"/>
      <c r="J39" s="892"/>
      <c r="K39" s="892"/>
      <c r="L39" s="892"/>
      <c r="M39" s="892"/>
      <c r="N39" s="248"/>
      <c r="O39" s="248"/>
      <c r="P39" s="248"/>
    </row>
    <row r="40" spans="2:16" ht="16.5" customHeight="1">
      <c r="B40" s="892" t="s">
        <v>1200</v>
      </c>
      <c r="C40" s="893"/>
      <c r="D40" s="892"/>
      <c r="E40" s="892"/>
      <c r="F40" s="892"/>
      <c r="G40" s="892"/>
      <c r="H40" s="892"/>
      <c r="I40" s="892"/>
      <c r="J40" s="892"/>
      <c r="K40" s="892"/>
      <c r="L40" s="892"/>
      <c r="M40" s="892"/>
      <c r="N40" s="248"/>
      <c r="O40" s="248"/>
      <c r="P40" s="248"/>
    </row>
    <row r="41" spans="2:16" ht="16.5" customHeight="1">
      <c r="B41" s="892" t="s">
        <v>1201</v>
      </c>
      <c r="C41" s="893"/>
      <c r="D41" s="892"/>
      <c r="E41" s="892"/>
      <c r="F41" s="892"/>
      <c r="G41" s="892"/>
      <c r="H41" s="892"/>
      <c r="I41" s="892"/>
      <c r="J41" s="892"/>
      <c r="K41" s="892"/>
      <c r="L41" s="892"/>
      <c r="M41" s="892"/>
      <c r="N41" s="248"/>
      <c r="O41" s="248"/>
      <c r="P41" s="248"/>
    </row>
    <row r="42" spans="2:16" ht="16.5" customHeight="1">
      <c r="B42" s="892" t="s">
        <v>1202</v>
      </c>
      <c r="C42" s="893"/>
      <c r="D42" s="892"/>
      <c r="E42" s="892"/>
      <c r="F42" s="892"/>
      <c r="G42" s="892"/>
      <c r="H42" s="892"/>
      <c r="I42" s="892"/>
      <c r="J42" s="892"/>
      <c r="K42" s="892"/>
      <c r="L42" s="892"/>
      <c r="M42" s="892"/>
      <c r="N42" s="248"/>
      <c r="O42" s="248"/>
      <c r="P42" s="248"/>
    </row>
    <row r="43" spans="2:16" ht="16.5" customHeight="1">
      <c r="B43" s="892" t="s">
        <v>1203</v>
      </c>
      <c r="C43" s="893"/>
      <c r="D43" s="892"/>
      <c r="E43" s="892"/>
      <c r="F43" s="892"/>
      <c r="G43" s="892"/>
      <c r="H43" s="892"/>
      <c r="I43" s="892"/>
      <c r="J43" s="892"/>
      <c r="K43" s="892"/>
      <c r="L43" s="892"/>
      <c r="M43" s="892"/>
      <c r="N43" s="248"/>
      <c r="O43" s="248"/>
      <c r="P43" s="248"/>
    </row>
    <row r="44" spans="2:16" ht="16.5" customHeight="1">
      <c r="B44" s="892" t="s">
        <v>1204</v>
      </c>
      <c r="C44" s="893"/>
      <c r="D44" s="892"/>
      <c r="E44" s="892"/>
      <c r="F44" s="892"/>
      <c r="G44" s="892"/>
      <c r="H44" s="892"/>
      <c r="I44" s="892"/>
      <c r="J44" s="892"/>
      <c r="K44" s="892"/>
      <c r="L44" s="892"/>
      <c r="M44" s="892"/>
      <c r="N44" s="248"/>
      <c r="O44" s="248"/>
      <c r="P44" s="248"/>
    </row>
    <row r="45" spans="2:16" ht="16.5" customHeight="1">
      <c r="B45" s="892"/>
      <c r="C45" s="893"/>
      <c r="D45" s="892"/>
      <c r="E45" s="892"/>
      <c r="F45" s="892"/>
      <c r="G45" s="892"/>
      <c r="H45" s="892"/>
      <c r="I45" s="892"/>
      <c r="J45" s="892"/>
      <c r="K45" s="892"/>
      <c r="L45" s="892"/>
      <c r="M45" s="892"/>
      <c r="N45" s="248"/>
      <c r="O45" s="248"/>
      <c r="P45" s="248"/>
    </row>
    <row r="46" spans="2:16" ht="16.5" customHeight="1">
      <c r="B46" s="892" t="s">
        <v>1206</v>
      </c>
      <c r="C46" s="893"/>
      <c r="D46" s="892"/>
      <c r="E46" s="892"/>
      <c r="F46" s="892"/>
      <c r="G46" s="892"/>
      <c r="H46" s="892"/>
      <c r="I46" s="892"/>
      <c r="J46" s="892"/>
      <c r="K46" s="892"/>
      <c r="L46" s="892"/>
      <c r="M46" s="892"/>
      <c r="N46" s="248"/>
      <c r="O46" s="248"/>
      <c r="P46" s="248"/>
    </row>
    <row r="47" spans="2:16" ht="16.5" customHeight="1">
      <c r="B47" s="892" t="s">
        <v>1205</v>
      </c>
      <c r="C47" s="893"/>
      <c r="D47" s="892"/>
      <c r="E47" s="892"/>
      <c r="F47" s="892"/>
      <c r="G47" s="892"/>
      <c r="H47" s="892"/>
      <c r="I47" s="892"/>
      <c r="J47" s="892"/>
      <c r="K47" s="892"/>
      <c r="L47" s="892"/>
      <c r="M47" s="892"/>
      <c r="N47" s="248"/>
      <c r="O47" s="248"/>
      <c r="P47" s="248"/>
    </row>
    <row r="48" spans="2:16" ht="16.5" customHeight="1">
      <c r="B48" s="892"/>
      <c r="C48" s="893"/>
      <c r="D48" s="892"/>
      <c r="E48" s="892"/>
      <c r="F48" s="892"/>
      <c r="G48" s="892"/>
      <c r="H48" s="892"/>
      <c r="I48" s="892"/>
      <c r="J48" s="892"/>
      <c r="K48" s="892"/>
      <c r="L48" s="892"/>
      <c r="M48" s="892"/>
      <c r="N48" s="248"/>
      <c r="O48" s="248"/>
      <c r="P48" s="248"/>
    </row>
    <row r="49" spans="2:16" ht="16.5" customHeight="1">
      <c r="B49" s="892" t="s">
        <v>1207</v>
      </c>
      <c r="C49" s="893"/>
      <c r="D49" s="892"/>
      <c r="E49" s="892"/>
      <c r="F49" s="892"/>
      <c r="G49" s="892"/>
      <c r="H49" s="892"/>
      <c r="I49" s="892"/>
      <c r="J49" s="892"/>
      <c r="K49" s="892"/>
      <c r="L49" s="892"/>
      <c r="M49" s="892"/>
      <c r="N49" s="248"/>
      <c r="O49" s="248"/>
      <c r="P49" s="248"/>
    </row>
    <row r="50" spans="2:16" ht="16.5" customHeight="1">
      <c r="B50" s="892" t="s">
        <v>1208</v>
      </c>
      <c r="C50" s="893"/>
      <c r="D50" s="892"/>
      <c r="E50" s="892"/>
      <c r="F50" s="892"/>
      <c r="G50" s="892"/>
      <c r="H50" s="892"/>
      <c r="I50" s="892"/>
      <c r="J50" s="892"/>
      <c r="K50" s="892"/>
      <c r="L50" s="892"/>
      <c r="M50" s="892"/>
      <c r="N50" s="248"/>
      <c r="O50" s="248"/>
      <c r="P50" s="248"/>
    </row>
    <row r="51" spans="2:16" ht="16.5" customHeight="1">
      <c r="B51" s="892"/>
      <c r="C51" s="893"/>
      <c r="D51" s="892"/>
      <c r="E51" s="892"/>
      <c r="F51" s="892"/>
      <c r="G51" s="892"/>
      <c r="H51" s="892"/>
      <c r="I51" s="892"/>
      <c r="J51" s="892"/>
      <c r="K51" s="892"/>
      <c r="L51" s="892"/>
      <c r="M51" s="892"/>
      <c r="N51" s="248"/>
      <c r="O51" s="248"/>
      <c r="P51" s="248"/>
    </row>
    <row r="52" spans="2:16" ht="16.5" customHeight="1">
      <c r="B52" s="892" t="s">
        <v>1209</v>
      </c>
      <c r="C52" s="893"/>
      <c r="D52" s="892"/>
      <c r="E52" s="892"/>
      <c r="F52" s="892"/>
      <c r="G52" s="892"/>
      <c r="H52" s="892"/>
      <c r="I52" s="892"/>
      <c r="J52" s="892"/>
      <c r="K52" s="892"/>
      <c r="L52" s="892"/>
      <c r="M52" s="892"/>
      <c r="N52" s="248"/>
      <c r="O52" s="248"/>
      <c r="P52" s="248"/>
    </row>
    <row r="53" spans="2:16" ht="16.5" customHeight="1">
      <c r="B53" s="892" t="s">
        <v>1210</v>
      </c>
      <c r="C53" s="893"/>
      <c r="D53" s="892"/>
      <c r="E53" s="892"/>
      <c r="F53" s="892"/>
      <c r="G53" s="892"/>
      <c r="H53" s="892"/>
      <c r="I53" s="892"/>
      <c r="J53" s="892"/>
      <c r="K53" s="892"/>
      <c r="L53" s="892"/>
      <c r="M53" s="892"/>
      <c r="N53" s="248"/>
      <c r="O53" s="248"/>
      <c r="P53" s="248"/>
    </row>
    <row r="54" spans="2:16" ht="16.5" customHeight="1">
      <c r="B54" s="892" t="s">
        <v>1211</v>
      </c>
      <c r="C54" s="893"/>
      <c r="D54" s="892"/>
      <c r="E54" s="892"/>
      <c r="F54" s="892"/>
      <c r="G54" s="892"/>
      <c r="H54" s="892"/>
      <c r="I54" s="892"/>
      <c r="J54" s="892"/>
      <c r="K54" s="892"/>
      <c r="L54" s="892"/>
      <c r="M54" s="892"/>
      <c r="N54" s="248"/>
      <c r="O54" s="248"/>
      <c r="P54" s="248"/>
    </row>
    <row r="55" spans="2:16" ht="16.5" customHeight="1">
      <c r="B55" s="892" t="s">
        <v>1212</v>
      </c>
      <c r="C55" s="893"/>
      <c r="D55" s="892"/>
      <c r="E55" s="892"/>
      <c r="F55" s="892"/>
      <c r="G55" s="892"/>
      <c r="H55" s="892"/>
      <c r="I55" s="892"/>
      <c r="J55" s="892"/>
      <c r="K55" s="892"/>
      <c r="L55" s="892"/>
      <c r="M55" s="892"/>
      <c r="N55" s="248"/>
      <c r="O55" s="248"/>
      <c r="P55" s="248"/>
    </row>
    <row r="56" spans="2:16" ht="16.5" customHeight="1">
      <c r="B56" s="892"/>
      <c r="C56" s="893"/>
      <c r="D56" s="892"/>
      <c r="E56" s="892"/>
      <c r="F56" s="892"/>
      <c r="G56" s="892"/>
      <c r="H56" s="892"/>
      <c r="I56" s="892"/>
      <c r="J56" s="892"/>
      <c r="K56" s="892"/>
      <c r="L56" s="892"/>
      <c r="M56" s="892"/>
      <c r="N56" s="248"/>
      <c r="O56" s="248"/>
      <c r="P56" s="248"/>
    </row>
    <row r="57" spans="2:16" ht="16.5" customHeight="1">
      <c r="B57" s="892" t="s">
        <v>1213</v>
      </c>
      <c r="C57" s="893"/>
      <c r="D57" s="892"/>
      <c r="E57" s="892"/>
      <c r="F57" s="892"/>
      <c r="G57" s="892"/>
      <c r="H57" s="892"/>
      <c r="I57" s="892"/>
      <c r="J57" s="892"/>
      <c r="K57" s="892"/>
      <c r="L57" s="892"/>
      <c r="M57" s="892"/>
      <c r="N57" s="248"/>
      <c r="O57" s="248"/>
      <c r="P57" s="248"/>
    </row>
    <row r="58" spans="2:16" ht="16.5" customHeight="1">
      <c r="B58" s="892" t="s">
        <v>1214</v>
      </c>
      <c r="C58" s="893"/>
      <c r="D58" s="892"/>
      <c r="E58" s="892"/>
      <c r="F58" s="892"/>
      <c r="G58" s="892"/>
      <c r="H58" s="892"/>
      <c r="I58" s="892"/>
      <c r="J58" s="892"/>
      <c r="K58" s="892"/>
      <c r="L58" s="892"/>
      <c r="M58" s="892"/>
      <c r="N58" s="248"/>
      <c r="O58" s="248"/>
      <c r="P58" s="248"/>
    </row>
    <row r="59" spans="2:16" ht="16.5" customHeight="1">
      <c r="B59" s="892" t="s">
        <v>1215</v>
      </c>
      <c r="C59" s="893"/>
      <c r="D59" s="892"/>
      <c r="E59" s="892"/>
      <c r="F59" s="892"/>
      <c r="G59" s="892"/>
      <c r="H59" s="892"/>
      <c r="I59" s="892"/>
      <c r="J59" s="892"/>
      <c r="K59" s="892"/>
      <c r="L59" s="892"/>
      <c r="M59" s="892"/>
      <c r="N59" s="248"/>
      <c r="O59" s="248"/>
      <c r="P59" s="248"/>
    </row>
    <row r="60" spans="2:16" ht="16.5" customHeight="1">
      <c r="B60" s="892"/>
      <c r="C60" s="893"/>
      <c r="D60" s="892"/>
      <c r="E60" s="892"/>
      <c r="F60" s="892"/>
      <c r="G60" s="892"/>
      <c r="H60" s="892"/>
      <c r="I60" s="892"/>
      <c r="J60" s="892"/>
      <c r="K60" s="892"/>
      <c r="L60" s="892"/>
      <c r="M60" s="892"/>
      <c r="N60" s="248"/>
      <c r="O60" s="248"/>
      <c r="P60" s="248"/>
    </row>
    <row r="61" spans="2:16" ht="16.5" customHeight="1">
      <c r="B61" s="892" t="s">
        <v>1216</v>
      </c>
      <c r="C61" s="893"/>
      <c r="D61" s="892"/>
      <c r="E61" s="892"/>
      <c r="F61" s="892"/>
      <c r="G61" s="892"/>
      <c r="H61" s="892"/>
      <c r="I61" s="892"/>
      <c r="J61" s="892"/>
      <c r="K61" s="892"/>
      <c r="L61" s="892"/>
      <c r="M61" s="892"/>
      <c r="N61" s="248"/>
      <c r="O61" s="248"/>
      <c r="P61" s="248"/>
    </row>
    <row r="62" spans="2:16" ht="16.5" customHeight="1">
      <c r="B62" s="892" t="s">
        <v>1217</v>
      </c>
      <c r="C62" s="893"/>
      <c r="D62" s="892"/>
      <c r="E62" s="892"/>
      <c r="F62" s="892"/>
      <c r="G62" s="892"/>
      <c r="H62" s="892"/>
      <c r="I62" s="892"/>
      <c r="J62" s="892"/>
      <c r="K62" s="892"/>
      <c r="L62" s="892"/>
      <c r="M62" s="892"/>
      <c r="N62" s="248"/>
      <c r="O62" s="248"/>
      <c r="P62" s="248"/>
    </row>
    <row r="63" spans="2:16" ht="16.5" customHeight="1">
      <c r="B63" s="892"/>
      <c r="C63" s="893"/>
      <c r="D63" s="892"/>
      <c r="E63" s="892"/>
      <c r="F63" s="892"/>
      <c r="G63" s="892"/>
      <c r="H63" s="892"/>
      <c r="I63" s="892"/>
      <c r="J63" s="892"/>
      <c r="K63" s="892"/>
      <c r="L63" s="892"/>
      <c r="M63" s="892"/>
      <c r="N63" s="248"/>
      <c r="O63" s="248"/>
      <c r="P63" s="248"/>
    </row>
    <row r="64" spans="2:16" ht="16.5" customHeight="1">
      <c r="B64" s="892" t="s">
        <v>1190</v>
      </c>
      <c r="C64" s="893"/>
      <c r="D64" s="892"/>
      <c r="E64" s="892"/>
      <c r="F64" s="892"/>
      <c r="G64" s="892"/>
      <c r="H64" s="892"/>
      <c r="I64" s="892"/>
      <c r="J64" s="892"/>
      <c r="K64" s="892"/>
      <c r="L64" s="892"/>
      <c r="M64" s="892"/>
      <c r="N64" s="248"/>
      <c r="O64" s="248"/>
      <c r="P64" s="248"/>
    </row>
    <row r="65" spans="2:16" ht="16.5" customHeight="1">
      <c r="B65" s="892"/>
      <c r="C65" s="893"/>
      <c r="D65" s="892"/>
      <c r="E65" s="892"/>
      <c r="F65" s="892"/>
      <c r="G65" s="892"/>
      <c r="H65" s="892"/>
      <c r="I65" s="892"/>
      <c r="J65" s="892"/>
      <c r="K65" s="892"/>
      <c r="L65" s="892"/>
      <c r="M65" s="892"/>
      <c r="N65" s="248"/>
      <c r="O65" s="248"/>
      <c r="P65" s="248"/>
    </row>
    <row r="66" spans="2:16" ht="16.5" customHeight="1">
      <c r="B66" s="892" t="s">
        <v>1191</v>
      </c>
      <c r="C66" s="893"/>
      <c r="D66" s="892"/>
      <c r="E66" s="892"/>
      <c r="F66" s="892"/>
      <c r="G66" s="892"/>
      <c r="H66" s="892"/>
      <c r="I66" s="892"/>
      <c r="J66" s="892"/>
      <c r="K66" s="892"/>
      <c r="L66" s="892"/>
      <c r="M66" s="892"/>
      <c r="N66" s="248"/>
      <c r="O66" s="248"/>
      <c r="P66" s="248"/>
    </row>
    <row r="67" spans="2:16" ht="16.5" customHeight="1">
      <c r="B67" s="892"/>
      <c r="C67" s="893"/>
      <c r="D67" s="892"/>
      <c r="E67" s="892"/>
      <c r="F67" s="892"/>
      <c r="G67" s="892"/>
      <c r="H67" s="892"/>
      <c r="I67" s="892"/>
      <c r="J67" s="892"/>
      <c r="K67" s="892"/>
      <c r="L67" s="892"/>
      <c r="M67" s="892"/>
      <c r="N67" s="248"/>
      <c r="O67" s="248"/>
      <c r="P67" s="248"/>
    </row>
    <row r="68" spans="2:16" ht="16.5" customHeight="1">
      <c r="B68" s="892" t="s">
        <v>1192</v>
      </c>
      <c r="C68" s="893"/>
      <c r="D68" s="892"/>
      <c r="E68" s="892"/>
      <c r="F68" s="892"/>
      <c r="G68" s="892"/>
      <c r="H68" s="892"/>
      <c r="I68" s="892"/>
      <c r="J68" s="892"/>
      <c r="K68" s="892"/>
      <c r="L68" s="892"/>
      <c r="M68" s="892"/>
      <c r="N68" s="248"/>
      <c r="O68" s="248"/>
      <c r="P68" s="248"/>
    </row>
    <row r="69" spans="2:16" ht="16.5" customHeight="1">
      <c r="B69" s="892" t="s">
        <v>1193</v>
      </c>
      <c r="C69" s="893"/>
      <c r="D69" s="892"/>
      <c r="E69" s="892"/>
      <c r="F69" s="892"/>
      <c r="G69" s="892"/>
      <c r="H69" s="892"/>
      <c r="I69" s="892"/>
      <c r="J69" s="892"/>
      <c r="K69" s="892"/>
      <c r="L69" s="892"/>
      <c r="M69" s="892"/>
      <c r="N69" s="248"/>
      <c r="O69" s="248"/>
      <c r="P69" s="248"/>
    </row>
    <row r="70" spans="2:16" ht="16.5" customHeight="1">
      <c r="B70" s="892" t="s">
        <v>1194</v>
      </c>
      <c r="C70" s="893"/>
      <c r="D70" s="892"/>
      <c r="E70" s="892"/>
      <c r="F70" s="892"/>
      <c r="G70" s="892"/>
      <c r="H70" s="892"/>
      <c r="I70" s="892"/>
      <c r="J70" s="892"/>
      <c r="K70" s="892"/>
      <c r="L70" s="892"/>
      <c r="M70" s="892"/>
      <c r="N70" s="248"/>
      <c r="O70" s="248"/>
      <c r="P70" s="248"/>
    </row>
    <row r="71" spans="2:16" ht="16.5" customHeight="1">
      <c r="B71" s="892"/>
      <c r="C71" s="893"/>
      <c r="D71" s="892"/>
      <c r="E71" s="892"/>
      <c r="F71" s="892"/>
      <c r="G71" s="892"/>
      <c r="H71" s="892"/>
      <c r="I71" s="892"/>
      <c r="J71" s="892"/>
      <c r="K71" s="892"/>
      <c r="L71" s="892"/>
      <c r="M71" s="892"/>
      <c r="N71" s="248"/>
      <c r="O71" s="248"/>
      <c r="P71" s="248"/>
    </row>
    <row r="72" spans="2:16" ht="16.5" customHeight="1">
      <c r="B72" s="892" t="s">
        <v>1195</v>
      </c>
      <c r="C72" s="893"/>
      <c r="D72" s="892"/>
      <c r="E72" s="892"/>
      <c r="F72" s="892"/>
      <c r="G72" s="892"/>
      <c r="H72" s="892"/>
      <c r="I72" s="892"/>
      <c r="J72" s="892"/>
      <c r="K72" s="892"/>
      <c r="L72" s="892"/>
      <c r="M72" s="892"/>
      <c r="N72" s="248"/>
      <c r="O72" s="248"/>
      <c r="P72" s="248"/>
    </row>
    <row r="73" spans="2:16" ht="16.5" customHeight="1">
      <c r="B73" s="892" t="s">
        <v>1196</v>
      </c>
      <c r="C73" s="893"/>
      <c r="D73" s="892"/>
      <c r="E73" s="892"/>
      <c r="F73" s="892"/>
      <c r="G73" s="892"/>
      <c r="H73" s="892"/>
      <c r="I73" s="892"/>
      <c r="J73" s="892"/>
      <c r="K73" s="892"/>
      <c r="L73" s="892"/>
      <c r="M73" s="892"/>
      <c r="N73" s="248"/>
      <c r="O73" s="248"/>
      <c r="P73" s="248"/>
    </row>
    <row r="74" spans="2:16" ht="16.5" customHeight="1">
      <c r="B74" s="892"/>
      <c r="C74" s="893"/>
      <c r="D74" s="892"/>
      <c r="E74" s="892"/>
      <c r="F74" s="892"/>
      <c r="G74" s="892"/>
      <c r="H74" s="892"/>
      <c r="I74" s="892"/>
      <c r="J74" s="892"/>
      <c r="K74" s="892"/>
      <c r="L74" s="892"/>
      <c r="M74" s="892"/>
      <c r="N74" s="248"/>
      <c r="O74" s="248"/>
      <c r="P74" s="248"/>
    </row>
    <row r="75" spans="2:16" ht="16.5" customHeight="1">
      <c r="B75" s="892" t="s">
        <v>1197</v>
      </c>
      <c r="C75" s="893"/>
      <c r="D75" s="892"/>
      <c r="E75" s="892"/>
      <c r="F75" s="892"/>
      <c r="G75" s="892"/>
      <c r="H75" s="892"/>
      <c r="I75" s="892"/>
      <c r="J75" s="892"/>
      <c r="K75" s="892"/>
      <c r="L75" s="892"/>
      <c r="M75" s="892"/>
      <c r="N75" s="248"/>
      <c r="O75" s="248"/>
      <c r="P75" s="248"/>
    </row>
    <row r="76" spans="2:16" ht="16.5" customHeight="1">
      <c r="B76" s="892" t="s">
        <v>1198</v>
      </c>
      <c r="C76" s="893"/>
      <c r="D76" s="892"/>
      <c r="E76" s="892"/>
      <c r="F76" s="892"/>
      <c r="G76" s="892"/>
      <c r="H76" s="892"/>
      <c r="I76" s="892"/>
      <c r="J76" s="892"/>
      <c r="K76" s="892"/>
      <c r="L76" s="892"/>
      <c r="M76" s="892"/>
      <c r="N76" s="248"/>
      <c r="O76" s="248"/>
      <c r="P76" s="248"/>
    </row>
    <row r="77" spans="2:16">
      <c r="B77" s="892"/>
      <c r="C77" s="893"/>
      <c r="D77" s="892"/>
      <c r="E77" s="892"/>
      <c r="F77" s="892"/>
      <c r="G77" s="892"/>
      <c r="H77" s="892"/>
      <c r="I77" s="892"/>
      <c r="J77" s="892"/>
      <c r="K77" s="892"/>
      <c r="L77" s="892"/>
      <c r="M77" s="892"/>
      <c r="N77" s="248"/>
      <c r="O77" s="248"/>
      <c r="P77" s="248"/>
    </row>
    <row r="78" spans="2:16">
      <c r="N78" s="248"/>
      <c r="O78" s="248"/>
      <c r="P78" s="248"/>
    </row>
    <row r="79" spans="2:16">
      <c r="N79" s="248"/>
      <c r="O79" s="248"/>
      <c r="P79" s="248"/>
    </row>
    <row r="80" spans="2:16">
      <c r="N80" s="248"/>
      <c r="O80" s="248"/>
      <c r="P80" s="248"/>
    </row>
    <row r="81" spans="14:16">
      <c r="N81" s="248"/>
      <c r="O81" s="248"/>
      <c r="P81" s="248"/>
    </row>
    <row r="82" spans="14:16">
      <c r="N82" s="248"/>
      <c r="O82" s="248"/>
      <c r="P82" s="248"/>
    </row>
    <row r="83" spans="14:16">
      <c r="N83" s="248"/>
      <c r="O83" s="248"/>
      <c r="P83" s="248"/>
    </row>
    <row r="84" spans="14:16">
      <c r="N84" s="248"/>
      <c r="O84" s="248"/>
      <c r="P84" s="248"/>
    </row>
    <row r="85" spans="14:16">
      <c r="N85" s="248"/>
      <c r="O85" s="248"/>
      <c r="P85" s="248"/>
    </row>
    <row r="86" spans="14:16">
      <c r="N86" s="248"/>
      <c r="O86" s="248"/>
      <c r="P86" s="248"/>
    </row>
    <row r="87" spans="14:16">
      <c r="N87" s="248"/>
      <c r="O87" s="248"/>
      <c r="P87" s="248"/>
    </row>
  </sheetData>
  <mergeCells count="54">
    <mergeCell ref="C9:E9"/>
    <mergeCell ref="F9:I9"/>
    <mergeCell ref="A1:A3"/>
    <mergeCell ref="C4:E4"/>
    <mergeCell ref="F4:I4"/>
    <mergeCell ref="C5:E5"/>
    <mergeCell ref="F5:I5"/>
    <mergeCell ref="C6:E6"/>
    <mergeCell ref="F6:I6"/>
    <mergeCell ref="B7:B8"/>
    <mergeCell ref="C7:E7"/>
    <mergeCell ref="C8:E8"/>
    <mergeCell ref="F7:I7"/>
    <mergeCell ref="F8:I8"/>
    <mergeCell ref="B2:M2"/>
    <mergeCell ref="B13:B14"/>
    <mergeCell ref="C13:E14"/>
    <mergeCell ref="F13:I13"/>
    <mergeCell ref="F14:I14"/>
    <mergeCell ref="B17:M17"/>
    <mergeCell ref="C15:E15"/>
    <mergeCell ref="F15:I16"/>
    <mergeCell ref="C16:E16"/>
    <mergeCell ref="K15:M15"/>
    <mergeCell ref="K16:M16"/>
    <mergeCell ref="C10:E10"/>
    <mergeCell ref="F10:I10"/>
    <mergeCell ref="B11:B12"/>
    <mergeCell ref="C11:E12"/>
    <mergeCell ref="F11:I11"/>
    <mergeCell ref="F12:I12"/>
    <mergeCell ref="B33:C33"/>
    <mergeCell ref="E33:F33"/>
    <mergeCell ref="B34:C34"/>
    <mergeCell ref="D34:M34"/>
    <mergeCell ref="L33:M33"/>
    <mergeCell ref="I33:K33"/>
    <mergeCell ref="I32:K32"/>
    <mergeCell ref="G31:K31"/>
    <mergeCell ref="H21:J21"/>
    <mergeCell ref="H23:J23"/>
    <mergeCell ref="L31:M32"/>
    <mergeCell ref="B29:M29"/>
    <mergeCell ref="B31:C32"/>
    <mergeCell ref="D31:D32"/>
    <mergeCell ref="E31:F32"/>
    <mergeCell ref="B18:M18"/>
    <mergeCell ref="B19:M19"/>
    <mergeCell ref="B25:M25"/>
    <mergeCell ref="B26:M26"/>
    <mergeCell ref="B28:M28"/>
    <mergeCell ref="B22:M22"/>
    <mergeCell ref="B24:M24"/>
    <mergeCell ref="B20:D20"/>
  </mergeCells>
  <phoneticPr fontId="6"/>
  <dataValidations count="2">
    <dataValidation type="list" allowBlank="1" showInputMessage="1" showErrorMessage="1" sqref="C8:E8">
      <formula1>$Q$8:$Q$10</formula1>
    </dataValidation>
    <dataValidation imeMode="off" allowBlank="1" showInputMessage="1" showErrorMessage="1" sqref="L4:L14"/>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39370078740157483" header="0.51181102362204722" footer="0.51181102362204722"/>
  <pageSetup paperSize="9" orientation="portrait" r:id="rId1"/>
  <headerFooter scaleWithDoc="0" alignWithMargins="0"/>
  <rowBreaks count="1" manualBreakCount="1">
    <brk id="35" min="1" max="11"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1">
    <pageSetUpPr fitToPage="1"/>
  </sheetPr>
  <dimension ref="A1:Y44"/>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9" width="5.625" style="300" customWidth="1"/>
    <col min="10" max="12" width="5.75" style="300" customWidth="1"/>
    <col min="13" max="13" width="5.625" style="300" customWidth="1"/>
    <col min="14" max="14" width="3.625" style="300" customWidth="1"/>
    <col min="15" max="15" width="5.75" style="300" customWidth="1"/>
    <col min="16" max="16" width="5.625" style="300" customWidth="1"/>
    <col min="17" max="19" width="5.75" style="300" customWidth="1"/>
    <col min="20" max="20" width="6.5" style="300" customWidth="1"/>
    <col min="21" max="21" width="1.5" style="300" customWidth="1"/>
    <col min="22" max="24" width="8" style="300"/>
    <col min="25" max="25" width="17.25" style="300" bestFit="1" customWidth="1"/>
    <col min="26" max="16384" width="8" style="300"/>
  </cols>
  <sheetData>
    <row r="1" spans="1:22" ht="21" customHeight="1">
      <c r="A1" s="1942" t="s">
        <v>755</v>
      </c>
      <c r="B1" s="74"/>
      <c r="C1" s="74"/>
      <c r="D1" s="74"/>
      <c r="E1" s="74"/>
      <c r="F1" s="74"/>
      <c r="G1" s="74"/>
      <c r="H1" s="74"/>
      <c r="I1" s="74"/>
      <c r="J1" s="74"/>
      <c r="K1" s="3582" t="s">
        <v>224</v>
      </c>
      <c r="L1" s="3585"/>
      <c r="M1" s="3582" t="s">
        <v>225</v>
      </c>
      <c r="N1" s="3585"/>
      <c r="O1" s="3585"/>
      <c r="P1" s="3585"/>
      <c r="Q1" s="3560" t="s">
        <v>296</v>
      </c>
      <c r="R1" s="3575"/>
      <c r="S1" s="3560" t="s">
        <v>226</v>
      </c>
      <c r="T1" s="3562"/>
      <c r="U1" s="75"/>
      <c r="V1" s="301"/>
    </row>
    <row r="2" spans="1:22" ht="45" customHeight="1">
      <c r="A2" s="1942"/>
      <c r="B2" s="2"/>
      <c r="C2" s="76"/>
      <c r="D2" s="2"/>
      <c r="E2" s="2"/>
      <c r="F2" s="2"/>
      <c r="G2" s="76"/>
      <c r="H2" s="75"/>
      <c r="I2" s="75"/>
      <c r="J2" s="77"/>
      <c r="K2" s="3582"/>
      <c r="L2" s="3583"/>
      <c r="M2" s="3583"/>
      <c r="N2" s="3583"/>
      <c r="O2" s="3583"/>
      <c r="P2" s="3583"/>
      <c r="Q2" s="3560"/>
      <c r="R2" s="3562"/>
      <c r="S2" s="3560"/>
      <c r="T2" s="3562"/>
      <c r="U2" s="77"/>
      <c r="V2" s="302"/>
    </row>
    <row r="3" spans="1:22" ht="16.5" customHeight="1">
      <c r="A3" s="1942"/>
      <c r="B3" s="2"/>
      <c r="C3" s="2"/>
      <c r="D3" s="2"/>
      <c r="E3" s="2"/>
      <c r="F3" s="2"/>
      <c r="G3" s="2"/>
      <c r="H3" s="2"/>
      <c r="I3" s="2"/>
      <c r="J3" s="2"/>
      <c r="K3" s="2"/>
      <c r="L3" s="2"/>
      <c r="M3" s="2"/>
      <c r="N3" s="2"/>
      <c r="O3" s="2"/>
      <c r="P3" s="2"/>
      <c r="Q3" s="2"/>
      <c r="R3" s="2"/>
      <c r="S3" s="2"/>
      <c r="T3" s="2"/>
      <c r="U3" s="2"/>
    </row>
    <row r="4" spans="1:22" ht="36.75" customHeight="1">
      <c r="B4" s="78"/>
      <c r="C4" s="79"/>
      <c r="D4" s="79" t="str">
        <f>"福岡県"&amp;SUBSTITUTE(入力シート!C3," ","")&amp;"長　殿"</f>
        <v>福岡県長　殿</v>
      </c>
      <c r="E4" s="79"/>
      <c r="F4" s="79"/>
      <c r="G4" s="79"/>
      <c r="H4" s="79"/>
      <c r="I4" s="79"/>
      <c r="J4" s="79"/>
      <c r="K4" s="79"/>
      <c r="L4" s="79"/>
      <c r="M4" s="79"/>
      <c r="N4" s="79"/>
      <c r="O4" s="79"/>
      <c r="P4" s="79"/>
      <c r="Q4" s="79"/>
      <c r="R4" s="79"/>
      <c r="S4" s="79"/>
      <c r="T4" s="79"/>
      <c r="U4" s="80"/>
    </row>
    <row r="5" spans="1:22" ht="16.5" customHeight="1">
      <c r="B5" s="81"/>
      <c r="C5" s="2"/>
      <c r="D5" s="2"/>
      <c r="E5" s="2"/>
      <c r="F5" s="2"/>
      <c r="G5" s="2"/>
      <c r="H5" s="2"/>
      <c r="I5" s="2"/>
      <c r="J5" s="2"/>
      <c r="K5" s="2"/>
      <c r="L5" s="2"/>
      <c r="M5" s="2"/>
      <c r="N5" s="2"/>
      <c r="O5" s="2"/>
      <c r="P5" s="2"/>
      <c r="Q5" s="2"/>
      <c r="R5" s="2"/>
      <c r="S5" s="2"/>
      <c r="T5" s="2"/>
      <c r="U5" s="82"/>
    </row>
    <row r="6" spans="1:22" ht="17.25" customHeight="1">
      <c r="B6" s="81"/>
      <c r="C6" s="2"/>
      <c r="D6" s="2"/>
      <c r="E6" s="2"/>
      <c r="F6" s="2"/>
      <c r="G6" s="2"/>
      <c r="H6" s="2"/>
      <c r="I6" s="2"/>
      <c r="J6" s="2"/>
      <c r="K6" s="2"/>
      <c r="L6" s="2"/>
      <c r="M6" s="3586"/>
      <c r="N6" s="3586"/>
      <c r="O6" s="2"/>
      <c r="P6" s="3580" t="s">
        <v>1186</v>
      </c>
      <c r="Q6" s="3580"/>
      <c r="R6" s="3580"/>
      <c r="S6" s="3580"/>
      <c r="T6" s="2"/>
      <c r="U6" s="82"/>
    </row>
    <row r="7" spans="1:22" ht="17.25" customHeight="1">
      <c r="B7" s="81"/>
      <c r="C7" s="2"/>
      <c r="D7" s="2"/>
      <c r="E7" s="2"/>
      <c r="F7" s="2"/>
      <c r="G7" s="2"/>
      <c r="H7" s="2"/>
      <c r="I7" s="2"/>
      <c r="J7" s="2"/>
      <c r="K7" s="2"/>
      <c r="L7" s="2"/>
      <c r="M7" s="2"/>
      <c r="N7" s="2"/>
      <c r="O7" s="2"/>
      <c r="P7" s="2"/>
      <c r="Q7" s="2"/>
      <c r="R7" s="2"/>
      <c r="S7" s="2"/>
      <c r="T7" s="2"/>
      <c r="U7" s="82"/>
    </row>
    <row r="8" spans="1:22" ht="16.5" customHeight="1">
      <c r="B8" s="81"/>
      <c r="C8" s="2"/>
      <c r="D8" s="2"/>
      <c r="E8" s="2"/>
      <c r="F8" s="2"/>
      <c r="G8" s="2"/>
      <c r="H8" s="2"/>
      <c r="I8" s="2"/>
      <c r="J8" s="2"/>
      <c r="K8" s="2"/>
      <c r="L8" s="83" t="s">
        <v>1386</v>
      </c>
      <c r="M8" s="2"/>
      <c r="N8" s="83" t="s">
        <v>227</v>
      </c>
      <c r="O8" s="3579">
        <f>入力シート!D22</f>
        <v>0</v>
      </c>
      <c r="P8" s="3579"/>
      <c r="Q8" s="3579"/>
      <c r="R8" s="3579"/>
      <c r="S8" s="3579"/>
      <c r="T8" s="3579"/>
      <c r="U8" s="82"/>
    </row>
    <row r="9" spans="1:22" ht="17.25" customHeight="1">
      <c r="B9" s="81"/>
      <c r="C9" s="2"/>
      <c r="D9" s="2"/>
      <c r="E9" s="2"/>
      <c r="F9" s="2"/>
      <c r="G9" s="2"/>
      <c r="H9" s="2"/>
      <c r="I9" s="2"/>
      <c r="J9" s="2"/>
      <c r="K9" s="2"/>
      <c r="L9" s="2"/>
      <c r="M9" s="2"/>
      <c r="N9" s="83"/>
      <c r="O9" s="83"/>
      <c r="P9" s="2"/>
      <c r="Q9" s="2"/>
      <c r="R9" s="75"/>
      <c r="S9" s="2"/>
      <c r="T9" s="2"/>
      <c r="U9" s="82"/>
    </row>
    <row r="10" spans="1:22" ht="16.5" customHeight="1">
      <c r="B10" s="81"/>
      <c r="C10" s="2"/>
      <c r="D10" s="2"/>
      <c r="E10" s="2"/>
      <c r="F10" s="2"/>
      <c r="G10" s="2"/>
      <c r="H10" s="2"/>
      <c r="I10" s="2"/>
      <c r="J10" s="2"/>
      <c r="K10" s="2"/>
      <c r="L10" s="2"/>
      <c r="M10" s="2"/>
      <c r="N10" s="83" t="s">
        <v>228</v>
      </c>
      <c r="O10" s="3579">
        <f>入力シート!D23</f>
        <v>0</v>
      </c>
      <c r="P10" s="3579"/>
      <c r="Q10" s="3579"/>
      <c r="R10" s="3579"/>
      <c r="S10" s="3579"/>
      <c r="T10" s="3579"/>
      <c r="U10" s="82"/>
    </row>
    <row r="11" spans="1:22" ht="17.25" customHeight="1">
      <c r="B11" s="81"/>
      <c r="C11" s="2"/>
      <c r="D11" s="2"/>
      <c r="E11" s="2"/>
      <c r="F11" s="2"/>
      <c r="G11" s="2"/>
      <c r="H11" s="2"/>
      <c r="I11" s="2"/>
      <c r="J11" s="2"/>
      <c r="K11" s="2"/>
      <c r="L11" s="2"/>
      <c r="M11" s="2"/>
      <c r="N11" s="2"/>
      <c r="O11" s="3581">
        <f>入力シート!D24</f>
        <v>0</v>
      </c>
      <c r="P11" s="3581"/>
      <c r="Q11" s="3581"/>
      <c r="R11" s="3581"/>
      <c r="S11" s="3581"/>
      <c r="T11" s="3581"/>
      <c r="U11" s="82"/>
    </row>
    <row r="12" spans="1:22" ht="17.25" customHeight="1">
      <c r="B12" s="81"/>
      <c r="C12" s="2"/>
      <c r="D12" s="2"/>
      <c r="E12" s="2"/>
      <c r="F12" s="2"/>
      <c r="G12" s="2"/>
      <c r="H12" s="2"/>
      <c r="I12" s="2"/>
      <c r="J12" s="2"/>
      <c r="K12" s="2"/>
      <c r="L12" s="2"/>
      <c r="M12" s="2"/>
      <c r="N12" s="2"/>
      <c r="O12" s="2"/>
      <c r="P12" s="2"/>
      <c r="Q12" s="2"/>
      <c r="R12" s="2"/>
      <c r="S12" s="2"/>
      <c r="T12" s="2"/>
      <c r="U12" s="82"/>
    </row>
    <row r="13" spans="1:22" ht="16.5" customHeight="1">
      <c r="B13" s="3576" t="s">
        <v>229</v>
      </c>
      <c r="C13" s="3577"/>
      <c r="D13" s="3577"/>
      <c r="E13" s="3577"/>
      <c r="F13" s="3577"/>
      <c r="G13" s="3577"/>
      <c r="H13" s="3577"/>
      <c r="I13" s="3577"/>
      <c r="J13" s="3577"/>
      <c r="K13" s="3577"/>
      <c r="L13" s="3577"/>
      <c r="M13" s="3577"/>
      <c r="N13" s="3577"/>
      <c r="O13" s="3577"/>
      <c r="P13" s="3577"/>
      <c r="Q13" s="3577"/>
      <c r="R13" s="3577"/>
      <c r="S13" s="3577"/>
      <c r="T13" s="3577"/>
      <c r="U13" s="3578"/>
    </row>
    <row r="14" spans="1:22" ht="17.25" customHeight="1">
      <c r="B14" s="81"/>
      <c r="C14" s="2"/>
      <c r="D14" s="2"/>
      <c r="E14" s="2"/>
      <c r="F14" s="85"/>
      <c r="G14" s="85"/>
      <c r="H14" s="85"/>
      <c r="I14" s="85"/>
      <c r="J14" s="2"/>
      <c r="K14" s="2"/>
      <c r="L14" s="2"/>
      <c r="M14" s="2"/>
      <c r="N14" s="2"/>
      <c r="O14" s="2"/>
      <c r="P14" s="2"/>
      <c r="Q14" s="85"/>
      <c r="R14" s="2"/>
      <c r="S14" s="86"/>
      <c r="T14" s="2"/>
      <c r="U14" s="82"/>
    </row>
    <row r="15" spans="1:22" ht="42" customHeight="1">
      <c r="B15" s="87"/>
      <c r="C15" s="3589" t="s">
        <v>289</v>
      </c>
      <c r="D15" s="3590"/>
      <c r="E15" s="3590"/>
      <c r="F15" s="3590"/>
      <c r="G15" s="3591"/>
      <c r="H15" s="3567" t="str">
        <f>" "&amp;入力シート!$D$5&amp;" "&amp;入力シート!$D$8</f>
        <v xml:space="preserve">  </v>
      </c>
      <c r="I15" s="3568"/>
      <c r="J15" s="3568"/>
      <c r="K15" s="3568"/>
      <c r="L15" s="3569"/>
      <c r="M15" s="3560" t="s">
        <v>230</v>
      </c>
      <c r="N15" s="3561"/>
      <c r="O15" s="3562"/>
      <c r="P15" s="3584" t="str">
        <f>"" &amp; 入力シート!D6</f>
        <v/>
      </c>
      <c r="Q15" s="3584"/>
      <c r="R15" s="3584"/>
      <c r="S15" s="3584"/>
      <c r="T15" s="3584"/>
      <c r="U15" s="88"/>
    </row>
    <row r="16" spans="1:22" ht="42" customHeight="1">
      <c r="B16" s="87"/>
      <c r="C16" s="3589" t="s">
        <v>290</v>
      </c>
      <c r="D16" s="3590"/>
      <c r="E16" s="3590"/>
      <c r="F16" s="3590"/>
      <c r="G16" s="3591"/>
      <c r="H16" s="3567" t="str">
        <f>+" "&amp;入力シート!$D$4&amp;入力シート!$E$4&amp;入力シート!$G$4&amp;"　"&amp;入力シート!$I$4&amp;入力シート!$K$4&amp;入力シート!$O$4</f>
        <v xml:space="preserve"> 令和年度　起工第号</v>
      </c>
      <c r="I16" s="3568"/>
      <c r="J16" s="3568"/>
      <c r="K16" s="3568"/>
      <c r="L16" s="3569"/>
      <c r="M16" s="3560" t="s">
        <v>231</v>
      </c>
      <c r="N16" s="3561"/>
      <c r="O16" s="3562"/>
      <c r="P16" s="3592" t="str">
        <f>"" &amp; 入力シート!D7</f>
        <v/>
      </c>
      <c r="Q16" s="3592"/>
      <c r="R16" s="3592"/>
      <c r="S16" s="3592"/>
      <c r="T16" s="3592"/>
      <c r="U16" s="89"/>
    </row>
    <row r="17" spans="2:25" ht="21" customHeight="1">
      <c r="B17" s="90"/>
      <c r="C17" s="3570" t="s">
        <v>291</v>
      </c>
      <c r="D17" s="3571"/>
      <c r="E17" s="3571"/>
      <c r="F17" s="3571"/>
      <c r="G17" s="3572"/>
      <c r="H17" s="3597" t="str">
        <f>入力シート!D16</f>
        <v/>
      </c>
      <c r="I17" s="3598"/>
      <c r="J17" s="3598"/>
      <c r="K17" s="3598"/>
      <c r="L17" s="3598"/>
      <c r="M17" s="3598"/>
      <c r="N17" s="3598"/>
      <c r="O17" s="3565" t="str">
        <f>IF(H18&gt;0,H18+1-H17,"")</f>
        <v/>
      </c>
      <c r="P17" s="3556" t="s">
        <v>298</v>
      </c>
      <c r="Q17" s="3565"/>
      <c r="R17" s="3556"/>
      <c r="S17" s="3556"/>
      <c r="T17" s="91"/>
      <c r="U17" s="82"/>
      <c r="Y17" s="685">
        <f>入力シート!$D$17</f>
        <v>0</v>
      </c>
    </row>
    <row r="18" spans="2:25" ht="21" customHeight="1">
      <c r="B18" s="92"/>
      <c r="C18" s="3573"/>
      <c r="D18" s="3573"/>
      <c r="E18" s="3573"/>
      <c r="F18" s="3573"/>
      <c r="G18" s="3574"/>
      <c r="H18" s="3599">
        <f>MAX(Y17:Y19)</f>
        <v>0</v>
      </c>
      <c r="I18" s="3600"/>
      <c r="J18" s="3600"/>
      <c r="K18" s="3600"/>
      <c r="L18" s="3600"/>
      <c r="M18" s="3600"/>
      <c r="N18" s="3600"/>
      <c r="O18" s="3566"/>
      <c r="P18" s="3557"/>
      <c r="Q18" s="3566"/>
      <c r="R18" s="3557"/>
      <c r="S18" s="3557"/>
      <c r="T18" s="2"/>
      <c r="U18" s="93"/>
      <c r="Y18" s="685" t="str">
        <f>IF(入力シート!$D$19=0,"",入力シート!$D$19)</f>
        <v/>
      </c>
    </row>
    <row r="19" spans="2:25" ht="21" customHeight="1">
      <c r="B19" s="94"/>
      <c r="C19" s="3570" t="s">
        <v>295</v>
      </c>
      <c r="D19" s="3587"/>
      <c r="E19" s="3587"/>
      <c r="F19" s="3587"/>
      <c r="G19" s="3588"/>
      <c r="H19" s="3593" t="s">
        <v>232</v>
      </c>
      <c r="I19" s="3571"/>
      <c r="J19" s="3571"/>
      <c r="K19" s="3571"/>
      <c r="L19" s="3571"/>
      <c r="M19" s="3571"/>
      <c r="N19" s="3571"/>
      <c r="O19" s="3571"/>
      <c r="P19" s="3571"/>
      <c r="Q19" s="3571"/>
      <c r="R19" s="3571"/>
      <c r="S19" s="3571"/>
      <c r="T19" s="3571"/>
      <c r="U19" s="3594"/>
      <c r="Y19" s="685" t="str">
        <f>IF(入力シート!$D$21=0,"",入力シート!$D$21)</f>
        <v/>
      </c>
    </row>
    <row r="20" spans="2:25" ht="21" customHeight="1">
      <c r="B20" s="95"/>
      <c r="C20" s="77" t="s">
        <v>292</v>
      </c>
      <c r="D20" s="77"/>
      <c r="E20" s="77" t="s">
        <v>293</v>
      </c>
      <c r="F20" s="77"/>
      <c r="G20" s="96" t="s">
        <v>294</v>
      </c>
      <c r="H20" s="3595"/>
      <c r="I20" s="3573"/>
      <c r="J20" s="3573"/>
      <c r="K20" s="3573"/>
      <c r="L20" s="3573"/>
      <c r="M20" s="3573"/>
      <c r="N20" s="3573"/>
      <c r="O20" s="3573"/>
      <c r="P20" s="3573"/>
      <c r="Q20" s="3573"/>
      <c r="R20" s="3573"/>
      <c r="S20" s="3573"/>
      <c r="T20" s="3573"/>
      <c r="U20" s="3596"/>
    </row>
    <row r="21" spans="2:25" ht="42.75" customHeight="1">
      <c r="B21" s="87"/>
      <c r="C21" s="3563" t="s">
        <v>1187</v>
      </c>
      <c r="D21" s="3563"/>
      <c r="E21" s="3563"/>
      <c r="F21" s="3563"/>
      <c r="G21" s="3564"/>
      <c r="H21" s="3558"/>
      <c r="I21" s="3559"/>
      <c r="J21" s="3559"/>
      <c r="K21" s="3559"/>
      <c r="L21" s="3559"/>
      <c r="M21" s="3559"/>
      <c r="N21" s="3559"/>
      <c r="O21" s="3559"/>
      <c r="P21" s="3559"/>
      <c r="Q21" s="3559"/>
      <c r="R21" s="3559"/>
      <c r="S21" s="3559"/>
      <c r="T21" s="3559"/>
      <c r="U21" s="97"/>
    </row>
    <row r="22" spans="2:25" ht="42" customHeight="1">
      <c r="B22" s="87"/>
      <c r="C22" s="3563"/>
      <c r="D22" s="3563"/>
      <c r="E22" s="3563"/>
      <c r="F22" s="3563"/>
      <c r="G22" s="3564"/>
      <c r="H22" s="3551"/>
      <c r="I22" s="3555"/>
      <c r="J22" s="3555"/>
      <c r="K22" s="3555"/>
      <c r="L22" s="3555"/>
      <c r="M22" s="3555"/>
      <c r="N22" s="3555"/>
      <c r="O22" s="3555"/>
      <c r="P22" s="3555"/>
      <c r="Q22" s="3555"/>
      <c r="R22" s="3555"/>
      <c r="S22" s="3555"/>
      <c r="T22" s="3555"/>
      <c r="U22" s="89"/>
    </row>
    <row r="23" spans="2:25" ht="42" customHeight="1">
      <c r="B23" s="87"/>
      <c r="C23" s="3563"/>
      <c r="D23" s="3563" t="s">
        <v>297</v>
      </c>
      <c r="E23" s="3563"/>
      <c r="F23" s="3563" t="s">
        <v>297</v>
      </c>
      <c r="G23" s="3564"/>
      <c r="H23" s="3551"/>
      <c r="I23" s="3555"/>
      <c r="J23" s="3555"/>
      <c r="K23" s="3555"/>
      <c r="L23" s="3555"/>
      <c r="M23" s="3555"/>
      <c r="N23" s="3555"/>
      <c r="O23" s="3555"/>
      <c r="P23" s="3555"/>
      <c r="Q23" s="3555"/>
      <c r="R23" s="3555"/>
      <c r="S23" s="3555"/>
      <c r="T23" s="3555"/>
      <c r="U23" s="89"/>
    </row>
    <row r="24" spans="2:25" ht="42" customHeight="1">
      <c r="B24" s="87"/>
      <c r="C24" s="3563"/>
      <c r="D24" s="3563" t="s">
        <v>297</v>
      </c>
      <c r="E24" s="3563"/>
      <c r="F24" s="3563" t="s">
        <v>297</v>
      </c>
      <c r="G24" s="3564"/>
      <c r="H24" s="3551"/>
      <c r="I24" s="3555"/>
      <c r="J24" s="3555"/>
      <c r="K24" s="3555"/>
      <c r="L24" s="3555"/>
      <c r="M24" s="3555"/>
      <c r="N24" s="3555"/>
      <c r="O24" s="3555"/>
      <c r="P24" s="3555"/>
      <c r="Q24" s="3555"/>
      <c r="R24" s="3555"/>
      <c r="S24" s="3555"/>
      <c r="T24" s="3555"/>
      <c r="U24" s="89"/>
    </row>
    <row r="25" spans="2:25" ht="42" customHeight="1">
      <c r="B25" s="87"/>
      <c r="C25" s="3563"/>
      <c r="D25" s="3563" t="s">
        <v>297</v>
      </c>
      <c r="E25" s="3563"/>
      <c r="F25" s="3563" t="s">
        <v>297</v>
      </c>
      <c r="G25" s="3564"/>
      <c r="H25" s="3551"/>
      <c r="I25" s="3555"/>
      <c r="J25" s="3555"/>
      <c r="K25" s="3555"/>
      <c r="L25" s="3555"/>
      <c r="M25" s="3555"/>
      <c r="N25" s="3555"/>
      <c r="O25" s="3555"/>
      <c r="P25" s="3555"/>
      <c r="Q25" s="3555"/>
      <c r="R25" s="3555"/>
      <c r="S25" s="3555"/>
      <c r="T25" s="3555"/>
      <c r="U25" s="89"/>
    </row>
    <row r="26" spans="2:25" ht="42" customHeight="1">
      <c r="B26" s="87"/>
      <c r="C26" s="3563"/>
      <c r="D26" s="3563" t="s">
        <v>297</v>
      </c>
      <c r="E26" s="3563"/>
      <c r="F26" s="3563" t="s">
        <v>297</v>
      </c>
      <c r="G26" s="3564"/>
      <c r="H26" s="3551"/>
      <c r="I26" s="3552"/>
      <c r="J26" s="3552"/>
      <c r="K26" s="3552"/>
      <c r="L26" s="3552"/>
      <c r="M26" s="3552"/>
      <c r="N26" s="3552"/>
      <c r="O26" s="3552"/>
      <c r="P26" s="3552"/>
      <c r="Q26" s="3552"/>
      <c r="R26" s="3552"/>
      <c r="S26" s="3552"/>
      <c r="T26" s="3552"/>
      <c r="U26" s="89"/>
    </row>
    <row r="27" spans="2:25" ht="42" customHeight="1">
      <c r="B27" s="87"/>
      <c r="C27" s="3563"/>
      <c r="D27" s="3563" t="s">
        <v>297</v>
      </c>
      <c r="E27" s="3563"/>
      <c r="F27" s="3563" t="s">
        <v>297</v>
      </c>
      <c r="G27" s="3564"/>
      <c r="H27" s="3551"/>
      <c r="I27" s="3552"/>
      <c r="J27" s="3552"/>
      <c r="K27" s="3552"/>
      <c r="L27" s="3552"/>
      <c r="M27" s="3552"/>
      <c r="N27" s="3552"/>
      <c r="O27" s="3552"/>
      <c r="P27" s="3552"/>
      <c r="Q27" s="3552"/>
      <c r="R27" s="3552"/>
      <c r="S27" s="3552"/>
      <c r="T27" s="3552"/>
      <c r="U27" s="89"/>
    </row>
    <row r="28" spans="2:25" ht="42" customHeight="1">
      <c r="B28" s="98"/>
      <c r="C28" s="3601"/>
      <c r="D28" s="3601" t="s">
        <v>297</v>
      </c>
      <c r="E28" s="3601"/>
      <c r="F28" s="3601" t="s">
        <v>297</v>
      </c>
      <c r="G28" s="3602"/>
      <c r="H28" s="3553"/>
      <c r="I28" s="3554"/>
      <c r="J28" s="3554"/>
      <c r="K28" s="3554"/>
      <c r="L28" s="3554"/>
      <c r="M28" s="3554"/>
      <c r="N28" s="3554"/>
      <c r="O28" s="3554"/>
      <c r="P28" s="3554"/>
      <c r="Q28" s="3554"/>
      <c r="R28" s="3554"/>
      <c r="S28" s="3554"/>
      <c r="T28" s="3554"/>
      <c r="U28" s="99"/>
    </row>
    <row r="29" spans="2:25" ht="42.75" customHeight="1">
      <c r="B29" s="87"/>
      <c r="C29" s="3563"/>
      <c r="D29" s="3563" t="s">
        <v>297</v>
      </c>
      <c r="E29" s="3563"/>
      <c r="F29" s="3563" t="s">
        <v>297</v>
      </c>
      <c r="G29" s="3564"/>
      <c r="H29" s="3558"/>
      <c r="I29" s="3559"/>
      <c r="J29" s="3559"/>
      <c r="K29" s="3559"/>
      <c r="L29" s="3559"/>
      <c r="M29" s="3559"/>
      <c r="N29" s="3559"/>
      <c r="O29" s="3559"/>
      <c r="P29" s="3559"/>
      <c r="Q29" s="3559"/>
      <c r="R29" s="3559"/>
      <c r="S29" s="3559"/>
      <c r="T29" s="3559"/>
      <c r="U29" s="97"/>
    </row>
    <row r="30" spans="2:25" ht="42.75" customHeight="1">
      <c r="B30" s="87"/>
      <c r="C30" s="3563"/>
      <c r="D30" s="3563" t="s">
        <v>297</v>
      </c>
      <c r="E30" s="3563"/>
      <c r="F30" s="3563" t="s">
        <v>297</v>
      </c>
      <c r="G30" s="3564"/>
      <c r="H30" s="3551"/>
      <c r="I30" s="3552"/>
      <c r="J30" s="3552"/>
      <c r="K30" s="3552"/>
      <c r="L30" s="3552"/>
      <c r="M30" s="3552"/>
      <c r="N30" s="3552"/>
      <c r="O30" s="3552"/>
      <c r="P30" s="3552"/>
      <c r="Q30" s="3552"/>
      <c r="R30" s="3552"/>
      <c r="S30" s="3552"/>
      <c r="T30" s="3552"/>
      <c r="U30" s="97"/>
    </row>
    <row r="31" spans="2:25" ht="42.75" customHeight="1">
      <c r="B31" s="87"/>
      <c r="C31" s="3563"/>
      <c r="D31" s="3563" t="s">
        <v>297</v>
      </c>
      <c r="E31" s="3563"/>
      <c r="F31" s="3563" t="s">
        <v>297</v>
      </c>
      <c r="G31" s="3564"/>
      <c r="H31" s="3551"/>
      <c r="I31" s="3552"/>
      <c r="J31" s="3552"/>
      <c r="K31" s="3552"/>
      <c r="L31" s="3552"/>
      <c r="M31" s="3552"/>
      <c r="N31" s="3552"/>
      <c r="O31" s="3552"/>
      <c r="P31" s="3552"/>
      <c r="Q31" s="3552"/>
      <c r="R31" s="3552"/>
      <c r="S31" s="3552"/>
      <c r="T31" s="3552"/>
      <c r="U31" s="97"/>
    </row>
    <row r="32" spans="2:25" ht="42.75" customHeight="1">
      <c r="B32" s="87"/>
      <c r="C32" s="3563"/>
      <c r="D32" s="3563" t="s">
        <v>297</v>
      </c>
      <c r="E32" s="3563"/>
      <c r="F32" s="3563" t="s">
        <v>297</v>
      </c>
      <c r="G32" s="3564"/>
      <c r="H32" s="3551"/>
      <c r="I32" s="3552"/>
      <c r="J32" s="3552"/>
      <c r="K32" s="3552"/>
      <c r="L32" s="3552"/>
      <c r="M32" s="3552"/>
      <c r="N32" s="3552"/>
      <c r="O32" s="3552"/>
      <c r="P32" s="3552"/>
      <c r="Q32" s="3552"/>
      <c r="R32" s="3552"/>
      <c r="S32" s="3552"/>
      <c r="T32" s="3552"/>
      <c r="U32" s="97"/>
    </row>
    <row r="33" spans="2:21" ht="42" customHeight="1">
      <c r="B33" s="87"/>
      <c r="C33" s="3563"/>
      <c r="D33" s="3563" t="s">
        <v>297</v>
      </c>
      <c r="E33" s="3563"/>
      <c r="F33" s="3563" t="s">
        <v>297</v>
      </c>
      <c r="G33" s="3564"/>
      <c r="H33" s="3551"/>
      <c r="I33" s="3552"/>
      <c r="J33" s="3552"/>
      <c r="K33" s="3552"/>
      <c r="L33" s="3552"/>
      <c r="M33" s="3552"/>
      <c r="N33" s="3552"/>
      <c r="O33" s="3552"/>
      <c r="P33" s="3552"/>
      <c r="Q33" s="3552"/>
      <c r="R33" s="3552"/>
      <c r="S33" s="3552"/>
      <c r="T33" s="3552"/>
      <c r="U33" s="89"/>
    </row>
    <row r="34" spans="2:21" ht="42" customHeight="1">
      <c r="B34" s="87"/>
      <c r="C34" s="3563"/>
      <c r="D34" s="3563" t="s">
        <v>297</v>
      </c>
      <c r="E34" s="3563"/>
      <c r="F34" s="3563" t="s">
        <v>297</v>
      </c>
      <c r="G34" s="3564"/>
      <c r="H34" s="3551"/>
      <c r="I34" s="3552"/>
      <c r="J34" s="3552"/>
      <c r="K34" s="3552"/>
      <c r="L34" s="3552"/>
      <c r="M34" s="3552"/>
      <c r="N34" s="3552"/>
      <c r="O34" s="3552"/>
      <c r="P34" s="3552"/>
      <c r="Q34" s="3552"/>
      <c r="R34" s="3552"/>
      <c r="S34" s="3552"/>
      <c r="T34" s="3552"/>
      <c r="U34" s="89"/>
    </row>
    <row r="35" spans="2:21" ht="42" customHeight="1">
      <c r="B35" s="87"/>
      <c r="C35" s="3563"/>
      <c r="D35" s="3563" t="s">
        <v>297</v>
      </c>
      <c r="E35" s="3563"/>
      <c r="F35" s="3563" t="s">
        <v>297</v>
      </c>
      <c r="G35" s="3564"/>
      <c r="H35" s="3551"/>
      <c r="I35" s="3552"/>
      <c r="J35" s="3552"/>
      <c r="K35" s="3552"/>
      <c r="L35" s="3552"/>
      <c r="M35" s="3552"/>
      <c r="N35" s="3552"/>
      <c r="O35" s="3552"/>
      <c r="P35" s="3552"/>
      <c r="Q35" s="3552"/>
      <c r="R35" s="3552"/>
      <c r="S35" s="3552"/>
      <c r="T35" s="3552"/>
      <c r="U35" s="89"/>
    </row>
    <row r="36" spans="2:21" ht="42" customHeight="1">
      <c r="B36" s="87"/>
      <c r="C36" s="3563"/>
      <c r="D36" s="3563" t="s">
        <v>297</v>
      </c>
      <c r="E36" s="3563"/>
      <c r="F36" s="3563" t="s">
        <v>297</v>
      </c>
      <c r="G36" s="3564"/>
      <c r="H36" s="3551"/>
      <c r="I36" s="3552"/>
      <c r="J36" s="3552"/>
      <c r="K36" s="3552"/>
      <c r="L36" s="3552"/>
      <c r="M36" s="3552"/>
      <c r="N36" s="3552"/>
      <c r="O36" s="3552"/>
      <c r="P36" s="3552"/>
      <c r="Q36" s="3552"/>
      <c r="R36" s="3552"/>
      <c r="S36" s="3552"/>
      <c r="T36" s="3552"/>
      <c r="U36" s="89"/>
    </row>
    <row r="37" spans="2:21" ht="42" customHeight="1">
      <c r="B37" s="87"/>
      <c r="C37" s="3563"/>
      <c r="D37" s="3563" t="s">
        <v>297</v>
      </c>
      <c r="E37" s="3563"/>
      <c r="F37" s="3563" t="s">
        <v>297</v>
      </c>
      <c r="G37" s="3564"/>
      <c r="H37" s="3551"/>
      <c r="I37" s="3552"/>
      <c r="J37" s="3552"/>
      <c r="K37" s="3552"/>
      <c r="L37" s="3552"/>
      <c r="M37" s="3552"/>
      <c r="N37" s="3552"/>
      <c r="O37" s="3552"/>
      <c r="P37" s="3552"/>
      <c r="Q37" s="3552"/>
      <c r="R37" s="3552"/>
      <c r="S37" s="3552"/>
      <c r="T37" s="3552"/>
      <c r="U37" s="89"/>
    </row>
    <row r="38" spans="2:21" ht="42" customHeight="1">
      <c r="B38" s="87"/>
      <c r="C38" s="3563"/>
      <c r="D38" s="3563" t="s">
        <v>297</v>
      </c>
      <c r="E38" s="3563"/>
      <c r="F38" s="3563" t="s">
        <v>297</v>
      </c>
      <c r="G38" s="3564"/>
      <c r="H38" s="3551"/>
      <c r="I38" s="3552"/>
      <c r="J38" s="3552"/>
      <c r="K38" s="3552"/>
      <c r="L38" s="3552"/>
      <c r="M38" s="3552"/>
      <c r="N38" s="3552"/>
      <c r="O38" s="3552"/>
      <c r="P38" s="3552"/>
      <c r="Q38" s="3552"/>
      <c r="R38" s="3552"/>
      <c r="S38" s="3552"/>
      <c r="T38" s="3552"/>
      <c r="U38" s="89"/>
    </row>
    <row r="39" spans="2:21" ht="42" customHeight="1">
      <c r="B39" s="87"/>
      <c r="C39" s="3563"/>
      <c r="D39" s="3563" t="s">
        <v>297</v>
      </c>
      <c r="E39" s="3563"/>
      <c r="F39" s="3563" t="s">
        <v>297</v>
      </c>
      <c r="G39" s="3564"/>
      <c r="H39" s="3551"/>
      <c r="I39" s="3552"/>
      <c r="J39" s="3552"/>
      <c r="K39" s="3552"/>
      <c r="L39" s="3552"/>
      <c r="M39" s="3552"/>
      <c r="N39" s="3552"/>
      <c r="O39" s="3552"/>
      <c r="P39" s="3552"/>
      <c r="Q39" s="3552"/>
      <c r="R39" s="3552"/>
      <c r="S39" s="3552"/>
      <c r="T39" s="3552"/>
      <c r="U39" s="89"/>
    </row>
    <row r="40" spans="2:21" ht="42" customHeight="1">
      <c r="B40" s="87"/>
      <c r="C40" s="3563"/>
      <c r="D40" s="3563" t="s">
        <v>297</v>
      </c>
      <c r="E40" s="3563"/>
      <c r="F40" s="3563" t="s">
        <v>297</v>
      </c>
      <c r="G40" s="3564"/>
      <c r="H40" s="3551"/>
      <c r="I40" s="3552"/>
      <c r="J40" s="3552"/>
      <c r="K40" s="3552"/>
      <c r="L40" s="3552"/>
      <c r="M40" s="3552"/>
      <c r="N40" s="3552"/>
      <c r="O40" s="3552"/>
      <c r="P40" s="3552"/>
      <c r="Q40" s="3552"/>
      <c r="R40" s="3552"/>
      <c r="S40" s="3552"/>
      <c r="T40" s="3552"/>
      <c r="U40" s="89"/>
    </row>
    <row r="41" spans="2:21" ht="42" customHeight="1">
      <c r="B41" s="87"/>
      <c r="C41" s="3563"/>
      <c r="D41" s="3563" t="s">
        <v>297</v>
      </c>
      <c r="E41" s="3563"/>
      <c r="F41" s="3563" t="s">
        <v>297</v>
      </c>
      <c r="G41" s="3564"/>
      <c r="H41" s="3551"/>
      <c r="I41" s="3552"/>
      <c r="J41" s="3552"/>
      <c r="K41" s="3552"/>
      <c r="L41" s="3552"/>
      <c r="M41" s="3552"/>
      <c r="N41" s="3552"/>
      <c r="O41" s="3552"/>
      <c r="P41" s="3552"/>
      <c r="Q41" s="3552"/>
      <c r="R41" s="3552"/>
      <c r="S41" s="3552"/>
      <c r="T41" s="3552"/>
      <c r="U41" s="89"/>
    </row>
    <row r="42" spans="2:21" ht="42" customHeight="1">
      <c r="B42" s="87"/>
      <c r="C42" s="3563"/>
      <c r="D42" s="3563" t="s">
        <v>297</v>
      </c>
      <c r="E42" s="3563"/>
      <c r="F42" s="3563" t="s">
        <v>297</v>
      </c>
      <c r="G42" s="3564"/>
      <c r="H42" s="3551"/>
      <c r="I42" s="3552"/>
      <c r="J42" s="3552"/>
      <c r="K42" s="3552"/>
      <c r="L42" s="3552"/>
      <c r="M42" s="3552"/>
      <c r="N42" s="3552"/>
      <c r="O42" s="3552"/>
      <c r="P42" s="3552"/>
      <c r="Q42" s="3552"/>
      <c r="R42" s="3552"/>
      <c r="S42" s="3552"/>
      <c r="T42" s="3552"/>
      <c r="U42" s="89"/>
    </row>
    <row r="43" spans="2:21" ht="42" customHeight="1">
      <c r="B43" s="87"/>
      <c r="C43" s="3563"/>
      <c r="D43" s="3563" t="s">
        <v>297</v>
      </c>
      <c r="E43" s="3563"/>
      <c r="F43" s="3563" t="s">
        <v>297</v>
      </c>
      <c r="G43" s="3564"/>
      <c r="H43" s="3551"/>
      <c r="I43" s="3552"/>
      <c r="J43" s="3552"/>
      <c r="K43" s="3552"/>
      <c r="L43" s="3552"/>
      <c r="M43" s="3552"/>
      <c r="N43" s="3552"/>
      <c r="O43" s="3552"/>
      <c r="P43" s="3552"/>
      <c r="Q43" s="3552"/>
      <c r="R43" s="3552"/>
      <c r="S43" s="3552"/>
      <c r="T43" s="3552"/>
      <c r="U43" s="89"/>
    </row>
    <row r="44" spans="2:21" ht="42" customHeight="1">
      <c r="B44" s="98"/>
      <c r="C44" s="3601"/>
      <c r="D44" s="3601" t="s">
        <v>297</v>
      </c>
      <c r="E44" s="3601"/>
      <c r="F44" s="3601" t="s">
        <v>297</v>
      </c>
      <c r="G44" s="3602"/>
      <c r="H44" s="3553"/>
      <c r="I44" s="3554"/>
      <c r="J44" s="3554"/>
      <c r="K44" s="3554"/>
      <c r="L44" s="3554"/>
      <c r="M44" s="3554"/>
      <c r="N44" s="3554"/>
      <c r="O44" s="3554"/>
      <c r="P44" s="3554"/>
      <c r="Q44" s="3554"/>
      <c r="R44" s="3554"/>
      <c r="S44" s="3554"/>
      <c r="T44" s="3554"/>
      <c r="U44" s="99"/>
    </row>
  </sheetData>
  <mergeCells count="81">
    <mergeCell ref="C44:G44"/>
    <mergeCell ref="H35:T35"/>
    <mergeCell ref="C36:G36"/>
    <mergeCell ref="H36:T36"/>
    <mergeCell ref="C37:G37"/>
    <mergeCell ref="H37:T37"/>
    <mergeCell ref="C35:G35"/>
    <mergeCell ref="C39:G39"/>
    <mergeCell ref="C40:G40"/>
    <mergeCell ref="C41:G41"/>
    <mergeCell ref="C42:G42"/>
    <mergeCell ref="C43:G43"/>
    <mergeCell ref="C31:G31"/>
    <mergeCell ref="C32:G32"/>
    <mergeCell ref="C33:G33"/>
    <mergeCell ref="C34:G34"/>
    <mergeCell ref="C38:G38"/>
    <mergeCell ref="C26:G26"/>
    <mergeCell ref="C27:G27"/>
    <mergeCell ref="C28:G28"/>
    <mergeCell ref="C29:G29"/>
    <mergeCell ref="C30:G30"/>
    <mergeCell ref="C22:G22"/>
    <mergeCell ref="C23:G23"/>
    <mergeCell ref="C24:G24"/>
    <mergeCell ref="C25:G25"/>
    <mergeCell ref="M6:N6"/>
    <mergeCell ref="C19:G19"/>
    <mergeCell ref="C15:G15"/>
    <mergeCell ref="C16:G16"/>
    <mergeCell ref="H22:T22"/>
    <mergeCell ref="P16:T16"/>
    <mergeCell ref="H19:U20"/>
    <mergeCell ref="R17:R18"/>
    <mergeCell ref="S17:S18"/>
    <mergeCell ref="H17:N17"/>
    <mergeCell ref="H18:N18"/>
    <mergeCell ref="O17:O18"/>
    <mergeCell ref="A1:A3"/>
    <mergeCell ref="H44:T44"/>
    <mergeCell ref="H38:T38"/>
    <mergeCell ref="H39:T39"/>
    <mergeCell ref="H40:T40"/>
    <mergeCell ref="H41:T41"/>
    <mergeCell ref="H42:T42"/>
    <mergeCell ref="H43:T43"/>
    <mergeCell ref="H29:T29"/>
    <mergeCell ref="H30:T30"/>
    <mergeCell ref="H31:T31"/>
    <mergeCell ref="H32:T32"/>
    <mergeCell ref="H33:T33"/>
    <mergeCell ref="H34:T34"/>
    <mergeCell ref="S1:T1"/>
    <mergeCell ref="K1:L1"/>
    <mergeCell ref="Q1:R1"/>
    <mergeCell ref="Q2:R2"/>
    <mergeCell ref="B13:U13"/>
    <mergeCell ref="O10:T10"/>
    <mergeCell ref="M15:O15"/>
    <mergeCell ref="H15:L15"/>
    <mergeCell ref="P6:S6"/>
    <mergeCell ref="O11:T11"/>
    <mergeCell ref="K2:L2"/>
    <mergeCell ref="M2:P2"/>
    <mergeCell ref="S2:T2"/>
    <mergeCell ref="P15:T15"/>
    <mergeCell ref="O8:T8"/>
    <mergeCell ref="M1:P1"/>
    <mergeCell ref="P17:P18"/>
    <mergeCell ref="H21:T21"/>
    <mergeCell ref="M16:O16"/>
    <mergeCell ref="C21:G21"/>
    <mergeCell ref="Q17:Q18"/>
    <mergeCell ref="H16:L16"/>
    <mergeCell ref="C17:G18"/>
    <mergeCell ref="H27:T27"/>
    <mergeCell ref="H28:T28"/>
    <mergeCell ref="H23:T23"/>
    <mergeCell ref="H24:T24"/>
    <mergeCell ref="H25:T25"/>
    <mergeCell ref="H26:T26"/>
  </mergeCells>
  <phoneticPr fontId="8"/>
  <dataValidations count="3">
    <dataValidation type="list" showInputMessage="1" showErrorMessage="1" sqref="H18:N18">
      <formula1>$Y$17:$Y$19</formula1>
    </dataValidation>
    <dataValidation imeMode="hiragana" allowBlank="1" showInputMessage="1" showErrorMessage="1" sqref="H21:T44"/>
    <dataValidation imeMode="off" allowBlank="1" showInputMessage="1" showErrorMessage="1" sqref="C21:G44"/>
  </dataValidations>
  <hyperlinks>
    <hyperlink ref="A2" location="表紙１!A1" display="表紙１へ戻る"/>
    <hyperlink ref="A2:A3" location="表紙!A1" display="表紙へ戻る"/>
  </hyperlinks>
  <pageMargins left="0.82677165354330717" right="0.19685039370078741" top="0.9055118110236221" bottom="0.19685039370078741" header="0.51181102362204722" footer="0.19685039370078741"/>
  <pageSetup paperSize="9" fitToHeight="0" orientation="portrait" blackAndWhite="1" horizontalDpi="300" verticalDpi="300" r:id="rId1"/>
  <headerFooter scaleWithDoc="0"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ED111"/>
  <sheetViews>
    <sheetView workbookViewId="0">
      <selection activeCell="R37" sqref="R37:R41"/>
    </sheetView>
  </sheetViews>
  <sheetFormatPr defaultColWidth="9" defaultRowHeight="13.5"/>
  <cols>
    <col min="1" max="1" width="10.625" style="234" bestFit="1" customWidth="1"/>
    <col min="2" max="2" width="3.5" style="234" customWidth="1"/>
    <col min="3" max="4" width="9.625" style="234" customWidth="1"/>
    <col min="5" max="5" width="8.625" style="234" customWidth="1"/>
    <col min="6" max="7" width="7.625" style="234" customWidth="1"/>
    <col min="8" max="8" width="5" style="234" customWidth="1"/>
    <col min="9" max="15" width="7.625" style="234" customWidth="1"/>
    <col min="16" max="16" width="0.625" style="234" customWidth="1"/>
    <col min="17" max="16384" width="9" style="234"/>
  </cols>
  <sheetData>
    <row r="1" spans="1:16" ht="18.75" customHeight="1">
      <c r="A1" s="1942" t="s">
        <v>755</v>
      </c>
      <c r="B1" s="385"/>
      <c r="C1" s="385"/>
      <c r="D1" s="385"/>
      <c r="E1" s="385"/>
      <c r="F1" s="385"/>
      <c r="G1" s="385"/>
      <c r="H1" s="3810" t="s">
        <v>523</v>
      </c>
      <c r="I1" s="3811"/>
      <c r="J1" s="3810" t="s">
        <v>525</v>
      </c>
      <c r="K1" s="3811"/>
      <c r="L1" s="3810" t="s">
        <v>524</v>
      </c>
      <c r="M1" s="3811"/>
      <c r="N1" s="3810" t="s">
        <v>526</v>
      </c>
      <c r="O1" s="3811"/>
      <c r="P1" s="385"/>
    </row>
    <row r="2" spans="1:16" ht="48.75" customHeight="1">
      <c r="A2" s="1942"/>
      <c r="B2" s="385"/>
      <c r="C2" s="385"/>
      <c r="D2" s="385"/>
      <c r="E2" s="385"/>
      <c r="F2" s="385"/>
      <c r="G2" s="385"/>
      <c r="H2" s="3810"/>
      <c r="I2" s="3811"/>
      <c r="J2" s="3810"/>
      <c r="K2" s="3811"/>
      <c r="L2" s="3810"/>
      <c r="M2" s="3811"/>
      <c r="N2" s="3810"/>
      <c r="O2" s="3811"/>
      <c r="P2" s="385"/>
    </row>
    <row r="3" spans="1:16" ht="7.5" customHeight="1">
      <c r="A3" s="1942"/>
      <c r="B3" s="385"/>
      <c r="C3" s="385"/>
      <c r="D3" s="385"/>
      <c r="E3" s="385"/>
      <c r="F3" s="385"/>
      <c r="G3" s="385"/>
      <c r="H3" s="385"/>
      <c r="I3" s="385"/>
      <c r="J3" s="385"/>
      <c r="K3" s="385"/>
      <c r="L3" s="385"/>
      <c r="M3" s="385"/>
      <c r="N3" s="385"/>
      <c r="O3" s="385"/>
      <c r="P3" s="385"/>
    </row>
    <row r="4" spans="1:16" ht="27" customHeight="1">
      <c r="A4" s="3812"/>
      <c r="B4" s="3803" t="s">
        <v>873</v>
      </c>
      <c r="C4" s="3803"/>
      <c r="D4" s="3803"/>
      <c r="E4" s="3803"/>
      <c r="F4" s="3803"/>
      <c r="G4" s="3803"/>
      <c r="H4" s="3803"/>
      <c r="I4" s="3803"/>
      <c r="J4" s="3803"/>
      <c r="K4" s="3803"/>
      <c r="L4" s="3803"/>
      <c r="M4" s="3803"/>
      <c r="N4" s="3803"/>
      <c r="O4" s="3803"/>
      <c r="P4" s="385"/>
    </row>
    <row r="5" spans="1:16" ht="18.75" customHeight="1">
      <c r="A5" s="3813"/>
      <c r="B5" s="385" t="s">
        <v>416</v>
      </c>
      <c r="C5" s="385"/>
      <c r="D5" s="385"/>
      <c r="E5" s="385"/>
      <c r="F5" s="385"/>
      <c r="G5" s="385"/>
      <c r="H5" s="385"/>
      <c r="I5" s="385"/>
      <c r="J5" s="385"/>
      <c r="K5" s="884" t="s">
        <v>417</v>
      </c>
      <c r="L5" s="3806" t="s">
        <v>1185</v>
      </c>
      <c r="M5" s="3806"/>
      <c r="N5" s="3806"/>
      <c r="O5" s="620"/>
      <c r="P5" s="385"/>
    </row>
    <row r="6" spans="1:16" ht="15" customHeight="1">
      <c r="B6" s="385"/>
      <c r="C6" s="3804" t="s">
        <v>418</v>
      </c>
      <c r="D6" s="3805"/>
      <c r="E6" s="3807"/>
      <c r="F6" s="3808"/>
      <c r="G6" s="3808"/>
      <c r="H6" s="3808"/>
      <c r="I6" s="3808"/>
      <c r="J6" s="3808"/>
      <c r="K6" s="3808"/>
      <c r="L6" s="3808"/>
      <c r="M6" s="3808"/>
      <c r="N6" s="3808"/>
      <c r="O6" s="3809"/>
      <c r="P6" s="385"/>
    </row>
    <row r="7" spans="1:16" ht="15" customHeight="1">
      <c r="B7" s="385"/>
      <c r="C7" s="3799" t="s">
        <v>128</v>
      </c>
      <c r="D7" s="3800"/>
      <c r="E7" s="3745" t="str">
        <f>"　　"&amp;+入力シート!D5</f>
        <v>　　</v>
      </c>
      <c r="F7" s="3746"/>
      <c r="G7" s="3746"/>
      <c r="H7" s="3746"/>
      <c r="I7" s="3746"/>
      <c r="J7" s="3746"/>
      <c r="K7" s="3746"/>
      <c r="L7" s="3746"/>
      <c r="M7" s="3746"/>
      <c r="N7" s="3746"/>
      <c r="O7" s="3748"/>
      <c r="P7" s="385"/>
    </row>
    <row r="8" spans="1:16" ht="15" customHeight="1">
      <c r="B8" s="385"/>
      <c r="C8" s="3799" t="s">
        <v>377</v>
      </c>
      <c r="D8" s="3800"/>
      <c r="E8" s="3745" t="str">
        <f>"　　"&amp;+入力シート!D7</f>
        <v>　　</v>
      </c>
      <c r="F8" s="3746"/>
      <c r="G8" s="3746"/>
      <c r="H8" s="3746"/>
      <c r="I8" s="3746"/>
      <c r="J8" s="3746"/>
      <c r="K8" s="3746"/>
      <c r="L8" s="3746"/>
      <c r="M8" s="3746"/>
      <c r="N8" s="3746"/>
      <c r="O8" s="3748"/>
      <c r="P8" s="385"/>
    </row>
    <row r="9" spans="1:16" ht="15" customHeight="1">
      <c r="B9" s="385"/>
      <c r="C9" s="3799" t="s">
        <v>303</v>
      </c>
      <c r="D9" s="3800"/>
      <c r="E9" s="3745" t="str">
        <f>"　　"&amp;+入力シート!D6</f>
        <v>　　</v>
      </c>
      <c r="F9" s="3746"/>
      <c r="G9" s="3746"/>
      <c r="H9" s="3746"/>
      <c r="I9" s="3746"/>
      <c r="J9" s="3746"/>
      <c r="K9" s="3746"/>
      <c r="L9" s="3746"/>
      <c r="M9" s="3746"/>
      <c r="N9" s="3746"/>
      <c r="O9" s="3748"/>
      <c r="P9" s="385"/>
    </row>
    <row r="10" spans="1:16" ht="15" customHeight="1">
      <c r="B10" s="385"/>
      <c r="C10" s="3799" t="s">
        <v>267</v>
      </c>
      <c r="D10" s="3800"/>
      <c r="E10" s="3745" t="str">
        <f>"　　"&amp;入力シート!$D$4&amp;入力シート!$E$4&amp;入力シート!$G$4&amp;入力シート!$I$4&amp;入力シート!$K$4&amp;入力シート!$O$4</f>
        <v>　　令和年度起工第号</v>
      </c>
      <c r="F10" s="3746"/>
      <c r="G10" s="3746"/>
      <c r="H10" s="3746"/>
      <c r="I10" s="3746"/>
      <c r="J10" s="3746"/>
      <c r="K10" s="3746"/>
      <c r="L10" s="3746"/>
      <c r="M10" s="3746"/>
      <c r="N10" s="3746"/>
      <c r="O10" s="3748"/>
      <c r="P10" s="385"/>
    </row>
    <row r="11" spans="1:16" ht="15" customHeight="1">
      <c r="B11" s="385"/>
      <c r="C11" s="3799" t="s">
        <v>283</v>
      </c>
      <c r="D11" s="3800"/>
      <c r="E11" s="3745" t="str">
        <f>"　　"&amp;TEXT(入力シート!D16,"ggge年m月d日")&amp;TEXT(入力シート!D17,) &amp;"　～　"&amp;TEXT(入力シート!D17,"ggge年m月d日")</f>
        <v>　　　～　明治33年1月0日</v>
      </c>
      <c r="F11" s="3746"/>
      <c r="G11" s="3746"/>
      <c r="H11" s="3746"/>
      <c r="I11" s="3746"/>
      <c r="J11" s="3746"/>
      <c r="K11" s="3746"/>
      <c r="L11" s="3746"/>
      <c r="M11" s="3746"/>
      <c r="N11" s="3746"/>
      <c r="O11" s="3748"/>
      <c r="P11" s="385"/>
    </row>
    <row r="12" spans="1:16" ht="15" customHeight="1">
      <c r="B12" s="385"/>
      <c r="C12" s="3775" t="s">
        <v>419</v>
      </c>
      <c r="D12" s="3776"/>
      <c r="E12" s="3781" t="s">
        <v>420</v>
      </c>
      <c r="F12" s="3782"/>
      <c r="G12" s="3783" t="str">
        <f>"福岡県"&amp;SUBSTITUTE(入力シート!C3," ","")&amp;"　／　"</f>
        <v>福岡県　／　</v>
      </c>
      <c r="H12" s="3801"/>
      <c r="I12" s="3801"/>
      <c r="J12" s="3801"/>
      <c r="K12" s="3802"/>
      <c r="L12" s="3802"/>
      <c r="M12" s="875"/>
      <c r="N12" s="875"/>
      <c r="O12" s="876"/>
      <c r="P12" s="385"/>
    </row>
    <row r="13" spans="1:16" ht="15" customHeight="1">
      <c r="B13" s="385"/>
      <c r="C13" s="3777"/>
      <c r="D13" s="3778"/>
      <c r="E13" s="3781" t="s">
        <v>421</v>
      </c>
      <c r="F13" s="3782"/>
      <c r="G13" s="3783"/>
      <c r="H13" s="3784"/>
      <c r="I13" s="3784"/>
      <c r="J13" s="3784"/>
      <c r="K13" s="3784"/>
      <c r="L13" s="3784"/>
      <c r="M13" s="3784"/>
      <c r="N13" s="3784"/>
      <c r="O13" s="3785"/>
      <c r="P13" s="385"/>
    </row>
    <row r="14" spans="1:16" ht="15" customHeight="1">
      <c r="B14" s="385"/>
      <c r="C14" s="3777"/>
      <c r="D14" s="3778"/>
      <c r="E14" s="3781" t="s">
        <v>422</v>
      </c>
      <c r="F14" s="3782"/>
      <c r="G14" s="3783"/>
      <c r="H14" s="3784"/>
      <c r="I14" s="3784"/>
      <c r="J14" s="3784"/>
      <c r="K14" s="3784"/>
      <c r="L14" s="3784"/>
      <c r="M14" s="3784"/>
      <c r="N14" s="3784"/>
      <c r="O14" s="3785"/>
      <c r="P14" s="385"/>
    </row>
    <row r="15" spans="1:16" ht="15" customHeight="1">
      <c r="B15" s="385"/>
      <c r="C15" s="3777"/>
      <c r="D15" s="3778"/>
      <c r="E15" s="3786" t="s">
        <v>423</v>
      </c>
      <c r="F15" s="3787"/>
      <c r="G15" s="3783"/>
      <c r="H15" s="3784"/>
      <c r="I15" s="3784"/>
      <c r="J15" s="3784"/>
      <c r="K15" s="3784"/>
      <c r="L15" s="3784"/>
      <c r="M15" s="3784"/>
      <c r="N15" s="3784"/>
      <c r="O15" s="3785"/>
      <c r="P15" s="385"/>
    </row>
    <row r="16" spans="1:16" ht="15" customHeight="1">
      <c r="B16" s="385"/>
      <c r="C16" s="3777"/>
      <c r="D16" s="3778"/>
      <c r="E16" s="3795" t="s">
        <v>497</v>
      </c>
      <c r="F16" s="3796"/>
      <c r="G16" s="3783"/>
      <c r="H16" s="3784"/>
      <c r="I16" s="3784"/>
      <c r="J16" s="3784"/>
      <c r="K16" s="3784"/>
      <c r="L16" s="3784"/>
      <c r="M16" s="3784"/>
      <c r="N16" s="3784"/>
      <c r="O16" s="3785"/>
      <c r="P16" s="385"/>
    </row>
    <row r="17" spans="2:16" ht="15" customHeight="1">
      <c r="B17" s="385"/>
      <c r="C17" s="3777"/>
      <c r="D17" s="3778"/>
      <c r="E17" s="3797"/>
      <c r="F17" s="3798"/>
      <c r="G17" s="3783"/>
      <c r="H17" s="3784"/>
      <c r="I17" s="3784"/>
      <c r="J17" s="3784"/>
      <c r="K17" s="3784"/>
      <c r="L17" s="3784"/>
      <c r="M17" s="3784"/>
      <c r="N17" s="3784"/>
      <c r="O17" s="3785"/>
      <c r="P17" s="385"/>
    </row>
    <row r="18" spans="2:16" ht="15" customHeight="1">
      <c r="B18" s="385"/>
      <c r="C18" s="3775" t="s">
        <v>1380</v>
      </c>
      <c r="D18" s="3776"/>
      <c r="E18" s="3781" t="s">
        <v>424</v>
      </c>
      <c r="F18" s="3782"/>
      <c r="G18" s="3783">
        <f>+入力シート!D23</f>
        <v>0</v>
      </c>
      <c r="H18" s="3784"/>
      <c r="I18" s="3784"/>
      <c r="J18" s="3784"/>
      <c r="K18" s="3784"/>
      <c r="L18" s="3784"/>
      <c r="M18" s="3784"/>
      <c r="N18" s="3784"/>
      <c r="O18" s="3785"/>
      <c r="P18" s="385"/>
    </row>
    <row r="19" spans="2:16" ht="15" customHeight="1">
      <c r="B19" s="385"/>
      <c r="C19" s="3777"/>
      <c r="D19" s="3778"/>
      <c r="E19" s="3781" t="s">
        <v>421</v>
      </c>
      <c r="F19" s="3782"/>
      <c r="G19" s="3783"/>
      <c r="H19" s="3784"/>
      <c r="I19" s="3784"/>
      <c r="J19" s="3784"/>
      <c r="K19" s="3784"/>
      <c r="L19" s="3784"/>
      <c r="M19" s="3784"/>
      <c r="N19" s="3784"/>
      <c r="O19" s="3785"/>
      <c r="P19" s="385"/>
    </row>
    <row r="20" spans="2:16" ht="15" customHeight="1">
      <c r="B20" s="385"/>
      <c r="C20" s="3777"/>
      <c r="D20" s="3778"/>
      <c r="E20" s="3781" t="s">
        <v>422</v>
      </c>
      <c r="F20" s="3782"/>
      <c r="G20" s="3783"/>
      <c r="H20" s="3784"/>
      <c r="I20" s="3784"/>
      <c r="J20" s="3784"/>
      <c r="K20" s="3784"/>
      <c r="L20" s="3784"/>
      <c r="M20" s="3784"/>
      <c r="N20" s="3784"/>
      <c r="O20" s="3785"/>
      <c r="P20" s="385"/>
    </row>
    <row r="21" spans="2:16" ht="15" customHeight="1">
      <c r="B21" s="385"/>
      <c r="C21" s="3777"/>
      <c r="D21" s="3778"/>
      <c r="E21" s="3786" t="s">
        <v>423</v>
      </c>
      <c r="F21" s="3787"/>
      <c r="G21" s="3783"/>
      <c r="H21" s="3784"/>
      <c r="I21" s="3784"/>
      <c r="J21" s="3784"/>
      <c r="K21" s="3784"/>
      <c r="L21" s="3784"/>
      <c r="M21" s="3784"/>
      <c r="N21" s="3784"/>
      <c r="O21" s="3785"/>
      <c r="P21" s="385"/>
    </row>
    <row r="22" spans="2:16" ht="15" customHeight="1">
      <c r="B22" s="385"/>
      <c r="C22" s="3777"/>
      <c r="D22" s="3778"/>
      <c r="E22" s="3788" t="s">
        <v>425</v>
      </c>
      <c r="F22" s="3789"/>
      <c r="G22" s="944"/>
      <c r="H22" s="945"/>
      <c r="I22" s="945"/>
      <c r="J22" s="945"/>
      <c r="K22" s="945"/>
      <c r="L22" s="945"/>
      <c r="M22" s="945"/>
      <c r="N22" s="945"/>
      <c r="O22" s="946"/>
      <c r="P22" s="385"/>
    </row>
    <row r="23" spans="2:16" ht="15" customHeight="1">
      <c r="B23" s="385"/>
      <c r="C23" s="3779"/>
      <c r="D23" s="3780"/>
      <c r="E23" s="3790"/>
      <c r="F23" s="3791"/>
      <c r="G23" s="3792"/>
      <c r="H23" s="3793"/>
      <c r="I23" s="3793"/>
      <c r="J23" s="3793"/>
      <c r="K23" s="3793"/>
      <c r="L23" s="3793"/>
      <c r="M23" s="3793"/>
      <c r="N23" s="3793"/>
      <c r="O23" s="3794"/>
      <c r="P23" s="385"/>
    </row>
    <row r="24" spans="2:16" ht="7.5" customHeight="1">
      <c r="B24" s="385"/>
      <c r="C24" s="385"/>
      <c r="D24" s="385"/>
      <c r="E24" s="385"/>
      <c r="F24" s="385"/>
      <c r="G24" s="385"/>
      <c r="H24" s="385"/>
      <c r="I24" s="385"/>
      <c r="J24" s="385"/>
      <c r="K24" s="385"/>
      <c r="L24" s="385"/>
      <c r="M24" s="385"/>
      <c r="N24" s="385"/>
      <c r="O24" s="385"/>
      <c r="P24" s="385"/>
    </row>
    <row r="25" spans="2:16" ht="15" customHeight="1">
      <c r="B25" s="385"/>
      <c r="C25" s="3767" t="s">
        <v>426</v>
      </c>
      <c r="D25" s="3768"/>
      <c r="E25" s="3769"/>
      <c r="F25" s="3770" t="s">
        <v>427</v>
      </c>
      <c r="G25" s="3741"/>
      <c r="H25" s="3741"/>
      <c r="I25" s="3741"/>
      <c r="J25" s="3741"/>
      <c r="K25" s="3741"/>
      <c r="L25" s="3741"/>
      <c r="M25" s="3741"/>
      <c r="N25" s="3741"/>
      <c r="O25" s="3742"/>
      <c r="P25" s="385"/>
    </row>
    <row r="26" spans="2:16" ht="7.5" customHeight="1">
      <c r="B26" s="385"/>
      <c r="C26" s="385"/>
      <c r="D26" s="385"/>
      <c r="E26" s="385"/>
      <c r="F26" s="385"/>
      <c r="G26" s="385"/>
      <c r="H26" s="385"/>
      <c r="I26" s="385"/>
      <c r="J26" s="385"/>
      <c r="K26" s="385"/>
      <c r="L26" s="385"/>
      <c r="M26" s="385"/>
      <c r="N26" s="385"/>
      <c r="O26" s="385"/>
      <c r="P26" s="385"/>
    </row>
    <row r="27" spans="2:16" ht="18.75" customHeight="1">
      <c r="B27" s="385" t="s">
        <v>428</v>
      </c>
      <c r="C27" s="385"/>
      <c r="D27" s="387"/>
      <c r="E27" s="387"/>
      <c r="F27" s="387"/>
      <c r="G27" s="387"/>
      <c r="H27" s="387"/>
      <c r="I27" s="387"/>
      <c r="J27" s="387"/>
      <c r="K27" s="387"/>
      <c r="L27" s="387"/>
      <c r="M27" s="387"/>
      <c r="N27" s="387"/>
      <c r="O27" s="387"/>
      <c r="P27" s="385"/>
    </row>
    <row r="28" spans="2:16" ht="15" customHeight="1">
      <c r="B28" s="385"/>
      <c r="C28" s="3771" t="s">
        <v>419</v>
      </c>
      <c r="D28" s="388" t="s">
        <v>429</v>
      </c>
      <c r="E28" s="389"/>
      <c r="F28" s="389"/>
      <c r="G28" s="389"/>
      <c r="H28" s="389" t="s">
        <v>430</v>
      </c>
      <c r="I28" s="389"/>
      <c r="J28" s="389"/>
      <c r="K28" s="389"/>
      <c r="L28" s="389"/>
      <c r="M28" s="389"/>
      <c r="N28" s="389"/>
      <c r="O28" s="390"/>
      <c r="P28" s="385"/>
    </row>
    <row r="29" spans="2:16" ht="15" customHeight="1">
      <c r="B29" s="385"/>
      <c r="C29" s="3757"/>
      <c r="D29" s="242" t="s">
        <v>431</v>
      </c>
      <c r="E29" s="175"/>
      <c r="F29" s="175"/>
      <c r="G29" s="175" t="s">
        <v>432</v>
      </c>
      <c r="H29" s="175"/>
      <c r="I29" s="175"/>
      <c r="J29" s="175" t="s">
        <v>433</v>
      </c>
      <c r="K29" s="175"/>
      <c r="L29" s="175" t="s">
        <v>434</v>
      </c>
      <c r="M29" s="175"/>
      <c r="N29" s="3773" t="s">
        <v>435</v>
      </c>
      <c r="O29" s="3774"/>
      <c r="P29" s="385"/>
    </row>
    <row r="30" spans="2:16" ht="15" customHeight="1">
      <c r="B30" s="385"/>
      <c r="C30" s="3772"/>
      <c r="D30" s="242"/>
      <c r="E30" s="175"/>
      <c r="F30" s="175"/>
      <c r="G30" s="175"/>
      <c r="H30" s="175"/>
      <c r="I30" s="175"/>
      <c r="J30" s="175"/>
      <c r="K30" s="175"/>
      <c r="L30" s="175"/>
      <c r="M30" s="175"/>
      <c r="N30" s="3773"/>
      <c r="O30" s="3774"/>
      <c r="P30" s="385"/>
    </row>
    <row r="31" spans="2:16" ht="15" customHeight="1">
      <c r="B31" s="385"/>
      <c r="C31" s="3756" t="s">
        <v>1380</v>
      </c>
      <c r="D31" s="242" t="s">
        <v>429</v>
      </c>
      <c r="E31" s="175"/>
      <c r="F31" s="175"/>
      <c r="G31" s="175"/>
      <c r="H31" s="175" t="s">
        <v>430</v>
      </c>
      <c r="I31" s="175"/>
      <c r="J31" s="175"/>
      <c r="K31" s="175"/>
      <c r="L31" s="175"/>
      <c r="M31" s="175"/>
      <c r="N31" s="175"/>
      <c r="O31" s="391"/>
      <c r="P31" s="385"/>
    </row>
    <row r="32" spans="2:16" ht="15" customHeight="1">
      <c r="B32" s="385"/>
      <c r="C32" s="3757"/>
      <c r="D32" s="392" t="s">
        <v>431</v>
      </c>
      <c r="E32" s="393"/>
      <c r="F32" s="393"/>
      <c r="G32" s="393" t="s">
        <v>432</v>
      </c>
      <c r="H32" s="393"/>
      <c r="I32" s="393"/>
      <c r="J32" s="393" t="s">
        <v>433</v>
      </c>
      <c r="K32" s="393"/>
      <c r="L32" s="393" t="s">
        <v>434</v>
      </c>
      <c r="M32" s="393"/>
      <c r="N32" s="3759" t="s">
        <v>435</v>
      </c>
      <c r="O32" s="3760"/>
      <c r="P32" s="385"/>
    </row>
    <row r="33" spans="2:16" ht="15" customHeight="1">
      <c r="B33" s="385"/>
      <c r="C33" s="3758"/>
      <c r="D33" s="386"/>
      <c r="E33" s="394"/>
      <c r="F33" s="394"/>
      <c r="G33" s="394"/>
      <c r="H33" s="394"/>
      <c r="I33" s="394"/>
      <c r="J33" s="394"/>
      <c r="K33" s="394"/>
      <c r="L33" s="394"/>
      <c r="M33" s="394"/>
      <c r="N33" s="3761"/>
      <c r="O33" s="3762"/>
      <c r="P33" s="385"/>
    </row>
    <row r="34" spans="2:16" ht="7.5" customHeight="1">
      <c r="B34" s="385"/>
      <c r="C34" s="174"/>
      <c r="D34" s="174"/>
      <c r="E34" s="174"/>
      <c r="F34" s="174"/>
      <c r="G34" s="174"/>
      <c r="H34" s="174"/>
      <c r="I34" s="174"/>
      <c r="J34" s="174"/>
      <c r="K34" s="174"/>
      <c r="L34" s="174"/>
      <c r="M34" s="174"/>
      <c r="N34" s="174"/>
      <c r="O34" s="174"/>
      <c r="P34" s="385"/>
    </row>
    <row r="35" spans="2:16" ht="26.1" customHeight="1">
      <c r="B35" s="385"/>
      <c r="C35" s="671" t="s">
        <v>436</v>
      </c>
      <c r="D35" s="3763" t="s">
        <v>437</v>
      </c>
      <c r="E35" s="3764"/>
      <c r="F35" s="3765"/>
      <c r="G35" s="3763" t="s">
        <v>498</v>
      </c>
      <c r="H35" s="3764"/>
      <c r="I35" s="3764"/>
      <c r="J35" s="3764"/>
      <c r="K35" s="3765"/>
      <c r="L35" s="3763" t="s">
        <v>438</v>
      </c>
      <c r="M35" s="3764"/>
      <c r="N35" s="3764"/>
      <c r="O35" s="3766"/>
      <c r="P35" s="385"/>
    </row>
    <row r="36" spans="2:16" ht="15" customHeight="1">
      <c r="B36" s="385"/>
      <c r="C36" s="3753" t="s">
        <v>439</v>
      </c>
      <c r="D36" s="3745" t="s">
        <v>440</v>
      </c>
      <c r="E36" s="3746"/>
      <c r="F36" s="3747"/>
      <c r="G36" s="395"/>
      <c r="H36" s="396"/>
      <c r="I36" s="396"/>
      <c r="J36" s="396"/>
      <c r="K36" s="397"/>
      <c r="L36" s="3745"/>
      <c r="M36" s="3746"/>
      <c r="N36" s="3746"/>
      <c r="O36" s="3748"/>
      <c r="P36" s="385"/>
    </row>
    <row r="37" spans="2:16" ht="15" customHeight="1">
      <c r="B37" s="385"/>
      <c r="C37" s="3754"/>
      <c r="D37" s="3745" t="s">
        <v>441</v>
      </c>
      <c r="E37" s="3746"/>
      <c r="F37" s="3747"/>
      <c r="G37" s="395"/>
      <c r="H37" s="396"/>
      <c r="I37" s="396"/>
      <c r="J37" s="396"/>
      <c r="K37" s="397"/>
      <c r="L37" s="3745"/>
      <c r="M37" s="3746"/>
      <c r="N37" s="3746"/>
      <c r="O37" s="3748"/>
      <c r="P37" s="385"/>
    </row>
    <row r="38" spans="2:16" ht="15" customHeight="1">
      <c r="B38" s="385"/>
      <c r="C38" s="3754"/>
      <c r="D38" s="3745" t="s">
        <v>442</v>
      </c>
      <c r="E38" s="3746"/>
      <c r="F38" s="3747"/>
      <c r="G38" s="395"/>
      <c r="H38" s="396"/>
      <c r="I38" s="396"/>
      <c r="J38" s="396"/>
      <c r="K38" s="397"/>
      <c r="L38" s="3745"/>
      <c r="M38" s="3746"/>
      <c r="N38" s="3746"/>
      <c r="O38" s="3748"/>
      <c r="P38" s="385"/>
    </row>
    <row r="39" spans="2:16" ht="15" customHeight="1">
      <c r="B39" s="385"/>
      <c r="C39" s="3755"/>
      <c r="D39" s="3745" t="s">
        <v>62</v>
      </c>
      <c r="E39" s="3746"/>
      <c r="F39" s="3747"/>
      <c r="G39" s="395"/>
      <c r="H39" s="396"/>
      <c r="I39" s="396"/>
      <c r="J39" s="396"/>
      <c r="K39" s="397"/>
      <c r="L39" s="3745"/>
      <c r="M39" s="3746"/>
      <c r="N39" s="3746"/>
      <c r="O39" s="3748"/>
      <c r="P39" s="385"/>
    </row>
    <row r="40" spans="2:16" ht="15" customHeight="1">
      <c r="B40" s="385"/>
      <c r="C40" s="672" t="s">
        <v>443</v>
      </c>
      <c r="D40" s="3745" t="s">
        <v>444</v>
      </c>
      <c r="E40" s="3746"/>
      <c r="F40" s="3747"/>
      <c r="G40" s="395" t="s">
        <v>445</v>
      </c>
      <c r="H40" s="396"/>
      <c r="I40" s="396"/>
      <c r="J40" s="396"/>
      <c r="K40" s="397"/>
      <c r="L40" s="3745"/>
      <c r="M40" s="3746"/>
      <c r="N40" s="3746"/>
      <c r="O40" s="3748"/>
      <c r="P40" s="385"/>
    </row>
    <row r="41" spans="2:16" ht="15" customHeight="1">
      <c r="B41" s="385"/>
      <c r="C41" s="672" t="s">
        <v>375</v>
      </c>
      <c r="D41" s="3745" t="s">
        <v>446</v>
      </c>
      <c r="E41" s="3746"/>
      <c r="F41" s="3747"/>
      <c r="G41" s="395" t="s">
        <v>447</v>
      </c>
      <c r="H41" s="396"/>
      <c r="I41" s="396"/>
      <c r="J41" s="396"/>
      <c r="K41" s="397"/>
      <c r="L41" s="3745"/>
      <c r="M41" s="3746"/>
      <c r="N41" s="3746"/>
      <c r="O41" s="3748"/>
      <c r="P41" s="385"/>
    </row>
    <row r="42" spans="2:16" ht="15" customHeight="1">
      <c r="B42" s="385"/>
      <c r="C42" s="673" t="s">
        <v>62</v>
      </c>
      <c r="D42" s="3749"/>
      <c r="E42" s="3750"/>
      <c r="F42" s="3751"/>
      <c r="G42" s="3749"/>
      <c r="H42" s="3750"/>
      <c r="I42" s="3750"/>
      <c r="J42" s="3750"/>
      <c r="K42" s="3751"/>
      <c r="L42" s="3749"/>
      <c r="M42" s="3750"/>
      <c r="N42" s="3750"/>
      <c r="O42" s="3752"/>
      <c r="P42" s="385"/>
    </row>
    <row r="43" spans="2:16" ht="7.5" customHeight="1">
      <c r="B43" s="385"/>
      <c r="C43" s="385"/>
      <c r="D43" s="385"/>
      <c r="E43" s="385"/>
      <c r="F43" s="385"/>
      <c r="G43" s="385"/>
      <c r="H43" s="385"/>
      <c r="I43" s="385"/>
      <c r="J43" s="385"/>
      <c r="K43" s="385"/>
      <c r="L43" s="385"/>
      <c r="M43" s="385"/>
      <c r="N43" s="385"/>
      <c r="O43" s="385"/>
      <c r="P43" s="385"/>
    </row>
    <row r="44" spans="2:16" ht="15" customHeight="1">
      <c r="B44" s="385"/>
      <c r="C44" s="3725" t="s">
        <v>448</v>
      </c>
      <c r="D44" s="3726"/>
      <c r="E44" s="3727"/>
      <c r="F44" s="3728" t="s">
        <v>449</v>
      </c>
      <c r="G44" s="3729"/>
      <c r="H44" s="3729"/>
      <c r="I44" s="3729"/>
      <c r="J44" s="3729"/>
      <c r="K44" s="3729"/>
      <c r="L44" s="3729"/>
      <c r="M44" s="3729"/>
      <c r="N44" s="3729"/>
      <c r="O44" s="3730"/>
      <c r="P44" s="385"/>
    </row>
    <row r="45" spans="2:16" ht="15" customHeight="1">
      <c r="B45" s="385"/>
      <c r="C45" s="3731" t="s">
        <v>450</v>
      </c>
      <c r="D45" s="3732"/>
      <c r="E45" s="3733"/>
      <c r="F45" s="3734" t="s">
        <v>451</v>
      </c>
      <c r="G45" s="3735"/>
      <c r="H45" s="3735"/>
      <c r="I45" s="3735"/>
      <c r="J45" s="3735"/>
      <c r="K45" s="3735"/>
      <c r="L45" s="3735"/>
      <c r="M45" s="3735"/>
      <c r="N45" s="3735"/>
      <c r="O45" s="3736"/>
      <c r="P45" s="385"/>
    </row>
    <row r="46" spans="2:16" ht="8.25" customHeight="1">
      <c r="B46" s="385"/>
      <c r="C46" s="385"/>
      <c r="D46" s="385"/>
      <c r="E46" s="385"/>
      <c r="F46" s="385"/>
      <c r="G46" s="385"/>
      <c r="H46" s="385"/>
      <c r="I46" s="385"/>
      <c r="J46" s="385"/>
      <c r="K46" s="385"/>
      <c r="L46" s="385"/>
      <c r="M46" s="385"/>
      <c r="N46" s="385"/>
      <c r="O46" s="385"/>
      <c r="P46" s="385"/>
    </row>
    <row r="47" spans="2:16" ht="15" customHeight="1">
      <c r="B47" s="385"/>
      <c r="C47" s="3737" t="s">
        <v>452</v>
      </c>
      <c r="D47" s="3738"/>
      <c r="E47" s="3738"/>
      <c r="F47" s="3739"/>
      <c r="G47" s="3740" t="s">
        <v>499</v>
      </c>
      <c r="H47" s="3741"/>
      <c r="I47" s="3741"/>
      <c r="J47" s="3741"/>
      <c r="K47" s="3741"/>
      <c r="L47" s="3741"/>
      <c r="M47" s="3741"/>
      <c r="N47" s="3741"/>
      <c r="O47" s="3742"/>
      <c r="P47" s="385"/>
    </row>
    <row r="48" spans="2:16" ht="7.5" customHeight="1">
      <c r="B48" s="385"/>
      <c r="C48" s="385"/>
      <c r="D48" s="385"/>
      <c r="E48" s="385"/>
      <c r="F48" s="385"/>
      <c r="G48" s="385"/>
      <c r="H48" s="385"/>
      <c r="I48" s="385"/>
      <c r="J48" s="385"/>
      <c r="K48" s="385"/>
      <c r="L48" s="385"/>
      <c r="M48" s="385"/>
      <c r="N48" s="385"/>
      <c r="O48" s="385"/>
      <c r="P48" s="385"/>
    </row>
    <row r="49" spans="1:134" s="809" customFormat="1" ht="18.75" customHeight="1">
      <c r="A49" s="234"/>
      <c r="B49" s="809" t="s">
        <v>453</v>
      </c>
      <c r="P49" s="189"/>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row>
    <row r="50" spans="1:134" s="809" customFormat="1" ht="15" customHeight="1">
      <c r="A50" s="234"/>
      <c r="C50" s="3712" t="s">
        <v>454</v>
      </c>
      <c r="D50" s="3713"/>
      <c r="E50" s="3713"/>
      <c r="F50" s="3713"/>
      <c r="G50" s="3714"/>
      <c r="H50" s="3715" t="s">
        <v>455</v>
      </c>
      <c r="I50" s="3716"/>
      <c r="J50" s="3713"/>
      <c r="K50" s="3713"/>
      <c r="L50" s="3714"/>
      <c r="M50" s="3717" t="s">
        <v>456</v>
      </c>
      <c r="N50" s="3713"/>
      <c r="O50" s="3718"/>
      <c r="P50" s="189"/>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234"/>
      <c r="CZ50" s="234"/>
      <c r="DA50" s="234"/>
      <c r="DB50" s="234"/>
      <c r="DC50" s="234"/>
      <c r="DD50" s="234"/>
      <c r="DE50" s="234"/>
      <c r="DF50" s="234"/>
      <c r="DG50" s="234"/>
      <c r="DH50" s="234"/>
      <c r="DI50" s="234"/>
      <c r="DJ50" s="234"/>
      <c r="DK50" s="234"/>
      <c r="DL50" s="234"/>
      <c r="DM50" s="234"/>
      <c r="DN50" s="234"/>
      <c r="DO50" s="234"/>
      <c r="DP50" s="234"/>
      <c r="DQ50" s="234"/>
      <c r="DR50" s="234"/>
      <c r="DS50" s="234"/>
      <c r="DT50" s="234"/>
      <c r="DU50" s="234"/>
      <c r="DV50" s="234"/>
      <c r="DW50" s="234"/>
      <c r="DX50" s="234"/>
      <c r="DY50" s="234"/>
      <c r="DZ50" s="234"/>
      <c r="EA50" s="234"/>
      <c r="EB50" s="234"/>
      <c r="EC50" s="234"/>
      <c r="ED50" s="234"/>
    </row>
    <row r="51" spans="1:134" s="809" customFormat="1" ht="27.75" customHeight="1">
      <c r="A51" s="234"/>
      <c r="C51" s="3719" t="s">
        <v>457</v>
      </c>
      <c r="D51" s="3720"/>
      <c r="E51" s="3720"/>
      <c r="F51" s="3720"/>
      <c r="G51" s="3721"/>
      <c r="H51" s="3743"/>
      <c r="I51" s="3744"/>
      <c r="J51" s="810" t="s">
        <v>260</v>
      </c>
      <c r="K51" s="811"/>
      <c r="L51" s="812" t="s">
        <v>261</v>
      </c>
      <c r="M51" s="3722" t="s">
        <v>458</v>
      </c>
      <c r="N51" s="3723"/>
      <c r="O51" s="3724"/>
      <c r="P51" s="189"/>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c r="DV51" s="234"/>
      <c r="DW51" s="234"/>
      <c r="DX51" s="234"/>
      <c r="DY51" s="234"/>
      <c r="DZ51" s="234"/>
      <c r="EA51" s="234"/>
      <c r="EB51" s="234"/>
      <c r="EC51" s="234"/>
      <c r="ED51" s="234"/>
    </row>
    <row r="52" spans="1:134" s="809" customFormat="1" ht="15" customHeight="1">
      <c r="A52" s="234"/>
      <c r="C52" s="3708" t="s">
        <v>1125</v>
      </c>
      <c r="D52" s="3709"/>
      <c r="E52" s="3709"/>
      <c r="F52" s="3709"/>
      <c r="G52" s="3709"/>
      <c r="H52" s="813"/>
      <c r="I52" s="814"/>
      <c r="J52" s="815" t="s">
        <v>260</v>
      </c>
      <c r="K52" s="816"/>
      <c r="L52" s="817" t="s">
        <v>261</v>
      </c>
      <c r="M52" s="3657" t="s">
        <v>459</v>
      </c>
      <c r="N52" s="3706"/>
      <c r="O52" s="3707"/>
      <c r="P52" s="189"/>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234"/>
      <c r="DX52" s="234"/>
      <c r="DY52" s="234"/>
      <c r="DZ52" s="234"/>
      <c r="EA52" s="234"/>
      <c r="EB52" s="234"/>
      <c r="EC52" s="234"/>
      <c r="ED52" s="234"/>
    </row>
    <row r="53" spans="1:134" s="809" customFormat="1" ht="15" customHeight="1">
      <c r="A53" s="234"/>
      <c r="C53" s="3698" t="s">
        <v>462</v>
      </c>
      <c r="D53" s="3699"/>
      <c r="E53" s="3699"/>
      <c r="F53" s="3699"/>
      <c r="G53" s="3699"/>
      <c r="H53" s="813"/>
      <c r="I53" s="814"/>
      <c r="J53" s="815" t="s">
        <v>260</v>
      </c>
      <c r="K53" s="816"/>
      <c r="L53" s="817" t="s">
        <v>261</v>
      </c>
      <c r="M53" s="3657" t="s">
        <v>459</v>
      </c>
      <c r="N53" s="3706"/>
      <c r="O53" s="3707"/>
      <c r="P53" s="189"/>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234"/>
      <c r="DX53" s="234"/>
      <c r="DY53" s="234"/>
      <c r="DZ53" s="234"/>
      <c r="EA53" s="234"/>
      <c r="EB53" s="234"/>
      <c r="EC53" s="234"/>
      <c r="ED53" s="234"/>
    </row>
    <row r="54" spans="1:134" s="809" customFormat="1" ht="15" customHeight="1">
      <c r="A54" s="234"/>
      <c r="C54" s="3708" t="s">
        <v>460</v>
      </c>
      <c r="D54" s="3709"/>
      <c r="E54" s="3709"/>
      <c r="F54" s="3709"/>
      <c r="G54" s="3709"/>
      <c r="H54" s="813"/>
      <c r="I54" s="814"/>
      <c r="J54" s="815" t="s">
        <v>260</v>
      </c>
      <c r="K54" s="816"/>
      <c r="L54" s="817" t="s">
        <v>261</v>
      </c>
      <c r="M54" s="3657" t="s">
        <v>459</v>
      </c>
      <c r="N54" s="3706"/>
      <c r="O54" s="3707"/>
      <c r="P54" s="189"/>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234"/>
      <c r="CZ54" s="234"/>
      <c r="DA54" s="234"/>
      <c r="DB54" s="234"/>
      <c r="DC54" s="234"/>
      <c r="DD54" s="234"/>
      <c r="DE54" s="234"/>
      <c r="DF54" s="234"/>
      <c r="DG54" s="234"/>
      <c r="DH54" s="234"/>
      <c r="DI54" s="234"/>
      <c r="DJ54" s="234"/>
      <c r="DK54" s="234"/>
      <c r="DL54" s="234"/>
      <c r="DM54" s="234"/>
      <c r="DN54" s="234"/>
      <c r="DO54" s="234"/>
      <c r="DP54" s="234"/>
      <c r="DQ54" s="234"/>
      <c r="DR54" s="234"/>
      <c r="DS54" s="234"/>
      <c r="DT54" s="234"/>
      <c r="DU54" s="234"/>
      <c r="DV54" s="234"/>
      <c r="DW54" s="234"/>
      <c r="DX54" s="234"/>
      <c r="DY54" s="234"/>
      <c r="DZ54" s="234"/>
      <c r="EA54" s="234"/>
      <c r="EB54" s="234"/>
      <c r="EC54" s="234"/>
      <c r="ED54" s="234"/>
    </row>
    <row r="55" spans="1:134" s="809" customFormat="1" ht="15" customHeight="1">
      <c r="A55" s="234"/>
      <c r="C55" s="3698" t="s">
        <v>461</v>
      </c>
      <c r="D55" s="3699"/>
      <c r="E55" s="3699"/>
      <c r="F55" s="3699"/>
      <c r="G55" s="3699"/>
      <c r="H55" s="813"/>
      <c r="I55" s="814"/>
      <c r="J55" s="815" t="s">
        <v>260</v>
      </c>
      <c r="K55" s="816"/>
      <c r="L55" s="817" t="s">
        <v>261</v>
      </c>
      <c r="M55" s="3710" t="s">
        <v>459</v>
      </c>
      <c r="N55" s="3699"/>
      <c r="O55" s="3711"/>
      <c r="P55" s="189"/>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234"/>
      <c r="DM55" s="234"/>
      <c r="DN55" s="234"/>
      <c r="DO55" s="234"/>
      <c r="DP55" s="234"/>
      <c r="DQ55" s="234"/>
      <c r="DR55" s="234"/>
      <c r="DS55" s="234"/>
      <c r="DT55" s="234"/>
      <c r="DU55" s="234"/>
      <c r="DV55" s="234"/>
      <c r="DW55" s="234"/>
      <c r="DX55" s="234"/>
      <c r="DY55" s="234"/>
      <c r="DZ55" s="234"/>
      <c r="EA55" s="234"/>
      <c r="EB55" s="234"/>
      <c r="EC55" s="234"/>
      <c r="ED55" s="234"/>
    </row>
    <row r="56" spans="1:134" s="809" customFormat="1" ht="15" customHeight="1">
      <c r="A56" s="234"/>
      <c r="C56" s="3694" t="s">
        <v>1126</v>
      </c>
      <c r="D56" s="3695"/>
      <c r="E56" s="3695"/>
      <c r="F56" s="3695"/>
      <c r="G56" s="3695"/>
      <c r="H56" s="813"/>
      <c r="I56" s="814"/>
      <c r="J56" s="815" t="s">
        <v>260</v>
      </c>
      <c r="K56" s="816"/>
      <c r="L56" s="817" t="s">
        <v>261</v>
      </c>
      <c r="M56" s="3696" t="s">
        <v>459</v>
      </c>
      <c r="N56" s="3695"/>
      <c r="O56" s="3697"/>
      <c r="P56" s="189"/>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row>
    <row r="57" spans="1:134" s="809" customFormat="1" ht="15" customHeight="1">
      <c r="A57" s="234"/>
      <c r="C57" s="3698" t="s">
        <v>1127</v>
      </c>
      <c r="D57" s="3699"/>
      <c r="E57" s="3699"/>
      <c r="F57" s="3699"/>
      <c r="G57" s="3699"/>
      <c r="H57" s="813"/>
      <c r="I57" s="814"/>
      <c r="J57" s="815" t="s">
        <v>260</v>
      </c>
      <c r="K57" s="816"/>
      <c r="L57" s="817" t="s">
        <v>261</v>
      </c>
      <c r="M57" s="3700"/>
      <c r="N57" s="3701"/>
      <c r="O57" s="3702"/>
      <c r="P57" s="189"/>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234"/>
      <c r="CZ57" s="234"/>
      <c r="DA57" s="234"/>
      <c r="DB57" s="234"/>
      <c r="DC57" s="234"/>
      <c r="DD57" s="234"/>
      <c r="DE57" s="234"/>
      <c r="DF57" s="234"/>
      <c r="DG57" s="234"/>
      <c r="DH57" s="234"/>
      <c r="DI57" s="234"/>
      <c r="DJ57" s="234"/>
      <c r="DK57" s="234"/>
      <c r="DL57" s="234"/>
      <c r="DM57" s="234"/>
      <c r="DN57" s="234"/>
      <c r="DO57" s="234"/>
      <c r="DP57" s="234"/>
      <c r="DQ57" s="234"/>
      <c r="DR57" s="234"/>
      <c r="DS57" s="234"/>
      <c r="DT57" s="234"/>
      <c r="DU57" s="234"/>
      <c r="DV57" s="234"/>
      <c r="DW57" s="234"/>
      <c r="DX57" s="234"/>
      <c r="DY57" s="234"/>
      <c r="DZ57" s="234"/>
      <c r="EA57" s="234"/>
      <c r="EB57" s="234"/>
      <c r="EC57" s="234"/>
      <c r="ED57" s="234"/>
    </row>
    <row r="58" spans="1:134" s="809" customFormat="1" ht="15" customHeight="1">
      <c r="A58" s="234"/>
      <c r="C58" s="3703" t="s">
        <v>1127</v>
      </c>
      <c r="D58" s="3704"/>
      <c r="E58" s="3704"/>
      <c r="F58" s="3704"/>
      <c r="G58" s="3705"/>
      <c r="H58" s="813"/>
      <c r="I58" s="814"/>
      <c r="J58" s="815" t="s">
        <v>260</v>
      </c>
      <c r="K58" s="816"/>
      <c r="L58" s="817" t="s">
        <v>261</v>
      </c>
      <c r="M58" s="3700"/>
      <c r="N58" s="3701"/>
      <c r="O58" s="3702"/>
      <c r="P58" s="189"/>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234"/>
      <c r="DM58" s="234"/>
      <c r="DN58" s="234"/>
      <c r="DO58" s="234"/>
      <c r="DP58" s="234"/>
      <c r="DQ58" s="234"/>
      <c r="DR58" s="234"/>
      <c r="DS58" s="234"/>
      <c r="DT58" s="234"/>
      <c r="DU58" s="234"/>
      <c r="DV58" s="234"/>
      <c r="DW58" s="234"/>
      <c r="DX58" s="234"/>
      <c r="DY58" s="234"/>
      <c r="DZ58" s="234"/>
      <c r="EA58" s="234"/>
      <c r="EB58" s="234"/>
      <c r="EC58" s="234"/>
      <c r="ED58" s="234"/>
    </row>
    <row r="59" spans="1:134" s="809" customFormat="1" ht="15" customHeight="1">
      <c r="A59" s="234"/>
      <c r="C59" s="3661" t="s">
        <v>1127</v>
      </c>
      <c r="D59" s="3662"/>
      <c r="E59" s="3662"/>
      <c r="F59" s="3662"/>
      <c r="G59" s="3663"/>
      <c r="H59" s="3664"/>
      <c r="I59" s="3664"/>
      <c r="J59" s="3665"/>
      <c r="K59" s="3665"/>
      <c r="L59" s="3665"/>
      <c r="M59" s="3666"/>
      <c r="N59" s="3667"/>
      <c r="O59" s="3668"/>
      <c r="P59" s="189"/>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row>
    <row r="60" spans="1:134" s="809" customFormat="1" ht="6.75" customHeight="1">
      <c r="A60" s="234"/>
      <c r="P60" s="189"/>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row>
    <row r="61" spans="1:134" s="809" customFormat="1" ht="18.75" customHeight="1">
      <c r="A61" s="234"/>
      <c r="B61" s="809" t="s">
        <v>463</v>
      </c>
      <c r="P61" s="189"/>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234"/>
      <c r="CZ61" s="234"/>
      <c r="DA61" s="234"/>
      <c r="DB61" s="234"/>
      <c r="DC61" s="234"/>
      <c r="DD61" s="234"/>
      <c r="DE61" s="234"/>
      <c r="DF61" s="234"/>
      <c r="DG61" s="234"/>
      <c r="DH61" s="234"/>
      <c r="DI61" s="234"/>
      <c r="DJ61" s="234"/>
      <c r="DK61" s="234"/>
      <c r="DL61" s="234"/>
      <c r="DM61" s="234"/>
      <c r="DN61" s="234"/>
      <c r="DO61" s="234"/>
      <c r="DP61" s="234"/>
      <c r="DQ61" s="234"/>
      <c r="DR61" s="234"/>
      <c r="DS61" s="234"/>
      <c r="DT61" s="234"/>
      <c r="DU61" s="234"/>
      <c r="DV61" s="234"/>
      <c r="DW61" s="234"/>
      <c r="DX61" s="234"/>
      <c r="DY61" s="234"/>
      <c r="DZ61" s="234"/>
      <c r="EA61" s="234"/>
      <c r="EB61" s="234"/>
      <c r="EC61" s="234"/>
      <c r="ED61" s="234"/>
    </row>
    <row r="62" spans="1:134" s="809" customFormat="1" ht="15" customHeight="1">
      <c r="A62" s="234"/>
      <c r="C62" s="3669" t="s">
        <v>1128</v>
      </c>
      <c r="D62" s="3670"/>
      <c r="E62" s="3671"/>
      <c r="F62" s="3672" t="s">
        <v>464</v>
      </c>
      <c r="G62" s="3673"/>
      <c r="H62" s="3674"/>
      <c r="I62" s="3681" t="s">
        <v>465</v>
      </c>
      <c r="J62" s="3682"/>
      <c r="K62" s="818" t="s">
        <v>466</v>
      </c>
      <c r="L62" s="3672" t="s">
        <v>467</v>
      </c>
      <c r="M62" s="3673"/>
      <c r="N62" s="3673"/>
      <c r="O62" s="3683"/>
      <c r="P62" s="189"/>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row>
    <row r="63" spans="1:134" s="809" customFormat="1" ht="15" customHeight="1">
      <c r="A63" s="234"/>
      <c r="C63" s="819"/>
      <c r="D63" s="3686" t="s">
        <v>1129</v>
      </c>
      <c r="E63" s="3687"/>
      <c r="F63" s="3675"/>
      <c r="G63" s="3676"/>
      <c r="H63" s="3677"/>
      <c r="I63" s="3692" t="s">
        <v>419</v>
      </c>
      <c r="J63" s="3692" t="s">
        <v>1380</v>
      </c>
      <c r="K63" s="820" t="s">
        <v>468</v>
      </c>
      <c r="L63" s="3675"/>
      <c r="M63" s="3676"/>
      <c r="N63" s="3676"/>
      <c r="O63" s="3684"/>
      <c r="P63" s="189"/>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c r="DH63" s="234"/>
      <c r="DI63" s="234"/>
      <c r="DJ63" s="234"/>
      <c r="DK63" s="234"/>
      <c r="DL63" s="234"/>
      <c r="DM63" s="234"/>
      <c r="DN63" s="234"/>
      <c r="DO63" s="234"/>
      <c r="DP63" s="234"/>
      <c r="DQ63" s="234"/>
      <c r="DR63" s="234"/>
      <c r="DS63" s="234"/>
      <c r="DT63" s="234"/>
      <c r="DU63" s="234"/>
      <c r="DV63" s="234"/>
      <c r="DW63" s="234"/>
      <c r="DX63" s="234"/>
      <c r="DY63" s="234"/>
      <c r="DZ63" s="234"/>
      <c r="EA63" s="234"/>
      <c r="EB63" s="234"/>
      <c r="EC63" s="234"/>
      <c r="ED63" s="234"/>
    </row>
    <row r="64" spans="1:134" s="809" customFormat="1" ht="15" customHeight="1">
      <c r="A64" s="234"/>
      <c r="C64" s="819"/>
      <c r="D64" s="3688"/>
      <c r="E64" s="3689"/>
      <c r="F64" s="3675"/>
      <c r="G64" s="3676"/>
      <c r="H64" s="3677"/>
      <c r="I64" s="3692"/>
      <c r="J64" s="3692"/>
      <c r="K64" s="820" t="s">
        <v>469</v>
      </c>
      <c r="L64" s="3675"/>
      <c r="M64" s="3676"/>
      <c r="N64" s="3676"/>
      <c r="O64" s="3684"/>
      <c r="P64" s="189"/>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c r="DH64" s="234"/>
      <c r="DI64" s="234"/>
      <c r="DJ64" s="234"/>
      <c r="DK64" s="234"/>
      <c r="DL64" s="234"/>
      <c r="DM64" s="234"/>
      <c r="DN64" s="234"/>
      <c r="DO64" s="234"/>
      <c r="DP64" s="234"/>
      <c r="DQ64" s="234"/>
      <c r="DR64" s="234"/>
      <c r="DS64" s="234"/>
      <c r="DT64" s="234"/>
      <c r="DU64" s="234"/>
      <c r="DV64" s="234"/>
      <c r="DW64" s="234"/>
      <c r="DX64" s="234"/>
      <c r="DY64" s="234"/>
      <c r="DZ64" s="234"/>
      <c r="EA64" s="234"/>
      <c r="EB64" s="234"/>
      <c r="EC64" s="234"/>
      <c r="ED64" s="234"/>
    </row>
    <row r="65" spans="1:134" s="809" customFormat="1" ht="15" customHeight="1">
      <c r="A65" s="234"/>
      <c r="C65" s="821"/>
      <c r="D65" s="3690"/>
      <c r="E65" s="3691"/>
      <c r="F65" s="3678"/>
      <c r="G65" s="3679"/>
      <c r="H65" s="3680"/>
      <c r="I65" s="3693"/>
      <c r="J65" s="3693"/>
      <c r="K65" s="822" t="s">
        <v>470</v>
      </c>
      <c r="L65" s="3678"/>
      <c r="M65" s="3679"/>
      <c r="N65" s="3679"/>
      <c r="O65" s="3685"/>
      <c r="P65" s="189"/>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234"/>
      <c r="CZ65" s="234"/>
      <c r="DA65" s="234"/>
      <c r="DB65" s="234"/>
      <c r="DC65" s="234"/>
      <c r="DD65" s="234"/>
      <c r="DE65" s="234"/>
      <c r="DF65" s="234"/>
      <c r="DG65" s="234"/>
      <c r="DH65" s="234"/>
      <c r="DI65" s="234"/>
      <c r="DJ65" s="234"/>
      <c r="DK65" s="234"/>
      <c r="DL65" s="234"/>
      <c r="DM65" s="234"/>
      <c r="DN65" s="234"/>
      <c r="DO65" s="234"/>
      <c r="DP65" s="234"/>
      <c r="DQ65" s="234"/>
      <c r="DR65" s="234"/>
      <c r="DS65" s="234"/>
      <c r="DT65" s="234"/>
      <c r="DU65" s="234"/>
      <c r="DV65" s="234"/>
      <c r="DW65" s="234"/>
      <c r="DX65" s="234"/>
      <c r="DY65" s="234"/>
      <c r="DZ65" s="234"/>
      <c r="EA65" s="234"/>
      <c r="EB65" s="234"/>
      <c r="EC65" s="234"/>
      <c r="ED65" s="234"/>
    </row>
    <row r="66" spans="1:134" s="809" customFormat="1" ht="15" customHeight="1">
      <c r="A66" s="234"/>
      <c r="C66" s="823" t="s">
        <v>471</v>
      </c>
      <c r="D66" s="824"/>
      <c r="E66" s="825"/>
      <c r="F66" s="3658" t="s">
        <v>1130</v>
      </c>
      <c r="G66" s="3659"/>
      <c r="H66" s="3660"/>
      <c r="I66" s="826"/>
      <c r="J66" s="826"/>
      <c r="K66" s="827"/>
      <c r="L66" s="3657"/>
      <c r="M66" s="3646"/>
      <c r="N66" s="3646"/>
      <c r="O66" s="3647"/>
      <c r="P66" s="189"/>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row>
    <row r="67" spans="1:134" s="809" customFormat="1" ht="15" customHeight="1">
      <c r="A67" s="234"/>
      <c r="C67" s="3640" t="s">
        <v>1131</v>
      </c>
      <c r="D67" s="3653"/>
      <c r="E67" s="3653"/>
      <c r="F67" s="3653"/>
      <c r="G67" s="3653"/>
      <c r="H67" s="3654"/>
      <c r="I67" s="826"/>
      <c r="J67" s="826"/>
      <c r="K67" s="827"/>
      <c r="L67" s="3657"/>
      <c r="M67" s="3646"/>
      <c r="N67" s="3646"/>
      <c r="O67" s="3647"/>
      <c r="P67" s="189"/>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234"/>
      <c r="CZ67" s="234"/>
      <c r="DA67" s="234"/>
      <c r="DB67" s="234"/>
      <c r="DC67" s="234"/>
      <c r="DD67" s="234"/>
      <c r="DE67" s="234"/>
      <c r="DF67" s="234"/>
      <c r="DG67" s="234"/>
      <c r="DH67" s="234"/>
      <c r="DI67" s="234"/>
      <c r="DJ67" s="234"/>
      <c r="DK67" s="234"/>
      <c r="DL67" s="234"/>
      <c r="DM67" s="234"/>
      <c r="DN67" s="234"/>
      <c r="DO67" s="234"/>
      <c r="DP67" s="234"/>
      <c r="DQ67" s="234"/>
      <c r="DR67" s="234"/>
      <c r="DS67" s="234"/>
      <c r="DT67" s="234"/>
      <c r="DU67" s="234"/>
      <c r="DV67" s="234"/>
      <c r="DW67" s="234"/>
      <c r="DX67" s="234"/>
      <c r="DY67" s="234"/>
      <c r="DZ67" s="234"/>
      <c r="EA67" s="234"/>
      <c r="EB67" s="234"/>
      <c r="EC67" s="234"/>
      <c r="ED67" s="234"/>
    </row>
    <row r="68" spans="1:134" s="809" customFormat="1" ht="15" customHeight="1">
      <c r="A68" s="234"/>
      <c r="C68" s="828"/>
      <c r="D68" s="3627" t="s">
        <v>472</v>
      </c>
      <c r="E68" s="3644"/>
      <c r="F68" s="3650" t="s">
        <v>1130</v>
      </c>
      <c r="G68" s="3651"/>
      <c r="H68" s="3652"/>
      <c r="I68" s="826"/>
      <c r="J68" s="826"/>
      <c r="K68" s="827"/>
      <c r="L68" s="3657"/>
      <c r="M68" s="3646"/>
      <c r="N68" s="3646"/>
      <c r="O68" s="3647"/>
      <c r="P68" s="189"/>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234"/>
      <c r="CZ68" s="234"/>
      <c r="DA68" s="234"/>
      <c r="DB68" s="234"/>
      <c r="DC68" s="234"/>
      <c r="DD68" s="234"/>
      <c r="DE68" s="234"/>
      <c r="DF68" s="234"/>
      <c r="DG68" s="234"/>
      <c r="DH68" s="234"/>
      <c r="DI68" s="234"/>
      <c r="DJ68" s="234"/>
      <c r="DK68" s="234"/>
      <c r="DL68" s="234"/>
      <c r="DM68" s="234"/>
      <c r="DN68" s="234"/>
      <c r="DO68" s="234"/>
      <c r="DP68" s="234"/>
      <c r="DQ68" s="234"/>
      <c r="DR68" s="234"/>
      <c r="DS68" s="234"/>
      <c r="DT68" s="234"/>
      <c r="DU68" s="234"/>
      <c r="DV68" s="234"/>
      <c r="DW68" s="234"/>
      <c r="DX68" s="234"/>
      <c r="DY68" s="234"/>
      <c r="DZ68" s="234"/>
      <c r="EA68" s="234"/>
      <c r="EB68" s="234"/>
      <c r="EC68" s="234"/>
      <c r="ED68" s="234"/>
    </row>
    <row r="69" spans="1:134" s="809" customFormat="1" ht="15" customHeight="1">
      <c r="A69" s="234"/>
      <c r="C69" s="828"/>
      <c r="D69" s="3627" t="s">
        <v>473</v>
      </c>
      <c r="E69" s="3644"/>
      <c r="F69" s="3650" t="s">
        <v>1132</v>
      </c>
      <c r="G69" s="3651"/>
      <c r="H69" s="3652"/>
      <c r="I69" s="826"/>
      <c r="J69" s="826"/>
      <c r="K69" s="827"/>
      <c r="L69" s="3657"/>
      <c r="M69" s="3646"/>
      <c r="N69" s="3646"/>
      <c r="O69" s="3647"/>
      <c r="P69" s="189"/>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4"/>
      <c r="EA69" s="234"/>
      <c r="EB69" s="234"/>
      <c r="EC69" s="234"/>
      <c r="ED69" s="234"/>
    </row>
    <row r="70" spans="1:134" s="809" customFormat="1" ht="15" customHeight="1">
      <c r="A70" s="234"/>
      <c r="C70" s="3640" t="s">
        <v>1133</v>
      </c>
      <c r="D70" s="3653"/>
      <c r="E70" s="3653"/>
      <c r="F70" s="3653"/>
      <c r="G70" s="3653"/>
      <c r="H70" s="3654"/>
      <c r="I70" s="829"/>
      <c r="J70" s="829"/>
      <c r="K70" s="826"/>
      <c r="L70" s="3630"/>
      <c r="M70" s="3655"/>
      <c r="N70" s="3655"/>
      <c r="O70" s="3656"/>
      <c r="P70" s="189"/>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234"/>
      <c r="CZ70" s="234"/>
      <c r="DA70" s="234"/>
      <c r="DB70" s="234"/>
      <c r="DC70" s="234"/>
      <c r="DD70" s="234"/>
      <c r="DE70" s="234"/>
      <c r="DF70" s="234"/>
      <c r="DG70" s="234"/>
      <c r="DH70" s="234"/>
      <c r="DI70" s="234"/>
      <c r="DJ70" s="234"/>
      <c r="DK70" s="234"/>
      <c r="DL70" s="234"/>
      <c r="DM70" s="234"/>
      <c r="DN70" s="234"/>
      <c r="DO70" s="234"/>
      <c r="DP70" s="234"/>
      <c r="DQ70" s="234"/>
      <c r="DR70" s="234"/>
      <c r="DS70" s="234"/>
      <c r="DT70" s="234"/>
      <c r="DU70" s="234"/>
      <c r="DV70" s="234"/>
      <c r="DW70" s="234"/>
      <c r="DX70" s="234"/>
      <c r="DY70" s="234"/>
      <c r="DZ70" s="234"/>
      <c r="EA70" s="234"/>
      <c r="EB70" s="234"/>
      <c r="EC70" s="234"/>
      <c r="ED70" s="234"/>
    </row>
    <row r="71" spans="1:134" s="809" customFormat="1" ht="15" customHeight="1">
      <c r="A71" s="234"/>
      <c r="C71" s="828"/>
      <c r="D71" s="3627" t="s">
        <v>1134</v>
      </c>
      <c r="E71" s="3644"/>
      <c r="F71" s="3650" t="s">
        <v>1130</v>
      </c>
      <c r="G71" s="3651"/>
      <c r="H71" s="3652"/>
      <c r="I71" s="829"/>
      <c r="J71" s="829"/>
      <c r="K71" s="826"/>
      <c r="L71" s="3630"/>
      <c r="M71" s="3655"/>
      <c r="N71" s="3655"/>
      <c r="O71" s="3656"/>
      <c r="P71" s="189"/>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234"/>
      <c r="CZ71" s="234"/>
      <c r="DA71" s="234"/>
      <c r="DB71" s="234"/>
      <c r="DC71" s="234"/>
      <c r="DD71" s="234"/>
      <c r="DE71" s="234"/>
      <c r="DF71" s="234"/>
      <c r="DG71" s="234"/>
      <c r="DH71" s="234"/>
      <c r="DI71" s="234"/>
      <c r="DJ71" s="234"/>
      <c r="DK71" s="234"/>
      <c r="DL71" s="234"/>
      <c r="DM71" s="234"/>
      <c r="DN71" s="234"/>
      <c r="DO71" s="234"/>
      <c r="DP71" s="234"/>
      <c r="DQ71" s="234"/>
      <c r="DR71" s="234"/>
      <c r="DS71" s="234"/>
      <c r="DT71" s="234"/>
      <c r="DU71" s="234"/>
      <c r="DV71" s="234"/>
      <c r="DW71" s="234"/>
      <c r="DX71" s="234"/>
      <c r="DY71" s="234"/>
      <c r="DZ71" s="234"/>
      <c r="EA71" s="234"/>
      <c r="EB71" s="234"/>
      <c r="EC71" s="234"/>
      <c r="ED71" s="234"/>
    </row>
    <row r="72" spans="1:134" s="809" customFormat="1" ht="15" customHeight="1">
      <c r="A72" s="234"/>
      <c r="C72" s="830"/>
      <c r="D72" s="3627" t="s">
        <v>1135</v>
      </c>
      <c r="E72" s="3644"/>
      <c r="F72" s="3650" t="s">
        <v>474</v>
      </c>
      <c r="G72" s="3651"/>
      <c r="H72" s="3652"/>
      <c r="I72" s="829"/>
      <c r="J72" s="829"/>
      <c r="K72" s="826"/>
      <c r="L72" s="3630"/>
      <c r="M72" s="3655"/>
      <c r="N72" s="3655"/>
      <c r="O72" s="3656"/>
      <c r="P72" s="189"/>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234"/>
      <c r="CZ72" s="234"/>
      <c r="DA72" s="234"/>
      <c r="DB72" s="234"/>
      <c r="DC72" s="234"/>
      <c r="DD72" s="234"/>
      <c r="DE72" s="234"/>
      <c r="DF72" s="234"/>
      <c r="DG72" s="234"/>
      <c r="DH72" s="234"/>
      <c r="DI72" s="234"/>
      <c r="DJ72" s="234"/>
      <c r="DK72" s="234"/>
      <c r="DL72" s="234"/>
      <c r="DM72" s="234"/>
      <c r="DN72" s="234"/>
      <c r="DO72" s="234"/>
      <c r="DP72" s="234"/>
      <c r="DQ72" s="234"/>
      <c r="DR72" s="234"/>
      <c r="DS72" s="234"/>
      <c r="DT72" s="234"/>
      <c r="DU72" s="234"/>
      <c r="DV72" s="234"/>
      <c r="DW72" s="234"/>
      <c r="DX72" s="234"/>
      <c r="DY72" s="234"/>
      <c r="DZ72" s="234"/>
      <c r="EA72" s="234"/>
      <c r="EB72" s="234"/>
      <c r="EC72" s="234"/>
      <c r="ED72" s="234"/>
    </row>
    <row r="73" spans="1:134" s="809" customFormat="1" ht="15" customHeight="1">
      <c r="A73" s="234"/>
      <c r="C73" s="3640" t="s">
        <v>1136</v>
      </c>
      <c r="D73" s="3653"/>
      <c r="E73" s="3653"/>
      <c r="F73" s="3653"/>
      <c r="G73" s="3653"/>
      <c r="H73" s="3654"/>
      <c r="I73" s="829"/>
      <c r="J73" s="829"/>
      <c r="K73" s="827"/>
      <c r="L73" s="3630"/>
      <c r="M73" s="3646"/>
      <c r="N73" s="3646"/>
      <c r="O73" s="3647"/>
      <c r="P73" s="189"/>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234"/>
      <c r="CZ73" s="234"/>
      <c r="DA73" s="234"/>
      <c r="DB73" s="234"/>
      <c r="DC73" s="234"/>
      <c r="DD73" s="234"/>
      <c r="DE73" s="234"/>
      <c r="DF73" s="234"/>
      <c r="DG73" s="234"/>
      <c r="DH73" s="234"/>
      <c r="DI73" s="234"/>
      <c r="DJ73" s="234"/>
      <c r="DK73" s="234"/>
      <c r="DL73" s="234"/>
      <c r="DM73" s="234"/>
      <c r="DN73" s="234"/>
      <c r="DO73" s="234"/>
      <c r="DP73" s="234"/>
      <c r="DQ73" s="234"/>
      <c r="DR73" s="234"/>
      <c r="DS73" s="234"/>
      <c r="DT73" s="234"/>
      <c r="DU73" s="234"/>
      <c r="DV73" s="234"/>
      <c r="DW73" s="234"/>
      <c r="DX73" s="234"/>
      <c r="DY73" s="234"/>
      <c r="DZ73" s="234"/>
      <c r="EA73" s="234"/>
      <c r="EB73" s="234"/>
      <c r="EC73" s="234"/>
      <c r="ED73" s="234"/>
    </row>
    <row r="74" spans="1:134" s="809" customFormat="1" ht="15" customHeight="1">
      <c r="A74" s="234"/>
      <c r="C74" s="828"/>
      <c r="D74" s="3627" t="s">
        <v>475</v>
      </c>
      <c r="E74" s="3644"/>
      <c r="F74" s="3650" t="s">
        <v>1130</v>
      </c>
      <c r="G74" s="3651"/>
      <c r="H74" s="3652"/>
      <c r="I74" s="829"/>
      <c r="J74" s="829"/>
      <c r="K74" s="827"/>
      <c r="L74" s="3630"/>
      <c r="M74" s="3646"/>
      <c r="N74" s="3646"/>
      <c r="O74" s="3647"/>
      <c r="P74" s="189"/>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row>
    <row r="75" spans="1:134" s="809" customFormat="1" ht="15" customHeight="1">
      <c r="A75" s="234"/>
      <c r="C75" s="830"/>
      <c r="D75" s="3627" t="s">
        <v>476</v>
      </c>
      <c r="E75" s="3644"/>
      <c r="F75" s="3650" t="s">
        <v>474</v>
      </c>
      <c r="G75" s="3651"/>
      <c r="H75" s="3652"/>
      <c r="I75" s="829"/>
      <c r="J75" s="829"/>
      <c r="K75" s="827"/>
      <c r="L75" s="3630"/>
      <c r="M75" s="3646"/>
      <c r="N75" s="3646"/>
      <c r="O75" s="3647"/>
      <c r="P75" s="189"/>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row>
    <row r="76" spans="1:134" s="809" customFormat="1" ht="15" customHeight="1">
      <c r="A76" s="234"/>
      <c r="C76" s="3640" t="s">
        <v>1137</v>
      </c>
      <c r="D76" s="3653"/>
      <c r="E76" s="3653"/>
      <c r="F76" s="3653"/>
      <c r="G76" s="3653"/>
      <c r="H76" s="3654"/>
      <c r="I76" s="829"/>
      <c r="J76" s="829"/>
      <c r="K76" s="827"/>
      <c r="L76" s="3630"/>
      <c r="M76" s="3646"/>
      <c r="N76" s="3646"/>
      <c r="O76" s="3647"/>
      <c r="P76" s="189"/>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row>
    <row r="77" spans="1:134" s="809" customFormat="1" ht="15" customHeight="1">
      <c r="A77" s="234"/>
      <c r="C77" s="828"/>
      <c r="D77" s="3627" t="s">
        <v>477</v>
      </c>
      <c r="E77" s="3644"/>
      <c r="F77" s="3650" t="s">
        <v>1130</v>
      </c>
      <c r="G77" s="3651"/>
      <c r="H77" s="3652"/>
      <c r="I77" s="829"/>
      <c r="J77" s="829"/>
      <c r="K77" s="827"/>
      <c r="L77" s="3630"/>
      <c r="M77" s="3646"/>
      <c r="N77" s="3646"/>
      <c r="O77" s="3647"/>
      <c r="P77" s="189"/>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row>
    <row r="78" spans="1:134" s="809" customFormat="1" ht="15" customHeight="1">
      <c r="A78" s="234"/>
      <c r="C78" s="828"/>
      <c r="D78" s="3627" t="s">
        <v>478</v>
      </c>
      <c r="E78" s="3644"/>
      <c r="F78" s="3645" t="s">
        <v>1138</v>
      </c>
      <c r="G78" s="3641"/>
      <c r="H78" s="3642"/>
      <c r="I78" s="829"/>
      <c r="J78" s="829"/>
      <c r="K78" s="827"/>
      <c r="L78" s="3630"/>
      <c r="M78" s="3646"/>
      <c r="N78" s="3646"/>
      <c r="O78" s="3647"/>
      <c r="P78" s="189"/>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row>
    <row r="79" spans="1:134" s="809" customFormat="1" ht="15" customHeight="1">
      <c r="A79" s="234"/>
      <c r="C79" s="828"/>
      <c r="D79" s="3633" t="s">
        <v>479</v>
      </c>
      <c r="E79" s="3634"/>
      <c r="F79" s="3648" t="s">
        <v>1138</v>
      </c>
      <c r="G79" s="3648"/>
      <c r="H79" s="3648"/>
      <c r="I79" s="829"/>
      <c r="J79" s="829"/>
      <c r="K79" s="827"/>
      <c r="L79" s="3630"/>
      <c r="M79" s="3646"/>
      <c r="N79" s="3646"/>
      <c r="O79" s="3647"/>
      <c r="P79" s="189"/>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c r="DO79" s="234"/>
      <c r="DP79" s="234"/>
      <c r="DQ79" s="234"/>
      <c r="DR79" s="234"/>
      <c r="DS79" s="234"/>
      <c r="DT79" s="234"/>
      <c r="DU79" s="234"/>
      <c r="DV79" s="234"/>
      <c r="DW79" s="234"/>
      <c r="DX79" s="234"/>
      <c r="DY79" s="234"/>
      <c r="DZ79" s="234"/>
      <c r="EA79" s="234"/>
      <c r="EB79" s="234"/>
      <c r="EC79" s="234"/>
      <c r="ED79" s="234"/>
    </row>
    <row r="80" spans="1:134" s="809" customFormat="1" ht="15" customHeight="1">
      <c r="A80" s="234"/>
      <c r="C80" s="3640" t="s">
        <v>1139</v>
      </c>
      <c r="D80" s="3653"/>
      <c r="E80" s="3653"/>
      <c r="F80" s="3653"/>
      <c r="G80" s="3653"/>
      <c r="H80" s="3654"/>
      <c r="I80" s="829"/>
      <c r="J80" s="829"/>
      <c r="K80" s="826"/>
      <c r="L80" s="3630"/>
      <c r="M80" s="3655"/>
      <c r="N80" s="3655"/>
      <c r="O80" s="3656"/>
      <c r="P80" s="189"/>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c r="DO80" s="234"/>
      <c r="DP80" s="234"/>
      <c r="DQ80" s="234"/>
      <c r="DR80" s="234"/>
      <c r="DS80" s="234"/>
      <c r="DT80" s="234"/>
      <c r="DU80" s="234"/>
      <c r="DV80" s="234"/>
      <c r="DW80" s="234"/>
      <c r="DX80" s="234"/>
      <c r="DY80" s="234"/>
      <c r="DZ80" s="234"/>
      <c r="EA80" s="234"/>
      <c r="EB80" s="234"/>
      <c r="EC80" s="234"/>
      <c r="ED80" s="234"/>
    </row>
    <row r="81" spans="1:134" s="809" customFormat="1" ht="15" customHeight="1">
      <c r="A81" s="234"/>
      <c r="C81" s="828"/>
      <c r="D81" s="3627" t="s">
        <v>472</v>
      </c>
      <c r="E81" s="3644"/>
      <c r="F81" s="3650" t="s">
        <v>1130</v>
      </c>
      <c r="G81" s="3651"/>
      <c r="H81" s="3652"/>
      <c r="I81" s="829"/>
      <c r="J81" s="829"/>
      <c r="K81" s="826"/>
      <c r="L81" s="3630"/>
      <c r="M81" s="3655"/>
      <c r="N81" s="3655"/>
      <c r="O81" s="3656"/>
      <c r="P81" s="189"/>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c r="DO81" s="234"/>
      <c r="DP81" s="234"/>
      <c r="DQ81" s="234"/>
      <c r="DR81" s="234"/>
      <c r="DS81" s="234"/>
      <c r="DT81" s="234"/>
      <c r="DU81" s="234"/>
      <c r="DV81" s="234"/>
      <c r="DW81" s="234"/>
      <c r="DX81" s="234"/>
      <c r="DY81" s="234"/>
      <c r="DZ81" s="234"/>
      <c r="EA81" s="234"/>
      <c r="EB81" s="234"/>
      <c r="EC81" s="234"/>
      <c r="ED81" s="234"/>
    </row>
    <row r="82" spans="1:134" s="809" customFormat="1" ht="15" customHeight="1">
      <c r="A82" s="234"/>
      <c r="C82" s="830"/>
      <c r="D82" s="3627" t="s">
        <v>473</v>
      </c>
      <c r="E82" s="3644"/>
      <c r="F82" s="3650" t="s">
        <v>474</v>
      </c>
      <c r="G82" s="3651"/>
      <c r="H82" s="3652"/>
      <c r="I82" s="829"/>
      <c r="J82" s="829"/>
      <c r="K82" s="826"/>
      <c r="L82" s="3630"/>
      <c r="M82" s="3655"/>
      <c r="N82" s="3655"/>
      <c r="O82" s="3656"/>
      <c r="P82" s="189"/>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row>
    <row r="83" spans="1:134" s="809" customFormat="1" ht="15" customHeight="1">
      <c r="A83" s="234"/>
      <c r="C83" s="3640" t="s">
        <v>1140</v>
      </c>
      <c r="D83" s="3653"/>
      <c r="E83" s="3653"/>
      <c r="F83" s="3653"/>
      <c r="G83" s="3653"/>
      <c r="H83" s="3654"/>
      <c r="I83" s="829"/>
      <c r="J83" s="829"/>
      <c r="K83" s="826"/>
      <c r="L83" s="831"/>
      <c r="M83" s="832"/>
      <c r="N83" s="832"/>
      <c r="O83" s="833"/>
      <c r="P83" s="189"/>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row>
    <row r="84" spans="1:134" s="809" customFormat="1" ht="15" customHeight="1">
      <c r="A84" s="234"/>
      <c r="C84" s="828"/>
      <c r="D84" s="3627" t="s">
        <v>1141</v>
      </c>
      <c r="E84" s="3644"/>
      <c r="F84" s="3650" t="s">
        <v>1130</v>
      </c>
      <c r="G84" s="3651"/>
      <c r="H84" s="3652"/>
      <c r="I84" s="829"/>
      <c r="J84" s="829"/>
      <c r="K84" s="826"/>
      <c r="L84" s="831"/>
      <c r="M84" s="832"/>
      <c r="N84" s="832"/>
      <c r="O84" s="833"/>
      <c r="P84" s="189"/>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row>
    <row r="85" spans="1:134" s="809" customFormat="1" ht="15" customHeight="1">
      <c r="A85" s="234"/>
      <c r="C85" s="830"/>
      <c r="D85" s="3627" t="s">
        <v>1142</v>
      </c>
      <c r="E85" s="3644"/>
      <c r="F85" s="3650" t="s">
        <v>474</v>
      </c>
      <c r="G85" s="3651"/>
      <c r="H85" s="3652"/>
      <c r="I85" s="829"/>
      <c r="J85" s="829"/>
      <c r="K85" s="826"/>
      <c r="L85" s="831"/>
      <c r="M85" s="832"/>
      <c r="N85" s="832"/>
      <c r="O85" s="833"/>
      <c r="P85" s="189"/>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row>
    <row r="86" spans="1:134" s="809" customFormat="1" ht="15" customHeight="1">
      <c r="A86" s="234"/>
      <c r="C86" s="3649" t="s">
        <v>1143</v>
      </c>
      <c r="D86" s="3635"/>
      <c r="E86" s="3635"/>
      <c r="F86" s="3635"/>
      <c r="G86" s="3635"/>
      <c r="H86" s="3636"/>
      <c r="I86" s="829"/>
      <c r="J86" s="829"/>
      <c r="K86" s="829"/>
      <c r="L86" s="3630"/>
      <c r="M86" s="3631"/>
      <c r="N86" s="3631"/>
      <c r="O86" s="3632"/>
      <c r="P86" s="189"/>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row>
    <row r="87" spans="1:134" s="809" customFormat="1" ht="15" customHeight="1">
      <c r="A87" s="234"/>
      <c r="C87" s="834"/>
      <c r="D87" s="3627" t="s">
        <v>1144</v>
      </c>
      <c r="E87" s="3628"/>
      <c r="F87" s="3627" t="s">
        <v>1130</v>
      </c>
      <c r="G87" s="3629"/>
      <c r="H87" s="3628"/>
      <c r="I87" s="829"/>
      <c r="J87" s="829"/>
      <c r="K87" s="826"/>
      <c r="L87" s="3630"/>
      <c r="M87" s="3631"/>
      <c r="N87" s="3631"/>
      <c r="O87" s="3632"/>
      <c r="P87" s="189"/>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c r="DO87" s="234"/>
      <c r="DP87" s="234"/>
      <c r="DQ87" s="234"/>
      <c r="DR87" s="234"/>
      <c r="DS87" s="234"/>
      <c r="DT87" s="234"/>
      <c r="DU87" s="234"/>
      <c r="DV87" s="234"/>
      <c r="DW87" s="234"/>
      <c r="DX87" s="234"/>
      <c r="DY87" s="234"/>
      <c r="DZ87" s="234"/>
      <c r="EA87" s="234"/>
      <c r="EB87" s="234"/>
      <c r="EC87" s="234"/>
      <c r="ED87" s="234"/>
    </row>
    <row r="88" spans="1:134" s="809" customFormat="1" ht="15" customHeight="1">
      <c r="A88" s="234"/>
      <c r="C88" s="834"/>
      <c r="D88" s="3633" t="s">
        <v>480</v>
      </c>
      <c r="E88" s="3634"/>
      <c r="F88" s="3633" t="s">
        <v>474</v>
      </c>
      <c r="G88" s="3635"/>
      <c r="H88" s="3636"/>
      <c r="I88" s="835"/>
      <c r="J88" s="835"/>
      <c r="K88" s="836"/>
      <c r="L88" s="3637"/>
      <c r="M88" s="3638"/>
      <c r="N88" s="3638"/>
      <c r="O88" s="3639"/>
      <c r="P88" s="189"/>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234"/>
      <c r="DX88" s="234"/>
      <c r="DY88" s="234"/>
      <c r="DZ88" s="234"/>
      <c r="EA88" s="234"/>
      <c r="EB88" s="234"/>
      <c r="EC88" s="234"/>
      <c r="ED88" s="234"/>
    </row>
    <row r="89" spans="1:134" s="809" customFormat="1" ht="15" customHeight="1">
      <c r="A89" s="234"/>
      <c r="C89" s="3640" t="s">
        <v>1145</v>
      </c>
      <c r="D89" s="3641"/>
      <c r="E89" s="3641"/>
      <c r="F89" s="3641"/>
      <c r="G89" s="3641"/>
      <c r="H89" s="3642"/>
      <c r="I89" s="829"/>
      <c r="J89" s="829"/>
      <c r="K89" s="829"/>
      <c r="L89" s="3630"/>
      <c r="M89" s="3631"/>
      <c r="N89" s="3631"/>
      <c r="O89" s="3632"/>
      <c r="P89" s="189"/>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234"/>
      <c r="DX89" s="234"/>
      <c r="DY89" s="234"/>
      <c r="DZ89" s="234"/>
      <c r="EA89" s="234"/>
      <c r="EB89" s="234"/>
      <c r="EC89" s="234"/>
      <c r="ED89" s="234"/>
    </row>
    <row r="90" spans="1:134" s="809" customFormat="1" ht="17.25" customHeight="1">
      <c r="A90" s="234"/>
      <c r="C90" s="837"/>
      <c r="D90" s="3611" t="s">
        <v>1146</v>
      </c>
      <c r="E90" s="3612"/>
      <c r="F90" s="3613" t="s">
        <v>474</v>
      </c>
      <c r="G90" s="3614"/>
      <c r="H90" s="3615"/>
      <c r="I90" s="838"/>
      <c r="J90" s="838"/>
      <c r="K90" s="838"/>
      <c r="L90" s="3616"/>
      <c r="M90" s="3617"/>
      <c r="N90" s="3617"/>
      <c r="O90" s="3618"/>
      <c r="P90" s="189"/>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row>
    <row r="91" spans="1:134" s="809" customFormat="1" ht="18.75" customHeight="1">
      <c r="A91" s="234"/>
      <c r="B91" s="809" t="s">
        <v>481</v>
      </c>
      <c r="P91" s="189"/>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234"/>
      <c r="DX91" s="234"/>
      <c r="DY91" s="234"/>
      <c r="DZ91" s="234"/>
      <c r="EA91" s="234"/>
      <c r="EB91" s="234"/>
      <c r="EC91" s="234"/>
      <c r="ED91" s="234"/>
    </row>
    <row r="92" spans="1:134" s="809" customFormat="1" ht="15" customHeight="1">
      <c r="A92" s="234"/>
      <c r="C92" s="3619" t="s">
        <v>1147</v>
      </c>
      <c r="D92" s="2343"/>
      <c r="E92" s="2344"/>
      <c r="F92" s="3620" t="s">
        <v>483</v>
      </c>
      <c r="G92" s="3621"/>
      <c r="H92" s="3621"/>
      <c r="I92" s="3621"/>
      <c r="J92" s="3621"/>
      <c r="K92" s="3621"/>
      <c r="L92" s="3621"/>
      <c r="M92" s="3621"/>
      <c r="N92" s="3621"/>
      <c r="O92" s="3622"/>
      <c r="P92" s="189"/>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row>
    <row r="93" spans="1:134" s="809" customFormat="1" ht="15" customHeight="1">
      <c r="A93" s="234"/>
      <c r="C93" s="2383"/>
      <c r="D93" s="2346"/>
      <c r="E93" s="2347"/>
      <c r="F93" s="3620" t="s">
        <v>484</v>
      </c>
      <c r="G93" s="3621"/>
      <c r="H93" s="3621"/>
      <c r="I93" s="3621"/>
      <c r="J93" s="3621"/>
      <c r="K93" s="3621"/>
      <c r="L93" s="3621"/>
      <c r="M93" s="3621"/>
      <c r="N93" s="3621"/>
      <c r="O93" s="3622"/>
      <c r="P93" s="189"/>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row>
    <row r="94" spans="1:134" s="809" customFormat="1" ht="7.5" customHeight="1">
      <c r="A94" s="234"/>
      <c r="C94" s="839"/>
      <c r="D94" s="839"/>
      <c r="E94" s="839"/>
      <c r="F94" s="839"/>
      <c r="G94" s="840"/>
      <c r="H94" s="840"/>
      <c r="I94" s="840"/>
      <c r="J94" s="840"/>
      <c r="K94" s="840"/>
      <c r="L94" s="840"/>
      <c r="M94" s="840"/>
      <c r="N94" s="840"/>
      <c r="O94" s="840"/>
      <c r="P94" s="189"/>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row>
    <row r="95" spans="1:134" s="809" customFormat="1" ht="18.75" customHeight="1">
      <c r="A95" s="234"/>
      <c r="B95" s="809" t="s">
        <v>1387</v>
      </c>
      <c r="C95" s="839"/>
      <c r="D95" s="839"/>
      <c r="E95" s="839"/>
      <c r="F95" s="839"/>
      <c r="G95" s="840"/>
      <c r="H95" s="840"/>
      <c r="I95" s="840"/>
      <c r="J95" s="840"/>
      <c r="K95" s="840"/>
      <c r="L95" s="840"/>
      <c r="M95" s="840"/>
      <c r="N95" s="840"/>
      <c r="O95" s="840"/>
      <c r="P95" s="189"/>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234"/>
      <c r="DX95" s="234"/>
      <c r="DY95" s="234"/>
      <c r="DZ95" s="234"/>
      <c r="EA95" s="234"/>
      <c r="EB95" s="234"/>
      <c r="EC95" s="234"/>
      <c r="ED95" s="234"/>
    </row>
    <row r="96" spans="1:134" s="809" customFormat="1" ht="15" customHeight="1">
      <c r="A96" s="234"/>
      <c r="C96" s="3625" t="s">
        <v>485</v>
      </c>
      <c r="D96" s="3624"/>
      <c r="E96" s="3626"/>
      <c r="F96" s="841" t="s">
        <v>486</v>
      </c>
      <c r="G96" s="3623" t="s">
        <v>1148</v>
      </c>
      <c r="H96" s="3624"/>
      <c r="I96" s="842"/>
      <c r="J96" s="842" t="s">
        <v>487</v>
      </c>
      <c r="K96" s="842"/>
      <c r="L96" s="842"/>
      <c r="M96" s="842"/>
      <c r="N96" s="842"/>
      <c r="O96" s="843"/>
      <c r="P96" s="189"/>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row>
    <row r="97" spans="1:134" s="809" customFormat="1" ht="15" customHeight="1">
      <c r="A97" s="234"/>
      <c r="C97" s="3625" t="s">
        <v>488</v>
      </c>
      <c r="D97" s="3624"/>
      <c r="E97" s="3626"/>
      <c r="F97" s="841" t="s">
        <v>1149</v>
      </c>
      <c r="G97" s="844" t="s">
        <v>1150</v>
      </c>
      <c r="H97" s="842"/>
      <c r="I97" s="844" t="s">
        <v>1151</v>
      </c>
      <c r="J97" s="842"/>
      <c r="K97" s="842" t="s">
        <v>489</v>
      </c>
      <c r="L97" s="842"/>
      <c r="M97" s="842"/>
      <c r="N97" s="842" t="s">
        <v>490</v>
      </c>
      <c r="O97" s="843"/>
      <c r="P97" s="189"/>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234"/>
      <c r="DX97" s="234"/>
      <c r="DY97" s="234"/>
      <c r="DZ97" s="234"/>
      <c r="EA97" s="234"/>
      <c r="EB97" s="234"/>
      <c r="EC97" s="234"/>
      <c r="ED97" s="234"/>
    </row>
    <row r="98" spans="1:134" s="809" customFormat="1" ht="15" customHeight="1">
      <c r="A98" s="234"/>
      <c r="C98" s="3625" t="s">
        <v>491</v>
      </c>
      <c r="D98" s="3624"/>
      <c r="E98" s="3626"/>
      <c r="F98" s="3603"/>
      <c r="G98" s="3604"/>
      <c r="H98" s="3604"/>
      <c r="I98" s="3604"/>
      <c r="J98" s="3604"/>
      <c r="K98" s="3604"/>
      <c r="L98" s="3604"/>
      <c r="M98" s="3604"/>
      <c r="N98" s="3604"/>
      <c r="O98" s="3605"/>
      <c r="P98" s="189"/>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234"/>
      <c r="DX98" s="234"/>
      <c r="DY98" s="234"/>
      <c r="DZ98" s="234"/>
      <c r="EA98" s="234"/>
      <c r="EB98" s="234"/>
      <c r="EC98" s="234"/>
      <c r="ED98" s="234"/>
    </row>
    <row r="99" spans="1:134" s="809" customFormat="1" ht="15" customHeight="1">
      <c r="A99" s="234"/>
      <c r="C99" s="3625" t="s">
        <v>62</v>
      </c>
      <c r="D99" s="3624"/>
      <c r="E99" s="3626"/>
      <c r="F99" s="3603"/>
      <c r="G99" s="3606"/>
      <c r="H99" s="3606"/>
      <c r="I99" s="3606"/>
      <c r="J99" s="3606"/>
      <c r="K99" s="3606"/>
      <c r="L99" s="3606"/>
      <c r="M99" s="3606"/>
      <c r="N99" s="3606"/>
      <c r="O99" s="3607"/>
      <c r="P99" s="189"/>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234"/>
      <c r="DX99" s="234"/>
      <c r="DY99" s="234"/>
      <c r="DZ99" s="234"/>
      <c r="EA99" s="234"/>
      <c r="EB99" s="234"/>
      <c r="EC99" s="234"/>
      <c r="ED99" s="234"/>
    </row>
    <row r="100" spans="1:134" s="809" customFormat="1" ht="7.5" customHeight="1">
      <c r="A100" s="234"/>
      <c r="C100" s="839"/>
      <c r="D100" s="839"/>
      <c r="E100" s="839"/>
      <c r="F100" s="839"/>
      <c r="G100" s="840"/>
      <c r="H100" s="840"/>
      <c r="I100" s="840"/>
      <c r="J100" s="840"/>
      <c r="K100" s="840"/>
      <c r="L100" s="840"/>
      <c r="M100" s="840"/>
      <c r="N100" s="840"/>
      <c r="O100" s="840"/>
      <c r="P100" s="189"/>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234"/>
      <c r="DX100" s="234"/>
      <c r="DY100" s="234"/>
      <c r="DZ100" s="234"/>
      <c r="EA100" s="234"/>
      <c r="EB100" s="234"/>
      <c r="EC100" s="234"/>
      <c r="ED100" s="234"/>
    </row>
    <row r="101" spans="1:134" s="809" customFormat="1" ht="18.75" customHeight="1">
      <c r="A101" s="234"/>
      <c r="B101" s="809" t="s">
        <v>1388</v>
      </c>
      <c r="C101" s="839"/>
      <c r="D101" s="839"/>
      <c r="E101" s="839"/>
      <c r="F101" s="839"/>
      <c r="G101" s="840"/>
      <c r="H101" s="840"/>
      <c r="I101" s="840"/>
      <c r="J101" s="840"/>
      <c r="K101" s="840"/>
      <c r="L101" s="840"/>
      <c r="M101" s="840"/>
      <c r="N101" s="840"/>
      <c r="O101" s="840"/>
      <c r="P101" s="189"/>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234"/>
      <c r="DX101" s="234"/>
      <c r="DY101" s="234"/>
      <c r="DZ101" s="234"/>
      <c r="EA101" s="234"/>
      <c r="EB101" s="234"/>
      <c r="EC101" s="234"/>
      <c r="ED101" s="234"/>
    </row>
    <row r="102" spans="1:134" s="809" customFormat="1" ht="15" customHeight="1">
      <c r="A102" s="234"/>
      <c r="C102" s="845" t="s">
        <v>492</v>
      </c>
      <c r="D102" s="846"/>
      <c r="E102" s="847"/>
      <c r="F102" s="3620" t="s">
        <v>1152</v>
      </c>
      <c r="G102" s="3621"/>
      <c r="H102" s="3621"/>
      <c r="I102" s="3621"/>
      <c r="J102" s="3623" t="s">
        <v>1153</v>
      </c>
      <c r="K102" s="3623"/>
      <c r="L102" s="3623"/>
      <c r="M102" s="3623"/>
      <c r="N102" s="3624"/>
      <c r="O102" s="3626"/>
      <c r="P102" s="189"/>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row>
    <row r="103" spans="1:134" s="809" customFormat="1" ht="15" customHeight="1">
      <c r="A103" s="234"/>
      <c r="C103" s="845" t="s">
        <v>488</v>
      </c>
      <c r="D103" s="846"/>
      <c r="E103" s="847"/>
      <c r="F103" s="848" t="s">
        <v>1149</v>
      </c>
      <c r="G103" s="3643" t="s">
        <v>1150</v>
      </c>
      <c r="H103" s="3624"/>
      <c r="I103" s="3643" t="s">
        <v>1151</v>
      </c>
      <c r="J103" s="3624"/>
      <c r="K103" s="3623" t="s">
        <v>489</v>
      </c>
      <c r="L103" s="3623"/>
      <c r="M103" s="3623"/>
      <c r="N103" s="3623" t="s">
        <v>490</v>
      </c>
      <c r="O103" s="3626"/>
      <c r="P103" s="189"/>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row>
    <row r="104" spans="1:134" s="809" customFormat="1" ht="15" customHeight="1">
      <c r="A104" s="234"/>
      <c r="C104" s="845" t="s">
        <v>491</v>
      </c>
      <c r="D104" s="846"/>
      <c r="E104" s="847"/>
      <c r="F104" s="3603"/>
      <c r="G104" s="3604"/>
      <c r="H104" s="3604"/>
      <c r="I104" s="3604"/>
      <c r="J104" s="3604"/>
      <c r="K104" s="3604"/>
      <c r="L104" s="3604"/>
      <c r="M104" s="3604"/>
      <c r="N104" s="3604"/>
      <c r="O104" s="3605"/>
      <c r="P104" s="189"/>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row>
    <row r="105" spans="1:134" s="809" customFormat="1" ht="15" customHeight="1">
      <c r="A105" s="234"/>
      <c r="C105" s="845" t="s">
        <v>62</v>
      </c>
      <c r="D105" s="846"/>
      <c r="E105" s="847"/>
      <c r="F105" s="3603"/>
      <c r="G105" s="3606"/>
      <c r="H105" s="3606"/>
      <c r="I105" s="3606"/>
      <c r="J105" s="3606"/>
      <c r="K105" s="3606"/>
      <c r="L105" s="3606"/>
      <c r="M105" s="3606"/>
      <c r="N105" s="3606"/>
      <c r="O105" s="3607"/>
      <c r="P105" s="189"/>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234"/>
      <c r="DX105" s="234"/>
      <c r="DY105" s="234"/>
      <c r="DZ105" s="234"/>
      <c r="EA105" s="234"/>
      <c r="EB105" s="234"/>
      <c r="EC105" s="234"/>
      <c r="ED105" s="234"/>
    </row>
    <row r="106" spans="1:134" s="809" customFormat="1" ht="8.25" customHeight="1">
      <c r="A106" s="234"/>
      <c r="P106" s="189"/>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234"/>
      <c r="DX106" s="234"/>
      <c r="DY106" s="234"/>
      <c r="DZ106" s="234"/>
      <c r="EA106" s="234"/>
      <c r="EB106" s="234"/>
      <c r="EC106" s="234"/>
      <c r="ED106" s="234"/>
    </row>
    <row r="107" spans="1:134" s="809" customFormat="1" ht="18.75" customHeight="1">
      <c r="A107" s="234"/>
      <c r="B107" s="809" t="s">
        <v>493</v>
      </c>
      <c r="E107" s="849"/>
      <c r="P107" s="189"/>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234"/>
      <c r="DX107" s="234"/>
      <c r="DY107" s="234"/>
      <c r="DZ107" s="234"/>
      <c r="EA107" s="234"/>
      <c r="EB107" s="234"/>
      <c r="EC107" s="234"/>
      <c r="ED107" s="234"/>
    </row>
    <row r="108" spans="1:134" s="809" customFormat="1" ht="112.5" customHeight="1">
      <c r="A108" s="234"/>
      <c r="C108" s="3608"/>
      <c r="D108" s="3609"/>
      <c r="E108" s="3609"/>
      <c r="F108" s="3609"/>
      <c r="G108" s="3609"/>
      <c r="H108" s="3609"/>
      <c r="I108" s="3609"/>
      <c r="J108" s="3609"/>
      <c r="K108" s="3609"/>
      <c r="L108" s="3609"/>
      <c r="M108" s="3609"/>
      <c r="N108" s="3609"/>
      <c r="O108" s="3610"/>
      <c r="P108" s="189"/>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row>
    <row r="109" spans="1:134" s="809" customFormat="1" ht="7.5" customHeight="1">
      <c r="A109" s="234"/>
      <c r="P109" s="189"/>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row>
    <row r="110" spans="1:134" s="809" customFormat="1" ht="18.75" customHeight="1">
      <c r="A110" s="234"/>
      <c r="B110" s="809" t="s">
        <v>494</v>
      </c>
      <c r="P110" s="189"/>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row>
    <row r="111" spans="1:134" s="809" customFormat="1" ht="112.5" customHeight="1">
      <c r="A111" s="234"/>
      <c r="C111" s="3608"/>
      <c r="D111" s="3609"/>
      <c r="E111" s="3609"/>
      <c r="F111" s="3609"/>
      <c r="G111" s="3609"/>
      <c r="H111" s="3609"/>
      <c r="I111" s="3609"/>
      <c r="J111" s="3609"/>
      <c r="K111" s="3609"/>
      <c r="L111" s="3609"/>
      <c r="M111" s="3609"/>
      <c r="N111" s="3609"/>
      <c r="O111" s="3610"/>
      <c r="P111" s="189"/>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row>
  </sheetData>
  <mergeCells count="195">
    <mergeCell ref="A1:A3"/>
    <mergeCell ref="E6:O6"/>
    <mergeCell ref="C7:D7"/>
    <mergeCell ref="E7:O7"/>
    <mergeCell ref="H2:I2"/>
    <mergeCell ref="J1:K1"/>
    <mergeCell ref="J2:K2"/>
    <mergeCell ref="L1:M1"/>
    <mergeCell ref="L2:M2"/>
    <mergeCell ref="N1:O1"/>
    <mergeCell ref="N2:O2"/>
    <mergeCell ref="H1:I1"/>
    <mergeCell ref="A4:A5"/>
    <mergeCell ref="C8:D8"/>
    <mergeCell ref="E8:O8"/>
    <mergeCell ref="C9:D9"/>
    <mergeCell ref="E9:O9"/>
    <mergeCell ref="B4:O4"/>
    <mergeCell ref="C6:D6"/>
    <mergeCell ref="G14:O14"/>
    <mergeCell ref="E15:F15"/>
    <mergeCell ref="G15:O15"/>
    <mergeCell ref="L5:N5"/>
    <mergeCell ref="E16:F17"/>
    <mergeCell ref="G16:O16"/>
    <mergeCell ref="G17:O17"/>
    <mergeCell ref="C10:D10"/>
    <mergeCell ref="E10:O10"/>
    <mergeCell ref="C11:D11"/>
    <mergeCell ref="E11:O11"/>
    <mergeCell ref="C12:D17"/>
    <mergeCell ref="E12:F12"/>
    <mergeCell ref="E13:F13"/>
    <mergeCell ref="G13:O13"/>
    <mergeCell ref="E14:F14"/>
    <mergeCell ref="G12:J12"/>
    <mergeCell ref="K12:L12"/>
    <mergeCell ref="C18:D23"/>
    <mergeCell ref="E18:F18"/>
    <mergeCell ref="G18:O18"/>
    <mergeCell ref="E19:F19"/>
    <mergeCell ref="G19:O19"/>
    <mergeCell ref="E20:F20"/>
    <mergeCell ref="G20:O20"/>
    <mergeCell ref="E21:F21"/>
    <mergeCell ref="G21:O21"/>
    <mergeCell ref="E22:F23"/>
    <mergeCell ref="G23:O23"/>
    <mergeCell ref="C31:C33"/>
    <mergeCell ref="N32:O32"/>
    <mergeCell ref="N33:O33"/>
    <mergeCell ref="D35:F35"/>
    <mergeCell ref="G35:K35"/>
    <mergeCell ref="L35:O35"/>
    <mergeCell ref="C25:E25"/>
    <mergeCell ref="F25:O25"/>
    <mergeCell ref="C28:C30"/>
    <mergeCell ref="N29:O29"/>
    <mergeCell ref="N30:O30"/>
    <mergeCell ref="D40:F40"/>
    <mergeCell ref="L40:O40"/>
    <mergeCell ref="D41:F41"/>
    <mergeCell ref="L41:O41"/>
    <mergeCell ref="D42:F42"/>
    <mergeCell ref="G42:K42"/>
    <mergeCell ref="L42:O42"/>
    <mergeCell ref="C36:C39"/>
    <mergeCell ref="D36:F36"/>
    <mergeCell ref="L36:O36"/>
    <mergeCell ref="D37:F37"/>
    <mergeCell ref="L37:O37"/>
    <mergeCell ref="D38:F38"/>
    <mergeCell ref="L38:O38"/>
    <mergeCell ref="D39:F39"/>
    <mergeCell ref="L39:O39"/>
    <mergeCell ref="C50:G50"/>
    <mergeCell ref="H50:L50"/>
    <mergeCell ref="M50:O50"/>
    <mergeCell ref="C51:G51"/>
    <mergeCell ref="M51:O51"/>
    <mergeCell ref="C52:G52"/>
    <mergeCell ref="M52:O52"/>
    <mergeCell ref="C44:E44"/>
    <mergeCell ref="F44:O44"/>
    <mergeCell ref="C45:E45"/>
    <mergeCell ref="F45:O45"/>
    <mergeCell ref="C47:F47"/>
    <mergeCell ref="G47:O47"/>
    <mergeCell ref="H51:I51"/>
    <mergeCell ref="C56:G56"/>
    <mergeCell ref="M56:O56"/>
    <mergeCell ref="C57:G57"/>
    <mergeCell ref="M57:O57"/>
    <mergeCell ref="C58:G58"/>
    <mergeCell ref="M58:O58"/>
    <mergeCell ref="C53:G53"/>
    <mergeCell ref="M53:O53"/>
    <mergeCell ref="C54:G54"/>
    <mergeCell ref="M54:O54"/>
    <mergeCell ref="C55:G55"/>
    <mergeCell ref="M55:O55"/>
    <mergeCell ref="C59:G59"/>
    <mergeCell ref="H59:L59"/>
    <mergeCell ref="M59:O59"/>
    <mergeCell ref="C62:E62"/>
    <mergeCell ref="F62:H65"/>
    <mergeCell ref="I62:J62"/>
    <mergeCell ref="L62:O65"/>
    <mergeCell ref="D63:E65"/>
    <mergeCell ref="I63:I65"/>
    <mergeCell ref="J63:J65"/>
    <mergeCell ref="D69:E69"/>
    <mergeCell ref="F69:H69"/>
    <mergeCell ref="L69:O69"/>
    <mergeCell ref="L70:O70"/>
    <mergeCell ref="C70:H70"/>
    <mergeCell ref="D71:E71"/>
    <mergeCell ref="F71:H71"/>
    <mergeCell ref="C73:H73"/>
    <mergeCell ref="F66:H66"/>
    <mergeCell ref="L66:O66"/>
    <mergeCell ref="C67:H67"/>
    <mergeCell ref="L67:O67"/>
    <mergeCell ref="D68:E68"/>
    <mergeCell ref="F68:H68"/>
    <mergeCell ref="L68:O68"/>
    <mergeCell ref="L75:O75"/>
    <mergeCell ref="L76:O76"/>
    <mergeCell ref="D74:E74"/>
    <mergeCell ref="F74:H74"/>
    <mergeCell ref="C76:H76"/>
    <mergeCell ref="D77:E77"/>
    <mergeCell ref="F77:H77"/>
    <mergeCell ref="L71:O71"/>
    <mergeCell ref="D72:E72"/>
    <mergeCell ref="F72:H72"/>
    <mergeCell ref="L72:O72"/>
    <mergeCell ref="L73:O73"/>
    <mergeCell ref="L77:O77"/>
    <mergeCell ref="D78:E78"/>
    <mergeCell ref="F78:H78"/>
    <mergeCell ref="L78:O78"/>
    <mergeCell ref="D79:E79"/>
    <mergeCell ref="F79:H79"/>
    <mergeCell ref="L79:O79"/>
    <mergeCell ref="L74:O74"/>
    <mergeCell ref="D75:E75"/>
    <mergeCell ref="C86:H86"/>
    <mergeCell ref="L86:O86"/>
    <mergeCell ref="D85:E85"/>
    <mergeCell ref="F85:H85"/>
    <mergeCell ref="C80:H80"/>
    <mergeCell ref="L80:O80"/>
    <mergeCell ref="D81:E81"/>
    <mergeCell ref="F81:H81"/>
    <mergeCell ref="L81:O81"/>
    <mergeCell ref="D82:E82"/>
    <mergeCell ref="F82:H82"/>
    <mergeCell ref="L82:O82"/>
    <mergeCell ref="C83:H83"/>
    <mergeCell ref="D84:E84"/>
    <mergeCell ref="F84:H84"/>
    <mergeCell ref="F75:H75"/>
    <mergeCell ref="D87:E87"/>
    <mergeCell ref="F87:H87"/>
    <mergeCell ref="L87:O87"/>
    <mergeCell ref="D88:E88"/>
    <mergeCell ref="F88:H88"/>
    <mergeCell ref="L88:O88"/>
    <mergeCell ref="C89:H89"/>
    <mergeCell ref="L89:O89"/>
    <mergeCell ref="G103:H103"/>
    <mergeCell ref="I103:J103"/>
    <mergeCell ref="K103:M103"/>
    <mergeCell ref="N103:O103"/>
    <mergeCell ref="F104:O104"/>
    <mergeCell ref="F105:O105"/>
    <mergeCell ref="C111:O111"/>
    <mergeCell ref="D90:E90"/>
    <mergeCell ref="F90:H90"/>
    <mergeCell ref="L90:O90"/>
    <mergeCell ref="C92:E93"/>
    <mergeCell ref="F92:O92"/>
    <mergeCell ref="F93:O93"/>
    <mergeCell ref="G96:H96"/>
    <mergeCell ref="C97:E97"/>
    <mergeCell ref="C98:E98"/>
    <mergeCell ref="F98:O98"/>
    <mergeCell ref="C96:E96"/>
    <mergeCell ref="C99:E99"/>
    <mergeCell ref="F99:O99"/>
    <mergeCell ref="F102:I102"/>
    <mergeCell ref="J102:L102"/>
    <mergeCell ref="M102:O102"/>
    <mergeCell ref="C108:O108"/>
  </mergeCells>
  <phoneticPr fontId="6"/>
  <dataValidations count="3">
    <dataValidation imeMode="hiragana" allowBlank="1" showInputMessage="1" showErrorMessage="1" sqref="G13:O14 G19:O20 C108:O108 C111:O111 F104:O105 F102:I102 F98:O99"/>
    <dataValidation imeMode="off" allowBlank="1" showInputMessage="1" showErrorMessage="1" sqref="G15:O17 G21:O23"/>
    <dataValidation type="list" allowBlank="1" showInputMessage="1" showErrorMessage="1" sqref="K66:K90">
      <formula1>"○,△,×"</formula1>
    </dataValidation>
  </dataValidations>
  <hyperlinks>
    <hyperlink ref="A1:A2" location="表紙１!A1" display="表紙１へ戻る"/>
    <hyperlink ref="A1:A3" location="表紙!A1" display="表紙へ戻る"/>
  </hyperlinks>
  <printOptions horizontalCentered="1" verticalCentered="1"/>
  <pageMargins left="0.59055118110236227" right="0.39370078740157483" top="0.59055118110236227" bottom="0.39370078740157483" header="0.19685039370078741" footer="0.19685039370078741"/>
  <pageSetup paperSize="9" scale="89" fitToHeight="0" orientation="portrait" r:id="rId1"/>
  <headerFooter scaleWithDoc="0" alignWithMargins="0"/>
  <rowBreaks count="1" manualBreakCount="1">
    <brk id="59" min="1" max="1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N132"/>
  <sheetViews>
    <sheetView workbookViewId="0">
      <selection sqref="A1:A3"/>
    </sheetView>
  </sheetViews>
  <sheetFormatPr defaultColWidth="9" defaultRowHeight="13.5"/>
  <cols>
    <col min="1" max="1" width="10.625" style="659" bestFit="1" customWidth="1"/>
    <col min="2" max="2" width="3.5" style="659" customWidth="1"/>
    <col min="3" max="3" width="11.5" style="659" customWidth="1"/>
    <col min="4" max="4" width="9.625" style="659" customWidth="1"/>
    <col min="5" max="5" width="8.625" style="659" customWidth="1"/>
    <col min="6" max="14" width="7.625" style="659" customWidth="1"/>
    <col min="15" max="16384" width="9" style="659"/>
  </cols>
  <sheetData>
    <row r="1" spans="1:14" ht="15" customHeight="1">
      <c r="A1" s="1942" t="s">
        <v>755</v>
      </c>
      <c r="B1" s="620"/>
      <c r="C1" s="620"/>
      <c r="D1" s="620"/>
      <c r="E1" s="3810" t="s">
        <v>523</v>
      </c>
      <c r="F1" s="3811"/>
      <c r="G1" s="3901" t="s">
        <v>525</v>
      </c>
      <c r="H1" s="3901"/>
      <c r="I1" s="3901"/>
      <c r="J1" s="3901"/>
      <c r="K1" s="3810" t="s">
        <v>524</v>
      </c>
      <c r="L1" s="3811"/>
      <c r="M1" s="3810" t="s">
        <v>526</v>
      </c>
      <c r="N1" s="3811"/>
    </row>
    <row r="2" spans="1:14" ht="45" customHeight="1">
      <c r="A2" s="1942"/>
      <c r="B2" s="620"/>
      <c r="C2" s="620"/>
      <c r="D2" s="620"/>
      <c r="E2" s="3810"/>
      <c r="F2" s="3811"/>
      <c r="G2" s="3902"/>
      <c r="H2" s="3902"/>
      <c r="I2" s="3902"/>
      <c r="J2" s="3902"/>
      <c r="K2" s="3810"/>
      <c r="L2" s="3811"/>
      <c r="M2" s="3810"/>
      <c r="N2" s="3811"/>
    </row>
    <row r="3" spans="1:14" ht="6" customHeight="1">
      <c r="A3" s="1942"/>
      <c r="B3" s="620"/>
      <c r="C3" s="620"/>
      <c r="D3" s="620"/>
      <c r="E3" s="620"/>
      <c r="F3" s="620"/>
      <c r="G3" s="620"/>
      <c r="H3" s="620"/>
      <c r="I3" s="620"/>
      <c r="J3" s="620"/>
      <c r="K3" s="620"/>
      <c r="L3" s="620"/>
      <c r="M3" s="620"/>
      <c r="N3" s="620"/>
    </row>
    <row r="4" spans="1:14" ht="27" customHeight="1">
      <c r="A4" s="3889"/>
      <c r="B4" s="621" t="s">
        <v>957</v>
      </c>
      <c r="C4" s="622"/>
      <c r="D4" s="622"/>
      <c r="E4" s="622"/>
      <c r="F4" s="622"/>
      <c r="G4" s="622"/>
      <c r="H4" s="622"/>
      <c r="I4" s="622"/>
      <c r="J4" s="622"/>
      <c r="K4" s="622"/>
      <c r="L4" s="622"/>
      <c r="M4" s="622"/>
      <c r="N4" s="622"/>
    </row>
    <row r="5" spans="1:14" ht="17.100000000000001" customHeight="1">
      <c r="A5" s="3889"/>
      <c r="B5" s="620" t="s">
        <v>804</v>
      </c>
      <c r="C5" s="620"/>
      <c r="D5" s="620"/>
      <c r="E5" s="620"/>
      <c r="F5" s="620"/>
      <c r="G5" s="620"/>
      <c r="H5" s="620"/>
      <c r="I5" s="620"/>
      <c r="J5" s="884" t="s">
        <v>417</v>
      </c>
      <c r="K5" s="3806" t="s">
        <v>1185</v>
      </c>
      <c r="L5" s="3806"/>
      <c r="M5" s="3806"/>
      <c r="N5" s="620"/>
    </row>
    <row r="6" spans="1:14" ht="14.1" customHeight="1">
      <c r="A6" s="3889"/>
      <c r="B6" s="620"/>
      <c r="C6" s="930" t="s">
        <v>418</v>
      </c>
      <c r="D6" s="3896"/>
      <c r="E6" s="3897"/>
      <c r="F6" s="3897"/>
      <c r="G6" s="3897"/>
      <c r="H6" s="624"/>
      <c r="I6" s="624"/>
      <c r="J6" s="624"/>
      <c r="K6" s="624"/>
      <c r="L6" s="624"/>
      <c r="M6" s="624"/>
      <c r="N6" s="625"/>
    </row>
    <row r="7" spans="1:14" ht="14.1" customHeight="1">
      <c r="A7" s="660"/>
      <c r="B7" s="620"/>
      <c r="C7" s="929" t="s">
        <v>128</v>
      </c>
      <c r="D7" s="3890" t="str">
        <f>入力シート!$D$5&amp;" "&amp;入力シート!$D$8</f>
        <v xml:space="preserve"> </v>
      </c>
      <c r="E7" s="3891"/>
      <c r="F7" s="3891"/>
      <c r="G7" s="3891"/>
      <c r="H7" s="3891"/>
      <c r="I7" s="3891"/>
      <c r="J7" s="3891"/>
      <c r="K7" s="627"/>
      <c r="L7" s="627"/>
      <c r="M7" s="627"/>
      <c r="N7" s="628"/>
    </row>
    <row r="8" spans="1:14" ht="14.1" customHeight="1">
      <c r="A8" s="660"/>
      <c r="B8" s="620"/>
      <c r="C8" s="933" t="s">
        <v>11</v>
      </c>
      <c r="D8" s="3890" t="str">
        <f>TEXT(入力シート!D16,"ggge年m月d日")&amp;TEXT(入力シート!D17,) &amp;"　～　"&amp;TEXT(入力シート!D17,"ggge年m月d日")</f>
        <v>　～　明治33年1月0日</v>
      </c>
      <c r="E8" s="3891"/>
      <c r="F8" s="3891"/>
      <c r="G8" s="3891"/>
      <c r="H8" s="3891"/>
      <c r="I8" s="3891"/>
      <c r="J8" s="3891"/>
      <c r="K8" s="613"/>
      <c r="L8" s="613"/>
      <c r="M8" s="613"/>
      <c r="N8" s="629"/>
    </row>
    <row r="9" spans="1:14" ht="14.1" customHeight="1">
      <c r="A9" s="660"/>
      <c r="B9" s="620"/>
      <c r="C9" s="935" t="s">
        <v>805</v>
      </c>
      <c r="D9" s="3898"/>
      <c r="E9" s="3899"/>
      <c r="F9" s="3899"/>
      <c r="G9" s="3899"/>
      <c r="H9" s="613"/>
      <c r="I9" s="613"/>
      <c r="J9" s="613"/>
      <c r="K9" s="613"/>
      <c r="L9" s="613"/>
      <c r="M9" s="613"/>
      <c r="N9" s="629"/>
    </row>
    <row r="10" spans="1:14" ht="14.1" customHeight="1">
      <c r="A10" s="660"/>
      <c r="B10" s="620"/>
      <c r="C10" s="931" t="s">
        <v>419</v>
      </c>
      <c r="D10" s="885" t="s">
        <v>806</v>
      </c>
      <c r="E10" s="3893" t="str">
        <f>"福岡県"&amp;SUBSTITUTE(入力シート!C3," ","")</f>
        <v>福岡県</v>
      </c>
      <c r="F10" s="3894"/>
      <c r="G10" s="3894"/>
      <c r="H10" s="3895"/>
      <c r="I10" s="3895"/>
      <c r="J10" s="613"/>
      <c r="K10" s="613"/>
      <c r="L10" s="613"/>
      <c r="M10" s="613"/>
      <c r="N10" s="629"/>
    </row>
    <row r="11" spans="1:14" ht="14.1" customHeight="1">
      <c r="A11" s="660"/>
      <c r="B11" s="620"/>
      <c r="C11" s="932"/>
      <c r="D11" s="885" t="s">
        <v>421</v>
      </c>
      <c r="E11" s="3890"/>
      <c r="F11" s="3891"/>
      <c r="G11" s="3900"/>
      <c r="H11" s="3903"/>
      <c r="I11" s="3895"/>
      <c r="J11" s="3905"/>
      <c r="K11" s="3903"/>
      <c r="L11" s="3895"/>
      <c r="M11" s="3895"/>
      <c r="N11" s="3904"/>
    </row>
    <row r="12" spans="1:14" ht="14.1" customHeight="1">
      <c r="A12" s="660"/>
      <c r="B12" s="620"/>
      <c r="C12" s="929"/>
      <c r="D12" s="885" t="s">
        <v>807</v>
      </c>
      <c r="E12" s="3890"/>
      <c r="F12" s="3891"/>
      <c r="G12" s="3900"/>
      <c r="H12" s="3903"/>
      <c r="I12" s="3895"/>
      <c r="J12" s="3905"/>
      <c r="K12" s="3903"/>
      <c r="L12" s="3895"/>
      <c r="M12" s="3895"/>
      <c r="N12" s="3904"/>
    </row>
    <row r="13" spans="1:14" ht="14.1" customHeight="1">
      <c r="A13" s="660"/>
      <c r="B13" s="620"/>
      <c r="C13" s="931" t="s">
        <v>17</v>
      </c>
      <c r="D13" s="885" t="s">
        <v>808</v>
      </c>
      <c r="E13" s="3890">
        <f>+入力シート!D23</f>
        <v>0</v>
      </c>
      <c r="F13" s="3891"/>
      <c r="G13" s="3891"/>
      <c r="H13" s="3891"/>
      <c r="I13" s="3891"/>
      <c r="J13" s="3891"/>
      <c r="K13" s="3891"/>
      <c r="L13" s="3891"/>
      <c r="M13" s="3891"/>
      <c r="N13" s="3892"/>
    </row>
    <row r="14" spans="1:14" ht="14.1" customHeight="1">
      <c r="A14" s="660"/>
      <c r="B14" s="620"/>
      <c r="C14" s="932"/>
      <c r="D14" s="885" t="s">
        <v>421</v>
      </c>
      <c r="E14" s="3890" t="s">
        <v>958</v>
      </c>
      <c r="F14" s="3891"/>
      <c r="G14" s="3900"/>
      <c r="H14" s="3903"/>
      <c r="I14" s="3895"/>
      <c r="J14" s="3905"/>
      <c r="K14" s="3903"/>
      <c r="L14" s="3895"/>
      <c r="M14" s="3895"/>
      <c r="N14" s="3904"/>
    </row>
    <row r="15" spans="1:14" ht="14.1" customHeight="1">
      <c r="A15" s="660"/>
      <c r="B15" s="620"/>
      <c r="C15" s="934"/>
      <c r="D15" s="886" t="s">
        <v>809</v>
      </c>
      <c r="E15" s="3966"/>
      <c r="F15" s="3967"/>
      <c r="G15" s="3968"/>
      <c r="H15" s="3934"/>
      <c r="I15" s="3935"/>
      <c r="J15" s="3937"/>
      <c r="K15" s="3934"/>
      <c r="L15" s="3935"/>
      <c r="M15" s="3935"/>
      <c r="N15" s="3936"/>
    </row>
    <row r="16" spans="1:14" ht="6.95" customHeight="1">
      <c r="A16" s="660"/>
      <c r="B16" s="620"/>
      <c r="C16" s="620"/>
      <c r="D16" s="620"/>
      <c r="E16" s="620"/>
      <c r="F16" s="620"/>
      <c r="G16" s="620"/>
      <c r="H16" s="620"/>
      <c r="I16" s="620"/>
      <c r="J16" s="620"/>
      <c r="K16" s="620"/>
      <c r="L16" s="620"/>
      <c r="M16" s="620"/>
      <c r="N16" s="620"/>
    </row>
    <row r="17" spans="1:14" ht="16.5" customHeight="1">
      <c r="A17" s="660"/>
      <c r="B17" s="620"/>
      <c r="C17" s="3938" t="s">
        <v>1254</v>
      </c>
      <c r="D17" s="3939"/>
      <c r="E17" s="3940"/>
      <c r="F17" s="3848" t="s">
        <v>1230</v>
      </c>
      <c r="G17" s="3849"/>
      <c r="H17" s="3849"/>
      <c r="I17" s="3824" t="s">
        <v>1253</v>
      </c>
      <c r="J17" s="3824"/>
      <c r="K17" s="3824"/>
      <c r="L17" s="3824"/>
      <c r="M17" s="3824"/>
      <c r="N17" s="943"/>
    </row>
    <row r="18" spans="1:14" ht="6.95" customHeight="1">
      <c r="A18" s="660"/>
      <c r="B18" s="620"/>
      <c r="C18" s="620"/>
      <c r="D18" s="620"/>
      <c r="E18" s="620"/>
      <c r="F18" s="620"/>
      <c r="G18" s="620"/>
      <c r="H18" s="620"/>
      <c r="I18" s="620"/>
      <c r="J18" s="620"/>
      <c r="K18" s="620"/>
      <c r="L18" s="620"/>
      <c r="M18" s="620"/>
      <c r="N18" s="620"/>
    </row>
    <row r="19" spans="1:14" ht="17.100000000000001" customHeight="1">
      <c r="A19" s="663"/>
      <c r="B19" s="620" t="s">
        <v>810</v>
      </c>
      <c r="C19" s="620"/>
      <c r="D19" s="620"/>
      <c r="E19" s="620"/>
      <c r="F19" s="620"/>
      <c r="G19" s="620"/>
      <c r="H19" s="620"/>
      <c r="I19" s="620"/>
      <c r="J19" s="620"/>
      <c r="K19" s="620"/>
      <c r="L19" s="620"/>
      <c r="M19" s="620"/>
      <c r="N19" s="620"/>
    </row>
    <row r="20" spans="1:14" ht="26.1" customHeight="1">
      <c r="A20" s="660"/>
      <c r="B20" s="620"/>
      <c r="C20" s="3925" t="s">
        <v>1062</v>
      </c>
      <c r="D20" s="3926"/>
      <c r="E20" s="3927" t="s">
        <v>1063</v>
      </c>
      <c r="F20" s="3928"/>
      <c r="G20" s="3929"/>
      <c r="H20" s="3930" t="s">
        <v>1064</v>
      </c>
      <c r="I20" s="3931"/>
      <c r="J20" s="3931"/>
      <c r="K20" s="3931"/>
      <c r="L20" s="3927" t="s">
        <v>1065</v>
      </c>
      <c r="M20" s="3932"/>
      <c r="N20" s="3933"/>
    </row>
    <row r="21" spans="1:14" ht="26.1" customHeight="1">
      <c r="A21" s="660"/>
      <c r="B21" s="620"/>
      <c r="C21" s="3862" t="s">
        <v>1066</v>
      </c>
      <c r="D21" s="3863"/>
      <c r="E21" s="3864" t="s">
        <v>1067</v>
      </c>
      <c r="F21" s="3865"/>
      <c r="G21" s="3866"/>
      <c r="H21" s="3867" t="s">
        <v>1068</v>
      </c>
      <c r="I21" s="3868"/>
      <c r="J21" s="3868"/>
      <c r="K21" s="3868"/>
      <c r="L21" s="3864" t="s">
        <v>1069</v>
      </c>
      <c r="M21" s="3869"/>
      <c r="N21" s="3870"/>
    </row>
    <row r="22" spans="1:14" ht="26.1" customHeight="1">
      <c r="A22" s="660"/>
      <c r="B22" s="620"/>
      <c r="C22" s="3862" t="s">
        <v>1070</v>
      </c>
      <c r="D22" s="3863"/>
      <c r="E22" s="3864" t="s">
        <v>1071</v>
      </c>
      <c r="F22" s="3865"/>
      <c r="G22" s="3866"/>
      <c r="H22" s="3867" t="s">
        <v>811</v>
      </c>
      <c r="I22" s="3868"/>
      <c r="J22" s="3868"/>
      <c r="K22" s="3868"/>
      <c r="L22" s="3864" t="s">
        <v>1072</v>
      </c>
      <c r="M22" s="3869"/>
      <c r="N22" s="3870"/>
    </row>
    <row r="23" spans="1:14" ht="14.25">
      <c r="A23" s="660"/>
      <c r="B23" s="620"/>
      <c r="C23" s="3871" t="s">
        <v>152</v>
      </c>
      <c r="D23" s="3872"/>
      <c r="E23" s="3873"/>
      <c r="F23" s="3874"/>
      <c r="G23" s="3874"/>
      <c r="H23" s="3874"/>
      <c r="I23" s="3874"/>
      <c r="J23" s="3874"/>
      <c r="K23" s="3874"/>
      <c r="L23" s="3874"/>
      <c r="M23" s="3874"/>
      <c r="N23" s="3875"/>
    </row>
    <row r="24" spans="1:14" ht="6.95" customHeight="1">
      <c r="A24" s="660"/>
      <c r="B24" s="620"/>
      <c r="C24" s="620"/>
      <c r="D24" s="620"/>
      <c r="E24" s="620"/>
      <c r="F24" s="620"/>
      <c r="G24" s="620"/>
      <c r="H24" s="620"/>
      <c r="I24" s="620"/>
      <c r="J24" s="620"/>
      <c r="K24" s="620"/>
      <c r="L24" s="620"/>
      <c r="M24" s="620"/>
      <c r="N24" s="620"/>
    </row>
    <row r="25" spans="1:14" ht="17.100000000000001" customHeight="1">
      <c r="A25" s="663"/>
      <c r="B25" s="620" t="s">
        <v>812</v>
      </c>
      <c r="C25" s="620"/>
      <c r="D25" s="620"/>
      <c r="E25" s="620"/>
      <c r="F25" s="620"/>
      <c r="G25" s="620"/>
      <c r="H25" s="620"/>
      <c r="I25" s="620"/>
      <c r="J25" s="620"/>
      <c r="K25" s="620"/>
      <c r="L25" s="620"/>
      <c r="M25" s="620"/>
      <c r="N25" s="620"/>
    </row>
    <row r="26" spans="1:14" ht="14.1" customHeight="1">
      <c r="A26" s="660"/>
      <c r="B26" s="620"/>
      <c r="C26" s="664" t="s">
        <v>419</v>
      </c>
      <c r="D26" s="623" t="s">
        <v>813</v>
      </c>
      <c r="E26" s="624"/>
      <c r="F26" s="624" t="s">
        <v>814</v>
      </c>
      <c r="G26" s="624"/>
      <c r="H26" s="624" t="s">
        <v>815</v>
      </c>
      <c r="I26" s="624"/>
      <c r="J26" s="624" t="s">
        <v>816</v>
      </c>
      <c r="K26" s="624"/>
      <c r="L26" s="624" t="s">
        <v>817</v>
      </c>
      <c r="M26" s="624"/>
      <c r="N26" s="625"/>
    </row>
    <row r="27" spans="1:14" ht="14.1" customHeight="1">
      <c r="A27" s="660"/>
      <c r="B27" s="620"/>
      <c r="C27" s="661"/>
      <c r="D27" s="612" t="s">
        <v>429</v>
      </c>
      <c r="E27" s="613"/>
      <c r="F27" s="613"/>
      <c r="G27" s="613"/>
      <c r="H27" s="613" t="s">
        <v>818</v>
      </c>
      <c r="I27" s="613"/>
      <c r="J27" s="613" t="s">
        <v>819</v>
      </c>
      <c r="K27" s="613"/>
      <c r="L27" s="613" t="s">
        <v>1073</v>
      </c>
      <c r="M27" s="613"/>
      <c r="N27" s="629"/>
    </row>
    <row r="28" spans="1:14" ht="14.1" customHeight="1">
      <c r="A28" s="660"/>
      <c r="B28" s="620"/>
      <c r="C28" s="665" t="s">
        <v>17</v>
      </c>
      <c r="D28" s="612" t="s">
        <v>813</v>
      </c>
      <c r="E28" s="613"/>
      <c r="F28" s="613" t="s">
        <v>820</v>
      </c>
      <c r="G28" s="613"/>
      <c r="H28" s="613" t="s">
        <v>815</v>
      </c>
      <c r="I28" s="613"/>
      <c r="J28" s="613" t="s">
        <v>816</v>
      </c>
      <c r="K28" s="613"/>
      <c r="L28" s="613" t="s">
        <v>817</v>
      </c>
      <c r="M28" s="613"/>
      <c r="N28" s="629"/>
    </row>
    <row r="29" spans="1:14" ht="14.1" customHeight="1">
      <c r="A29" s="660"/>
      <c r="B29" s="620"/>
      <c r="C29" s="662"/>
      <c r="D29" s="637" t="s">
        <v>429</v>
      </c>
      <c r="E29" s="638"/>
      <c r="F29" s="638"/>
      <c r="G29" s="638"/>
      <c r="H29" s="638" t="s">
        <v>821</v>
      </c>
      <c r="I29" s="638"/>
      <c r="J29" s="638" t="s">
        <v>822</v>
      </c>
      <c r="K29" s="638"/>
      <c r="L29" s="638" t="s">
        <v>823</v>
      </c>
      <c r="M29" s="638"/>
      <c r="N29" s="639"/>
    </row>
    <row r="30" spans="1:14" ht="6.95" customHeight="1">
      <c r="A30" s="660"/>
      <c r="B30" s="620"/>
      <c r="C30" s="620"/>
      <c r="D30" s="620"/>
      <c r="E30" s="620"/>
      <c r="F30" s="620"/>
      <c r="G30" s="620"/>
      <c r="H30" s="620"/>
      <c r="I30" s="620"/>
      <c r="J30" s="620"/>
      <c r="K30" s="620"/>
      <c r="L30" s="620"/>
      <c r="M30" s="620"/>
      <c r="N30" s="620"/>
    </row>
    <row r="31" spans="1:14" ht="26.1" customHeight="1">
      <c r="A31" s="660"/>
      <c r="B31" s="620"/>
      <c r="C31" s="930" t="s">
        <v>436</v>
      </c>
      <c r="D31" s="3876" t="s">
        <v>437</v>
      </c>
      <c r="E31" s="3877"/>
      <c r="F31" s="3878"/>
      <c r="G31" s="3879" t="s">
        <v>824</v>
      </c>
      <c r="H31" s="3880"/>
      <c r="I31" s="3880"/>
      <c r="J31" s="3881"/>
      <c r="K31" s="3879" t="s">
        <v>438</v>
      </c>
      <c r="L31" s="3880"/>
      <c r="M31" s="3880"/>
      <c r="N31" s="3882"/>
    </row>
    <row r="32" spans="1:14" ht="14.1" customHeight="1">
      <c r="A32" s="660"/>
      <c r="B32" s="620"/>
      <c r="C32" s="931" t="s">
        <v>439</v>
      </c>
      <c r="D32" s="612" t="s">
        <v>440</v>
      </c>
      <c r="E32" s="613"/>
      <c r="F32" s="613"/>
      <c r="G32" s="612"/>
      <c r="H32" s="613"/>
      <c r="I32" s="613"/>
      <c r="J32" s="640"/>
      <c r="K32" s="612"/>
      <c r="L32" s="613"/>
      <c r="M32" s="613"/>
      <c r="N32" s="629"/>
    </row>
    <row r="33" spans="1:14" ht="14.1" customHeight="1">
      <c r="A33" s="660"/>
      <c r="B33" s="620"/>
      <c r="C33" s="932"/>
      <c r="D33" s="612" t="s">
        <v>441</v>
      </c>
      <c r="E33" s="613"/>
      <c r="F33" s="613"/>
      <c r="G33" s="612"/>
      <c r="H33" s="613"/>
      <c r="I33" s="613"/>
      <c r="J33" s="640"/>
      <c r="K33" s="612"/>
      <c r="L33" s="613"/>
      <c r="M33" s="613"/>
      <c r="N33" s="629"/>
    </row>
    <row r="34" spans="1:14" ht="14.1" customHeight="1">
      <c r="A34" s="660"/>
      <c r="B34" s="620"/>
      <c r="C34" s="932"/>
      <c r="D34" s="612" t="s">
        <v>442</v>
      </c>
      <c r="E34" s="613"/>
      <c r="F34" s="613"/>
      <c r="G34" s="612"/>
      <c r="H34" s="613"/>
      <c r="I34" s="613"/>
      <c r="J34" s="640"/>
      <c r="K34" s="612"/>
      <c r="L34" s="613"/>
      <c r="M34" s="613"/>
      <c r="N34" s="629"/>
    </row>
    <row r="35" spans="1:14" ht="14.1" customHeight="1">
      <c r="A35" s="660"/>
      <c r="B35" s="620"/>
      <c r="C35" s="929"/>
      <c r="D35" s="612" t="s">
        <v>62</v>
      </c>
      <c r="E35" s="613"/>
      <c r="F35" s="613"/>
      <c r="G35" s="612"/>
      <c r="H35" s="613"/>
      <c r="I35" s="613"/>
      <c r="J35" s="640"/>
      <c r="K35" s="612"/>
      <c r="L35" s="613"/>
      <c r="M35" s="613"/>
      <c r="N35" s="629"/>
    </row>
    <row r="36" spans="1:14" ht="14.1" customHeight="1">
      <c r="A36" s="660"/>
      <c r="B36" s="620"/>
      <c r="C36" s="933" t="s">
        <v>443</v>
      </c>
      <c r="D36" s="612" t="s">
        <v>825</v>
      </c>
      <c r="E36" s="613"/>
      <c r="F36" s="613"/>
      <c r="G36" s="612" t="s">
        <v>826</v>
      </c>
      <c r="H36" s="613"/>
      <c r="I36" s="613"/>
      <c r="J36" s="640"/>
      <c r="K36" s="612"/>
      <c r="L36" s="613"/>
      <c r="M36" s="613"/>
      <c r="N36" s="629"/>
    </row>
    <row r="37" spans="1:14" ht="14.1" customHeight="1">
      <c r="A37" s="660"/>
      <c r="B37" s="620"/>
      <c r="C37" s="933" t="s">
        <v>375</v>
      </c>
      <c r="D37" s="612" t="s">
        <v>446</v>
      </c>
      <c r="E37" s="613"/>
      <c r="F37" s="613"/>
      <c r="G37" s="612" t="s">
        <v>827</v>
      </c>
      <c r="H37" s="613"/>
      <c r="I37" s="613"/>
      <c r="J37" s="640"/>
      <c r="K37" s="612"/>
      <c r="L37" s="613"/>
      <c r="M37" s="613"/>
      <c r="N37" s="629"/>
    </row>
    <row r="38" spans="1:14" ht="14.1" customHeight="1">
      <c r="A38" s="660"/>
      <c r="B38" s="620"/>
      <c r="C38" s="934" t="s">
        <v>62</v>
      </c>
      <c r="D38" s="633"/>
      <c r="E38" s="634"/>
      <c r="F38" s="634"/>
      <c r="G38" s="633"/>
      <c r="H38" s="634"/>
      <c r="I38" s="634"/>
      <c r="J38" s="641"/>
      <c r="K38" s="633"/>
      <c r="L38" s="634"/>
      <c r="M38" s="634"/>
      <c r="N38" s="635"/>
    </row>
    <row r="39" spans="1:14" ht="6.95" customHeight="1">
      <c r="A39" s="660"/>
      <c r="B39" s="620"/>
      <c r="C39" s="620"/>
      <c r="D39" s="620"/>
      <c r="E39" s="620"/>
      <c r="F39" s="620"/>
      <c r="G39" s="620"/>
      <c r="H39" s="620"/>
      <c r="I39" s="620"/>
      <c r="J39" s="620"/>
      <c r="K39" s="620"/>
      <c r="L39" s="620"/>
      <c r="M39" s="620"/>
      <c r="N39" s="620"/>
    </row>
    <row r="40" spans="1:14" ht="14.25" customHeight="1">
      <c r="A40" s="660"/>
      <c r="B40" s="620"/>
      <c r="C40" s="3859" t="s">
        <v>448</v>
      </c>
      <c r="D40" s="3860"/>
      <c r="E40" s="3861"/>
      <c r="F40" s="3850" t="s">
        <v>1234</v>
      </c>
      <c r="G40" s="3851"/>
      <c r="H40" s="3854" t="s">
        <v>1231</v>
      </c>
      <c r="I40" s="3855"/>
      <c r="J40" s="915"/>
      <c r="K40" s="915"/>
      <c r="L40" s="915"/>
      <c r="M40" s="915"/>
      <c r="N40" s="916"/>
    </row>
    <row r="41" spans="1:14" ht="14.25" customHeight="1">
      <c r="A41" s="660"/>
      <c r="B41" s="620"/>
      <c r="C41" s="3978" t="s">
        <v>450</v>
      </c>
      <c r="D41" s="3979"/>
      <c r="E41" s="3980"/>
      <c r="F41" s="3852" t="s">
        <v>1237</v>
      </c>
      <c r="G41" s="3853"/>
      <c r="H41" s="917" t="s">
        <v>1232</v>
      </c>
      <c r="I41" s="3856" t="s">
        <v>1233</v>
      </c>
      <c r="J41" s="3856"/>
      <c r="K41" s="918" t="s">
        <v>1235</v>
      </c>
      <c r="L41" s="3857" t="s">
        <v>1236</v>
      </c>
      <c r="M41" s="3857"/>
      <c r="N41" s="3858"/>
    </row>
    <row r="42" spans="1:14" ht="6.95" customHeight="1">
      <c r="A42" s="660"/>
      <c r="B42" s="620"/>
      <c r="C42" s="620"/>
      <c r="D42" s="620"/>
      <c r="E42" s="620"/>
      <c r="F42" s="620"/>
      <c r="G42" s="620"/>
      <c r="H42" s="620"/>
      <c r="I42" s="620"/>
      <c r="J42" s="620"/>
      <c r="K42" s="620"/>
      <c r="L42" s="620"/>
      <c r="M42" s="620"/>
      <c r="N42" s="620"/>
    </row>
    <row r="43" spans="1:14" ht="13.5" customHeight="1">
      <c r="A43" s="660"/>
      <c r="B43" s="620"/>
      <c r="C43" s="3981" t="s">
        <v>828</v>
      </c>
      <c r="D43" s="3982"/>
      <c r="E43" s="3982"/>
      <c r="F43" s="3982"/>
      <c r="G43" s="3922" t="s">
        <v>1238</v>
      </c>
      <c r="H43" s="3923"/>
      <c r="I43" s="3923" t="s">
        <v>1239</v>
      </c>
      <c r="J43" s="3924"/>
      <c r="K43" s="919"/>
      <c r="L43" s="919"/>
      <c r="M43" s="919"/>
      <c r="N43" s="920"/>
    </row>
    <row r="44" spans="1:14" ht="6.95" customHeight="1">
      <c r="A44" s="660"/>
      <c r="B44" s="620"/>
      <c r="C44" s="620"/>
      <c r="D44" s="620"/>
      <c r="E44" s="620"/>
      <c r="F44" s="620"/>
      <c r="G44" s="620"/>
      <c r="H44" s="620"/>
      <c r="I44" s="620"/>
      <c r="J44" s="620"/>
      <c r="K44" s="620"/>
      <c r="L44" s="620"/>
      <c r="M44" s="620"/>
      <c r="N44" s="620"/>
    </row>
    <row r="45" spans="1:14" ht="17.100000000000001" customHeight="1">
      <c r="A45" s="663"/>
      <c r="B45" s="620" t="s">
        <v>829</v>
      </c>
      <c r="C45" s="620"/>
      <c r="D45" s="620"/>
      <c r="E45" s="620"/>
      <c r="F45" s="620"/>
      <c r="G45" s="620"/>
      <c r="H45" s="620"/>
      <c r="I45" s="620"/>
      <c r="J45" s="620"/>
      <c r="K45" s="620"/>
      <c r="L45" s="620"/>
      <c r="M45" s="620"/>
      <c r="N45" s="620"/>
    </row>
    <row r="46" spans="1:14" ht="14.1" customHeight="1">
      <c r="A46" s="660"/>
      <c r="B46" s="620"/>
      <c r="C46" s="926" t="s">
        <v>500</v>
      </c>
      <c r="D46" s="927"/>
      <c r="E46" s="923" t="s">
        <v>466</v>
      </c>
      <c r="F46" s="3906" t="s">
        <v>830</v>
      </c>
      <c r="G46" s="3907"/>
      <c r="H46" s="3907"/>
      <c r="I46" s="3907"/>
      <c r="J46" s="3910" t="s">
        <v>465</v>
      </c>
      <c r="K46" s="3910"/>
      <c r="L46" s="3906" t="s">
        <v>831</v>
      </c>
      <c r="M46" s="3911"/>
      <c r="N46" s="3912"/>
    </row>
    <row r="47" spans="1:14" ht="14.1" customHeight="1">
      <c r="A47" s="660"/>
      <c r="B47" s="620"/>
      <c r="C47" s="928"/>
      <c r="D47" s="3919" t="s">
        <v>1074</v>
      </c>
      <c r="E47" s="924" t="s">
        <v>468</v>
      </c>
      <c r="F47" s="3908"/>
      <c r="G47" s="3908"/>
      <c r="H47" s="3908"/>
      <c r="I47" s="3908"/>
      <c r="J47" s="3920" t="s">
        <v>419</v>
      </c>
      <c r="K47" s="3920" t="s">
        <v>17</v>
      </c>
      <c r="L47" s="3913"/>
      <c r="M47" s="3914"/>
      <c r="N47" s="3915"/>
    </row>
    <row r="48" spans="1:14" ht="14.1" customHeight="1">
      <c r="A48" s="660"/>
      <c r="B48" s="620"/>
      <c r="C48" s="928"/>
      <c r="D48" s="3908"/>
      <c r="E48" s="924" t="s">
        <v>469</v>
      </c>
      <c r="F48" s="3908"/>
      <c r="G48" s="3908"/>
      <c r="H48" s="3908"/>
      <c r="I48" s="3908"/>
      <c r="J48" s="3920"/>
      <c r="K48" s="3920"/>
      <c r="L48" s="3913"/>
      <c r="M48" s="3914"/>
      <c r="N48" s="3915"/>
    </row>
    <row r="49" spans="1:14" ht="14.1" customHeight="1">
      <c r="A49" s="660"/>
      <c r="B49" s="620"/>
      <c r="C49" s="929"/>
      <c r="D49" s="3909"/>
      <c r="E49" s="925" t="s">
        <v>470</v>
      </c>
      <c r="F49" s="3909"/>
      <c r="G49" s="3909"/>
      <c r="H49" s="3909"/>
      <c r="I49" s="3909"/>
      <c r="J49" s="3921"/>
      <c r="K49" s="3921"/>
      <c r="L49" s="3916"/>
      <c r="M49" s="3917"/>
      <c r="N49" s="3918"/>
    </row>
    <row r="50" spans="1:14" ht="14.1" customHeight="1">
      <c r="A50" s="660"/>
      <c r="B50" s="620"/>
      <c r="C50" s="626" t="s">
        <v>1075</v>
      </c>
      <c r="D50" s="627"/>
      <c r="E50" s="614"/>
      <c r="F50" s="3975" t="s">
        <v>1076</v>
      </c>
      <c r="G50" s="3884"/>
      <c r="H50" s="3884"/>
      <c r="I50" s="3884"/>
      <c r="J50" s="614" t="s">
        <v>1506</v>
      </c>
      <c r="K50" s="614" t="s">
        <v>1077</v>
      </c>
      <c r="L50" s="3884"/>
      <c r="M50" s="3976"/>
      <c r="N50" s="3977"/>
    </row>
    <row r="51" spans="1:14" ht="14.1" customHeight="1">
      <c r="A51" s="660"/>
      <c r="B51" s="620"/>
      <c r="C51" s="636" t="s">
        <v>1078</v>
      </c>
      <c r="D51" s="619"/>
      <c r="E51" s="614"/>
      <c r="F51" s="3885" t="s">
        <v>1079</v>
      </c>
      <c r="G51" s="3886"/>
      <c r="H51" s="3886"/>
      <c r="I51" s="3886"/>
      <c r="J51" s="614" t="s">
        <v>376</v>
      </c>
      <c r="K51" s="614" t="s">
        <v>376</v>
      </c>
      <c r="L51" s="3886"/>
      <c r="M51" s="3887"/>
      <c r="N51" s="3888"/>
    </row>
    <row r="52" spans="1:14" ht="14.1" customHeight="1">
      <c r="A52" s="660"/>
      <c r="B52" s="620"/>
      <c r="C52" s="636"/>
      <c r="D52" s="619"/>
      <c r="E52" s="614"/>
      <c r="F52" s="3885" t="s">
        <v>832</v>
      </c>
      <c r="G52" s="3886"/>
      <c r="H52" s="3886"/>
      <c r="I52" s="3886"/>
      <c r="J52" s="614" t="s">
        <v>376</v>
      </c>
      <c r="K52" s="868" t="s">
        <v>376</v>
      </c>
      <c r="L52" s="3886"/>
      <c r="M52" s="3887"/>
      <c r="N52" s="3888"/>
    </row>
    <row r="53" spans="1:14" ht="14.1" customHeight="1">
      <c r="A53" s="660"/>
      <c r="B53" s="620"/>
      <c r="C53" s="636"/>
      <c r="D53" s="3883" t="s">
        <v>833</v>
      </c>
      <c r="E53" s="614"/>
      <c r="F53" s="3885" t="s">
        <v>834</v>
      </c>
      <c r="G53" s="3886"/>
      <c r="H53" s="3886"/>
      <c r="I53" s="3886"/>
      <c r="J53" s="614" t="s">
        <v>376</v>
      </c>
      <c r="K53" s="614" t="s">
        <v>376</v>
      </c>
      <c r="L53" s="3886"/>
      <c r="M53" s="3887"/>
      <c r="N53" s="3888"/>
    </row>
    <row r="54" spans="1:14" ht="14.1" customHeight="1">
      <c r="A54" s="660"/>
      <c r="B54" s="620"/>
      <c r="C54" s="626"/>
      <c r="D54" s="3884"/>
      <c r="E54" s="614"/>
      <c r="F54" s="3885" t="s">
        <v>835</v>
      </c>
      <c r="G54" s="3886"/>
      <c r="H54" s="3886"/>
      <c r="I54" s="3886"/>
      <c r="J54" s="614" t="s">
        <v>376</v>
      </c>
      <c r="K54" s="614" t="s">
        <v>376</v>
      </c>
      <c r="L54" s="3886"/>
      <c r="M54" s="3887"/>
      <c r="N54" s="3888"/>
    </row>
    <row r="55" spans="1:14" ht="14.1" customHeight="1">
      <c r="A55" s="660"/>
      <c r="B55" s="620"/>
      <c r="C55" s="636" t="s">
        <v>1080</v>
      </c>
      <c r="D55" s="619"/>
      <c r="E55" s="614"/>
      <c r="F55" s="3885" t="s">
        <v>1081</v>
      </c>
      <c r="G55" s="3886"/>
      <c r="H55" s="3886"/>
      <c r="I55" s="3886"/>
      <c r="J55" s="614" t="s">
        <v>1077</v>
      </c>
      <c r="K55" s="614" t="s">
        <v>1077</v>
      </c>
      <c r="L55" s="3886"/>
      <c r="M55" s="3887"/>
      <c r="N55" s="3888"/>
    </row>
    <row r="56" spans="1:14" ht="13.5" customHeight="1">
      <c r="A56" s="660"/>
      <c r="B56" s="620"/>
      <c r="C56" s="626"/>
      <c r="D56" s="643" t="s">
        <v>836</v>
      </c>
      <c r="E56" s="614"/>
      <c r="F56" s="3972" t="s">
        <v>837</v>
      </c>
      <c r="G56" s="3973"/>
      <c r="H56" s="3973"/>
      <c r="I56" s="3974"/>
      <c r="J56" s="614" t="s">
        <v>1077</v>
      </c>
      <c r="K56" s="614" t="s">
        <v>376</v>
      </c>
      <c r="L56" s="3886"/>
      <c r="M56" s="3887"/>
      <c r="N56" s="3888"/>
    </row>
    <row r="57" spans="1:14" ht="14.1" customHeight="1">
      <c r="A57" s="660"/>
      <c r="B57" s="620"/>
      <c r="C57" s="636" t="s">
        <v>1082</v>
      </c>
      <c r="D57" s="619"/>
      <c r="E57" s="614"/>
      <c r="F57" s="3885" t="s">
        <v>1083</v>
      </c>
      <c r="G57" s="3886"/>
      <c r="H57" s="3886"/>
      <c r="I57" s="3886"/>
      <c r="J57" s="614" t="s">
        <v>1077</v>
      </c>
      <c r="K57" s="614" t="s">
        <v>376</v>
      </c>
      <c r="L57" s="3886"/>
      <c r="M57" s="3887"/>
      <c r="N57" s="3888"/>
    </row>
    <row r="58" spans="1:14" ht="14.1" customHeight="1">
      <c r="A58" s="660"/>
      <c r="B58" s="620"/>
      <c r="C58" s="642"/>
      <c r="D58" s="643" t="s">
        <v>836</v>
      </c>
      <c r="E58" s="614"/>
      <c r="F58" s="3885" t="s">
        <v>687</v>
      </c>
      <c r="G58" s="3886"/>
      <c r="H58" s="3886"/>
      <c r="I58" s="3886"/>
      <c r="J58" s="614" t="s">
        <v>1077</v>
      </c>
      <c r="K58" s="614" t="s">
        <v>376</v>
      </c>
      <c r="L58" s="3886"/>
      <c r="M58" s="3887"/>
      <c r="N58" s="3888"/>
    </row>
    <row r="59" spans="1:14" ht="14.1" customHeight="1">
      <c r="A59" s="660"/>
      <c r="B59" s="620"/>
      <c r="C59" s="636" t="s">
        <v>1084</v>
      </c>
      <c r="D59" s="619"/>
      <c r="E59" s="614"/>
      <c r="F59" s="3885" t="s">
        <v>1085</v>
      </c>
      <c r="G59" s="3886"/>
      <c r="H59" s="3886"/>
      <c r="I59" s="3886"/>
      <c r="J59" s="614" t="s">
        <v>1077</v>
      </c>
      <c r="K59" s="614" t="s">
        <v>1077</v>
      </c>
      <c r="L59" s="3886"/>
      <c r="M59" s="3887"/>
      <c r="N59" s="3888"/>
    </row>
    <row r="60" spans="1:14" ht="14.1" customHeight="1">
      <c r="A60" s="660"/>
      <c r="B60" s="620"/>
      <c r="C60" s="626"/>
      <c r="D60" s="627"/>
      <c r="E60" s="614"/>
      <c r="F60" s="3885" t="s">
        <v>838</v>
      </c>
      <c r="G60" s="3886"/>
      <c r="H60" s="3886"/>
      <c r="I60" s="3886"/>
      <c r="J60" s="614" t="s">
        <v>376</v>
      </c>
      <c r="K60" s="614" t="s">
        <v>376</v>
      </c>
      <c r="L60" s="3886"/>
      <c r="M60" s="3887"/>
      <c r="N60" s="3888"/>
    </row>
    <row r="61" spans="1:14" ht="14.1" customHeight="1">
      <c r="A61" s="660"/>
      <c r="B61" s="620"/>
      <c r="C61" s="630" t="s">
        <v>1086</v>
      </c>
      <c r="D61" s="644"/>
      <c r="E61" s="616"/>
      <c r="F61" s="3885" t="s">
        <v>1087</v>
      </c>
      <c r="G61" s="3886"/>
      <c r="H61" s="3886"/>
      <c r="I61" s="3886"/>
      <c r="J61" s="614" t="s">
        <v>376</v>
      </c>
      <c r="K61" s="614" t="s">
        <v>1077</v>
      </c>
      <c r="L61" s="3886"/>
      <c r="M61" s="3887"/>
      <c r="N61" s="3888"/>
    </row>
    <row r="62" spans="1:14" ht="14.1" customHeight="1">
      <c r="A62" s="660"/>
      <c r="B62" s="620"/>
      <c r="C62" s="636"/>
      <c r="D62" s="643" t="s">
        <v>839</v>
      </c>
      <c r="E62" s="614"/>
      <c r="F62" s="3885" t="s">
        <v>482</v>
      </c>
      <c r="G62" s="3886"/>
      <c r="H62" s="3886"/>
      <c r="I62" s="3886"/>
      <c r="J62" s="614" t="s">
        <v>1077</v>
      </c>
      <c r="K62" s="614" t="s">
        <v>1077</v>
      </c>
      <c r="L62" s="3886"/>
      <c r="M62" s="3887"/>
      <c r="N62" s="3888"/>
    </row>
    <row r="63" spans="1:14" ht="14.1" customHeight="1">
      <c r="A63" s="660"/>
      <c r="B63" s="620"/>
      <c r="C63" s="632"/>
      <c r="D63" s="645" t="s">
        <v>840</v>
      </c>
      <c r="E63" s="615"/>
      <c r="F63" s="3942" t="s">
        <v>841</v>
      </c>
      <c r="G63" s="3941"/>
      <c r="H63" s="3941"/>
      <c r="I63" s="3941"/>
      <c r="J63" s="615" t="s">
        <v>376</v>
      </c>
      <c r="K63" s="615" t="s">
        <v>376</v>
      </c>
      <c r="L63" s="3941"/>
      <c r="M63" s="3943"/>
      <c r="N63" s="3944"/>
    </row>
    <row r="64" spans="1:14" ht="14.1" customHeight="1">
      <c r="A64" s="660"/>
      <c r="B64" s="620"/>
      <c r="C64" s="619" t="s">
        <v>959</v>
      </c>
      <c r="D64" s="620"/>
      <c r="E64" s="620"/>
      <c r="F64" s="620"/>
      <c r="G64" s="620"/>
      <c r="H64" s="620"/>
      <c r="I64" s="620"/>
      <c r="J64" s="620"/>
      <c r="K64" s="620"/>
      <c r="L64" s="620"/>
      <c r="M64" s="620"/>
      <c r="N64" s="620"/>
    </row>
    <row r="65" spans="1:14" ht="6.95" customHeight="1">
      <c r="A65" s="660"/>
      <c r="B65" s="620"/>
      <c r="C65" s="620"/>
      <c r="D65" s="620"/>
      <c r="E65" s="620"/>
      <c r="F65" s="620"/>
      <c r="G65" s="620"/>
      <c r="H65" s="620"/>
      <c r="I65" s="620"/>
      <c r="J65" s="620"/>
      <c r="K65" s="620"/>
      <c r="L65" s="620"/>
      <c r="M65" s="620"/>
      <c r="N65" s="620"/>
    </row>
    <row r="66" spans="1:14" ht="17.25">
      <c r="A66" s="663"/>
      <c r="B66" s="620" t="s">
        <v>842</v>
      </c>
      <c r="C66" s="620"/>
      <c r="D66" s="620"/>
      <c r="E66" s="620"/>
      <c r="F66" s="620"/>
      <c r="G66" s="620"/>
      <c r="H66" s="620"/>
      <c r="I66" s="620"/>
      <c r="J66" s="620"/>
      <c r="K66" s="620"/>
      <c r="L66" s="620"/>
      <c r="M66" s="620"/>
      <c r="N66" s="620"/>
    </row>
    <row r="67" spans="1:14" ht="13.5" customHeight="1">
      <c r="B67" s="620"/>
      <c r="C67" s="926" t="s">
        <v>1088</v>
      </c>
      <c r="D67" s="927"/>
      <c r="E67" s="923" t="s">
        <v>466</v>
      </c>
      <c r="F67" s="3876" t="s">
        <v>830</v>
      </c>
      <c r="G67" s="3945"/>
      <c r="H67" s="3945"/>
      <c r="I67" s="3945"/>
      <c r="J67" s="3946"/>
      <c r="K67" s="3910" t="s">
        <v>465</v>
      </c>
      <c r="L67" s="3910"/>
      <c r="M67" s="3911" t="s">
        <v>831</v>
      </c>
      <c r="N67" s="3950"/>
    </row>
    <row r="68" spans="1:14" ht="13.5" customHeight="1">
      <c r="A68" s="660"/>
      <c r="B68" s="620"/>
      <c r="C68" s="928"/>
      <c r="D68" s="3919" t="s">
        <v>1089</v>
      </c>
      <c r="E68" s="924" t="s">
        <v>468</v>
      </c>
      <c r="F68" s="3947"/>
      <c r="G68" s="3948"/>
      <c r="H68" s="3948"/>
      <c r="I68" s="3948"/>
      <c r="J68" s="3949"/>
      <c r="K68" s="3955" t="s">
        <v>419</v>
      </c>
      <c r="L68" s="3955" t="s">
        <v>17</v>
      </c>
      <c r="M68" s="3951"/>
      <c r="N68" s="3952"/>
    </row>
    <row r="69" spans="1:14" ht="13.5" customHeight="1">
      <c r="A69" s="660"/>
      <c r="B69" s="620"/>
      <c r="C69" s="928"/>
      <c r="D69" s="3908"/>
      <c r="E69" s="924" t="s">
        <v>469</v>
      </c>
      <c r="F69" s="3947"/>
      <c r="G69" s="3948"/>
      <c r="H69" s="3948"/>
      <c r="I69" s="3948"/>
      <c r="J69" s="3949"/>
      <c r="K69" s="3920"/>
      <c r="L69" s="3920"/>
      <c r="M69" s="3951"/>
      <c r="N69" s="3952"/>
    </row>
    <row r="70" spans="1:14" ht="13.5" customHeight="1">
      <c r="A70" s="660"/>
      <c r="B70" s="620"/>
      <c r="C70" s="929"/>
      <c r="D70" s="3909"/>
      <c r="E70" s="925" t="s">
        <v>470</v>
      </c>
      <c r="F70" s="3947"/>
      <c r="G70" s="3948"/>
      <c r="H70" s="3948"/>
      <c r="I70" s="3948"/>
      <c r="J70" s="3949"/>
      <c r="K70" s="3921"/>
      <c r="L70" s="3921"/>
      <c r="M70" s="3953"/>
      <c r="N70" s="3954"/>
    </row>
    <row r="71" spans="1:14" ht="13.5" customHeight="1">
      <c r="A71" s="660"/>
      <c r="B71" s="620"/>
      <c r="C71" s="799" t="s">
        <v>1090</v>
      </c>
      <c r="D71" s="800"/>
      <c r="E71" s="614"/>
      <c r="F71" s="646" t="s">
        <v>1091</v>
      </c>
      <c r="G71" s="800"/>
      <c r="H71" s="800"/>
      <c r="I71" s="800"/>
      <c r="J71" s="801"/>
      <c r="K71" s="614" t="s">
        <v>1240</v>
      </c>
      <c r="L71" s="614" t="s">
        <v>376</v>
      </c>
      <c r="M71" s="657"/>
      <c r="N71" s="802"/>
    </row>
    <row r="72" spans="1:14" ht="13.5" customHeight="1">
      <c r="A72" s="660"/>
      <c r="B72" s="620"/>
      <c r="C72" s="799"/>
      <c r="D72" s="803" t="s">
        <v>1092</v>
      </c>
      <c r="E72" s="614"/>
      <c r="F72" s="804" t="s">
        <v>1093</v>
      </c>
      <c r="G72" s="805"/>
      <c r="H72" s="805"/>
      <c r="I72" s="805"/>
      <c r="J72" s="806"/>
      <c r="K72" s="614" t="s">
        <v>1240</v>
      </c>
      <c r="L72" s="614" t="s">
        <v>376</v>
      </c>
      <c r="M72" s="657"/>
      <c r="N72" s="802"/>
    </row>
    <row r="73" spans="1:14" ht="13.5" customHeight="1">
      <c r="A73" s="660"/>
      <c r="B73" s="620"/>
      <c r="C73" s="636" t="s">
        <v>1094</v>
      </c>
      <c r="D73" s="619"/>
      <c r="E73" s="614"/>
      <c r="F73" s="646" t="s">
        <v>1095</v>
      </c>
      <c r="G73" s="647"/>
      <c r="H73" s="647"/>
      <c r="I73" s="647"/>
      <c r="J73" s="648"/>
      <c r="K73" s="614" t="s">
        <v>1240</v>
      </c>
      <c r="L73" s="614" t="s">
        <v>376</v>
      </c>
      <c r="M73" s="657"/>
      <c r="N73" s="649"/>
    </row>
    <row r="74" spans="1:14" ht="13.5" customHeight="1">
      <c r="A74" s="660"/>
      <c r="B74" s="620"/>
      <c r="C74" s="636"/>
      <c r="D74" s="3883" t="s">
        <v>1096</v>
      </c>
      <c r="E74" s="614"/>
      <c r="F74" s="646" t="s">
        <v>843</v>
      </c>
      <c r="G74" s="647"/>
      <c r="H74" s="647"/>
      <c r="I74" s="647"/>
      <c r="J74" s="648"/>
      <c r="K74" s="614" t="s">
        <v>1240</v>
      </c>
      <c r="L74" s="614" t="s">
        <v>376</v>
      </c>
      <c r="M74" s="657"/>
      <c r="N74" s="649"/>
    </row>
    <row r="75" spans="1:14" ht="13.5" customHeight="1">
      <c r="A75" s="660"/>
      <c r="B75" s="620"/>
      <c r="C75" s="636"/>
      <c r="D75" s="3956"/>
      <c r="E75" s="614"/>
      <c r="F75" s="646" t="s">
        <v>1097</v>
      </c>
      <c r="G75" s="647"/>
      <c r="H75" s="647"/>
      <c r="I75" s="647"/>
      <c r="J75" s="648"/>
      <c r="K75" s="614" t="s">
        <v>1240</v>
      </c>
      <c r="L75" s="614" t="s">
        <v>376</v>
      </c>
      <c r="M75" s="657"/>
      <c r="N75" s="649"/>
    </row>
    <row r="76" spans="1:14" ht="13.5" customHeight="1">
      <c r="A76" s="663"/>
      <c r="B76" s="620"/>
      <c r="C76" s="636"/>
      <c r="D76" s="3956"/>
      <c r="E76" s="614"/>
      <c r="F76" s="646" t="s">
        <v>844</v>
      </c>
      <c r="G76" s="647"/>
      <c r="H76" s="647"/>
      <c r="I76" s="647"/>
      <c r="J76" s="648"/>
      <c r="K76" s="614" t="s">
        <v>1240</v>
      </c>
      <c r="L76" s="614" t="s">
        <v>376</v>
      </c>
      <c r="M76" s="657"/>
      <c r="N76" s="649"/>
    </row>
    <row r="77" spans="1:14" ht="13.5" customHeight="1">
      <c r="A77" s="660"/>
      <c r="B77" s="620"/>
      <c r="C77" s="636"/>
      <c r="D77" s="3956"/>
      <c r="E77" s="614"/>
      <c r="F77" s="646" t="s">
        <v>845</v>
      </c>
      <c r="G77" s="647"/>
      <c r="H77" s="647"/>
      <c r="I77" s="647"/>
      <c r="J77" s="648"/>
      <c r="K77" s="614" t="s">
        <v>1240</v>
      </c>
      <c r="L77" s="614" t="s">
        <v>376</v>
      </c>
      <c r="M77" s="657"/>
      <c r="N77" s="649"/>
    </row>
    <row r="78" spans="1:14" ht="13.5" customHeight="1">
      <c r="A78" s="660"/>
      <c r="B78" s="620"/>
      <c r="C78" s="636"/>
      <c r="D78" s="3956"/>
      <c r="E78" s="614"/>
      <c r="F78" s="646" t="s">
        <v>846</v>
      </c>
      <c r="G78" s="647"/>
      <c r="H78" s="647"/>
      <c r="I78" s="647"/>
      <c r="J78" s="648"/>
      <c r="K78" s="614" t="s">
        <v>1240</v>
      </c>
      <c r="L78" s="614" t="s">
        <v>376</v>
      </c>
      <c r="M78" s="657"/>
      <c r="N78" s="649"/>
    </row>
    <row r="79" spans="1:14" ht="13.5" customHeight="1">
      <c r="A79" s="660"/>
      <c r="B79" s="620"/>
      <c r="C79" s="636"/>
      <c r="D79" s="3956"/>
      <c r="E79" s="614"/>
      <c r="F79" s="646" t="s">
        <v>847</v>
      </c>
      <c r="G79" s="647"/>
      <c r="H79" s="647"/>
      <c r="I79" s="647"/>
      <c r="J79" s="648"/>
      <c r="K79" s="614" t="s">
        <v>1240</v>
      </c>
      <c r="L79" s="614" t="s">
        <v>376</v>
      </c>
      <c r="M79" s="657"/>
      <c r="N79" s="649"/>
    </row>
    <row r="80" spans="1:14" ht="13.5" customHeight="1">
      <c r="A80" s="660"/>
      <c r="B80" s="620"/>
      <c r="C80" s="636"/>
      <c r="D80" s="3956"/>
      <c r="E80" s="614"/>
      <c r="F80" s="646" t="s">
        <v>848</v>
      </c>
      <c r="G80" s="647"/>
      <c r="H80" s="647"/>
      <c r="I80" s="647"/>
      <c r="J80" s="648"/>
      <c r="K80" s="614" t="s">
        <v>1240</v>
      </c>
      <c r="L80" s="614" t="s">
        <v>376</v>
      </c>
      <c r="M80" s="657"/>
      <c r="N80" s="649"/>
    </row>
    <row r="81" spans="1:14" ht="13.5" customHeight="1">
      <c r="A81" s="660"/>
      <c r="B81" s="620"/>
      <c r="C81" s="636"/>
      <c r="D81" s="3956"/>
      <c r="E81" s="614"/>
      <c r="F81" s="646" t="s">
        <v>849</v>
      </c>
      <c r="G81" s="647"/>
      <c r="H81" s="647"/>
      <c r="I81" s="647"/>
      <c r="J81" s="648"/>
      <c r="K81" s="614" t="s">
        <v>1240</v>
      </c>
      <c r="L81" s="614" t="s">
        <v>376</v>
      </c>
      <c r="M81" s="657"/>
      <c r="N81" s="649"/>
    </row>
    <row r="82" spans="1:14" ht="13.5" customHeight="1">
      <c r="A82" s="660"/>
      <c r="B82" s="620"/>
      <c r="C82" s="636"/>
      <c r="D82" s="3956"/>
      <c r="E82" s="614"/>
      <c r="F82" s="646" t="s">
        <v>850</v>
      </c>
      <c r="G82" s="647"/>
      <c r="H82" s="647"/>
      <c r="I82" s="647"/>
      <c r="J82" s="648"/>
      <c r="K82" s="614" t="s">
        <v>1240</v>
      </c>
      <c r="L82" s="614" t="s">
        <v>376</v>
      </c>
      <c r="M82" s="657"/>
      <c r="N82" s="649"/>
    </row>
    <row r="83" spans="1:14" ht="13.5" customHeight="1">
      <c r="A83" s="660"/>
      <c r="B83" s="620"/>
      <c r="C83" s="636"/>
      <c r="D83" s="3956"/>
      <c r="E83" s="614"/>
      <c r="F83" s="646" t="s">
        <v>851</v>
      </c>
      <c r="G83" s="647"/>
      <c r="H83" s="647"/>
      <c r="I83" s="647"/>
      <c r="J83" s="648"/>
      <c r="K83" s="614" t="s">
        <v>1240</v>
      </c>
      <c r="L83" s="614" t="s">
        <v>376</v>
      </c>
      <c r="M83" s="657"/>
      <c r="N83" s="649"/>
    </row>
    <row r="84" spans="1:14" ht="13.5" customHeight="1">
      <c r="A84" s="660"/>
      <c r="B84" s="620"/>
      <c r="C84" s="636"/>
      <c r="D84" s="3956"/>
      <c r="E84" s="614"/>
      <c r="F84" s="646" t="s">
        <v>852</v>
      </c>
      <c r="G84" s="647"/>
      <c r="H84" s="647"/>
      <c r="I84" s="647"/>
      <c r="J84" s="648"/>
      <c r="K84" s="614" t="s">
        <v>1240</v>
      </c>
      <c r="L84" s="614" t="s">
        <v>376</v>
      </c>
      <c r="M84" s="657"/>
      <c r="N84" s="649"/>
    </row>
    <row r="85" spans="1:14" ht="13.5" customHeight="1">
      <c r="A85" s="660"/>
      <c r="B85" s="620"/>
      <c r="C85" s="636"/>
      <c r="D85" s="3956"/>
      <c r="E85" s="614"/>
      <c r="F85" s="646" t="s">
        <v>853</v>
      </c>
      <c r="G85" s="647"/>
      <c r="H85" s="647"/>
      <c r="I85" s="647"/>
      <c r="J85" s="648"/>
      <c r="K85" s="614" t="s">
        <v>1240</v>
      </c>
      <c r="L85" s="614" t="s">
        <v>376</v>
      </c>
      <c r="M85" s="657"/>
      <c r="N85" s="649"/>
    </row>
    <row r="86" spans="1:14" ht="13.5" customHeight="1">
      <c r="A86" s="660"/>
      <c r="B86" s="620"/>
      <c r="C86" s="636"/>
      <c r="D86" s="3956"/>
      <c r="E86" s="614"/>
      <c r="F86" s="646" t="s">
        <v>854</v>
      </c>
      <c r="G86" s="647"/>
      <c r="H86" s="647"/>
      <c r="I86" s="647"/>
      <c r="J86" s="648"/>
      <c r="K86" s="614" t="s">
        <v>1240</v>
      </c>
      <c r="L86" s="614" t="s">
        <v>376</v>
      </c>
      <c r="M86" s="657"/>
      <c r="N86" s="649"/>
    </row>
    <row r="87" spans="1:14" ht="13.5" customHeight="1">
      <c r="A87" s="660"/>
      <c r="B87" s="620"/>
      <c r="C87" s="636"/>
      <c r="D87" s="3956"/>
      <c r="E87" s="614"/>
      <c r="F87" s="646" t="s">
        <v>1098</v>
      </c>
      <c r="G87" s="647"/>
      <c r="H87" s="647"/>
      <c r="I87" s="647"/>
      <c r="J87" s="648"/>
      <c r="K87" s="614" t="s">
        <v>1240</v>
      </c>
      <c r="L87" s="614" t="s">
        <v>376</v>
      </c>
      <c r="M87" s="657"/>
      <c r="N87" s="649"/>
    </row>
    <row r="88" spans="1:14" ht="13.5" customHeight="1">
      <c r="A88" s="660"/>
      <c r="B88" s="620"/>
      <c r="C88" s="636"/>
      <c r="D88" s="3956"/>
      <c r="E88" s="614"/>
      <c r="F88" s="646" t="s">
        <v>1099</v>
      </c>
      <c r="G88" s="647"/>
      <c r="H88" s="647"/>
      <c r="I88" s="647"/>
      <c r="J88" s="648"/>
      <c r="K88" s="614" t="s">
        <v>1240</v>
      </c>
      <c r="L88" s="614" t="s">
        <v>376</v>
      </c>
      <c r="M88" s="657"/>
      <c r="N88" s="649"/>
    </row>
    <row r="89" spans="1:14" ht="13.5" customHeight="1">
      <c r="A89" s="663"/>
      <c r="B89" s="620"/>
      <c r="C89" s="636"/>
      <c r="D89" s="3956"/>
      <c r="E89" s="614"/>
      <c r="F89" s="646" t="s">
        <v>1100</v>
      </c>
      <c r="G89" s="647"/>
      <c r="H89" s="647"/>
      <c r="I89" s="647"/>
      <c r="J89" s="648"/>
      <c r="K89" s="614" t="s">
        <v>1240</v>
      </c>
      <c r="L89" s="614" t="s">
        <v>376</v>
      </c>
      <c r="M89" s="657"/>
      <c r="N89" s="649"/>
    </row>
    <row r="90" spans="1:14" ht="13.5" customHeight="1">
      <c r="B90" s="620"/>
      <c r="C90" s="636"/>
      <c r="D90" s="3956"/>
      <c r="E90" s="614"/>
      <c r="F90" s="646" t="s">
        <v>1101</v>
      </c>
      <c r="G90" s="647"/>
      <c r="H90" s="647"/>
      <c r="I90" s="647"/>
      <c r="J90" s="648"/>
      <c r="K90" s="614" t="s">
        <v>1240</v>
      </c>
      <c r="L90" s="614" t="s">
        <v>376</v>
      </c>
      <c r="M90" s="657"/>
      <c r="N90" s="649"/>
    </row>
    <row r="91" spans="1:14" ht="13.5" customHeight="1">
      <c r="B91" s="620"/>
      <c r="C91" s="636"/>
      <c r="D91" s="3956"/>
      <c r="E91" s="614"/>
      <c r="F91" s="646" t="s">
        <v>1102</v>
      </c>
      <c r="G91" s="647"/>
      <c r="H91" s="647"/>
      <c r="I91" s="647"/>
      <c r="J91" s="648"/>
      <c r="K91" s="614" t="s">
        <v>1240</v>
      </c>
      <c r="L91" s="614" t="s">
        <v>376</v>
      </c>
      <c r="M91" s="657"/>
      <c r="N91" s="649"/>
    </row>
    <row r="92" spans="1:14" ht="13.5" customHeight="1">
      <c r="B92" s="620"/>
      <c r="C92" s="636"/>
      <c r="D92" s="3956"/>
      <c r="E92" s="614"/>
      <c r="F92" s="646" t="s">
        <v>1103</v>
      </c>
      <c r="G92" s="647"/>
      <c r="H92" s="647"/>
      <c r="I92" s="647"/>
      <c r="J92" s="648"/>
      <c r="K92" s="614" t="s">
        <v>1240</v>
      </c>
      <c r="L92" s="614" t="s">
        <v>376</v>
      </c>
      <c r="M92" s="657"/>
      <c r="N92" s="649"/>
    </row>
    <row r="93" spans="1:14" ht="13.5" customHeight="1">
      <c r="B93" s="620"/>
      <c r="C93" s="636"/>
      <c r="D93" s="3956"/>
      <c r="E93" s="614"/>
      <c r="F93" s="646" t="s">
        <v>855</v>
      </c>
      <c r="G93" s="650"/>
      <c r="H93" s="650"/>
      <c r="I93" s="650"/>
      <c r="J93" s="648"/>
      <c r="K93" s="614" t="s">
        <v>1240</v>
      </c>
      <c r="L93" s="614" t="s">
        <v>376</v>
      </c>
      <c r="M93" s="657"/>
      <c r="N93" s="649"/>
    </row>
    <row r="94" spans="1:14" ht="13.5" customHeight="1">
      <c r="B94" s="620"/>
      <c r="C94" s="636"/>
      <c r="D94" s="3956"/>
      <c r="E94" s="614"/>
      <c r="F94" s="646" t="s">
        <v>856</v>
      </c>
      <c r="G94" s="650"/>
      <c r="H94" s="650"/>
      <c r="I94" s="650"/>
      <c r="J94" s="648"/>
      <c r="K94" s="614" t="s">
        <v>1240</v>
      </c>
      <c r="L94" s="614" t="s">
        <v>376</v>
      </c>
      <c r="M94" s="657"/>
      <c r="N94" s="649"/>
    </row>
    <row r="95" spans="1:14" ht="13.5" customHeight="1">
      <c r="B95" s="620"/>
      <c r="C95" s="636"/>
      <c r="D95" s="3956"/>
      <c r="E95" s="614"/>
      <c r="F95" s="646" t="s">
        <v>857</v>
      </c>
      <c r="G95" s="647"/>
      <c r="H95" s="647"/>
      <c r="I95" s="647"/>
      <c r="J95" s="648"/>
      <c r="K95" s="614" t="s">
        <v>1240</v>
      </c>
      <c r="L95" s="614" t="s">
        <v>376</v>
      </c>
      <c r="M95" s="657"/>
      <c r="N95" s="649"/>
    </row>
    <row r="96" spans="1:14" ht="13.5" customHeight="1">
      <c r="B96" s="620"/>
      <c r="C96" s="636"/>
      <c r="D96" s="3956"/>
      <c r="E96" s="614"/>
      <c r="F96" s="646" t="s">
        <v>858</v>
      </c>
      <c r="G96" s="647"/>
      <c r="H96" s="647"/>
      <c r="I96" s="647"/>
      <c r="J96" s="648"/>
      <c r="K96" s="614" t="s">
        <v>1240</v>
      </c>
      <c r="L96" s="614" t="s">
        <v>376</v>
      </c>
      <c r="M96" s="657"/>
      <c r="N96" s="649"/>
    </row>
    <row r="97" spans="2:14" ht="13.5" customHeight="1">
      <c r="B97" s="620"/>
      <c r="C97" s="636"/>
      <c r="D97" s="3956"/>
      <c r="E97" s="614"/>
      <c r="F97" s="646" t="s">
        <v>859</v>
      </c>
      <c r="G97" s="647"/>
      <c r="H97" s="647"/>
      <c r="I97" s="647"/>
      <c r="J97" s="648"/>
      <c r="K97" s="614" t="s">
        <v>1240</v>
      </c>
      <c r="L97" s="614" t="s">
        <v>376</v>
      </c>
      <c r="M97" s="657"/>
      <c r="N97" s="649"/>
    </row>
    <row r="98" spans="2:14" ht="13.5" customHeight="1">
      <c r="B98" s="620"/>
      <c r="C98" s="636"/>
      <c r="D98" s="3956"/>
      <c r="E98" s="614"/>
      <c r="F98" s="646"/>
      <c r="G98" s="647"/>
      <c r="H98" s="647"/>
      <c r="I98" s="647"/>
      <c r="J98" s="648"/>
      <c r="K98" s="614" t="s">
        <v>1240</v>
      </c>
      <c r="L98" s="614" t="s">
        <v>376</v>
      </c>
      <c r="M98" s="657"/>
      <c r="N98" s="649"/>
    </row>
    <row r="99" spans="2:14" ht="13.5" customHeight="1">
      <c r="B99" s="620"/>
      <c r="C99" s="642"/>
      <c r="D99" s="3957"/>
      <c r="E99" s="614"/>
      <c r="F99" s="646"/>
      <c r="G99" s="647"/>
      <c r="H99" s="647"/>
      <c r="I99" s="647"/>
      <c r="J99" s="648"/>
      <c r="K99" s="614" t="s">
        <v>1240</v>
      </c>
      <c r="L99" s="614" t="s">
        <v>376</v>
      </c>
      <c r="M99" s="657"/>
      <c r="N99" s="649"/>
    </row>
    <row r="100" spans="2:14" ht="13.5" customHeight="1">
      <c r="B100" s="620"/>
      <c r="C100" s="636" t="s">
        <v>1104</v>
      </c>
      <c r="D100" s="640"/>
      <c r="E100" s="614"/>
      <c r="F100" s="646" t="s">
        <v>1105</v>
      </c>
      <c r="G100" s="647"/>
      <c r="H100" s="647"/>
      <c r="I100" s="647"/>
      <c r="J100" s="648"/>
      <c r="K100" s="614" t="s">
        <v>1240</v>
      </c>
      <c r="L100" s="614" t="s">
        <v>376</v>
      </c>
      <c r="M100" s="657"/>
      <c r="N100" s="649"/>
    </row>
    <row r="101" spans="2:14" ht="13.5" customHeight="1">
      <c r="B101" s="620"/>
      <c r="C101" s="636"/>
      <c r="D101" s="3883" t="s">
        <v>836</v>
      </c>
      <c r="E101" s="614"/>
      <c r="F101" s="646" t="s">
        <v>860</v>
      </c>
      <c r="G101" s="650"/>
      <c r="H101" s="650"/>
      <c r="I101" s="650"/>
      <c r="J101" s="648"/>
      <c r="K101" s="614" t="s">
        <v>1240</v>
      </c>
      <c r="L101" s="614" t="s">
        <v>376</v>
      </c>
      <c r="M101" s="657"/>
      <c r="N101" s="649"/>
    </row>
    <row r="102" spans="2:14" ht="13.5" customHeight="1">
      <c r="B102" s="620"/>
      <c r="C102" s="631"/>
      <c r="D102" s="3958"/>
      <c r="E102" s="614"/>
      <c r="F102" s="646" t="s">
        <v>861</v>
      </c>
      <c r="G102" s="650"/>
      <c r="H102" s="650"/>
      <c r="I102" s="650"/>
      <c r="J102" s="648"/>
      <c r="K102" s="614" t="s">
        <v>1240</v>
      </c>
      <c r="L102" s="614" t="s">
        <v>376</v>
      </c>
      <c r="M102" s="657"/>
      <c r="N102" s="649"/>
    </row>
    <row r="103" spans="2:14" ht="13.5" customHeight="1">
      <c r="B103" s="620"/>
      <c r="C103" s="630" t="s">
        <v>1106</v>
      </c>
      <c r="D103" s="807"/>
      <c r="E103" s="614"/>
      <c r="F103" s="646" t="s">
        <v>1107</v>
      </c>
      <c r="G103" s="650"/>
      <c r="H103" s="650"/>
      <c r="I103" s="650"/>
      <c r="J103" s="648"/>
      <c r="K103" s="614" t="s">
        <v>1240</v>
      </c>
      <c r="L103" s="614" t="s">
        <v>376</v>
      </c>
      <c r="M103" s="657"/>
      <c r="N103" s="649"/>
    </row>
    <row r="104" spans="2:14" ht="13.5" customHeight="1">
      <c r="B104" s="620"/>
      <c r="C104" s="636"/>
      <c r="D104" s="807" t="s">
        <v>1108</v>
      </c>
      <c r="E104" s="614"/>
      <c r="F104" s="646" t="s">
        <v>1109</v>
      </c>
      <c r="G104" s="650"/>
      <c r="H104" s="650"/>
      <c r="I104" s="650"/>
      <c r="J104" s="648"/>
      <c r="K104" s="614" t="s">
        <v>1240</v>
      </c>
      <c r="L104" s="614" t="s">
        <v>376</v>
      </c>
      <c r="M104" s="657"/>
      <c r="N104" s="649"/>
    </row>
    <row r="105" spans="2:14" ht="13.15" customHeight="1">
      <c r="B105" s="620"/>
      <c r="C105" s="636"/>
      <c r="D105" s="643" t="s">
        <v>1110</v>
      </c>
      <c r="E105" s="614"/>
      <c r="F105" s="646" t="s">
        <v>1111</v>
      </c>
      <c r="G105" s="650"/>
      <c r="H105" s="650"/>
      <c r="I105" s="650"/>
      <c r="J105" s="648"/>
      <c r="K105" s="614" t="s">
        <v>1240</v>
      </c>
      <c r="L105" s="614" t="s">
        <v>376</v>
      </c>
      <c r="M105" s="657"/>
      <c r="N105" s="649"/>
    </row>
    <row r="106" spans="2:14" ht="12.95" customHeight="1">
      <c r="B106" s="620"/>
      <c r="C106" s="636"/>
      <c r="D106" s="643" t="s">
        <v>1112</v>
      </c>
      <c r="E106" s="614"/>
      <c r="F106" s="646" t="s">
        <v>1113</v>
      </c>
      <c r="G106" s="650"/>
      <c r="H106" s="650"/>
      <c r="I106" s="650"/>
      <c r="J106" s="648"/>
      <c r="K106" s="614" t="s">
        <v>1240</v>
      </c>
      <c r="L106" s="614" t="s">
        <v>376</v>
      </c>
      <c r="M106" s="657"/>
      <c r="N106" s="649"/>
    </row>
    <row r="107" spans="2:14" ht="12.95" customHeight="1">
      <c r="B107" s="620"/>
      <c r="C107" s="636"/>
      <c r="D107" s="643" t="s">
        <v>1114</v>
      </c>
      <c r="E107" s="614"/>
      <c r="F107" s="646" t="s">
        <v>1115</v>
      </c>
      <c r="G107" s="650"/>
      <c r="H107" s="650"/>
      <c r="I107" s="650"/>
      <c r="J107" s="648"/>
      <c r="K107" s="614" t="s">
        <v>1240</v>
      </c>
      <c r="L107" s="614" t="s">
        <v>376</v>
      </c>
      <c r="M107" s="657"/>
      <c r="N107" s="649"/>
    </row>
    <row r="108" spans="2:14" ht="12.95" customHeight="1">
      <c r="B108" s="620"/>
      <c r="C108" s="636"/>
      <c r="D108" s="643" t="s">
        <v>1116</v>
      </c>
      <c r="E108" s="614"/>
      <c r="F108" s="646" t="s">
        <v>1117</v>
      </c>
      <c r="G108" s="650"/>
      <c r="H108" s="650"/>
      <c r="I108" s="650"/>
      <c r="J108" s="648"/>
      <c r="K108" s="614" t="s">
        <v>1240</v>
      </c>
      <c r="L108" s="614" t="s">
        <v>376</v>
      </c>
      <c r="M108" s="657"/>
      <c r="N108" s="649"/>
    </row>
    <row r="109" spans="2:14" ht="12.95" customHeight="1">
      <c r="B109" s="620"/>
      <c r="C109" s="636"/>
      <c r="D109" s="643" t="s">
        <v>1118</v>
      </c>
      <c r="E109" s="614"/>
      <c r="F109" s="646" t="s">
        <v>1119</v>
      </c>
      <c r="G109" s="650"/>
      <c r="H109" s="650"/>
      <c r="I109" s="650"/>
      <c r="J109" s="648"/>
      <c r="K109" s="614" t="s">
        <v>1240</v>
      </c>
      <c r="L109" s="614" t="s">
        <v>376</v>
      </c>
      <c r="M109" s="657"/>
      <c r="N109" s="649"/>
    </row>
    <row r="110" spans="2:14" ht="12.95" customHeight="1">
      <c r="B110" s="620"/>
      <c r="C110" s="808" t="s">
        <v>1120</v>
      </c>
      <c r="D110" s="648"/>
      <c r="E110" s="614"/>
      <c r="F110" s="646" t="s">
        <v>1121</v>
      </c>
      <c r="G110" s="650"/>
      <c r="H110" s="650"/>
      <c r="I110" s="650"/>
      <c r="J110" s="648"/>
      <c r="K110" s="614" t="s">
        <v>1240</v>
      </c>
      <c r="L110" s="614" t="s">
        <v>376</v>
      </c>
      <c r="M110" s="657"/>
      <c r="N110" s="649"/>
    </row>
    <row r="111" spans="2:14" ht="12.95" customHeight="1">
      <c r="B111" s="620"/>
      <c r="C111" s="630" t="s">
        <v>1122</v>
      </c>
      <c r="D111" s="640"/>
      <c r="E111" s="614"/>
      <c r="F111" s="646" t="s">
        <v>1123</v>
      </c>
      <c r="G111" s="647"/>
      <c r="H111" s="647"/>
      <c r="I111" s="647"/>
      <c r="J111" s="648"/>
      <c r="K111" s="614" t="s">
        <v>1240</v>
      </c>
      <c r="L111" s="614" t="s">
        <v>376</v>
      </c>
      <c r="M111" s="657"/>
      <c r="N111" s="649"/>
    </row>
    <row r="112" spans="2:14" ht="12.95" customHeight="1">
      <c r="B112" s="620"/>
      <c r="C112" s="636"/>
      <c r="D112" s="3883" t="s">
        <v>836</v>
      </c>
      <c r="E112" s="614"/>
      <c r="F112" s="646" t="s">
        <v>862</v>
      </c>
      <c r="G112" s="647"/>
      <c r="H112" s="647"/>
      <c r="I112" s="647"/>
      <c r="J112" s="648"/>
      <c r="K112" s="614" t="s">
        <v>1240</v>
      </c>
      <c r="L112" s="614" t="s">
        <v>376</v>
      </c>
      <c r="M112" s="657"/>
      <c r="N112" s="649"/>
    </row>
    <row r="113" spans="2:14" ht="12.95" customHeight="1">
      <c r="B113" s="620"/>
      <c r="C113" s="632"/>
      <c r="D113" s="3941"/>
      <c r="E113" s="617"/>
      <c r="F113" s="651"/>
      <c r="G113" s="652"/>
      <c r="H113" s="652"/>
      <c r="I113" s="652"/>
      <c r="J113" s="653"/>
      <c r="K113" s="617" t="s">
        <v>1240</v>
      </c>
      <c r="L113" s="617" t="s">
        <v>376</v>
      </c>
      <c r="M113" s="658"/>
      <c r="N113" s="654"/>
    </row>
    <row r="114" spans="2:14" ht="12.95" customHeight="1">
      <c r="B114" s="620"/>
      <c r="C114" s="619" t="s">
        <v>863</v>
      </c>
      <c r="D114" s="620"/>
      <c r="E114" s="618"/>
      <c r="F114" s="655"/>
      <c r="G114" s="656"/>
      <c r="H114" s="656"/>
      <c r="I114" s="656"/>
      <c r="J114" s="620"/>
      <c r="K114" s="618"/>
      <c r="L114" s="618"/>
      <c r="M114" s="620"/>
      <c r="N114" s="620"/>
    </row>
    <row r="115" spans="2:14" ht="12.95" customHeight="1">
      <c r="B115" s="620"/>
      <c r="C115" s="620"/>
      <c r="D115" s="620"/>
      <c r="E115" s="620"/>
      <c r="F115" s="620"/>
      <c r="G115" s="620"/>
      <c r="H115" s="620"/>
      <c r="I115" s="620"/>
      <c r="J115" s="620"/>
      <c r="K115" s="620"/>
      <c r="L115" s="620"/>
      <c r="M115" s="620"/>
      <c r="N115" s="620"/>
    </row>
    <row r="116" spans="2:14" ht="12.95" customHeight="1">
      <c r="B116" s="620" t="s">
        <v>864</v>
      </c>
      <c r="C116" s="620"/>
      <c r="D116" s="620"/>
      <c r="E116" s="620"/>
      <c r="F116" s="620"/>
      <c r="G116" s="620"/>
      <c r="H116" s="620"/>
      <c r="I116" s="620"/>
      <c r="J116" s="620"/>
      <c r="K116" s="620"/>
      <c r="L116" s="620"/>
      <c r="M116" s="620"/>
      <c r="N116" s="620"/>
    </row>
    <row r="117" spans="2:14" ht="12.95" customHeight="1">
      <c r="B117" s="620"/>
      <c r="C117" s="3814" t="s">
        <v>865</v>
      </c>
      <c r="D117" s="3815"/>
      <c r="E117" s="3825" t="s">
        <v>1242</v>
      </c>
      <c r="F117" s="3826"/>
      <c r="G117" s="3826"/>
      <c r="H117" s="3826"/>
      <c r="I117" s="3826"/>
      <c r="J117" s="3826"/>
      <c r="K117" s="3826"/>
      <c r="L117" s="3826"/>
      <c r="M117" s="3826"/>
      <c r="N117" s="921" t="s">
        <v>1241</v>
      </c>
    </row>
    <row r="118" spans="2:14">
      <c r="B118" s="620"/>
      <c r="C118" s="661"/>
      <c r="D118" s="666"/>
      <c r="E118" s="3845" t="s">
        <v>1243</v>
      </c>
      <c r="F118" s="3846"/>
      <c r="G118" s="3847"/>
      <c r="H118" s="3847"/>
      <c r="I118" s="3847"/>
      <c r="J118" s="3847"/>
      <c r="K118" s="3847"/>
      <c r="L118" s="3847"/>
      <c r="M118" s="3847"/>
      <c r="N118" s="922" t="s">
        <v>1241</v>
      </c>
    </row>
    <row r="119" spans="2:14" ht="12.95" customHeight="1">
      <c r="B119" s="620"/>
      <c r="C119" s="3820" t="s">
        <v>866</v>
      </c>
      <c r="D119" s="3821"/>
      <c r="E119" s="3835" t="s">
        <v>1246</v>
      </c>
      <c r="F119" s="3836"/>
      <c r="G119" s="3836"/>
      <c r="H119" s="3837" t="s">
        <v>1247</v>
      </c>
      <c r="I119" s="3837"/>
      <c r="J119" s="3837"/>
      <c r="K119" s="3837"/>
      <c r="L119" s="937" t="s">
        <v>1248</v>
      </c>
      <c r="M119" s="937"/>
      <c r="N119" s="938"/>
    </row>
    <row r="120" spans="2:14">
      <c r="B120" s="620"/>
      <c r="C120" s="3822" t="s">
        <v>867</v>
      </c>
      <c r="D120" s="3823"/>
      <c r="E120" s="939"/>
      <c r="F120" s="3836" t="s">
        <v>1249</v>
      </c>
      <c r="G120" s="3836"/>
      <c r="H120" s="3836" t="s">
        <v>1250</v>
      </c>
      <c r="I120" s="3836"/>
      <c r="J120" s="3836" t="s">
        <v>1251</v>
      </c>
      <c r="K120" s="3836"/>
      <c r="L120" s="3836" t="s">
        <v>1252</v>
      </c>
      <c r="M120" s="3836"/>
      <c r="N120" s="942"/>
    </row>
    <row r="121" spans="2:14">
      <c r="B121" s="620"/>
      <c r="C121" s="661"/>
      <c r="D121" s="666"/>
      <c r="E121" s="940"/>
      <c r="F121" s="3836" t="s">
        <v>1245</v>
      </c>
      <c r="G121" s="3836"/>
      <c r="H121" s="3838"/>
      <c r="I121" s="3838"/>
      <c r="J121" s="3838"/>
      <c r="K121" s="3838"/>
      <c r="L121" s="3838"/>
      <c r="M121" s="3838"/>
      <c r="N121" s="941" t="s">
        <v>1241</v>
      </c>
    </row>
    <row r="122" spans="2:14">
      <c r="B122" s="620"/>
      <c r="C122" s="3816" t="s">
        <v>1244</v>
      </c>
      <c r="D122" s="3817"/>
      <c r="E122" s="3959" t="s">
        <v>1124</v>
      </c>
      <c r="F122" s="3960"/>
      <c r="G122" s="3960"/>
      <c r="H122" s="3959" t="s">
        <v>868</v>
      </c>
      <c r="I122" s="3959"/>
      <c r="J122" s="3959" t="s">
        <v>869</v>
      </c>
      <c r="K122" s="3959"/>
      <c r="L122" s="3959"/>
      <c r="M122" s="3961"/>
      <c r="N122" s="3962"/>
    </row>
    <row r="123" spans="2:14">
      <c r="B123" s="620"/>
      <c r="C123" s="3818"/>
      <c r="D123" s="3819"/>
      <c r="E123" s="3960"/>
      <c r="F123" s="3960"/>
      <c r="G123" s="3960"/>
      <c r="H123" s="936" t="s">
        <v>419</v>
      </c>
      <c r="I123" s="936" t="s">
        <v>17</v>
      </c>
      <c r="J123" s="3959"/>
      <c r="K123" s="3959"/>
      <c r="L123" s="3959"/>
      <c r="M123" s="3961"/>
      <c r="N123" s="3962"/>
    </row>
    <row r="124" spans="2:14">
      <c r="B124" s="620"/>
      <c r="C124" s="667"/>
      <c r="D124" s="668"/>
      <c r="E124" s="3963"/>
      <c r="F124" s="3964"/>
      <c r="G124" s="3965"/>
      <c r="H124" s="614" t="s">
        <v>1240</v>
      </c>
      <c r="I124" s="614" t="s">
        <v>376</v>
      </c>
      <c r="J124" s="3842"/>
      <c r="K124" s="3843"/>
      <c r="L124" s="3843"/>
      <c r="M124" s="3843"/>
      <c r="N124" s="3844"/>
    </row>
    <row r="125" spans="2:14">
      <c r="B125" s="620"/>
      <c r="C125" s="667"/>
      <c r="D125" s="668"/>
      <c r="E125" s="3963"/>
      <c r="F125" s="3964"/>
      <c r="G125" s="3965"/>
      <c r="H125" s="614" t="s">
        <v>1240</v>
      </c>
      <c r="I125" s="614" t="s">
        <v>376</v>
      </c>
      <c r="J125" s="3842"/>
      <c r="K125" s="3843"/>
      <c r="L125" s="3843"/>
      <c r="M125" s="3843"/>
      <c r="N125" s="3844"/>
    </row>
    <row r="126" spans="2:14">
      <c r="B126" s="620"/>
      <c r="C126" s="667"/>
      <c r="D126" s="668"/>
      <c r="E126" s="3963"/>
      <c r="F126" s="3964"/>
      <c r="G126" s="3965"/>
      <c r="H126" s="614" t="s">
        <v>1240</v>
      </c>
      <c r="I126" s="614" t="s">
        <v>376</v>
      </c>
      <c r="J126" s="3842"/>
      <c r="K126" s="3843"/>
      <c r="L126" s="3843"/>
      <c r="M126" s="3843"/>
      <c r="N126" s="3844"/>
    </row>
    <row r="127" spans="2:14">
      <c r="B127" s="620"/>
      <c r="C127" s="669"/>
      <c r="D127" s="670"/>
      <c r="E127" s="3969"/>
      <c r="F127" s="3970"/>
      <c r="G127" s="3971"/>
      <c r="H127" s="617" t="s">
        <v>1240</v>
      </c>
      <c r="I127" s="617" t="s">
        <v>376</v>
      </c>
      <c r="J127" s="3839"/>
      <c r="K127" s="3840"/>
      <c r="L127" s="3840"/>
      <c r="M127" s="3840"/>
      <c r="N127" s="3841"/>
    </row>
    <row r="128" spans="2:14">
      <c r="B128" s="620"/>
      <c r="C128" s="620"/>
      <c r="D128" s="620"/>
      <c r="E128" s="620"/>
      <c r="F128" s="620"/>
      <c r="G128" s="620"/>
      <c r="H128" s="620"/>
      <c r="I128" s="620"/>
      <c r="J128" s="620"/>
      <c r="K128" s="620"/>
      <c r="L128" s="620"/>
      <c r="M128" s="620"/>
      <c r="N128" s="620"/>
    </row>
    <row r="129" spans="2:14">
      <c r="B129" s="620" t="s">
        <v>870</v>
      </c>
      <c r="C129" s="620"/>
      <c r="D129" s="620"/>
      <c r="E129" s="620"/>
      <c r="F129" s="620"/>
      <c r="G129" s="620"/>
      <c r="H129" s="620"/>
      <c r="I129" s="620"/>
      <c r="J129" s="620"/>
      <c r="K129" s="620"/>
      <c r="L129" s="620"/>
      <c r="M129" s="620"/>
      <c r="N129" s="620"/>
    </row>
    <row r="130" spans="2:14">
      <c r="B130" s="620"/>
      <c r="C130" s="3833" t="s">
        <v>871</v>
      </c>
      <c r="D130" s="3826"/>
      <c r="E130" s="3826"/>
      <c r="F130" s="3826"/>
      <c r="G130" s="3826"/>
      <c r="H130" s="3826"/>
      <c r="I130" s="3826"/>
      <c r="J130" s="3826"/>
      <c r="K130" s="3826" t="s">
        <v>872</v>
      </c>
      <c r="L130" s="3826"/>
      <c r="M130" s="3826"/>
      <c r="N130" s="3834"/>
    </row>
    <row r="131" spans="2:14">
      <c r="B131" s="620"/>
      <c r="C131" s="3827"/>
      <c r="D131" s="3828"/>
      <c r="E131" s="3828"/>
      <c r="F131" s="3828"/>
      <c r="G131" s="3828"/>
      <c r="H131" s="3828"/>
      <c r="I131" s="3828"/>
      <c r="J131" s="3828"/>
      <c r="K131" s="3828"/>
      <c r="L131" s="3828"/>
      <c r="M131" s="3828"/>
      <c r="N131" s="3831"/>
    </row>
    <row r="132" spans="2:14">
      <c r="B132" s="620"/>
      <c r="C132" s="3829"/>
      <c r="D132" s="3830"/>
      <c r="E132" s="3830"/>
      <c r="F132" s="3830"/>
      <c r="G132" s="3830"/>
      <c r="H132" s="3830"/>
      <c r="I132" s="3830"/>
      <c r="J132" s="3830"/>
      <c r="K132" s="3830"/>
      <c r="L132" s="3830"/>
      <c r="M132" s="3830"/>
      <c r="N132" s="3832"/>
    </row>
  </sheetData>
  <dataConsolidate/>
  <mergeCells count="135">
    <mergeCell ref="E122:G123"/>
    <mergeCell ref="H122:I122"/>
    <mergeCell ref="J122:N123"/>
    <mergeCell ref="E124:G124"/>
    <mergeCell ref="E15:G15"/>
    <mergeCell ref="E125:G125"/>
    <mergeCell ref="E126:G126"/>
    <mergeCell ref="E127:G127"/>
    <mergeCell ref="F59:I59"/>
    <mergeCell ref="L59:N59"/>
    <mergeCell ref="F60:I60"/>
    <mergeCell ref="L60:N60"/>
    <mergeCell ref="F61:I61"/>
    <mergeCell ref="L61:N61"/>
    <mergeCell ref="F56:I56"/>
    <mergeCell ref="L56:N56"/>
    <mergeCell ref="F50:I50"/>
    <mergeCell ref="L50:N50"/>
    <mergeCell ref="F51:I51"/>
    <mergeCell ref="L51:N51"/>
    <mergeCell ref="F52:I52"/>
    <mergeCell ref="L52:N52"/>
    <mergeCell ref="C41:E41"/>
    <mergeCell ref="C43:F43"/>
    <mergeCell ref="F54:I54"/>
    <mergeCell ref="L54:N54"/>
    <mergeCell ref="F55:I55"/>
    <mergeCell ref="L55:N55"/>
    <mergeCell ref="D112:D113"/>
    <mergeCell ref="F62:I62"/>
    <mergeCell ref="L62:N62"/>
    <mergeCell ref="F63:I63"/>
    <mergeCell ref="L63:N63"/>
    <mergeCell ref="F67:J70"/>
    <mergeCell ref="K67:L67"/>
    <mergeCell ref="M67:N70"/>
    <mergeCell ref="D68:D70"/>
    <mergeCell ref="K68:K70"/>
    <mergeCell ref="L68:L70"/>
    <mergeCell ref="D74:D99"/>
    <mergeCell ref="D101:D102"/>
    <mergeCell ref="F57:I57"/>
    <mergeCell ref="L57:N57"/>
    <mergeCell ref="F58:I58"/>
    <mergeCell ref="L58:N58"/>
    <mergeCell ref="E14:G14"/>
    <mergeCell ref="K12:N12"/>
    <mergeCell ref="K11:N11"/>
    <mergeCell ref="H12:J12"/>
    <mergeCell ref="H11:J11"/>
    <mergeCell ref="F46:I49"/>
    <mergeCell ref="J46:K46"/>
    <mergeCell ref="L46:N49"/>
    <mergeCell ref="D47:D49"/>
    <mergeCell ref="J47:J49"/>
    <mergeCell ref="K47:K49"/>
    <mergeCell ref="G43:H43"/>
    <mergeCell ref="I43:J43"/>
    <mergeCell ref="C20:D20"/>
    <mergeCell ref="E20:G20"/>
    <mergeCell ref="H20:K20"/>
    <mergeCell ref="L20:N20"/>
    <mergeCell ref="K15:N15"/>
    <mergeCell ref="K14:N14"/>
    <mergeCell ref="H15:J15"/>
    <mergeCell ref="H14:J14"/>
    <mergeCell ref="C17:E17"/>
    <mergeCell ref="A1:A3"/>
    <mergeCell ref="K1:L1"/>
    <mergeCell ref="M1:N1"/>
    <mergeCell ref="K2:L2"/>
    <mergeCell ref="M2:N2"/>
    <mergeCell ref="E1:F1"/>
    <mergeCell ref="E2:F2"/>
    <mergeCell ref="G1:J1"/>
    <mergeCell ref="G2:J2"/>
    <mergeCell ref="A4:A6"/>
    <mergeCell ref="E13:N13"/>
    <mergeCell ref="E10:G10"/>
    <mergeCell ref="H10:I10"/>
    <mergeCell ref="K5:M5"/>
    <mergeCell ref="D6:G6"/>
    <mergeCell ref="D7:J7"/>
    <mergeCell ref="D8:J8"/>
    <mergeCell ref="D9:G9"/>
    <mergeCell ref="E12:G12"/>
    <mergeCell ref="E11:G11"/>
    <mergeCell ref="J124:N124"/>
    <mergeCell ref="F17:H17"/>
    <mergeCell ref="F40:G40"/>
    <mergeCell ref="F41:G41"/>
    <mergeCell ref="H40:I40"/>
    <mergeCell ref="I41:J41"/>
    <mergeCell ref="L41:N41"/>
    <mergeCell ref="C40:E40"/>
    <mergeCell ref="C21:D21"/>
    <mergeCell ref="E21:G21"/>
    <mergeCell ref="H21:K21"/>
    <mergeCell ref="L21:N21"/>
    <mergeCell ref="C22:D22"/>
    <mergeCell ref="E22:G22"/>
    <mergeCell ref="H22:K22"/>
    <mergeCell ref="L22:N22"/>
    <mergeCell ref="C23:D23"/>
    <mergeCell ref="E23:N23"/>
    <mergeCell ref="D31:F31"/>
    <mergeCell ref="G31:J31"/>
    <mergeCell ref="K31:N31"/>
    <mergeCell ref="D53:D54"/>
    <mergeCell ref="F53:I53"/>
    <mergeCell ref="L53:N53"/>
    <mergeCell ref="C117:D117"/>
    <mergeCell ref="C122:D123"/>
    <mergeCell ref="C119:D119"/>
    <mergeCell ref="C120:D120"/>
    <mergeCell ref="I17:M17"/>
    <mergeCell ref="E117:F117"/>
    <mergeCell ref="C131:J132"/>
    <mergeCell ref="K131:N132"/>
    <mergeCell ref="C130:J130"/>
    <mergeCell ref="K130:N130"/>
    <mergeCell ref="E119:G119"/>
    <mergeCell ref="H119:K119"/>
    <mergeCell ref="F120:G120"/>
    <mergeCell ref="H120:I120"/>
    <mergeCell ref="J120:K120"/>
    <mergeCell ref="F121:G121"/>
    <mergeCell ref="H121:M121"/>
    <mergeCell ref="L120:M120"/>
    <mergeCell ref="J127:N127"/>
    <mergeCell ref="J126:N126"/>
    <mergeCell ref="J125:N125"/>
    <mergeCell ref="E118:F118"/>
    <mergeCell ref="G117:M117"/>
    <mergeCell ref="G118:M118"/>
  </mergeCells>
  <phoneticPr fontId="6"/>
  <dataValidations count="25">
    <dataValidation imeMode="off" allowBlank="1" showInputMessage="1" showErrorMessage="1" sqref="D9:G9 D6:G6 K5:M5"/>
    <dataValidation imeMode="hiragana" allowBlank="1" showInputMessage="1" showErrorMessage="1" sqref="C131:N132 E11:N12 E14:N15 G117:M118 E124:G127 J124:N126 H10:I10"/>
    <dataValidation type="list" imeMode="off" allowBlank="1" showInputMessage="1" showErrorMessage="1" sqref="F17:H17">
      <formula1>"□電子納品を行う,■電子納品を行う"</formula1>
    </dataValidation>
    <dataValidation type="list" allowBlank="1" showInputMessage="1" showErrorMessage="1" sqref="F40:G40">
      <formula1>"■行う,□行う"</formula1>
    </dataValidation>
    <dataValidation type="list" allowBlank="1" showInputMessage="1" showErrorMessage="1" sqref="L44 H40:I40">
      <formula1>"□行わない,■行わない"</formula1>
    </dataValidation>
    <dataValidation type="list" allowBlank="1" showInputMessage="1" showErrorMessage="1" sqref="K41">
      <formula1>"□その他(,■その他("</formula1>
    </dataValidation>
    <dataValidation type="list" allowBlank="1" showInputMessage="1" showErrorMessage="1" sqref="F41:G41">
      <formula1>"□電子メール,■電子メール"</formula1>
    </dataValidation>
    <dataValidation type="list" allowBlank="1" showInputMessage="1" showErrorMessage="1" sqref="H41">
      <formula1>"□ASP,■ASP"</formula1>
    </dataValidation>
    <dataValidation type="list" allowBlank="1" showInputMessage="1" showErrorMessage="1" sqref="I41:J41">
      <formula1>"□共有サーバ,■共有サーバ"</formula1>
    </dataValidation>
    <dataValidation type="list" allowBlank="1" showInputMessage="1" showErrorMessage="1" sqref="G43:H43">
      <formula1>"□CD-R,■CD-R"</formula1>
    </dataValidation>
    <dataValidation type="list" allowBlank="1" showInputMessage="1" showErrorMessage="1" sqref="I43:J43">
      <formula1>"□DVD-R,■DVD-R"</formula1>
    </dataValidation>
    <dataValidation type="list" allowBlank="1" showInputMessage="1" showErrorMessage="1" sqref="J50:K63 K71:L113 H124:I127">
      <formula1>"□,■"</formula1>
    </dataValidation>
    <dataValidation type="list" allowBlank="1" showInputMessage="1" showErrorMessage="1" sqref="E50:E63 E71:E113">
      <formula1>"○,△,×"</formula1>
    </dataValidation>
    <dataValidation type="list" allowBlank="1" showInputMessage="1" showErrorMessage="1" sqref="E117:F117">
      <formula1>"□発 注 者　（,■発 注 者　（"</formula1>
    </dataValidation>
    <dataValidation type="list" allowBlank="1" showInputMessage="1" showErrorMessage="1" sqref="E118:F118">
      <formula1>"□受 注 者　（,■受 注 者　（"</formula1>
    </dataValidation>
    <dataValidation type="list" allowBlank="1" showInputMessage="1" showErrorMessage="1" sqref="F121:G121">
      <formula1>"□その他　  （,■その他　  （"</formula1>
    </dataValidation>
    <dataValidation type="list" allowBlank="1" showInputMessage="1" showErrorMessage="1" sqref="E119:G119">
      <formula1>"□電子媒体を利用,■電子媒体を利用"</formula1>
    </dataValidation>
    <dataValidation type="list" allowBlank="1" showInputMessage="1" showErrorMessage="1" sqref="H119:K119">
      <formula1>"□紙、電子媒体の併用,■紙、電子媒体の併用"</formula1>
    </dataValidation>
    <dataValidation type="list" allowBlank="1" showInputMessage="1" showErrorMessage="1" sqref="L119">
      <formula1>"□紙,■紙"</formula1>
    </dataValidation>
    <dataValidation type="list" allowBlank="1" showInputMessage="1" showErrorMessage="1" sqref="F120:G120">
      <formula1>"□施工計画書,■施工計画書"</formula1>
    </dataValidation>
    <dataValidation type="list" allowBlank="1" showInputMessage="1" showErrorMessage="1" sqref="H120:I120">
      <formula1>"□工事打合せ簿,■工事打合せ簿"</formula1>
    </dataValidation>
    <dataValidation type="list" allowBlank="1" showInputMessage="1" showErrorMessage="1" sqref="J120:K120">
      <formula1>"□完成図面,■完成図面"</formula1>
    </dataValidation>
    <dataValidation type="list" allowBlank="1" showInputMessage="1" showErrorMessage="1" sqref="L120">
      <formula1>"□工事写真,■工事写真"</formula1>
    </dataValidation>
    <dataValidation showInputMessage="1" showErrorMessage="1" sqref="N17"/>
    <dataValidation type="list" showInputMessage="1" showErrorMessage="1" sqref="I17:M17">
      <formula1>"□今回は電子納品を行わない　→　（７）,■今回は電子納品を行わない　→　（７）"</formula1>
    </dataValidation>
  </dataValidations>
  <hyperlinks>
    <hyperlink ref="A4:A5" location="表紙１!A1" display="表紙１へ戻る"/>
    <hyperlink ref="A4:A6" location="表紙!A1" display="表紙へ戻る"/>
    <hyperlink ref="A1:A2" location="表紙１!A1" display="表紙１へ戻る"/>
    <hyperlink ref="A1:A3" location="表紙!A1" display="表紙へ戻る"/>
  </hyperlinks>
  <printOptions horizontalCentered="1"/>
  <pageMargins left="0.98425196850393704" right="0.39370078740157483" top="0.59055118110236227" bottom="0.39370078740157483" header="0" footer="0.19685039370078741"/>
  <pageSetup paperSize="9" scale="87" fitToHeight="0" orientation="portrait" horizontalDpi="1200" verticalDpi="1200" r:id="rId1"/>
  <headerFooter scaleWithDoc="0" alignWithMargins="0">
    <oddFooter>&amp;R&amp;8「福岡県農林水産部（林務関係）電子納品運用ガイドライン　[R3.4]」　福岡県農林水産部</oddFooter>
  </headerFooter>
  <rowBreaks count="1" manualBreakCount="1">
    <brk id="64" min="1" max="13"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AL39"/>
  <sheetViews>
    <sheetView workbookViewId="0">
      <selection sqref="A1:A3"/>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6" width="2.625" style="264" customWidth="1"/>
    <col min="37" max="37" width="9.5" style="264" bestFit="1" customWidth="1"/>
    <col min="38" max="38" width="16.5" style="264" bestFit="1" customWidth="1"/>
    <col min="39" max="16384" width="9" style="264"/>
  </cols>
  <sheetData>
    <row r="1" spans="1:32" ht="24" customHeight="1">
      <c r="A1" s="1942" t="s">
        <v>755</v>
      </c>
      <c r="B1" s="104"/>
      <c r="C1" s="2403" t="s">
        <v>505</v>
      </c>
      <c r="D1" s="2404"/>
      <c r="E1" s="2404"/>
      <c r="F1" s="2404"/>
      <c r="G1" s="2404"/>
      <c r="H1" s="2404"/>
      <c r="I1" s="2404"/>
      <c r="J1" s="2404"/>
      <c r="K1" s="2404"/>
      <c r="L1" s="2404"/>
      <c r="M1" s="2404"/>
      <c r="N1" s="2404"/>
      <c r="O1" s="2404"/>
      <c r="P1" s="2404"/>
      <c r="Q1" s="2404"/>
      <c r="R1" s="2404"/>
      <c r="S1" s="2404"/>
      <c r="T1" s="2404"/>
      <c r="U1" s="2404"/>
      <c r="V1" s="2404"/>
      <c r="W1" s="2404"/>
      <c r="X1" s="2404"/>
      <c r="Y1" s="2404"/>
      <c r="Z1" s="2404"/>
      <c r="AA1" s="2404"/>
      <c r="AB1" s="2404"/>
      <c r="AC1" s="2404"/>
      <c r="AD1" s="2404"/>
      <c r="AE1" s="2404"/>
      <c r="AF1" s="104"/>
    </row>
    <row r="2" spans="1:32" ht="24" customHeight="1">
      <c r="A2" s="1942"/>
      <c r="B2" s="104"/>
      <c r="C2" s="17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04"/>
    </row>
    <row r="3" spans="1:32" ht="18" customHeight="1">
      <c r="A3" s="1942"/>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row>
    <row r="4" spans="1:32"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ht="18" customHeight="1">
      <c r="B5" s="104"/>
      <c r="C5" s="104"/>
      <c r="D5" s="2407" t="str">
        <f>"福岡県"&amp;SUBSTITUTE(入力シート!C3," ","")&amp;"長　殿"</f>
        <v>福岡県長　殿</v>
      </c>
      <c r="E5" s="2407"/>
      <c r="F5" s="2407"/>
      <c r="G5" s="2407"/>
      <c r="H5" s="2407"/>
      <c r="I5" s="2407"/>
      <c r="J5" s="2407"/>
      <c r="K5" s="2407"/>
      <c r="L5" s="2407"/>
      <c r="M5" s="2407"/>
      <c r="N5" s="2407"/>
      <c r="O5" s="2407"/>
      <c r="P5" s="565"/>
      <c r="Q5" s="565"/>
      <c r="R5" s="565"/>
      <c r="S5" s="565"/>
      <c r="T5" s="104"/>
      <c r="U5" s="104"/>
      <c r="V5" s="106"/>
      <c r="W5" s="106"/>
      <c r="X5" s="107"/>
      <c r="Y5" s="104"/>
      <c r="Z5" s="104"/>
      <c r="AA5" s="104"/>
      <c r="AB5" s="104"/>
      <c r="AC5" s="104"/>
      <c r="AD5" s="104"/>
      <c r="AE5" s="104"/>
      <c r="AF5" s="104"/>
    </row>
    <row r="6" spans="1:32" ht="18" customHeight="1">
      <c r="B6" s="104"/>
      <c r="C6" s="104"/>
      <c r="D6" s="186"/>
      <c r="E6" s="186"/>
      <c r="F6" s="186"/>
      <c r="G6" s="186"/>
      <c r="H6" s="186"/>
      <c r="I6" s="186"/>
      <c r="J6" s="186"/>
      <c r="K6" s="186"/>
      <c r="L6" s="186"/>
      <c r="M6" s="186"/>
      <c r="N6" s="186"/>
      <c r="O6" s="186"/>
      <c r="P6" s="186"/>
      <c r="Q6" s="186"/>
      <c r="R6" s="186"/>
      <c r="S6" s="186"/>
      <c r="T6" s="104"/>
      <c r="U6" s="104"/>
      <c r="V6" s="106"/>
      <c r="W6" s="106"/>
      <c r="X6" s="107"/>
      <c r="Y6" s="104"/>
      <c r="Z6" s="104"/>
      <c r="AA6" s="104"/>
      <c r="AB6" s="104"/>
      <c r="AC6" s="104"/>
      <c r="AD6" s="104"/>
      <c r="AE6" s="104"/>
      <c r="AF6" s="104"/>
    </row>
    <row r="7" spans="1:32" ht="18" customHeight="1">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ht="18" customHeight="1">
      <c r="B8" s="104"/>
      <c r="C8" s="104"/>
      <c r="D8" s="104"/>
      <c r="E8" s="104"/>
      <c r="F8" s="104"/>
      <c r="G8" s="104"/>
      <c r="H8" s="104"/>
      <c r="I8" s="104"/>
      <c r="J8" s="104"/>
      <c r="K8" s="104"/>
      <c r="L8" s="104"/>
      <c r="M8" s="104"/>
      <c r="N8" s="104"/>
      <c r="O8" s="104"/>
      <c r="P8" s="104"/>
      <c r="Q8" s="104"/>
      <c r="R8" s="104"/>
      <c r="S8" s="104"/>
      <c r="T8" s="104"/>
      <c r="U8" s="189"/>
      <c r="V8" s="189"/>
      <c r="W8" s="4000" t="s">
        <v>1184</v>
      </c>
      <c r="X8" s="4000"/>
      <c r="Y8" s="4000"/>
      <c r="Z8" s="4000"/>
      <c r="AA8" s="4000"/>
      <c r="AB8" s="4000"/>
      <c r="AC8" s="4000"/>
      <c r="AD8" s="4000"/>
      <c r="AE8" s="104"/>
      <c r="AF8" s="104"/>
    </row>
    <row r="9" spans="1:32" ht="18" customHeight="1">
      <c r="B9" s="104"/>
      <c r="C9" s="104"/>
      <c r="D9" s="104"/>
      <c r="E9" s="104"/>
      <c r="F9" s="104"/>
      <c r="G9" s="104"/>
      <c r="H9" s="104"/>
      <c r="I9" s="104"/>
      <c r="J9" s="104"/>
      <c r="K9" s="104"/>
      <c r="L9" s="104"/>
      <c r="M9" s="104"/>
      <c r="N9" s="104"/>
      <c r="O9" s="104"/>
      <c r="P9" s="104"/>
      <c r="Q9" s="104"/>
      <c r="R9" s="104"/>
      <c r="S9" s="104"/>
      <c r="T9" s="173"/>
      <c r="U9" s="187"/>
      <c r="V9" s="187"/>
      <c r="W9" s="187"/>
      <c r="X9" s="187"/>
      <c r="Y9" s="187"/>
      <c r="Z9" s="187"/>
      <c r="AA9" s="187"/>
      <c r="AB9" s="187"/>
      <c r="AC9" s="187"/>
      <c r="AD9" s="187"/>
      <c r="AE9" s="104"/>
      <c r="AF9" s="104"/>
    </row>
    <row r="10" spans="1:32"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row>
    <row r="11" spans="1:32" s="263" customFormat="1" ht="18" customHeight="1">
      <c r="B11" s="105"/>
      <c r="C11" s="105"/>
      <c r="D11" s="105"/>
      <c r="E11" s="105"/>
      <c r="F11" s="105"/>
      <c r="G11" s="105"/>
      <c r="H11" s="105"/>
      <c r="I11" s="105"/>
      <c r="J11" s="105"/>
      <c r="K11" s="105"/>
      <c r="L11" s="105"/>
      <c r="M11" s="105"/>
      <c r="N11" s="105"/>
      <c r="O11" s="105"/>
      <c r="P11" s="105"/>
      <c r="Q11" s="2405" t="s">
        <v>1380</v>
      </c>
      <c r="R11" s="2405"/>
      <c r="S11" s="2405"/>
      <c r="T11" s="2371" t="s">
        <v>262</v>
      </c>
      <c r="U11" s="2405"/>
      <c r="V11" s="3999" t="str">
        <f>" " &amp; 入力シート!D22</f>
        <v xml:space="preserve"> </v>
      </c>
      <c r="W11" s="3999"/>
      <c r="X11" s="3999"/>
      <c r="Y11" s="3999"/>
      <c r="Z11" s="3999"/>
      <c r="AA11" s="3999"/>
      <c r="AB11" s="3999"/>
      <c r="AC11" s="3999"/>
      <c r="AD11" s="3999"/>
      <c r="AE11" s="3999"/>
      <c r="AF11" s="105"/>
    </row>
    <row r="12" spans="1:32" s="263" customFormat="1" ht="18" customHeight="1">
      <c r="B12" s="105"/>
      <c r="C12" s="105"/>
      <c r="D12" s="105"/>
      <c r="E12" s="105"/>
      <c r="F12" s="105"/>
      <c r="G12" s="105"/>
      <c r="H12" s="105"/>
      <c r="I12" s="105"/>
      <c r="J12" s="105"/>
      <c r="K12" s="105"/>
      <c r="L12" s="105"/>
      <c r="M12" s="105"/>
      <c r="N12" s="105"/>
      <c r="O12" s="105"/>
      <c r="P12" s="105"/>
      <c r="Q12" s="2405"/>
      <c r="R12" s="2405"/>
      <c r="S12" s="2405"/>
      <c r="T12" s="2371" t="s">
        <v>263</v>
      </c>
      <c r="U12" s="2405"/>
      <c r="V12" s="2371" t="str">
        <f>" " &amp; 入力シート!D23</f>
        <v xml:space="preserve"> </v>
      </c>
      <c r="W12" s="2371"/>
      <c r="X12" s="2371"/>
      <c r="Y12" s="2371"/>
      <c r="Z12" s="2371"/>
      <c r="AA12" s="2371"/>
      <c r="AB12" s="2371"/>
      <c r="AC12" s="2371"/>
      <c r="AD12" s="2371"/>
      <c r="AE12" s="2371"/>
      <c r="AF12" s="105"/>
    </row>
    <row r="13" spans="1:32"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3998" t="str">
        <f>"     " &amp; 入力シート!D24</f>
        <v xml:space="preserve">     </v>
      </c>
      <c r="W13" s="3998"/>
      <c r="X13" s="3998"/>
      <c r="Y13" s="3998"/>
      <c r="Z13" s="3998"/>
      <c r="AA13" s="3998"/>
      <c r="AB13" s="3998"/>
      <c r="AC13" s="3998"/>
      <c r="AD13" s="109"/>
      <c r="AE13" s="108"/>
      <c r="AF13" s="105"/>
    </row>
    <row r="14" spans="1:32"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88"/>
      <c r="W14" s="188"/>
      <c r="X14" s="188"/>
      <c r="Y14" s="188"/>
      <c r="Z14" s="188"/>
      <c r="AA14" s="188"/>
      <c r="AB14" s="188"/>
      <c r="AC14" s="188"/>
      <c r="AD14" s="109"/>
      <c r="AE14" s="108"/>
      <c r="AF14" s="105"/>
    </row>
    <row r="15" spans="1:32" s="263" customFormat="1" ht="18" customHeight="1">
      <c r="B15" s="105"/>
      <c r="C15" s="105"/>
      <c r="D15" s="105"/>
      <c r="E15" s="105"/>
      <c r="F15" s="105"/>
      <c r="G15" s="105"/>
      <c r="H15" s="105"/>
      <c r="I15" s="105"/>
      <c r="J15" s="105"/>
      <c r="K15" s="105"/>
      <c r="L15" s="105"/>
      <c r="M15" s="105"/>
      <c r="N15" s="105"/>
      <c r="O15" s="105"/>
      <c r="P15" s="105"/>
      <c r="Q15" s="105"/>
      <c r="R15" s="105"/>
      <c r="S15" s="105"/>
      <c r="T15" s="108"/>
      <c r="U15" s="105"/>
      <c r="V15" s="105"/>
      <c r="W15" s="105"/>
      <c r="X15" s="105"/>
      <c r="Y15" s="105"/>
      <c r="Z15" s="105"/>
      <c r="AA15" s="105"/>
      <c r="AB15" s="105"/>
      <c r="AC15" s="108"/>
      <c r="AD15" s="105"/>
      <c r="AE15" s="105"/>
      <c r="AF15" s="105"/>
    </row>
    <row r="16" spans="1:32" s="263" customFormat="1" ht="18" customHeight="1">
      <c r="B16" s="105"/>
      <c r="C16" s="105"/>
      <c r="D16" s="105"/>
      <c r="E16" s="105"/>
      <c r="F16" s="105"/>
      <c r="G16" s="3997" t="s">
        <v>510</v>
      </c>
      <c r="H16" s="3997"/>
      <c r="I16" s="3997"/>
      <c r="J16" s="3997"/>
      <c r="K16" s="3997"/>
      <c r="L16" s="3997"/>
      <c r="M16" s="3997"/>
      <c r="N16" s="3997"/>
      <c r="O16" s="3997"/>
      <c r="P16" s="3997"/>
      <c r="Q16" s="3997"/>
      <c r="R16" s="3997"/>
      <c r="S16" s="3997"/>
      <c r="T16" s="3997"/>
      <c r="U16" s="3997"/>
      <c r="V16" s="3997"/>
      <c r="W16" s="3997"/>
      <c r="X16" s="3997"/>
      <c r="Y16" s="3997"/>
      <c r="Z16" s="3997"/>
      <c r="AA16" s="3997"/>
      <c r="AB16" s="3997"/>
      <c r="AC16" s="105"/>
      <c r="AD16" s="105"/>
      <c r="AE16" s="105"/>
      <c r="AF16" s="105"/>
    </row>
    <row r="17" spans="2:38" s="263" customFormat="1" ht="18" customHeight="1">
      <c r="B17" s="105"/>
      <c r="C17" s="105"/>
      <c r="D17" s="105"/>
      <c r="E17" s="105"/>
      <c r="F17" s="105"/>
      <c r="G17" s="3997" t="s">
        <v>511</v>
      </c>
      <c r="H17" s="3997"/>
      <c r="I17" s="3997"/>
      <c r="J17" s="3997"/>
      <c r="K17" s="3997"/>
      <c r="L17" s="3997"/>
      <c r="M17" s="3997"/>
      <c r="N17" s="3997"/>
      <c r="O17" s="3997"/>
      <c r="P17" s="3997"/>
      <c r="Q17" s="3997"/>
      <c r="R17" s="3997"/>
      <c r="S17" s="3997"/>
      <c r="T17" s="3997"/>
      <c r="U17" s="3997"/>
      <c r="V17" s="3997"/>
      <c r="W17" s="3997"/>
      <c r="X17" s="3997"/>
      <c r="Y17" s="3997"/>
      <c r="Z17" s="3997"/>
      <c r="AA17" s="3997"/>
      <c r="AB17" s="105"/>
      <c r="AC17" s="105"/>
      <c r="AD17" s="105"/>
      <c r="AE17" s="105"/>
      <c r="AF17" s="105"/>
    </row>
    <row r="18" spans="2:38" s="263" customFormat="1" ht="18" customHeight="1">
      <c r="B18" s="105"/>
      <c r="C18" s="105"/>
      <c r="D18" s="105"/>
      <c r="E18" s="105"/>
      <c r="F18" s="105"/>
      <c r="G18" s="194"/>
      <c r="H18" s="194"/>
      <c r="I18" s="194"/>
      <c r="J18" s="194"/>
      <c r="K18" s="194"/>
      <c r="L18" s="194"/>
      <c r="M18" s="194"/>
      <c r="N18" s="194"/>
      <c r="O18" s="194"/>
      <c r="P18" s="194"/>
      <c r="Q18" s="194"/>
      <c r="R18" s="194"/>
      <c r="S18" s="194"/>
      <c r="T18" s="194"/>
      <c r="U18" s="194"/>
      <c r="V18" s="194"/>
      <c r="W18" s="194"/>
      <c r="X18" s="194"/>
      <c r="Y18" s="194"/>
      <c r="Z18" s="194"/>
      <c r="AA18" s="194"/>
      <c r="AB18" s="105"/>
      <c r="AC18" s="105"/>
      <c r="AD18" s="105"/>
      <c r="AE18" s="105"/>
      <c r="AF18" s="105"/>
    </row>
    <row r="19" spans="2:38" s="263" customFormat="1" ht="18" customHeight="1">
      <c r="B19" s="105"/>
      <c r="C19" s="105"/>
      <c r="D19" s="105"/>
      <c r="E19" s="105"/>
      <c r="F19" s="105"/>
      <c r="G19" s="105"/>
      <c r="H19" s="3988"/>
      <c r="I19" s="3988"/>
      <c r="J19" s="3988"/>
      <c r="K19" s="3988"/>
      <c r="L19" s="3988"/>
      <c r="M19" s="3988"/>
      <c r="N19" s="3988"/>
      <c r="O19" s="3988"/>
      <c r="P19" s="3988"/>
      <c r="Q19" s="3988"/>
      <c r="R19" s="3988"/>
      <c r="S19" s="3988"/>
      <c r="T19" s="3988"/>
      <c r="U19" s="3988"/>
      <c r="V19" s="3988"/>
      <c r="W19" s="3988"/>
      <c r="X19" s="3988"/>
      <c r="Y19" s="3988"/>
      <c r="Z19" s="3988"/>
      <c r="AA19" s="3988"/>
      <c r="AB19" s="3988"/>
      <c r="AC19" s="3988"/>
      <c r="AD19" s="3988"/>
      <c r="AE19" s="105"/>
      <c r="AF19" s="105"/>
    </row>
    <row r="20" spans="2:38" s="263" customFormat="1" ht="18" customHeight="1">
      <c r="B20" s="105"/>
      <c r="C20" s="2372" t="s">
        <v>266</v>
      </c>
      <c r="D20" s="2328"/>
      <c r="E20" s="2328"/>
      <c r="F20" s="2328"/>
      <c r="G20" s="2328"/>
      <c r="H20" s="2328"/>
      <c r="I20" s="2328"/>
      <c r="J20" s="2328"/>
      <c r="K20" s="2328"/>
      <c r="L20" s="2328"/>
      <c r="M20" s="2328"/>
      <c r="N20" s="2328"/>
      <c r="O20" s="2328"/>
      <c r="P20" s="2328"/>
      <c r="Q20" s="2328"/>
      <c r="R20" s="2328"/>
      <c r="S20" s="2328"/>
      <c r="T20" s="2328"/>
      <c r="U20" s="2328"/>
      <c r="V20" s="2328"/>
      <c r="W20" s="2328"/>
      <c r="X20" s="2328"/>
      <c r="Y20" s="2328"/>
      <c r="Z20" s="2328"/>
      <c r="AA20" s="2328"/>
      <c r="AB20" s="2328"/>
      <c r="AC20" s="2328"/>
      <c r="AD20" s="2328"/>
      <c r="AE20" s="2328"/>
      <c r="AF20" s="105"/>
    </row>
    <row r="21" spans="2:38" s="263" customFormat="1" ht="18" customHeight="1">
      <c r="B21" s="105"/>
      <c r="C21" s="170"/>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05"/>
    </row>
    <row r="22" spans="2:38" s="263" customFormat="1" ht="18" customHeight="1" thickBot="1">
      <c r="B22" s="105"/>
      <c r="C22" s="105"/>
      <c r="D22" s="105"/>
      <c r="E22" s="105"/>
      <c r="F22" s="105"/>
      <c r="G22" s="105"/>
      <c r="H22" s="105"/>
      <c r="I22" s="105"/>
      <c r="J22" s="105"/>
      <c r="K22" s="110"/>
      <c r="L22" s="110"/>
      <c r="M22" s="105"/>
      <c r="N22" s="105"/>
      <c r="O22" s="105"/>
      <c r="P22" s="105"/>
      <c r="Q22" s="105"/>
      <c r="R22" s="105"/>
      <c r="S22" s="105"/>
      <c r="T22" s="105"/>
      <c r="U22" s="105"/>
      <c r="V22" s="105"/>
      <c r="W22" s="105"/>
      <c r="X22" s="105"/>
      <c r="Y22" s="105"/>
      <c r="Z22" s="105"/>
      <c r="AA22" s="105"/>
      <c r="AB22" s="105"/>
      <c r="AC22" s="105"/>
      <c r="AD22" s="105"/>
      <c r="AE22" s="105"/>
      <c r="AF22" s="105"/>
    </row>
    <row r="23" spans="2:38" s="263" customFormat="1" ht="40.5" customHeight="1">
      <c r="B23" s="105"/>
      <c r="C23" s="2373" t="s">
        <v>267</v>
      </c>
      <c r="D23" s="2374"/>
      <c r="E23" s="2374"/>
      <c r="F23" s="2375"/>
      <c r="G23" s="2376" t="str">
        <f>入力シート!$D$4&amp;入力シート!$E$4&amp;入力シート!$G$4&amp;"　"&amp;入力シート!$I$4&amp;"　"&amp;入力シート!$K$4&amp;"　"&amp;入力シート!$O$4</f>
        <v>令和年度　起工第　　号</v>
      </c>
      <c r="H23" s="2377"/>
      <c r="I23" s="2377"/>
      <c r="J23" s="2377"/>
      <c r="K23" s="2377"/>
      <c r="L23" s="2377"/>
      <c r="M23" s="2377"/>
      <c r="N23" s="2377"/>
      <c r="O23" s="2377"/>
      <c r="P23" s="2377"/>
      <c r="Q23" s="2377"/>
      <c r="R23" s="2378"/>
      <c r="S23" s="2379" t="s">
        <v>269</v>
      </c>
      <c r="T23" s="2380"/>
      <c r="U23" s="2380"/>
      <c r="V23" s="2381"/>
      <c r="W23" s="3989" t="str">
        <f>"" &amp; 入力シート!D6</f>
        <v/>
      </c>
      <c r="X23" s="3990"/>
      <c r="Y23" s="3990"/>
      <c r="Z23" s="3990"/>
      <c r="AA23" s="3990"/>
      <c r="AB23" s="3990"/>
      <c r="AC23" s="3990"/>
      <c r="AD23" s="3990"/>
      <c r="AE23" s="3991"/>
      <c r="AF23" s="105"/>
    </row>
    <row r="24" spans="2:38" s="263" customFormat="1" ht="20.25" customHeight="1">
      <c r="B24" s="105"/>
      <c r="C24" s="2393" t="s">
        <v>270</v>
      </c>
      <c r="D24" s="2343"/>
      <c r="E24" s="2343"/>
      <c r="F24" s="2344"/>
      <c r="G24" s="2394" t="str">
        <f>入力シート!$D$5&amp;" "&amp;入力シート!$D$8</f>
        <v xml:space="preserve"> </v>
      </c>
      <c r="H24" s="2395"/>
      <c r="I24" s="2395"/>
      <c r="J24" s="2395"/>
      <c r="K24" s="2395"/>
      <c r="L24" s="2395"/>
      <c r="M24" s="2395"/>
      <c r="N24" s="2395"/>
      <c r="O24" s="2395"/>
      <c r="P24" s="2395"/>
      <c r="Q24" s="2395"/>
      <c r="R24" s="2396"/>
      <c r="S24" s="2382"/>
      <c r="T24" s="2328"/>
      <c r="U24" s="2328"/>
      <c r="V24" s="2329"/>
      <c r="W24" s="3992"/>
      <c r="X24" s="3993"/>
      <c r="Y24" s="3993"/>
      <c r="Z24" s="3993"/>
      <c r="AA24" s="3993"/>
      <c r="AB24" s="3993"/>
      <c r="AC24" s="3993"/>
      <c r="AD24" s="3993"/>
      <c r="AE24" s="3994"/>
      <c r="AF24" s="105"/>
    </row>
    <row r="25" spans="2:38" s="263" customFormat="1" ht="20.25" customHeight="1">
      <c r="B25" s="105"/>
      <c r="C25" s="2345"/>
      <c r="D25" s="2346"/>
      <c r="E25" s="2346"/>
      <c r="F25" s="2347"/>
      <c r="G25" s="2390"/>
      <c r="H25" s="2391"/>
      <c r="I25" s="2391"/>
      <c r="J25" s="2391"/>
      <c r="K25" s="2391"/>
      <c r="L25" s="2391"/>
      <c r="M25" s="2391"/>
      <c r="N25" s="2391"/>
      <c r="O25" s="2391"/>
      <c r="P25" s="2391"/>
      <c r="Q25" s="2391"/>
      <c r="R25" s="2397"/>
      <c r="S25" s="2383"/>
      <c r="T25" s="2346"/>
      <c r="U25" s="2346"/>
      <c r="V25" s="2347"/>
      <c r="W25" s="3995"/>
      <c r="X25" s="2352"/>
      <c r="Y25" s="2352"/>
      <c r="Z25" s="2352"/>
      <c r="AA25" s="2352"/>
      <c r="AB25" s="2352"/>
      <c r="AC25" s="2352"/>
      <c r="AD25" s="2352"/>
      <c r="AE25" s="3996"/>
      <c r="AF25" s="105"/>
    </row>
    <row r="26" spans="2:38" s="263" customFormat="1" ht="20.25" customHeight="1">
      <c r="B26" s="105"/>
      <c r="C26" s="2342" t="s">
        <v>271</v>
      </c>
      <c r="D26" s="2343"/>
      <c r="E26" s="2343"/>
      <c r="F26" s="2344"/>
      <c r="G26" s="2348" t="s">
        <v>36</v>
      </c>
      <c r="H26" s="2350" t="str">
        <f>"" &amp; 入力シート!D7</f>
        <v/>
      </c>
      <c r="I26" s="2351"/>
      <c r="J26" s="2351"/>
      <c r="K26" s="2351"/>
      <c r="L26" s="2353" t="s">
        <v>35</v>
      </c>
      <c r="M26" s="2343"/>
      <c r="N26" s="2353" t="str">
        <f>" " &amp;入力シート!D9</f>
        <v xml:space="preserve"> </v>
      </c>
      <c r="O26" s="2353"/>
      <c r="P26" s="2353"/>
      <c r="Q26" s="2353"/>
      <c r="R26" s="2353"/>
      <c r="S26" s="2353"/>
      <c r="T26" s="2353"/>
      <c r="U26" s="2353"/>
      <c r="V26" s="2353"/>
      <c r="W26" s="2353"/>
      <c r="X26" s="2353"/>
      <c r="Y26" s="2353"/>
      <c r="Z26" s="2353"/>
      <c r="AA26" s="2353"/>
      <c r="AB26" s="2353"/>
      <c r="AC26" s="2353"/>
      <c r="AD26" s="2353"/>
      <c r="AE26" s="3985"/>
      <c r="AF26" s="105"/>
      <c r="AK26" s="1017"/>
      <c r="AL26" s="684">
        <f>入力シート!$D$17</f>
        <v>0</v>
      </c>
    </row>
    <row r="27" spans="2:38" s="263" customFormat="1" ht="20.25" customHeight="1">
      <c r="B27" s="105"/>
      <c r="C27" s="2345"/>
      <c r="D27" s="2346"/>
      <c r="E27" s="2346"/>
      <c r="F27" s="2347"/>
      <c r="G27" s="2349"/>
      <c r="H27" s="2352"/>
      <c r="I27" s="2352"/>
      <c r="J27" s="2352"/>
      <c r="K27" s="2352"/>
      <c r="L27" s="2346"/>
      <c r="M27" s="2346"/>
      <c r="N27" s="3986"/>
      <c r="O27" s="3986"/>
      <c r="P27" s="3986"/>
      <c r="Q27" s="3986"/>
      <c r="R27" s="3986"/>
      <c r="S27" s="3986"/>
      <c r="T27" s="3986"/>
      <c r="U27" s="3986"/>
      <c r="V27" s="3986"/>
      <c r="W27" s="3986"/>
      <c r="X27" s="3986"/>
      <c r="Y27" s="3986"/>
      <c r="Z27" s="3986"/>
      <c r="AA27" s="3986"/>
      <c r="AB27" s="3986"/>
      <c r="AC27" s="3986"/>
      <c r="AD27" s="3986"/>
      <c r="AE27" s="3987"/>
      <c r="AF27" s="105"/>
      <c r="AK27" s="1017"/>
      <c r="AL27" s="684" t="str">
        <f>IF(入力シート!$D$19=0,"",入力シート!$D$19)</f>
        <v/>
      </c>
    </row>
    <row r="28" spans="2:38" s="263" customFormat="1" ht="20.25" customHeight="1">
      <c r="B28" s="105"/>
      <c r="C28" s="2327" t="s">
        <v>273</v>
      </c>
      <c r="D28" s="2328"/>
      <c r="E28" s="2328"/>
      <c r="F28" s="2329"/>
      <c r="G28" s="158"/>
      <c r="H28" s="2340" t="str">
        <f>入力シート!D16</f>
        <v/>
      </c>
      <c r="I28" s="2444"/>
      <c r="J28" s="2444"/>
      <c r="K28" s="2444"/>
      <c r="L28" s="2444"/>
      <c r="M28" s="2444"/>
      <c r="N28" s="2353" t="s">
        <v>284</v>
      </c>
      <c r="O28" s="2353"/>
      <c r="P28" s="2353"/>
      <c r="Q28" s="3983" t="str">
        <f>IF(H29&gt;0,H29+1-H28,"")</f>
        <v/>
      </c>
      <c r="R28" s="3983"/>
      <c r="S28" s="2335" t="s">
        <v>274</v>
      </c>
      <c r="T28" s="4006"/>
      <c r="U28" s="2316"/>
      <c r="V28" s="2316"/>
      <c r="W28" s="2317"/>
      <c r="X28" s="4008"/>
      <c r="Y28" s="4009"/>
      <c r="Z28" s="4009"/>
      <c r="AA28" s="4009"/>
      <c r="AB28" s="4009"/>
      <c r="AC28" s="4009"/>
      <c r="AD28" s="4009"/>
      <c r="AE28" s="4010"/>
      <c r="AF28" s="105"/>
      <c r="AK28" s="1017"/>
      <c r="AL28" s="684" t="str">
        <f>IF(入力シート!$D$21=0,"",入力シート!$D$21)</f>
        <v/>
      </c>
    </row>
    <row r="29" spans="2:38" s="263" customFormat="1" ht="20.25" customHeight="1">
      <c r="B29" s="105"/>
      <c r="C29" s="4005"/>
      <c r="D29" s="2328"/>
      <c r="E29" s="2328"/>
      <c r="F29" s="2329"/>
      <c r="G29" s="192"/>
      <c r="H29" s="4013">
        <f>MAX(AL26:AL28)</f>
        <v>0</v>
      </c>
      <c r="I29" s="4014"/>
      <c r="J29" s="4014"/>
      <c r="K29" s="4014"/>
      <c r="L29" s="4014"/>
      <c r="M29" s="4014"/>
      <c r="N29" s="2405" t="s">
        <v>285</v>
      </c>
      <c r="O29" s="2405"/>
      <c r="P29" s="2405"/>
      <c r="Q29" s="3984"/>
      <c r="R29" s="3984"/>
      <c r="S29" s="4007"/>
      <c r="T29" s="2366"/>
      <c r="U29" s="2312"/>
      <c r="V29" s="2312"/>
      <c r="W29" s="4015"/>
      <c r="X29" s="4011"/>
      <c r="Y29" s="4011"/>
      <c r="Z29" s="4011"/>
      <c r="AA29" s="4011"/>
      <c r="AB29" s="4011"/>
      <c r="AC29" s="4011"/>
      <c r="AD29" s="4011"/>
      <c r="AE29" s="4012"/>
      <c r="AF29" s="105"/>
    </row>
    <row r="30" spans="2:38" s="263" customFormat="1" ht="18" customHeight="1">
      <c r="B30" s="105"/>
      <c r="C30" s="2342" t="s">
        <v>509</v>
      </c>
      <c r="D30" s="2339"/>
      <c r="E30" s="2339"/>
      <c r="F30" s="4001"/>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90"/>
      <c r="AF30" s="105"/>
    </row>
    <row r="31" spans="2:38" s="263" customFormat="1" ht="18" customHeight="1">
      <c r="B31" s="105"/>
      <c r="C31" s="2363"/>
      <c r="D31" s="2312"/>
      <c r="E31" s="2312"/>
      <c r="F31" s="4002"/>
      <c r="G31" s="105"/>
      <c r="H31" s="169" t="s">
        <v>376</v>
      </c>
      <c r="I31" s="105" t="s">
        <v>379</v>
      </c>
      <c r="J31" s="105"/>
      <c r="K31" s="105"/>
      <c r="L31" s="105"/>
      <c r="M31" s="105"/>
      <c r="N31" s="108"/>
      <c r="O31" s="105"/>
      <c r="P31" s="105"/>
      <c r="Q31" s="105"/>
      <c r="R31" s="105"/>
      <c r="S31" s="108"/>
      <c r="T31" s="105"/>
      <c r="U31" s="105"/>
      <c r="V31" s="105"/>
      <c r="W31" s="105"/>
      <c r="X31" s="105"/>
      <c r="Y31" s="105"/>
      <c r="Z31" s="105"/>
      <c r="AA31" s="105"/>
      <c r="AB31" s="105"/>
      <c r="AC31" s="105"/>
      <c r="AD31" s="105"/>
      <c r="AE31" s="115"/>
      <c r="AF31" s="105"/>
    </row>
    <row r="32" spans="2:38" s="263" customFormat="1" ht="18" customHeight="1">
      <c r="B32" s="105"/>
      <c r="C32" s="2363"/>
      <c r="D32" s="2312"/>
      <c r="E32" s="2312"/>
      <c r="F32" s="4002"/>
      <c r="G32" s="105"/>
      <c r="H32" s="169" t="s">
        <v>376</v>
      </c>
      <c r="I32" s="105" t="s">
        <v>506</v>
      </c>
      <c r="J32" s="105"/>
      <c r="K32" s="105"/>
      <c r="L32" s="105"/>
      <c r="M32" s="105"/>
      <c r="N32" s="108"/>
      <c r="O32" s="105"/>
      <c r="P32" s="105"/>
      <c r="Q32" s="105"/>
      <c r="R32" s="105"/>
      <c r="S32" s="108"/>
      <c r="T32" s="105"/>
      <c r="U32" s="105"/>
      <c r="V32" s="105"/>
      <c r="W32" s="105"/>
      <c r="X32" s="105"/>
      <c r="Y32" s="105"/>
      <c r="Z32" s="105"/>
      <c r="AA32" s="105"/>
      <c r="AB32" s="105"/>
      <c r="AC32" s="105"/>
      <c r="AD32" s="105"/>
      <c r="AE32" s="115"/>
      <c r="AF32" s="105"/>
    </row>
    <row r="33" spans="2:32" s="263" customFormat="1" ht="18" customHeight="1">
      <c r="B33" s="105"/>
      <c r="C33" s="2363"/>
      <c r="D33" s="2312"/>
      <c r="E33" s="2312"/>
      <c r="F33" s="4002"/>
      <c r="G33" s="105"/>
      <c r="H33" s="169" t="s">
        <v>376</v>
      </c>
      <c r="I33" s="105" t="s">
        <v>507</v>
      </c>
      <c r="J33" s="105"/>
      <c r="K33" s="105"/>
      <c r="L33" s="105"/>
      <c r="M33" s="105"/>
      <c r="N33" s="108"/>
      <c r="O33" s="105"/>
      <c r="P33" s="105"/>
      <c r="Q33" s="105"/>
      <c r="R33" s="105"/>
      <c r="S33" s="108"/>
      <c r="T33" s="105"/>
      <c r="U33" s="105"/>
      <c r="V33" s="105"/>
      <c r="W33" s="105"/>
      <c r="X33" s="105"/>
      <c r="Y33" s="105"/>
      <c r="Z33" s="105"/>
      <c r="AA33" s="105"/>
      <c r="AB33" s="105"/>
      <c r="AC33" s="105"/>
      <c r="AD33" s="105"/>
      <c r="AE33" s="115"/>
      <c r="AF33" s="105"/>
    </row>
    <row r="34" spans="2:32" s="263" customFormat="1" ht="18" customHeight="1">
      <c r="B34" s="105"/>
      <c r="C34" s="2363"/>
      <c r="D34" s="2312"/>
      <c r="E34" s="2312"/>
      <c r="F34" s="4002"/>
      <c r="G34" s="105"/>
      <c r="H34" s="169" t="s">
        <v>376</v>
      </c>
      <c r="I34" s="105" t="s">
        <v>508</v>
      </c>
      <c r="J34" s="105"/>
      <c r="K34" s="105"/>
      <c r="L34" s="105"/>
      <c r="M34" s="105"/>
      <c r="N34" s="108"/>
      <c r="O34" s="105"/>
      <c r="P34" s="105"/>
      <c r="Q34" s="105"/>
      <c r="R34" s="105"/>
      <c r="S34" s="108"/>
      <c r="T34" s="105"/>
      <c r="U34" s="105"/>
      <c r="V34" s="105"/>
      <c r="W34" s="105"/>
      <c r="X34" s="105"/>
      <c r="Y34" s="105"/>
      <c r="Z34" s="105"/>
      <c r="AA34" s="105"/>
      <c r="AB34" s="105"/>
      <c r="AC34" s="105"/>
      <c r="AD34" s="105"/>
      <c r="AE34" s="115"/>
      <c r="AF34" s="105"/>
    </row>
    <row r="35" spans="2:32" s="263" customFormat="1" ht="18" customHeight="1" thickBot="1">
      <c r="B35" s="105"/>
      <c r="C35" s="4003"/>
      <c r="D35" s="2325"/>
      <c r="E35" s="2325"/>
      <c r="F35" s="4004"/>
      <c r="G35" s="110"/>
      <c r="H35" s="110"/>
      <c r="I35" s="110"/>
      <c r="J35" s="110"/>
      <c r="K35" s="110"/>
      <c r="L35" s="110"/>
      <c r="M35" s="110"/>
      <c r="N35" s="193"/>
      <c r="O35" s="110"/>
      <c r="P35" s="110"/>
      <c r="Q35" s="110"/>
      <c r="R35" s="110"/>
      <c r="S35" s="193"/>
      <c r="T35" s="110"/>
      <c r="U35" s="110"/>
      <c r="V35" s="110"/>
      <c r="W35" s="110"/>
      <c r="X35" s="110"/>
      <c r="Y35" s="110"/>
      <c r="Z35" s="110"/>
      <c r="AA35" s="110"/>
      <c r="AB35" s="110"/>
      <c r="AC35" s="110"/>
      <c r="AD35" s="110"/>
      <c r="AE35" s="118"/>
      <c r="AF35" s="105"/>
    </row>
    <row r="36" spans="2:32" s="263" customFormat="1" ht="18" customHeight="1">
      <c r="B36" s="105"/>
      <c r="C36" s="105"/>
      <c r="D36" s="105"/>
      <c r="E36" s="105"/>
      <c r="F36" s="105"/>
      <c r="G36" s="105"/>
      <c r="H36" s="105"/>
      <c r="I36" s="105"/>
      <c r="J36" s="105"/>
      <c r="K36" s="105"/>
      <c r="L36" s="105"/>
      <c r="M36" s="105"/>
      <c r="N36" s="108"/>
      <c r="O36" s="105"/>
      <c r="P36" s="105"/>
      <c r="Q36" s="105"/>
      <c r="R36" s="105"/>
      <c r="S36" s="108"/>
      <c r="T36" s="105"/>
      <c r="U36" s="105"/>
      <c r="V36" s="105"/>
      <c r="W36" s="105"/>
      <c r="X36" s="105"/>
      <c r="Y36" s="105"/>
      <c r="Z36" s="105"/>
      <c r="AA36" s="105"/>
      <c r="AB36" s="105"/>
      <c r="AC36" s="105"/>
      <c r="AD36" s="105"/>
      <c r="AE36" s="105"/>
      <c r="AF36" s="105"/>
    </row>
    <row r="37" spans="2:32" s="263" customFormat="1" ht="18" customHeight="1">
      <c r="B37" s="105"/>
      <c r="C37" s="105"/>
      <c r="D37" s="105"/>
      <c r="E37" s="105"/>
      <c r="F37" s="105"/>
      <c r="G37" s="105"/>
      <c r="H37" s="105"/>
      <c r="I37" s="105"/>
      <c r="J37" s="105"/>
      <c r="K37" s="105"/>
      <c r="L37" s="105"/>
      <c r="M37" s="105"/>
      <c r="N37" s="108"/>
      <c r="O37" s="105"/>
      <c r="P37" s="105"/>
      <c r="Q37" s="105"/>
      <c r="R37" s="105"/>
      <c r="S37" s="108"/>
      <c r="T37" s="105"/>
      <c r="U37" s="105"/>
      <c r="V37" s="105"/>
      <c r="W37" s="105"/>
      <c r="X37" s="105"/>
      <c r="Y37" s="105"/>
      <c r="Z37" s="105"/>
      <c r="AA37" s="105"/>
      <c r="AB37" s="105"/>
      <c r="AC37" s="105"/>
      <c r="AD37" s="105"/>
      <c r="AE37" s="105"/>
      <c r="AF37" s="105"/>
    </row>
    <row r="38" spans="2:32" s="263" customFormat="1" ht="18" customHeight="1">
      <c r="B38" s="105"/>
      <c r="C38" s="105"/>
      <c r="D38" s="105"/>
      <c r="E38" s="105"/>
      <c r="F38" s="105"/>
      <c r="G38" s="105"/>
      <c r="H38" s="105"/>
      <c r="I38" s="105"/>
      <c r="J38" s="105"/>
      <c r="K38" s="105"/>
      <c r="L38" s="105"/>
      <c r="M38" s="105"/>
      <c r="N38" s="108"/>
      <c r="O38" s="105"/>
      <c r="P38" s="105"/>
      <c r="Q38" s="105"/>
      <c r="R38" s="105"/>
      <c r="S38" s="108"/>
      <c r="T38" s="105"/>
      <c r="U38" s="105"/>
      <c r="V38" s="105"/>
      <c r="W38" s="105"/>
      <c r="X38" s="105"/>
      <c r="Y38" s="105"/>
      <c r="Z38" s="105"/>
      <c r="AA38" s="105"/>
      <c r="AB38" s="105"/>
      <c r="AC38" s="105"/>
      <c r="AD38" s="105"/>
      <c r="AE38" s="105"/>
      <c r="AF38" s="105"/>
    </row>
    <row r="39" spans="2:3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sheetData>
  <mergeCells count="36">
    <mergeCell ref="C30:F35"/>
    <mergeCell ref="C28:F29"/>
    <mergeCell ref="H28:M28"/>
    <mergeCell ref="N28:P28"/>
    <mergeCell ref="G17:AA17"/>
    <mergeCell ref="C24:F25"/>
    <mergeCell ref="S28:T29"/>
    <mergeCell ref="G24:R25"/>
    <mergeCell ref="X28:AE29"/>
    <mergeCell ref="H29:M29"/>
    <mergeCell ref="G26:G27"/>
    <mergeCell ref="G23:R23"/>
    <mergeCell ref="C20:AE20"/>
    <mergeCell ref="N29:P29"/>
    <mergeCell ref="U29:W29"/>
    <mergeCell ref="U28:W28"/>
    <mergeCell ref="A1:A3"/>
    <mergeCell ref="V11:AE11"/>
    <mergeCell ref="T12:U12"/>
    <mergeCell ref="T11:U11"/>
    <mergeCell ref="V12:AE12"/>
    <mergeCell ref="C1:AE1"/>
    <mergeCell ref="Q11:S12"/>
    <mergeCell ref="W8:AD8"/>
    <mergeCell ref="C26:F27"/>
    <mergeCell ref="C23:F23"/>
    <mergeCell ref="D5:O5"/>
    <mergeCell ref="Q28:R29"/>
    <mergeCell ref="H26:K27"/>
    <mergeCell ref="L26:M27"/>
    <mergeCell ref="N26:AE27"/>
    <mergeCell ref="H19:AD19"/>
    <mergeCell ref="S23:V25"/>
    <mergeCell ref="W23:AE25"/>
    <mergeCell ref="G16:AB16"/>
    <mergeCell ref="V13:AC13"/>
  </mergeCells>
  <phoneticPr fontId="6"/>
  <dataValidations count="2">
    <dataValidation type="list" showInputMessage="1" sqref="H29:M29">
      <formula1>$AL$26:$AL$28</formula1>
    </dataValidation>
    <dataValidation imeMode="off" allowBlank="1" showInputMessage="1" showErrorMessage="1" sqref="W8:AD8"/>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orientation="portrait" blackAndWhite="1" r:id="rId1"/>
  <headerFooter scaleWithDoc="0"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W33"/>
  <sheetViews>
    <sheetView workbookViewId="0"/>
  </sheetViews>
  <sheetFormatPr defaultColWidth="8" defaultRowHeight="14.25"/>
  <cols>
    <col min="1" max="1" width="11" style="422" bestFit="1" customWidth="1"/>
    <col min="2" max="2" width="1.625" style="422" customWidth="1"/>
    <col min="3" max="3" width="17" style="422" customWidth="1"/>
    <col min="4" max="4" width="24.875" style="422" customWidth="1"/>
    <col min="5" max="5" width="12.75" style="422" customWidth="1"/>
    <col min="6" max="6" width="13.875" style="422" customWidth="1"/>
    <col min="7" max="8" width="13.25" style="422" customWidth="1"/>
    <col min="9" max="9" width="14.5" style="422" customWidth="1"/>
    <col min="10" max="10" width="1.625" style="422" customWidth="1"/>
    <col min="11" max="11" width="17" style="422" customWidth="1"/>
    <col min="12" max="12" width="24.875" style="422" customWidth="1"/>
    <col min="13" max="13" width="12.75" style="422" customWidth="1"/>
    <col min="14" max="14" width="13.875" style="422" customWidth="1"/>
    <col min="15" max="16" width="13.25" style="422" customWidth="1"/>
    <col min="17" max="17" width="14.5" style="422" customWidth="1"/>
    <col min="18" max="18" width="1.75" style="422" customWidth="1"/>
    <col min="19" max="20" width="8" style="422"/>
    <col min="21" max="21" width="10" style="422" customWidth="1"/>
    <col min="22" max="22" width="14.375" style="422" customWidth="1"/>
    <col min="23" max="16384" width="8" style="422"/>
  </cols>
  <sheetData>
    <row r="1" spans="1:23">
      <c r="B1" s="6"/>
      <c r="C1" s="119"/>
      <c r="D1" s="6"/>
      <c r="E1" s="6"/>
      <c r="F1" s="6"/>
      <c r="G1" s="6"/>
      <c r="H1" s="6"/>
      <c r="I1" s="6"/>
      <c r="J1" s="6"/>
      <c r="K1" s="119"/>
      <c r="L1" s="6"/>
      <c r="M1" s="6"/>
      <c r="N1" s="6"/>
      <c r="O1" s="6"/>
      <c r="P1" s="6"/>
      <c r="Q1" s="6"/>
      <c r="R1" s="6"/>
    </row>
    <row r="2" spans="1:23" ht="3" customHeight="1">
      <c r="B2" s="6"/>
      <c r="C2" s="6"/>
      <c r="D2" s="6"/>
      <c r="E2" s="6"/>
      <c r="F2" s="6"/>
      <c r="G2" s="6"/>
      <c r="H2" s="6"/>
      <c r="I2" s="6"/>
      <c r="J2" s="6"/>
      <c r="K2" s="6"/>
      <c r="L2" s="6"/>
      <c r="M2" s="6"/>
      <c r="N2" s="6"/>
      <c r="O2" s="6"/>
      <c r="P2" s="6"/>
      <c r="Q2" s="6"/>
      <c r="R2" s="6"/>
    </row>
    <row r="3" spans="1:23" s="423" customFormat="1" ht="18" customHeight="1">
      <c r="A3" s="1942" t="s">
        <v>755</v>
      </c>
      <c r="B3" s="7"/>
      <c r="C3" s="120" t="s">
        <v>63</v>
      </c>
      <c r="D3" s="121" t="s">
        <v>64</v>
      </c>
      <c r="E3" s="121" t="s">
        <v>75</v>
      </c>
      <c r="F3" s="121" t="s">
        <v>76</v>
      </c>
      <c r="G3" s="121" t="s">
        <v>65</v>
      </c>
      <c r="H3" s="121" t="s">
        <v>66</v>
      </c>
      <c r="I3" s="121" t="s">
        <v>67</v>
      </c>
      <c r="J3" s="122"/>
      <c r="K3" s="122"/>
      <c r="L3" s="122"/>
      <c r="M3" s="122"/>
      <c r="N3" s="122"/>
      <c r="O3" s="122"/>
      <c r="P3" s="122"/>
      <c r="Q3" s="122"/>
      <c r="R3" s="7"/>
    </row>
    <row r="4" spans="1:23" ht="18" customHeight="1">
      <c r="A4" s="1942"/>
      <c r="B4" s="6"/>
      <c r="C4" s="4093" t="s">
        <v>233</v>
      </c>
      <c r="D4" s="4093" t="s">
        <v>233</v>
      </c>
      <c r="E4" s="4093" t="s">
        <v>233</v>
      </c>
      <c r="F4" s="4093"/>
      <c r="G4" s="4093"/>
      <c r="H4" s="4093"/>
      <c r="I4" s="4093" t="s">
        <v>233</v>
      </c>
      <c r="J4" s="123"/>
      <c r="K4" s="123"/>
      <c r="L4" s="123"/>
      <c r="M4" s="123"/>
      <c r="N4" s="123"/>
      <c r="O4" s="123"/>
      <c r="P4" s="123"/>
      <c r="Q4" s="123"/>
      <c r="R4" s="6"/>
    </row>
    <row r="5" spans="1:23" ht="18" customHeight="1">
      <c r="A5" s="1942"/>
      <c r="B5" s="6"/>
      <c r="C5" s="4094"/>
      <c r="D5" s="4094"/>
      <c r="E5" s="4094"/>
      <c r="F5" s="4094"/>
      <c r="G5" s="4094"/>
      <c r="H5" s="4094"/>
      <c r="I5" s="4094"/>
      <c r="J5" s="123"/>
      <c r="K5" s="123"/>
      <c r="L5" s="123"/>
      <c r="M5" s="123"/>
      <c r="N5" s="123"/>
      <c r="O5" s="123"/>
      <c r="P5" s="123"/>
      <c r="Q5" s="123"/>
      <c r="R5" s="6"/>
    </row>
    <row r="6" spans="1:23" ht="18" customHeight="1">
      <c r="B6" s="6"/>
      <c r="C6" s="4095"/>
      <c r="D6" s="4095"/>
      <c r="E6" s="4095"/>
      <c r="F6" s="4095"/>
      <c r="G6" s="4095"/>
      <c r="H6" s="4095"/>
      <c r="I6" s="4095"/>
      <c r="J6" s="123"/>
      <c r="K6" s="123"/>
      <c r="L6" s="123"/>
      <c r="M6" s="123"/>
      <c r="N6" s="123"/>
      <c r="O6" s="123"/>
      <c r="P6" s="123"/>
      <c r="Q6" s="123"/>
      <c r="R6" s="6"/>
    </row>
    <row r="7" spans="1:23">
      <c r="B7" s="6"/>
      <c r="C7" s="119" t="s">
        <v>233</v>
      </c>
      <c r="D7" s="6"/>
      <c r="E7" s="6"/>
      <c r="F7" s="6"/>
      <c r="G7" s="6"/>
      <c r="H7" s="6"/>
      <c r="I7" s="6"/>
      <c r="J7" s="6"/>
      <c r="K7" s="119" t="s">
        <v>233</v>
      </c>
      <c r="L7" s="6"/>
      <c r="M7" s="6"/>
      <c r="N7" s="6"/>
      <c r="O7" s="6"/>
      <c r="P7" s="6"/>
      <c r="Q7" s="6"/>
      <c r="R7" s="6"/>
    </row>
    <row r="8" spans="1:23" s="424" customFormat="1" ht="20.25" customHeight="1">
      <c r="B8" s="8"/>
      <c r="C8" s="124" t="s">
        <v>68</v>
      </c>
      <c r="D8" s="4063" t="str">
        <f>+" " &amp; 入力シート!$D$5</f>
        <v xml:space="preserve"> </v>
      </c>
      <c r="E8" s="4063"/>
      <c r="F8" s="124" t="str">
        <f>IF(OR(入力シート!$D$6="",入力シート!$D$7&lt;&gt;""),"地区名","工事名")</f>
        <v>地区名</v>
      </c>
      <c r="G8" s="4063" t="str">
        <f>IF(入力シート!$D$7=""," " &amp;入力シート!$D$6," " &amp;入力シート!$D$7)</f>
        <v xml:space="preserve"> </v>
      </c>
      <c r="H8" s="4063"/>
      <c r="I8" s="4063"/>
      <c r="J8" s="8"/>
      <c r="K8" s="124" t="s">
        <v>68</v>
      </c>
      <c r="L8" s="4063" t="str">
        <f>D8</f>
        <v xml:space="preserve"> </v>
      </c>
      <c r="M8" s="4063"/>
      <c r="N8" s="124" t="str">
        <f>F8</f>
        <v>地区名</v>
      </c>
      <c r="O8" s="4063" t="str">
        <f>+G8</f>
        <v xml:space="preserve"> </v>
      </c>
      <c r="P8" s="4063"/>
      <c r="Q8" s="4063"/>
      <c r="R8" s="8"/>
    </row>
    <row r="9" spans="1:23" ht="3" customHeight="1">
      <c r="B9" s="6"/>
      <c r="C9" s="6"/>
      <c r="D9" s="6"/>
      <c r="E9" s="6"/>
      <c r="F9" s="6"/>
      <c r="G9" s="6"/>
      <c r="H9" s="6"/>
      <c r="I9" s="6"/>
      <c r="J9" s="6"/>
      <c r="K9" s="6"/>
      <c r="L9" s="6"/>
      <c r="M9" s="6"/>
      <c r="N9" s="6"/>
      <c r="O9" s="6"/>
      <c r="P9" s="6"/>
      <c r="Q9" s="6"/>
      <c r="R9" s="6"/>
    </row>
    <row r="10" spans="1:23" ht="36" customHeight="1">
      <c r="B10" s="6"/>
      <c r="C10" s="4069" t="s">
        <v>69</v>
      </c>
      <c r="D10" s="4070"/>
      <c r="E10" s="4070"/>
      <c r="F10" s="4070"/>
      <c r="G10" s="125" t="s">
        <v>70</v>
      </c>
      <c r="H10" s="125"/>
      <c r="I10" s="126" t="s">
        <v>71</v>
      </c>
      <c r="J10" s="127"/>
      <c r="K10" s="4069" t="s">
        <v>69</v>
      </c>
      <c r="L10" s="4070"/>
      <c r="M10" s="4070"/>
      <c r="N10" s="4070"/>
      <c r="O10" s="125" t="s">
        <v>70</v>
      </c>
      <c r="P10" s="125"/>
      <c r="Q10" s="126" t="s">
        <v>71</v>
      </c>
      <c r="R10" s="6"/>
      <c r="W10" s="422" t="s">
        <v>394</v>
      </c>
    </row>
    <row r="11" spans="1:23" s="425" customFormat="1" ht="36" customHeight="1">
      <c r="B11" s="10"/>
      <c r="C11" s="9" t="s">
        <v>72</v>
      </c>
      <c r="D11" s="4074" t="str">
        <f>"" &amp;入力シート!D6</f>
        <v/>
      </c>
      <c r="E11" s="4075"/>
      <c r="F11" s="4080" t="s">
        <v>1183</v>
      </c>
      <c r="G11" s="4081"/>
      <c r="H11" s="4081"/>
      <c r="I11" s="4082"/>
      <c r="J11" s="12"/>
      <c r="K11" s="9" t="s">
        <v>72</v>
      </c>
      <c r="L11" s="4074" t="str">
        <f>D11</f>
        <v/>
      </c>
      <c r="M11" s="4075"/>
      <c r="N11" s="4080" t="str">
        <f>F11</f>
        <v>令和　　年　　月　　日</v>
      </c>
      <c r="O11" s="4081"/>
      <c r="P11" s="4081"/>
      <c r="Q11" s="4082"/>
      <c r="R11" s="10"/>
    </row>
    <row r="12" spans="1:23" s="425" customFormat="1" ht="25.5" customHeight="1">
      <c r="B12" s="10"/>
      <c r="C12" s="4089" t="str">
        <f>入力シート!$D$4&amp;入力シート!$E$4&amp;入力シート!$G$4&amp;CHAR(10)&amp;MID(入力シート!$I$4,1,2)&amp;CHAR(10)&amp;MID(入力シート!$I$4,3,1)&amp;入力シート!$K$4&amp;入力シート!$O$4</f>
        <v>令和年度
起工
第号</v>
      </c>
      <c r="D12" s="4076"/>
      <c r="E12" s="4077"/>
      <c r="F12" s="4083"/>
      <c r="G12" s="4084"/>
      <c r="H12" s="4084"/>
      <c r="I12" s="4085"/>
      <c r="J12" s="12"/>
      <c r="K12" s="4091" t="str">
        <f>C12</f>
        <v>令和年度
起工
第号</v>
      </c>
      <c r="L12" s="4076"/>
      <c r="M12" s="4077"/>
      <c r="N12" s="4083"/>
      <c r="O12" s="4084"/>
      <c r="P12" s="4084"/>
      <c r="Q12" s="4085"/>
      <c r="R12" s="10"/>
      <c r="U12" s="425" t="s">
        <v>400</v>
      </c>
      <c r="V12" s="425" t="s">
        <v>396</v>
      </c>
    </row>
    <row r="13" spans="1:23" s="425" customFormat="1" ht="25.5" customHeight="1">
      <c r="B13" s="10"/>
      <c r="C13" s="4090"/>
      <c r="D13" s="4078"/>
      <c r="E13" s="4079"/>
      <c r="F13" s="4086"/>
      <c r="G13" s="4087"/>
      <c r="H13" s="4087"/>
      <c r="I13" s="4088"/>
      <c r="J13" s="12"/>
      <c r="K13" s="4092"/>
      <c r="L13" s="4078"/>
      <c r="M13" s="4079"/>
      <c r="N13" s="4086"/>
      <c r="O13" s="4087"/>
      <c r="P13" s="4087"/>
      <c r="Q13" s="4088"/>
      <c r="R13" s="10"/>
      <c r="U13" s="425" t="s">
        <v>401</v>
      </c>
      <c r="V13" s="425" t="s">
        <v>1374</v>
      </c>
    </row>
    <row r="14" spans="1:23" s="425" customFormat="1" ht="36" customHeight="1">
      <c r="B14" s="10"/>
      <c r="C14" s="11" t="s">
        <v>73</v>
      </c>
      <c r="D14" s="4064"/>
      <c r="E14" s="4065"/>
      <c r="F14" s="164" t="s">
        <v>1390</v>
      </c>
      <c r="G14" s="4066" t="str">
        <f>"　"&amp;入力シート!D23&amp;CHAR(10)&amp;"　　現場代理人　"&amp;入力シート!D25</f>
        <v>　
　　現場代理人　</v>
      </c>
      <c r="H14" s="4067"/>
      <c r="I14" s="4068"/>
      <c r="J14" s="128"/>
      <c r="K14" s="11" t="str">
        <f>C14</f>
        <v>監　督　員</v>
      </c>
      <c r="L14" s="4064">
        <f>D14</f>
        <v>0</v>
      </c>
      <c r="M14" s="4065"/>
      <c r="N14" s="164" t="str">
        <f>+F14</f>
        <v>受　注　者</v>
      </c>
      <c r="O14" s="4066" t="str">
        <f>G14</f>
        <v>　
　　現場代理人　</v>
      </c>
      <c r="P14" s="4067"/>
      <c r="Q14" s="4068"/>
      <c r="R14" s="10"/>
      <c r="U14" s="425" t="s">
        <v>402</v>
      </c>
    </row>
    <row r="15" spans="1:23" s="425" customFormat="1" ht="36" customHeight="1">
      <c r="B15" s="10"/>
      <c r="C15" s="4071" t="s">
        <v>403</v>
      </c>
      <c r="D15" s="4072"/>
      <c r="E15" s="4072"/>
      <c r="F15" s="4073"/>
      <c r="G15" s="4071" t="s">
        <v>396</v>
      </c>
      <c r="H15" s="4072"/>
      <c r="I15" s="4073"/>
      <c r="J15" s="129"/>
      <c r="K15" s="4071" t="str">
        <f>C15</f>
        <v>協　　　議</v>
      </c>
      <c r="L15" s="4072"/>
      <c r="M15" s="4072"/>
      <c r="N15" s="4073"/>
      <c r="O15" s="4071" t="str">
        <f>G15</f>
        <v>（発議：発注者）</v>
      </c>
      <c r="P15" s="4072"/>
      <c r="Q15" s="4073"/>
      <c r="R15" s="10"/>
      <c r="U15" s="425" t="s">
        <v>403</v>
      </c>
    </row>
    <row r="16" spans="1:23" s="425" customFormat="1" ht="36" customHeight="1">
      <c r="B16" s="10"/>
      <c r="C16" s="4052"/>
      <c r="D16" s="4053"/>
      <c r="E16" s="4053"/>
      <c r="F16" s="4053"/>
      <c r="G16" s="4053"/>
      <c r="H16" s="4053"/>
      <c r="I16" s="4054"/>
      <c r="J16" s="129"/>
      <c r="K16" s="4052">
        <f>C16</f>
        <v>0</v>
      </c>
      <c r="L16" s="4061"/>
      <c r="M16" s="4061"/>
      <c r="N16" s="4061"/>
      <c r="O16" s="4061"/>
      <c r="P16" s="4061"/>
      <c r="Q16" s="4062"/>
      <c r="R16" s="10"/>
      <c r="U16" s="425" t="s">
        <v>404</v>
      </c>
    </row>
    <row r="17" spans="2:21" s="425" customFormat="1" ht="36" customHeight="1">
      <c r="B17" s="10"/>
      <c r="C17" s="4052"/>
      <c r="D17" s="4053"/>
      <c r="E17" s="4053"/>
      <c r="F17" s="4053"/>
      <c r="G17" s="4053"/>
      <c r="H17" s="4053"/>
      <c r="I17" s="4054"/>
      <c r="J17" s="129"/>
      <c r="K17" s="4055"/>
      <c r="L17" s="4056"/>
      <c r="M17" s="4056"/>
      <c r="N17" s="4056"/>
      <c r="O17" s="4056"/>
      <c r="P17" s="4056"/>
      <c r="Q17" s="4057"/>
      <c r="R17" s="10"/>
      <c r="U17" s="425" t="s">
        <v>405</v>
      </c>
    </row>
    <row r="18" spans="2:21" s="425" customFormat="1" ht="36" customHeight="1">
      <c r="B18" s="10"/>
      <c r="C18" s="4016"/>
      <c r="D18" s="4017"/>
      <c r="E18" s="4017"/>
      <c r="F18" s="4017"/>
      <c r="G18" s="4017"/>
      <c r="H18" s="4017"/>
      <c r="I18" s="4018"/>
      <c r="J18" s="130"/>
      <c r="K18" s="4016">
        <f t="shared" ref="K18:K23" si="0">C18</f>
        <v>0</v>
      </c>
      <c r="L18" s="4017"/>
      <c r="M18" s="4017"/>
      <c r="N18" s="4017"/>
      <c r="O18" s="4017"/>
      <c r="P18" s="4017"/>
      <c r="Q18" s="4018"/>
      <c r="R18" s="10"/>
      <c r="U18" s="425" t="s">
        <v>406</v>
      </c>
    </row>
    <row r="19" spans="2:21" s="425" customFormat="1" ht="36" customHeight="1">
      <c r="B19" s="10"/>
      <c r="C19" s="4058"/>
      <c r="D19" s="4059"/>
      <c r="E19" s="4059"/>
      <c r="F19" s="4059"/>
      <c r="G19" s="4059"/>
      <c r="H19" s="4059"/>
      <c r="I19" s="4060"/>
      <c r="J19" s="129"/>
      <c r="K19" s="4058">
        <f t="shared" si="0"/>
        <v>0</v>
      </c>
      <c r="L19" s="4059"/>
      <c r="M19" s="4059"/>
      <c r="N19" s="4059"/>
      <c r="O19" s="4059"/>
      <c r="P19" s="4059"/>
      <c r="Q19" s="4060"/>
      <c r="R19" s="10"/>
    </row>
    <row r="20" spans="2:21" s="425" customFormat="1" ht="36" customHeight="1">
      <c r="B20" s="10"/>
      <c r="C20" s="4049"/>
      <c r="D20" s="4050"/>
      <c r="E20" s="4050"/>
      <c r="F20" s="4050"/>
      <c r="G20" s="4050"/>
      <c r="H20" s="4050"/>
      <c r="I20" s="4051"/>
      <c r="J20" s="129"/>
      <c r="K20" s="4049">
        <f t="shared" si="0"/>
        <v>0</v>
      </c>
      <c r="L20" s="4050"/>
      <c r="M20" s="4050"/>
      <c r="N20" s="4050"/>
      <c r="O20" s="4050"/>
      <c r="P20" s="4050"/>
      <c r="Q20" s="4051"/>
      <c r="R20" s="10"/>
    </row>
    <row r="21" spans="2:21" s="425" customFormat="1" ht="36" customHeight="1">
      <c r="B21" s="10"/>
      <c r="C21" s="4042"/>
      <c r="D21" s="4043"/>
      <c r="E21" s="4043"/>
      <c r="F21" s="4043"/>
      <c r="G21" s="4043"/>
      <c r="H21" s="4043"/>
      <c r="I21" s="4044"/>
      <c r="J21" s="129"/>
      <c r="K21" s="4042">
        <f t="shared" si="0"/>
        <v>0</v>
      </c>
      <c r="L21" s="4043"/>
      <c r="M21" s="4043"/>
      <c r="N21" s="4043"/>
      <c r="O21" s="4043"/>
      <c r="P21" s="4043"/>
      <c r="Q21" s="4044"/>
      <c r="R21" s="10"/>
    </row>
    <row r="22" spans="2:21" s="425" customFormat="1" ht="36" customHeight="1">
      <c r="B22" s="10"/>
      <c r="C22" s="4042"/>
      <c r="D22" s="4043"/>
      <c r="E22" s="4043"/>
      <c r="F22" s="4043"/>
      <c r="G22" s="4043"/>
      <c r="H22" s="4043"/>
      <c r="I22" s="4044"/>
      <c r="J22" s="129"/>
      <c r="K22" s="4042">
        <f t="shared" si="0"/>
        <v>0</v>
      </c>
      <c r="L22" s="4043"/>
      <c r="M22" s="4043"/>
      <c r="N22" s="4043"/>
      <c r="O22" s="4043"/>
      <c r="P22" s="4043"/>
      <c r="Q22" s="4044"/>
      <c r="R22" s="10"/>
    </row>
    <row r="23" spans="2:21" s="425" customFormat="1" ht="36" customHeight="1">
      <c r="B23" s="10"/>
      <c r="C23" s="4042"/>
      <c r="D23" s="4043"/>
      <c r="E23" s="4043"/>
      <c r="F23" s="4043"/>
      <c r="G23" s="4043"/>
      <c r="H23" s="4043"/>
      <c r="I23" s="4044"/>
      <c r="J23" s="129"/>
      <c r="K23" s="4042">
        <f t="shared" si="0"/>
        <v>0</v>
      </c>
      <c r="L23" s="4043"/>
      <c r="M23" s="4043"/>
      <c r="N23" s="4043"/>
      <c r="O23" s="4043"/>
      <c r="P23" s="4043"/>
      <c r="Q23" s="4044"/>
      <c r="R23" s="10"/>
    </row>
    <row r="24" spans="2:21" s="425" customFormat="1" ht="10.5" customHeight="1">
      <c r="B24" s="10"/>
      <c r="C24" s="4045"/>
      <c r="D24" s="4045"/>
      <c r="E24" s="4045"/>
      <c r="F24" s="4045"/>
      <c r="G24" s="4045"/>
      <c r="H24" s="4045"/>
      <c r="I24" s="4045"/>
      <c r="J24" s="129"/>
      <c r="K24" s="4046"/>
      <c r="L24" s="4047"/>
      <c r="M24" s="4047"/>
      <c r="N24" s="4047"/>
      <c r="O24" s="4047"/>
      <c r="P24" s="4047"/>
      <c r="Q24" s="4048"/>
      <c r="R24" s="10"/>
    </row>
    <row r="25" spans="2:21" s="425" customFormat="1" ht="36" customHeight="1">
      <c r="B25" s="10"/>
      <c r="C25" s="4045" t="s">
        <v>77</v>
      </c>
      <c r="D25" s="4045"/>
      <c r="E25" s="4045"/>
      <c r="F25" s="4045"/>
      <c r="G25" s="4045"/>
      <c r="H25" s="4045"/>
      <c r="I25" s="4045"/>
      <c r="J25" s="129"/>
      <c r="K25" s="4046" t="str">
        <f>C25</f>
        <v>処理・回答）</v>
      </c>
      <c r="L25" s="4047"/>
      <c r="M25" s="4047"/>
      <c r="N25" s="4047"/>
      <c r="O25" s="4047"/>
      <c r="P25" s="4047"/>
      <c r="Q25" s="4048"/>
      <c r="R25" s="10"/>
    </row>
    <row r="26" spans="2:21" s="425" customFormat="1" ht="36" customHeight="1">
      <c r="B26" s="10"/>
      <c r="C26" s="4036"/>
      <c r="D26" s="4037"/>
      <c r="E26" s="4037"/>
      <c r="F26" s="4037"/>
      <c r="G26" s="4037"/>
      <c r="H26" s="4037"/>
      <c r="I26" s="4038"/>
      <c r="J26" s="129"/>
      <c r="K26" s="4039"/>
      <c r="L26" s="4040"/>
      <c r="M26" s="4040"/>
      <c r="N26" s="4040"/>
      <c r="O26" s="4040"/>
      <c r="P26" s="4040"/>
      <c r="Q26" s="4041"/>
      <c r="R26" s="10"/>
    </row>
    <row r="27" spans="2:21" s="425" customFormat="1" ht="36" customHeight="1">
      <c r="B27" s="10"/>
      <c r="C27" s="4016" t="s">
        <v>233</v>
      </c>
      <c r="D27" s="4017"/>
      <c r="E27" s="4017"/>
      <c r="F27" s="4017"/>
      <c r="G27" s="4017"/>
      <c r="H27" s="4017"/>
      <c r="I27" s="4018"/>
      <c r="J27" s="129"/>
      <c r="K27" s="4016"/>
      <c r="L27" s="4017"/>
      <c r="M27" s="4017"/>
      <c r="N27" s="4017"/>
      <c r="O27" s="4017"/>
      <c r="P27" s="4017"/>
      <c r="Q27" s="4018"/>
      <c r="R27" s="10"/>
    </row>
    <row r="28" spans="2:21" s="425" customFormat="1" ht="36" customHeight="1">
      <c r="B28" s="10"/>
      <c r="C28" s="4016" t="s">
        <v>233</v>
      </c>
      <c r="D28" s="4017"/>
      <c r="E28" s="4017"/>
      <c r="F28" s="4017"/>
      <c r="G28" s="4017"/>
      <c r="H28" s="4017"/>
      <c r="I28" s="4018"/>
      <c r="J28" s="129"/>
      <c r="K28" s="4016"/>
      <c r="L28" s="4017"/>
      <c r="M28" s="4017"/>
      <c r="N28" s="4017"/>
      <c r="O28" s="4017"/>
      <c r="P28" s="4017"/>
      <c r="Q28" s="4018"/>
      <c r="R28" s="10"/>
    </row>
    <row r="29" spans="2:21" s="425" customFormat="1" ht="36" customHeight="1">
      <c r="B29" s="10"/>
      <c r="C29" s="4016" t="s">
        <v>233</v>
      </c>
      <c r="D29" s="4017"/>
      <c r="E29" s="4017"/>
      <c r="F29" s="4017"/>
      <c r="G29" s="4017"/>
      <c r="H29" s="4017"/>
      <c r="I29" s="4018"/>
      <c r="J29" s="129"/>
      <c r="K29" s="4016" t="str">
        <f>C29</f>
        <v>　</v>
      </c>
      <c r="L29" s="4017"/>
      <c r="M29" s="4017"/>
      <c r="N29" s="4017"/>
      <c r="O29" s="4017"/>
      <c r="P29" s="4017"/>
      <c r="Q29" s="4018"/>
      <c r="R29" s="10"/>
    </row>
    <row r="30" spans="2:21" s="425" customFormat="1" ht="36" customHeight="1">
      <c r="B30" s="10"/>
      <c r="C30" s="4031" t="s">
        <v>233</v>
      </c>
      <c r="D30" s="4032"/>
      <c r="E30" s="4032"/>
      <c r="F30" s="4032"/>
      <c r="G30" s="4032"/>
      <c r="H30" s="4032"/>
      <c r="I30" s="4033"/>
      <c r="J30" s="129"/>
      <c r="K30" s="4031" t="str">
        <f>C30</f>
        <v>　</v>
      </c>
      <c r="L30" s="4032"/>
      <c r="M30" s="4032"/>
      <c r="N30" s="4032"/>
      <c r="O30" s="4032"/>
      <c r="P30" s="4032"/>
      <c r="Q30" s="4033"/>
      <c r="R30" s="10"/>
    </row>
    <row r="31" spans="2:21" s="425" customFormat="1" ht="36" customHeight="1">
      <c r="B31" s="10"/>
      <c r="C31" s="131" t="s">
        <v>74</v>
      </c>
      <c r="D31" s="4034"/>
      <c r="E31" s="4034"/>
      <c r="F31" s="4034"/>
      <c r="G31" s="4034"/>
      <c r="H31" s="4034"/>
      <c r="I31" s="4035"/>
      <c r="J31" s="10"/>
      <c r="K31" s="131" t="s">
        <v>74</v>
      </c>
      <c r="L31" s="4034"/>
      <c r="M31" s="4034"/>
      <c r="N31" s="4034"/>
      <c r="O31" s="4034"/>
      <c r="P31" s="4034"/>
      <c r="Q31" s="4035"/>
      <c r="R31" s="10"/>
    </row>
    <row r="32" spans="2:21" s="425" customFormat="1" ht="36" customHeight="1">
      <c r="B32" s="10"/>
      <c r="C32" s="4019"/>
      <c r="D32" s="4020"/>
      <c r="E32" s="4020"/>
      <c r="F32" s="4020"/>
      <c r="G32" s="4020"/>
      <c r="H32" s="4020"/>
      <c r="I32" s="4021"/>
      <c r="J32" s="10"/>
      <c r="K32" s="4025" t="s">
        <v>233</v>
      </c>
      <c r="L32" s="4026"/>
      <c r="M32" s="4026"/>
      <c r="N32" s="4026"/>
      <c r="O32" s="4026"/>
      <c r="P32" s="4026"/>
      <c r="Q32" s="4027"/>
      <c r="R32" s="10"/>
    </row>
    <row r="33" spans="2:18" s="425" customFormat="1" ht="36" customHeight="1">
      <c r="B33" s="10"/>
      <c r="C33" s="4022"/>
      <c r="D33" s="4023"/>
      <c r="E33" s="4023"/>
      <c r="F33" s="4023"/>
      <c r="G33" s="4023"/>
      <c r="H33" s="4023"/>
      <c r="I33" s="4024"/>
      <c r="J33" s="10"/>
      <c r="K33" s="4028"/>
      <c r="L33" s="4029"/>
      <c r="M33" s="4029"/>
      <c r="N33" s="4029"/>
      <c r="O33" s="4029"/>
      <c r="P33" s="4029"/>
      <c r="Q33" s="4030"/>
      <c r="R33" s="10"/>
    </row>
  </sheetData>
  <dataConsolidate/>
  <mergeCells count="62">
    <mergeCell ref="A3:A5"/>
    <mergeCell ref="D11:E13"/>
    <mergeCell ref="F11:I13"/>
    <mergeCell ref="L11:M13"/>
    <mergeCell ref="N11:Q13"/>
    <mergeCell ref="C12:C13"/>
    <mergeCell ref="K12:K13"/>
    <mergeCell ref="C4:C6"/>
    <mergeCell ref="D4:D6"/>
    <mergeCell ref="E4:E6"/>
    <mergeCell ref="I4:I6"/>
    <mergeCell ref="H4:H6"/>
    <mergeCell ref="G4:G6"/>
    <mergeCell ref="F4:F6"/>
    <mergeCell ref="G8:I8"/>
    <mergeCell ref="O8:Q8"/>
    <mergeCell ref="C16:I16"/>
    <mergeCell ref="K16:Q16"/>
    <mergeCell ref="D8:E8"/>
    <mergeCell ref="L8:M8"/>
    <mergeCell ref="D14:E14"/>
    <mergeCell ref="G14:I14"/>
    <mergeCell ref="L14:M14"/>
    <mergeCell ref="C10:F10"/>
    <mergeCell ref="K10:N10"/>
    <mergeCell ref="O14:Q14"/>
    <mergeCell ref="C15:F15"/>
    <mergeCell ref="G15:I15"/>
    <mergeCell ref="K15:N15"/>
    <mergeCell ref="O15:Q15"/>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C29:I29"/>
    <mergeCell ref="K29:Q29"/>
    <mergeCell ref="C32:I33"/>
    <mergeCell ref="K32:Q33"/>
    <mergeCell ref="C30:I30"/>
    <mergeCell ref="K30:Q30"/>
    <mergeCell ref="D31:I31"/>
    <mergeCell ref="L31:Q31"/>
  </mergeCells>
  <phoneticPr fontId="6"/>
  <dataValidations count="4">
    <dataValidation type="list" allowBlank="1" showInputMessage="1" showErrorMessage="1" sqref="C15:F15">
      <formula1>$U$12:$U$18</formula1>
    </dataValidation>
    <dataValidation type="list" allowBlank="1" showInputMessage="1" showErrorMessage="1" sqref="G15:I15">
      <formula1>$V$12:$V$13</formula1>
    </dataValidation>
    <dataValidation imeMode="hiragana" allowBlank="1" showInputMessage="1" showErrorMessage="1" sqref="D14:E14"/>
    <dataValidation imeMode="off" allowBlank="1" showInputMessage="1" showErrorMessage="1" sqref="F11:I13"/>
  </dataValidations>
  <hyperlinks>
    <hyperlink ref="A3:A4" location="表紙１!A1" display="表紙１へ戻る"/>
    <hyperlink ref="A3:A5" location="表紙!A1" display="表紙へ戻る"/>
  </hyperlinks>
  <printOptions horizontalCentered="1"/>
  <pageMargins left="0.86614173228346458" right="0.47244094488188981" top="0.98425196850393704" bottom="1.1811023622047245" header="0.51181102362204722" footer="0.23622047244094491"/>
  <pageSetup paperSize="9" scale="79" fitToWidth="0" orientation="portrait" r:id="rId1"/>
  <headerFooter scaleWithDoc="0" alignWithMargins="0"/>
  <colBreaks count="1" manualBreakCount="1">
    <brk id="9" max="32"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2">
    <pageSetUpPr fitToPage="1"/>
  </sheetPr>
  <dimension ref="A1:Y31"/>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14" width="5.375" style="300" customWidth="1"/>
    <col min="15" max="15" width="5.75" style="300" customWidth="1"/>
    <col min="16" max="16" width="5.625" style="300" customWidth="1"/>
    <col min="17" max="20" width="5.75" style="300" customWidth="1"/>
    <col min="21" max="21" width="1.5" style="300" customWidth="1"/>
    <col min="22" max="24" width="8" style="300"/>
    <col min="25" max="25" width="15.125" style="300" bestFit="1" customWidth="1"/>
    <col min="26" max="16384" width="8" style="300"/>
  </cols>
  <sheetData>
    <row r="1" spans="1:25" ht="21" customHeight="1">
      <c r="A1" s="1942" t="s">
        <v>755</v>
      </c>
      <c r="B1" s="2"/>
      <c r="C1" s="2"/>
      <c r="D1" s="2"/>
      <c r="E1" s="2"/>
      <c r="F1" s="2"/>
      <c r="G1" s="2"/>
      <c r="H1" s="2"/>
      <c r="I1" s="2"/>
      <c r="J1" s="2"/>
      <c r="K1" s="2"/>
      <c r="L1" s="2"/>
      <c r="M1" s="2"/>
      <c r="N1" s="2"/>
      <c r="O1" s="2"/>
      <c r="P1" s="2"/>
      <c r="Q1" s="2"/>
      <c r="R1" s="2"/>
      <c r="S1" s="2"/>
      <c r="T1" s="2"/>
      <c r="U1" s="2"/>
    </row>
    <row r="2" spans="1:25" ht="20.25" customHeight="1">
      <c r="A2" s="1942"/>
      <c r="B2" s="74"/>
      <c r="C2" s="74"/>
      <c r="D2" s="74"/>
      <c r="E2" s="74"/>
      <c r="F2" s="74"/>
      <c r="G2" s="74"/>
      <c r="H2" s="74"/>
      <c r="I2" s="74"/>
      <c r="J2" s="74"/>
      <c r="K2" s="3582" t="s">
        <v>224</v>
      </c>
      <c r="L2" s="3585"/>
      <c r="M2" s="3582" t="s">
        <v>225</v>
      </c>
      <c r="N2" s="3585"/>
      <c r="O2" s="3585"/>
      <c r="P2" s="3585"/>
      <c r="Q2" s="3560" t="s">
        <v>296</v>
      </c>
      <c r="R2" s="3575"/>
      <c r="S2" s="3560" t="s">
        <v>226</v>
      </c>
      <c r="T2" s="3562"/>
      <c r="U2" s="75"/>
      <c r="V2" s="301"/>
    </row>
    <row r="3" spans="1:25" ht="45" customHeight="1">
      <c r="A3" s="1942"/>
      <c r="B3" s="2"/>
      <c r="C3" s="76"/>
      <c r="D3" s="2"/>
      <c r="E3" s="2"/>
      <c r="F3" s="2"/>
      <c r="G3" s="76"/>
      <c r="H3" s="75"/>
      <c r="I3" s="75"/>
      <c r="J3" s="77"/>
      <c r="K3" s="3582"/>
      <c r="L3" s="3583"/>
      <c r="M3" s="3583"/>
      <c r="N3" s="3583"/>
      <c r="O3" s="3583"/>
      <c r="P3" s="3583"/>
      <c r="Q3" s="3560"/>
      <c r="R3" s="3562"/>
      <c r="S3" s="3560"/>
      <c r="T3" s="3562"/>
      <c r="U3" s="77"/>
      <c r="V3" s="302"/>
    </row>
    <row r="4" spans="1:25" ht="16.5" customHeight="1">
      <c r="B4" s="2"/>
      <c r="C4" s="2"/>
      <c r="D4" s="2"/>
      <c r="E4" s="2"/>
      <c r="F4" s="2"/>
      <c r="G4" s="2"/>
      <c r="H4" s="2"/>
      <c r="I4" s="2"/>
      <c r="J4" s="2"/>
      <c r="K4" s="2"/>
      <c r="L4" s="2"/>
      <c r="M4" s="2"/>
      <c r="N4" s="2"/>
      <c r="O4" s="2"/>
      <c r="P4" s="2"/>
      <c r="Q4" s="2"/>
      <c r="R4" s="2"/>
      <c r="S4" s="2"/>
      <c r="T4" s="2"/>
      <c r="U4" s="2"/>
    </row>
    <row r="5" spans="1:25" ht="36" customHeight="1">
      <c r="B5" s="78"/>
      <c r="C5" s="79"/>
      <c r="D5" s="79"/>
      <c r="E5" s="79"/>
      <c r="F5" s="4119" t="str">
        <f>"福岡県"&amp;SUBSTITUTE(入力シート!C3," ","")&amp;"長　殿"</f>
        <v>福岡県長　殿</v>
      </c>
      <c r="G5" s="4119"/>
      <c r="H5" s="4119"/>
      <c r="I5" s="4119"/>
      <c r="J5" s="4119"/>
      <c r="K5" s="4119"/>
      <c r="L5" s="4119"/>
      <c r="M5" s="79"/>
      <c r="N5" s="79"/>
      <c r="O5" s="79"/>
      <c r="P5" s="79"/>
      <c r="Q5" s="79"/>
      <c r="R5" s="79"/>
      <c r="S5" s="79"/>
      <c r="T5" s="79"/>
      <c r="U5" s="80"/>
    </row>
    <row r="6" spans="1:25" ht="16.5" customHeight="1">
      <c r="B6" s="81"/>
      <c r="C6" s="2"/>
      <c r="D6" s="2"/>
      <c r="E6" s="2"/>
      <c r="F6" s="2"/>
      <c r="G6" s="2"/>
      <c r="H6" s="2"/>
      <c r="I6" s="2"/>
      <c r="J6" s="2"/>
      <c r="K6" s="2"/>
      <c r="L6" s="2"/>
      <c r="M6" s="2"/>
      <c r="N6" s="2"/>
      <c r="O6" s="2"/>
      <c r="P6" s="2"/>
      <c r="Q6" s="2"/>
      <c r="R6" s="2"/>
      <c r="S6" s="2"/>
      <c r="T6" s="2"/>
      <c r="U6" s="82"/>
    </row>
    <row r="7" spans="1:25" ht="17.25" customHeight="1">
      <c r="B7" s="81"/>
      <c r="C7" s="2"/>
      <c r="D7" s="2"/>
      <c r="E7" s="2"/>
      <c r="F7" s="2"/>
      <c r="G7" s="2"/>
      <c r="H7" s="2"/>
      <c r="I7" s="2"/>
      <c r="J7" s="2"/>
      <c r="K7" s="2"/>
      <c r="L7" s="2"/>
      <c r="M7" s="2"/>
      <c r="N7" s="2"/>
      <c r="O7" s="2"/>
      <c r="P7" s="4115" t="s">
        <v>1181</v>
      </c>
      <c r="Q7" s="4115"/>
      <c r="R7" s="4115"/>
      <c r="S7" s="4115"/>
      <c r="T7" s="2"/>
      <c r="U7" s="82"/>
    </row>
    <row r="8" spans="1:25" ht="17.25" customHeight="1">
      <c r="B8" s="81"/>
      <c r="C8" s="2"/>
      <c r="D8" s="2"/>
      <c r="E8" s="2"/>
      <c r="F8" s="2"/>
      <c r="G8" s="2"/>
      <c r="H8" s="2"/>
      <c r="I8" s="2"/>
      <c r="J8" s="2"/>
      <c r="K8" s="2"/>
      <c r="L8" s="2"/>
      <c r="M8" s="2"/>
      <c r="N8" s="2"/>
      <c r="O8" s="2"/>
      <c r="P8" s="2"/>
      <c r="Q8" s="2"/>
      <c r="R8" s="2"/>
      <c r="S8" s="2"/>
      <c r="T8" s="2"/>
      <c r="U8" s="82"/>
    </row>
    <row r="9" spans="1:25" ht="16.5" customHeight="1">
      <c r="B9" s="81"/>
      <c r="C9" s="2"/>
      <c r="D9" s="2"/>
      <c r="E9" s="2"/>
      <c r="F9" s="2"/>
      <c r="G9" s="2"/>
      <c r="H9" s="2"/>
      <c r="I9" s="2"/>
      <c r="J9" s="2"/>
      <c r="K9" s="2"/>
      <c r="L9" s="83" t="s">
        <v>1391</v>
      </c>
      <c r="M9" s="2"/>
      <c r="N9" s="83" t="s">
        <v>227</v>
      </c>
      <c r="O9" s="4112" t="str">
        <f>" " &amp; 入力シート!D22</f>
        <v xml:space="preserve"> </v>
      </c>
      <c r="P9" s="4112"/>
      <c r="Q9" s="4112"/>
      <c r="R9" s="4112"/>
      <c r="S9" s="4112"/>
      <c r="T9" s="4112"/>
      <c r="U9" s="82"/>
    </row>
    <row r="10" spans="1:25" ht="17.25" customHeight="1">
      <c r="B10" s="81"/>
      <c r="C10" s="2"/>
      <c r="D10" s="2"/>
      <c r="E10" s="2"/>
      <c r="F10" s="2"/>
      <c r="G10" s="2"/>
      <c r="H10" s="2"/>
      <c r="I10" s="2"/>
      <c r="J10" s="2"/>
      <c r="K10" s="2"/>
      <c r="L10" s="2"/>
      <c r="M10" s="2"/>
      <c r="N10" s="83"/>
      <c r="O10" s="83"/>
      <c r="P10" s="2"/>
      <c r="Q10" s="2"/>
      <c r="R10" s="75"/>
      <c r="S10" s="2"/>
      <c r="T10" s="2"/>
      <c r="U10" s="82"/>
    </row>
    <row r="11" spans="1:25" ht="16.5" customHeight="1">
      <c r="B11" s="81"/>
      <c r="C11" s="2"/>
      <c r="D11" s="2"/>
      <c r="E11" s="2"/>
      <c r="F11" s="2"/>
      <c r="G11" s="2"/>
      <c r="H11" s="2"/>
      <c r="I11" s="2"/>
      <c r="J11" s="2"/>
      <c r="K11" s="2"/>
      <c r="L11" s="2"/>
      <c r="M11" s="2"/>
      <c r="N11" s="83" t="s">
        <v>228</v>
      </c>
      <c r="O11" s="4113" t="str">
        <f>" " &amp; 入力シート!D23</f>
        <v xml:space="preserve"> </v>
      </c>
      <c r="P11" s="4113"/>
      <c r="Q11" s="4113"/>
      <c r="R11" s="4113"/>
      <c r="S11" s="4113"/>
      <c r="T11" s="4113"/>
      <c r="U11" s="82"/>
      <c r="Y11" s="1055"/>
    </row>
    <row r="12" spans="1:25" ht="17.25" customHeight="1">
      <c r="B12" s="81"/>
      <c r="C12" s="2"/>
      <c r="D12" s="2"/>
      <c r="E12" s="2"/>
      <c r="F12" s="2"/>
      <c r="G12" s="2"/>
      <c r="H12" s="2"/>
      <c r="I12" s="2"/>
      <c r="J12" s="2"/>
      <c r="K12" s="2"/>
      <c r="L12" s="2"/>
      <c r="M12" s="2"/>
      <c r="N12" s="2"/>
      <c r="O12" s="4114" t="str">
        <f>"     " &amp; 入力シート!D24</f>
        <v xml:space="preserve">     </v>
      </c>
      <c r="P12" s="4114"/>
      <c r="Q12" s="4114"/>
      <c r="R12" s="4114"/>
      <c r="S12" s="4114"/>
      <c r="T12" s="84"/>
      <c r="U12" s="82"/>
      <c r="Y12" s="1055"/>
    </row>
    <row r="13" spans="1:25" ht="17.25" customHeight="1">
      <c r="B13" s="81"/>
      <c r="C13" s="2"/>
      <c r="D13" s="2"/>
      <c r="E13" s="2"/>
      <c r="F13" s="2"/>
      <c r="G13" s="2"/>
      <c r="H13" s="2"/>
      <c r="I13" s="2"/>
      <c r="J13" s="2"/>
      <c r="K13" s="2"/>
      <c r="L13" s="2"/>
      <c r="M13" s="2"/>
      <c r="N13" s="2"/>
      <c r="O13" s="2"/>
      <c r="P13" s="2"/>
      <c r="Q13" s="2"/>
      <c r="R13" s="2"/>
      <c r="S13" s="2"/>
      <c r="T13" s="2"/>
      <c r="U13" s="82"/>
      <c r="Y13" s="1055"/>
    </row>
    <row r="14" spans="1:25" ht="16.5" customHeight="1">
      <c r="B14" s="3576" t="s">
        <v>518</v>
      </c>
      <c r="C14" s="3577"/>
      <c r="D14" s="3577"/>
      <c r="E14" s="3577"/>
      <c r="F14" s="3577"/>
      <c r="G14" s="3577"/>
      <c r="H14" s="3577"/>
      <c r="I14" s="3577"/>
      <c r="J14" s="3577"/>
      <c r="K14" s="3577"/>
      <c r="L14" s="3577"/>
      <c r="M14" s="3577"/>
      <c r="N14" s="3577"/>
      <c r="O14" s="3577"/>
      <c r="P14" s="3577"/>
      <c r="Q14" s="3577"/>
      <c r="R14" s="3577"/>
      <c r="S14" s="3577"/>
      <c r="T14" s="3577"/>
      <c r="U14" s="3578"/>
      <c r="Y14" s="1055"/>
    </row>
    <row r="15" spans="1:25" ht="17.25" customHeight="1">
      <c r="B15" s="81"/>
      <c r="C15" s="2"/>
      <c r="D15" s="2"/>
      <c r="E15" s="2"/>
      <c r="F15" s="85"/>
      <c r="G15" s="85"/>
      <c r="H15" s="85"/>
      <c r="I15" s="85"/>
      <c r="J15" s="2"/>
      <c r="K15" s="2"/>
      <c r="L15" s="2"/>
      <c r="M15" s="2"/>
      <c r="N15" s="2"/>
      <c r="O15" s="2"/>
      <c r="P15" s="2"/>
      <c r="Q15" s="85"/>
      <c r="R15" s="2"/>
      <c r="S15" s="86"/>
      <c r="T15" s="2"/>
      <c r="U15" s="82"/>
      <c r="Y15" s="1055"/>
    </row>
    <row r="16" spans="1:25" ht="42" customHeight="1">
      <c r="B16" s="87"/>
      <c r="C16" s="3589" t="s">
        <v>289</v>
      </c>
      <c r="D16" s="3590"/>
      <c r="E16" s="3590"/>
      <c r="F16" s="3590"/>
      <c r="G16" s="3591"/>
      <c r="H16" s="4116" t="str">
        <f>" "&amp;入力シート!$D$5&amp;" "&amp;入力シート!$D$8</f>
        <v xml:space="preserve">  </v>
      </c>
      <c r="I16" s="4117"/>
      <c r="J16" s="4117"/>
      <c r="K16" s="4117"/>
      <c r="L16" s="4117"/>
      <c r="M16" s="4118"/>
      <c r="N16" s="3560" t="s">
        <v>230</v>
      </c>
      <c r="O16" s="3562"/>
      <c r="P16" s="4116" t="str">
        <f>"" &amp; 入力シート!D6</f>
        <v/>
      </c>
      <c r="Q16" s="4117"/>
      <c r="R16" s="4117"/>
      <c r="S16" s="4117"/>
      <c r="T16" s="4117"/>
      <c r="U16" s="4120"/>
      <c r="Y16" s="1055"/>
    </row>
    <row r="17" spans="2:25" ht="42" customHeight="1">
      <c r="B17" s="87"/>
      <c r="C17" s="3589" t="s">
        <v>290</v>
      </c>
      <c r="D17" s="3590"/>
      <c r="E17" s="3590"/>
      <c r="F17" s="3590"/>
      <c r="G17" s="3591"/>
      <c r="H17" s="4123" t="str">
        <f>" "&amp;入力シート!$D$4&amp;入力シート!$E$4&amp;入力シート!$G$4&amp;入力シート!$I$4&amp;入力シート!$K$4&amp;入力シート!$O$4</f>
        <v xml:space="preserve"> 令和年度起工第号</v>
      </c>
      <c r="I17" s="4124"/>
      <c r="J17" s="4124"/>
      <c r="K17" s="4124"/>
      <c r="L17" s="4124"/>
      <c r="M17" s="4125"/>
      <c r="N17" s="3560" t="s">
        <v>1180</v>
      </c>
      <c r="O17" s="3562"/>
      <c r="P17" s="4121" t="str">
        <f>"" &amp; 入力シート!D7</f>
        <v/>
      </c>
      <c r="Q17" s="4122"/>
      <c r="R17" s="4122"/>
      <c r="S17" s="4122"/>
      <c r="T17" s="4122"/>
      <c r="U17" s="89"/>
      <c r="Y17" s="1055"/>
    </row>
    <row r="18" spans="2:25" ht="21" customHeight="1">
      <c r="B18" s="90"/>
      <c r="C18" s="3570" t="s">
        <v>291</v>
      </c>
      <c r="D18" s="3571"/>
      <c r="E18" s="3571"/>
      <c r="F18" s="3571"/>
      <c r="G18" s="3572"/>
      <c r="H18" s="3597" t="str">
        <f>入力シート!D16</f>
        <v/>
      </c>
      <c r="I18" s="3598"/>
      <c r="J18" s="3598"/>
      <c r="K18" s="3598"/>
      <c r="L18" s="3598"/>
      <c r="M18" s="3598"/>
      <c r="N18" s="3598"/>
      <c r="O18" s="3565" t="str">
        <f>IF(H19&gt;0,H19+1-H18,"")</f>
        <v/>
      </c>
      <c r="P18" s="3556" t="s">
        <v>298</v>
      </c>
      <c r="Q18" s="3565"/>
      <c r="R18" s="3556"/>
      <c r="S18" s="3556"/>
      <c r="T18" s="91"/>
      <c r="U18" s="82"/>
      <c r="Y18" s="1056">
        <f>入力シート!$D$17</f>
        <v>0</v>
      </c>
    </row>
    <row r="19" spans="2:25" ht="21" customHeight="1">
      <c r="B19" s="92"/>
      <c r="C19" s="3573"/>
      <c r="D19" s="3573"/>
      <c r="E19" s="3573"/>
      <c r="F19" s="3573"/>
      <c r="G19" s="3574"/>
      <c r="H19" s="3599">
        <f>MAX(Y18:Y21)</f>
        <v>0</v>
      </c>
      <c r="I19" s="3600"/>
      <c r="J19" s="3600"/>
      <c r="K19" s="3600"/>
      <c r="L19" s="3600"/>
      <c r="M19" s="3600"/>
      <c r="N19" s="3600"/>
      <c r="O19" s="3566"/>
      <c r="P19" s="3557"/>
      <c r="Q19" s="3566"/>
      <c r="R19" s="3557"/>
      <c r="S19" s="3557"/>
      <c r="T19" s="2"/>
      <c r="U19" s="93"/>
      <c r="Y19" s="1056" t="str">
        <f>IF(入力シート!$D$19=0,"",入力シート!$D$19)</f>
        <v/>
      </c>
    </row>
    <row r="20" spans="2:25" ht="21" customHeight="1">
      <c r="B20" s="95"/>
      <c r="C20" s="3570" t="s">
        <v>1543</v>
      </c>
      <c r="D20" s="3571"/>
      <c r="E20" s="3571"/>
      <c r="F20" s="3571"/>
      <c r="G20" s="3572"/>
      <c r="H20" s="1050"/>
      <c r="I20" s="4104" t="s">
        <v>1372</v>
      </c>
      <c r="J20" s="4104"/>
      <c r="K20" s="4104"/>
      <c r="L20" s="4104"/>
      <c r="M20" s="4104"/>
      <c r="N20" s="4104"/>
      <c r="O20" s="4104"/>
      <c r="P20" s="4106" t="s">
        <v>299</v>
      </c>
      <c r="Q20" s="4110">
        <v>1</v>
      </c>
      <c r="R20" s="4108" t="s">
        <v>300</v>
      </c>
      <c r="S20" s="1051"/>
      <c r="T20" s="1052"/>
      <c r="U20" s="82"/>
      <c r="Y20" s="1056" t="str">
        <f>IF(入力シート!$D$21=0,"",入力シート!$D$21)</f>
        <v/>
      </c>
    </row>
    <row r="21" spans="2:25" ht="21" customHeight="1">
      <c r="B21" s="95"/>
      <c r="C21" s="3573"/>
      <c r="D21" s="3573"/>
      <c r="E21" s="3573"/>
      <c r="F21" s="3573"/>
      <c r="G21" s="3574"/>
      <c r="H21" s="1050"/>
      <c r="I21" s="4105"/>
      <c r="J21" s="4105"/>
      <c r="K21" s="4105"/>
      <c r="L21" s="4105"/>
      <c r="M21" s="4105"/>
      <c r="N21" s="4105"/>
      <c r="O21" s="4105"/>
      <c r="P21" s="4107"/>
      <c r="Q21" s="4111"/>
      <c r="R21" s="4109"/>
      <c r="S21" s="1053"/>
      <c r="T21" s="1054"/>
      <c r="U21" s="82"/>
      <c r="Y21" s="1056"/>
    </row>
    <row r="22" spans="2:25" ht="21" customHeight="1">
      <c r="B22" s="94"/>
      <c r="C22" s="4096" t="s">
        <v>232</v>
      </c>
      <c r="D22" s="3571"/>
      <c r="E22" s="3571"/>
      <c r="F22" s="3571"/>
      <c r="G22" s="3571"/>
      <c r="H22" s="3571"/>
      <c r="I22" s="3571"/>
      <c r="J22" s="3571"/>
      <c r="K22" s="3571"/>
      <c r="L22" s="3571"/>
      <c r="M22" s="3571"/>
      <c r="N22" s="3571"/>
      <c r="O22" s="3571"/>
      <c r="P22" s="3571"/>
      <c r="Q22" s="3571"/>
      <c r="R22" s="3571"/>
      <c r="S22" s="3571"/>
      <c r="T22" s="3571"/>
      <c r="U22" s="3594"/>
      <c r="Y22" s="1055"/>
    </row>
    <row r="23" spans="2:25" ht="21" customHeight="1">
      <c r="B23" s="95"/>
      <c r="C23" s="3573"/>
      <c r="D23" s="3573"/>
      <c r="E23" s="3573"/>
      <c r="F23" s="3573"/>
      <c r="G23" s="3573"/>
      <c r="H23" s="3573"/>
      <c r="I23" s="3573"/>
      <c r="J23" s="3573"/>
      <c r="K23" s="3573"/>
      <c r="L23" s="3573"/>
      <c r="M23" s="3573"/>
      <c r="N23" s="3573"/>
      <c r="O23" s="3573"/>
      <c r="P23" s="3573"/>
      <c r="Q23" s="3573"/>
      <c r="R23" s="3573"/>
      <c r="S23" s="3573"/>
      <c r="T23" s="3573"/>
      <c r="U23" s="3596"/>
      <c r="Y23" s="1055"/>
    </row>
    <row r="24" spans="2:25" ht="42" customHeight="1">
      <c r="B24" s="100"/>
      <c r="C24" s="4099"/>
      <c r="D24" s="4100"/>
      <c r="E24" s="4100"/>
      <c r="F24" s="4100"/>
      <c r="G24" s="4100"/>
      <c r="H24" s="4100"/>
      <c r="I24" s="4100"/>
      <c r="J24" s="4100"/>
      <c r="K24" s="4100"/>
      <c r="L24" s="4100"/>
      <c r="M24" s="4100"/>
      <c r="N24" s="4100"/>
      <c r="O24" s="4100"/>
      <c r="P24" s="4100"/>
      <c r="Q24" s="4100"/>
      <c r="R24" s="4100"/>
      <c r="S24" s="4100"/>
      <c r="T24" s="4100"/>
      <c r="U24" s="101"/>
    </row>
    <row r="25" spans="2:25" ht="42" customHeight="1">
      <c r="B25" s="102"/>
      <c r="C25" s="4101"/>
      <c r="D25" s="4102"/>
      <c r="E25" s="4102"/>
      <c r="F25" s="4102"/>
      <c r="G25" s="4102"/>
      <c r="H25" s="4102"/>
      <c r="I25" s="4102"/>
      <c r="J25" s="4102"/>
      <c r="K25" s="4102"/>
      <c r="L25" s="4102"/>
      <c r="M25" s="4102"/>
      <c r="N25" s="4102"/>
      <c r="O25" s="4102"/>
      <c r="P25" s="4102"/>
      <c r="Q25" s="4102"/>
      <c r="R25" s="4102"/>
      <c r="S25" s="4102"/>
      <c r="T25" s="4102"/>
      <c r="U25" s="103"/>
    </row>
    <row r="26" spans="2:25" ht="42" customHeight="1">
      <c r="B26" s="102"/>
      <c r="C26" s="4101"/>
      <c r="D26" s="4102"/>
      <c r="E26" s="4102"/>
      <c r="F26" s="4102"/>
      <c r="G26" s="4102"/>
      <c r="H26" s="4102"/>
      <c r="I26" s="4102"/>
      <c r="J26" s="4102"/>
      <c r="K26" s="4102"/>
      <c r="L26" s="4102"/>
      <c r="M26" s="4102"/>
      <c r="N26" s="4102"/>
      <c r="O26" s="4102"/>
      <c r="P26" s="4102"/>
      <c r="Q26" s="4102"/>
      <c r="R26" s="4102"/>
      <c r="S26" s="4102"/>
      <c r="T26" s="4102"/>
      <c r="U26" s="103"/>
    </row>
    <row r="27" spans="2:25" ht="42" customHeight="1">
      <c r="B27" s="87"/>
      <c r="C27" s="4101"/>
      <c r="D27" s="4103"/>
      <c r="E27" s="4103"/>
      <c r="F27" s="4103"/>
      <c r="G27" s="4103"/>
      <c r="H27" s="4103"/>
      <c r="I27" s="4103"/>
      <c r="J27" s="4103"/>
      <c r="K27" s="4103"/>
      <c r="L27" s="4103"/>
      <c r="M27" s="4103"/>
      <c r="N27" s="4103"/>
      <c r="O27" s="4103"/>
      <c r="P27" s="4103"/>
      <c r="Q27" s="4103"/>
      <c r="R27" s="4103"/>
      <c r="S27" s="4103"/>
      <c r="T27" s="4103"/>
      <c r="U27" s="89"/>
    </row>
    <row r="28" spans="2:25" ht="42" customHeight="1">
      <c r="B28" s="87"/>
      <c r="C28" s="4101"/>
      <c r="D28" s="4103"/>
      <c r="E28" s="4103"/>
      <c r="F28" s="4103"/>
      <c r="G28" s="4103"/>
      <c r="H28" s="4103"/>
      <c r="I28" s="4103"/>
      <c r="J28" s="4103"/>
      <c r="K28" s="4103"/>
      <c r="L28" s="4103"/>
      <c r="M28" s="4103"/>
      <c r="N28" s="4103"/>
      <c r="O28" s="4103"/>
      <c r="P28" s="4103"/>
      <c r="Q28" s="4103"/>
      <c r="R28" s="4103"/>
      <c r="S28" s="4103"/>
      <c r="T28" s="4103"/>
      <c r="U28" s="89"/>
    </row>
    <row r="29" spans="2:25" ht="42" customHeight="1">
      <c r="B29" s="87"/>
      <c r="C29" s="4101"/>
      <c r="D29" s="4103"/>
      <c r="E29" s="4103"/>
      <c r="F29" s="4103"/>
      <c r="G29" s="4103"/>
      <c r="H29" s="4103"/>
      <c r="I29" s="4103"/>
      <c r="J29" s="4103"/>
      <c r="K29" s="4103"/>
      <c r="L29" s="4103"/>
      <c r="M29" s="4103"/>
      <c r="N29" s="4103"/>
      <c r="O29" s="4103"/>
      <c r="P29" s="4103"/>
      <c r="Q29" s="4103"/>
      <c r="R29" s="4103"/>
      <c r="S29" s="4103"/>
      <c r="T29" s="4103"/>
      <c r="U29" s="89"/>
    </row>
    <row r="30" spans="2:25" ht="42" customHeight="1">
      <c r="B30" s="87"/>
      <c r="C30" s="4101"/>
      <c r="D30" s="4103"/>
      <c r="E30" s="4103"/>
      <c r="F30" s="4103"/>
      <c r="G30" s="4103"/>
      <c r="H30" s="4103"/>
      <c r="I30" s="4103"/>
      <c r="J30" s="4103"/>
      <c r="K30" s="4103"/>
      <c r="L30" s="4103"/>
      <c r="M30" s="4103"/>
      <c r="N30" s="4103"/>
      <c r="O30" s="4103"/>
      <c r="P30" s="4103"/>
      <c r="Q30" s="4103"/>
      <c r="R30" s="4103"/>
      <c r="S30" s="4103"/>
      <c r="T30" s="4103"/>
      <c r="U30" s="89"/>
    </row>
    <row r="31" spans="2:25" ht="42" customHeight="1">
      <c r="B31" s="98"/>
      <c r="C31" s="4097"/>
      <c r="D31" s="4098"/>
      <c r="E31" s="4098"/>
      <c r="F31" s="4098"/>
      <c r="G31" s="4098"/>
      <c r="H31" s="4098"/>
      <c r="I31" s="4098"/>
      <c r="J31" s="4098"/>
      <c r="K31" s="4098"/>
      <c r="L31" s="4098"/>
      <c r="M31" s="4098"/>
      <c r="N31" s="4098"/>
      <c r="O31" s="4098"/>
      <c r="P31" s="4098"/>
      <c r="Q31" s="4098"/>
      <c r="R31" s="4098"/>
      <c r="S31" s="4098"/>
      <c r="T31" s="4098"/>
      <c r="U31" s="99"/>
    </row>
  </sheetData>
  <mergeCells count="45">
    <mergeCell ref="A1:A3"/>
    <mergeCell ref="C17:G17"/>
    <mergeCell ref="Q3:R3"/>
    <mergeCell ref="H16:M16"/>
    <mergeCell ref="F5:L5"/>
    <mergeCell ref="M2:P2"/>
    <mergeCell ref="K3:L3"/>
    <mergeCell ref="M3:P3"/>
    <mergeCell ref="P16:U16"/>
    <mergeCell ref="P17:T17"/>
    <mergeCell ref="C16:G16"/>
    <mergeCell ref="H17:M17"/>
    <mergeCell ref="N16:O16"/>
    <mergeCell ref="N17:O17"/>
    <mergeCell ref="S3:T3"/>
    <mergeCell ref="B14:U14"/>
    <mergeCell ref="K2:L2"/>
    <mergeCell ref="S2:T2"/>
    <mergeCell ref="O9:T9"/>
    <mergeCell ref="O11:T11"/>
    <mergeCell ref="O12:S12"/>
    <mergeCell ref="Q2:R2"/>
    <mergeCell ref="P7:S7"/>
    <mergeCell ref="C18:G19"/>
    <mergeCell ref="O18:O19"/>
    <mergeCell ref="P18:P19"/>
    <mergeCell ref="P20:P21"/>
    <mergeCell ref="R20:R21"/>
    <mergeCell ref="Q20:Q21"/>
    <mergeCell ref="C22:U23"/>
    <mergeCell ref="C20:G21"/>
    <mergeCell ref="H18:N18"/>
    <mergeCell ref="H19:N19"/>
    <mergeCell ref="C31:T31"/>
    <mergeCell ref="C24:T24"/>
    <mergeCell ref="C25:T25"/>
    <mergeCell ref="C26:T26"/>
    <mergeCell ref="C27:T27"/>
    <mergeCell ref="C28:T28"/>
    <mergeCell ref="C29:T29"/>
    <mergeCell ref="C30:T30"/>
    <mergeCell ref="I20:O21"/>
    <mergeCell ref="R18:R19"/>
    <mergeCell ref="S18:S19"/>
    <mergeCell ref="Q18:Q19"/>
  </mergeCells>
  <phoneticPr fontId="8"/>
  <dataValidations disablePrompts="1" count="2">
    <dataValidation type="list" showInputMessage="1" sqref="H20">
      <formula1>$Y$18:$Y$21</formula1>
    </dataValidation>
    <dataValidation type="list" showInputMessage="1" sqref="H19:N19">
      <formula1>$Y$18:$Y$20</formula1>
    </dataValidation>
  </dataValidations>
  <hyperlinks>
    <hyperlink ref="A1:A2" location="表紙１!A1" display="表紙１へ戻る"/>
    <hyperlink ref="A1:A3" location="表紙!A1" display="表紙へ戻る"/>
  </hyperlinks>
  <pageMargins left="0.98425196850393704" right="0.19685039370078741" top="0.51181102362204722" bottom="0.39370078740157483" header="0.51181102362204722" footer="0.19685039370078741"/>
  <pageSetup paperSize="9" scale="98" orientation="portrait" blackAndWhite="1" horizontalDpi="300" verticalDpi="300" r:id="rId1"/>
  <headerFooter scaleWithDoc="0"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O46"/>
  <sheetViews>
    <sheetView workbookViewId="0">
      <selection sqref="A1:A3"/>
    </sheetView>
  </sheetViews>
  <sheetFormatPr defaultColWidth="8.875" defaultRowHeight="13.5"/>
  <cols>
    <col min="1" max="1" width="10.625" style="263" bestFit="1" customWidth="1"/>
    <col min="2" max="2" width="4.125" style="263" customWidth="1"/>
    <col min="3" max="3" width="4.5" style="263" customWidth="1"/>
    <col min="4" max="4" width="10.375" style="263" customWidth="1"/>
    <col min="5" max="5" width="4.25" style="263" customWidth="1"/>
    <col min="6" max="6" width="5.625" style="263" customWidth="1"/>
    <col min="7" max="7" width="10.25" style="263" customWidth="1"/>
    <col min="8" max="8" width="9.375" style="263" customWidth="1"/>
    <col min="9" max="9" width="7.25" style="263" customWidth="1"/>
    <col min="10" max="10" width="5.75" style="263" customWidth="1"/>
    <col min="11" max="11" width="5.5" style="263" customWidth="1"/>
    <col min="12" max="12" width="4.5" style="263" customWidth="1"/>
    <col min="13" max="13" width="12.25" style="263" customWidth="1"/>
    <col min="14" max="14" width="3.375" style="263" customWidth="1"/>
    <col min="15" max="15" width="1.625" style="263" customWidth="1"/>
    <col min="16" max="16384" width="8.875" style="263"/>
  </cols>
  <sheetData>
    <row r="1" spans="1:15" ht="21.75" customHeight="1">
      <c r="A1" s="1942" t="s">
        <v>755</v>
      </c>
      <c r="B1" s="105"/>
      <c r="C1" s="105"/>
      <c r="D1" s="105"/>
      <c r="E1" s="105"/>
      <c r="F1" s="243"/>
      <c r="G1" s="230" t="s">
        <v>255</v>
      </c>
      <c r="H1" s="2308" t="s">
        <v>541</v>
      </c>
      <c r="I1" s="2309"/>
      <c r="J1" s="2310"/>
      <c r="K1" s="2308" t="s">
        <v>24</v>
      </c>
      <c r="L1" s="2310"/>
      <c r="M1" s="230" t="s">
        <v>668</v>
      </c>
      <c r="N1" s="105"/>
      <c r="O1" s="105"/>
    </row>
    <row r="2" spans="1:15" ht="21.75" customHeight="1">
      <c r="A2" s="1942"/>
      <c r="B2" s="105"/>
      <c r="C2" s="105"/>
      <c r="D2" s="105"/>
      <c r="E2" s="105"/>
      <c r="F2" s="526"/>
      <c r="G2" s="4128"/>
      <c r="H2" s="2359"/>
      <c r="I2" s="2339"/>
      <c r="J2" s="4001"/>
      <c r="K2" s="2359"/>
      <c r="L2" s="4001"/>
      <c r="M2" s="4128"/>
      <c r="N2" s="105"/>
      <c r="O2" s="105"/>
    </row>
    <row r="3" spans="1:15" ht="21.75" customHeight="1">
      <c r="A3" s="1942"/>
      <c r="B3" s="105"/>
      <c r="C3" s="105"/>
      <c r="D3" s="105"/>
      <c r="E3" s="105"/>
      <c r="F3" s="526"/>
      <c r="G3" s="4129"/>
      <c r="H3" s="2456"/>
      <c r="I3" s="2457"/>
      <c r="J3" s="4127"/>
      <c r="K3" s="2456"/>
      <c r="L3" s="4127"/>
      <c r="M3" s="4129"/>
      <c r="N3" s="105"/>
      <c r="O3" s="105"/>
    </row>
    <row r="4" spans="1:15" ht="37.5" customHeight="1">
      <c r="B4" s="105"/>
      <c r="C4" s="105"/>
      <c r="D4" s="105"/>
      <c r="E4" s="105"/>
      <c r="F4" s="105"/>
      <c r="G4" s="105"/>
      <c r="H4" s="105"/>
      <c r="I4" s="105"/>
      <c r="J4" s="105"/>
      <c r="K4" s="105"/>
      <c r="L4" s="105"/>
      <c r="M4" s="105"/>
      <c r="N4" s="105"/>
      <c r="O4" s="105"/>
    </row>
    <row r="5" spans="1:15" ht="28.15" customHeight="1">
      <c r="A5" s="3812"/>
      <c r="B5" s="4130" t="s">
        <v>182</v>
      </c>
      <c r="C5" s="4130"/>
      <c r="D5" s="4130"/>
      <c r="E5" s="4130"/>
      <c r="F5" s="4130"/>
      <c r="G5" s="4130"/>
      <c r="H5" s="4130"/>
      <c r="I5" s="4130"/>
      <c r="J5" s="4130"/>
      <c r="K5" s="4130"/>
      <c r="L5" s="4130"/>
      <c r="M5" s="4130"/>
      <c r="N5" s="4130"/>
      <c r="O5" s="4130"/>
    </row>
    <row r="6" spans="1:15" ht="18" customHeight="1">
      <c r="A6" s="3812"/>
      <c r="B6" s="105"/>
      <c r="C6" s="105"/>
      <c r="D6" s="105"/>
      <c r="E6" s="105"/>
      <c r="F6" s="105"/>
      <c r="G6" s="105"/>
      <c r="H6" s="105"/>
      <c r="I6" s="105"/>
      <c r="J6" s="105"/>
      <c r="K6" s="2312"/>
      <c r="L6" s="2312"/>
      <c r="M6" s="2312"/>
      <c r="N6" s="2312"/>
      <c r="O6" s="2312"/>
    </row>
    <row r="7" spans="1:15" ht="19.149999999999999" customHeight="1">
      <c r="B7" s="105"/>
      <c r="C7" s="105"/>
      <c r="D7" s="105"/>
      <c r="E7" s="105"/>
      <c r="F7" s="105"/>
      <c r="G7" s="105"/>
      <c r="H7" s="105"/>
      <c r="I7" s="105"/>
      <c r="J7" s="105"/>
      <c r="K7" s="4013" t="s">
        <v>1000</v>
      </c>
      <c r="L7" s="4013"/>
      <c r="M7" s="4013"/>
      <c r="N7" s="4013"/>
      <c r="O7" s="905"/>
    </row>
    <row r="8" spans="1:15" ht="16.149999999999999" customHeight="1">
      <c r="B8" s="2405" t="s">
        <v>183</v>
      </c>
      <c r="C8" s="2405"/>
      <c r="D8" s="2405"/>
      <c r="E8" s="105"/>
      <c r="F8" s="105"/>
      <c r="G8" s="105"/>
      <c r="H8" s="105"/>
      <c r="I8" s="105"/>
      <c r="J8" s="105"/>
      <c r="K8" s="105"/>
      <c r="L8" s="105"/>
      <c r="M8" s="105"/>
      <c r="N8" s="105"/>
      <c r="O8" s="105"/>
    </row>
    <row r="9" spans="1:15" ht="20.45" customHeight="1">
      <c r="B9" s="2415"/>
      <c r="C9" s="2415"/>
      <c r="D9" s="2415"/>
      <c r="E9" s="1175" t="s">
        <v>1544</v>
      </c>
      <c r="F9" s="1175"/>
      <c r="G9" s="105"/>
      <c r="H9" s="105"/>
      <c r="I9" s="105"/>
      <c r="J9" s="105"/>
      <c r="K9" s="105"/>
      <c r="L9" s="105"/>
      <c r="M9" s="105"/>
      <c r="N9" s="105"/>
      <c r="O9" s="105"/>
    </row>
    <row r="10" spans="1:15" ht="17.45" customHeight="1">
      <c r="B10" s="105"/>
      <c r="C10" s="105"/>
      <c r="D10" s="1180"/>
      <c r="E10" s="105"/>
      <c r="F10" s="105"/>
      <c r="G10" s="105"/>
      <c r="H10" s="105"/>
      <c r="I10" s="105"/>
      <c r="J10" s="2312"/>
      <c r="K10" s="2312"/>
      <c r="L10" s="2312"/>
      <c r="M10" s="2312"/>
      <c r="N10" s="105"/>
      <c r="O10" s="105"/>
    </row>
    <row r="11" spans="1:15" ht="17.45" customHeight="1">
      <c r="B11" s="105"/>
      <c r="C11" s="105"/>
      <c r="D11" s="105"/>
      <c r="E11" s="105"/>
      <c r="F11" s="105"/>
      <c r="G11" s="105"/>
      <c r="H11" s="105"/>
      <c r="I11" s="105" t="s">
        <v>1380</v>
      </c>
      <c r="J11" s="4126" t="s">
        <v>205</v>
      </c>
      <c r="K11" s="4126"/>
      <c r="L11" s="4141">
        <f>入力シート!D22</f>
        <v>0</v>
      </c>
      <c r="M11" s="4141"/>
      <c r="N11" s="4141"/>
      <c r="O11" s="105"/>
    </row>
    <row r="12" spans="1:15" ht="17.45" customHeight="1">
      <c r="B12" s="105"/>
      <c r="C12" s="105"/>
      <c r="D12" s="105"/>
      <c r="E12" s="105"/>
      <c r="F12" s="105"/>
      <c r="G12" s="105"/>
      <c r="H12" s="105"/>
      <c r="I12" s="105"/>
      <c r="J12" s="4126" t="s">
        <v>206</v>
      </c>
      <c r="K12" s="4126"/>
      <c r="L12" s="4141">
        <f>入力シート!D23</f>
        <v>0</v>
      </c>
      <c r="M12" s="4141"/>
      <c r="N12" s="4141"/>
      <c r="O12" s="105"/>
    </row>
    <row r="13" spans="1:15" ht="18.600000000000001" customHeight="1">
      <c r="B13" s="105"/>
      <c r="C13" s="105"/>
      <c r="D13" s="105"/>
      <c r="E13" s="105"/>
      <c r="F13" s="105"/>
      <c r="G13" s="105"/>
      <c r="H13" s="105"/>
      <c r="I13" s="105"/>
      <c r="J13" s="4126" t="s">
        <v>207</v>
      </c>
      <c r="K13" s="4126"/>
      <c r="L13" s="4141">
        <f>入力シート!D25</f>
        <v>0</v>
      </c>
      <c r="M13" s="4141"/>
      <c r="N13" s="105"/>
      <c r="O13" s="105"/>
    </row>
    <row r="14" spans="1:15" ht="18" customHeight="1">
      <c r="B14" s="105"/>
      <c r="C14" s="105"/>
      <c r="D14" s="105"/>
      <c r="E14" s="105"/>
      <c r="F14" s="105"/>
      <c r="G14" s="105"/>
      <c r="H14" s="105"/>
      <c r="I14" s="105"/>
      <c r="J14" s="105"/>
      <c r="K14" s="105"/>
      <c r="L14" s="105"/>
      <c r="M14" s="105"/>
      <c r="N14" s="105"/>
      <c r="O14" s="105"/>
    </row>
    <row r="15" spans="1:15" ht="19.899999999999999" customHeight="1">
      <c r="B15" s="2312" t="s">
        <v>956</v>
      </c>
      <c r="C15" s="2312"/>
      <c r="D15" s="2312"/>
      <c r="E15" s="2312"/>
      <c r="F15" s="2312"/>
      <c r="G15" s="2312"/>
      <c r="H15" s="2312"/>
      <c r="I15" s="2312"/>
      <c r="J15" s="2312"/>
      <c r="K15" s="2312"/>
      <c r="L15" s="2312"/>
      <c r="M15" s="2312"/>
      <c r="N15" s="2312"/>
      <c r="O15" s="2312"/>
    </row>
    <row r="16" spans="1:15" ht="16.149999999999999" customHeight="1">
      <c r="B16" s="105"/>
      <c r="C16" s="105"/>
      <c r="D16" s="105"/>
      <c r="E16" s="105"/>
      <c r="F16" s="105"/>
      <c r="G16" s="105"/>
      <c r="H16" s="105"/>
      <c r="I16" s="105"/>
      <c r="J16" s="105"/>
      <c r="K16" s="105"/>
      <c r="L16" s="105"/>
      <c r="M16" s="105"/>
      <c r="N16" s="105"/>
      <c r="O16" s="105"/>
    </row>
    <row r="17" spans="2:15" ht="18" customHeight="1">
      <c r="B17" s="2312" t="s">
        <v>266</v>
      </c>
      <c r="C17" s="2312"/>
      <c r="D17" s="2312"/>
      <c r="E17" s="2312"/>
      <c r="F17" s="2312"/>
      <c r="G17" s="2312"/>
      <c r="H17" s="2312"/>
      <c r="I17" s="2312"/>
      <c r="J17" s="2312"/>
      <c r="K17" s="2312"/>
      <c r="L17" s="2312"/>
      <c r="M17" s="2312"/>
      <c r="N17" s="2312"/>
      <c r="O17" s="2312"/>
    </row>
    <row r="18" spans="2:15" ht="19.899999999999999" customHeight="1">
      <c r="B18" s="105"/>
      <c r="C18" s="105"/>
      <c r="D18" s="105"/>
      <c r="E18" s="105"/>
      <c r="F18" s="105"/>
      <c r="G18" s="105"/>
      <c r="H18" s="105"/>
      <c r="I18" s="105"/>
      <c r="J18" s="105"/>
      <c r="K18" s="105"/>
      <c r="L18" s="105"/>
      <c r="M18" s="105"/>
      <c r="N18" s="105"/>
      <c r="O18" s="105"/>
    </row>
    <row r="19" spans="2:15" ht="15.6" customHeight="1">
      <c r="B19" s="105"/>
      <c r="C19" s="2405" t="s">
        <v>163</v>
      </c>
      <c r="D19" s="2405"/>
      <c r="E19" s="2405"/>
      <c r="F19" s="2405"/>
      <c r="G19" s="4141" t="str">
        <f>入力シート!$D$5&amp;" "&amp;入力シート!$D$8&amp;"　"&amp;入力シート!$D$7&amp;"　"&amp;入力シート!$D$4&amp;入力シート!$E$4&amp;入力シート!$G$4&amp;入力シート!$I$4&amp;入力シート!$K$4&amp;入力シート!$O$4&amp;"　"&amp;入力シート!D6</f>
        <v xml:space="preserve"> 　　令和年度起工第号　</v>
      </c>
      <c r="H19" s="4141"/>
      <c r="I19" s="4141"/>
      <c r="J19" s="4141"/>
      <c r="K19" s="4141"/>
      <c r="L19" s="4141"/>
      <c r="M19" s="4141"/>
      <c r="N19" s="4141"/>
      <c r="O19" s="4141"/>
    </row>
    <row r="20" spans="2:15" ht="18" customHeight="1">
      <c r="B20" s="105"/>
      <c r="C20" s="2405" t="s">
        <v>164</v>
      </c>
      <c r="D20" s="2405"/>
      <c r="E20" s="2405"/>
      <c r="F20" s="2405"/>
      <c r="G20" s="4013">
        <f>入力シート!D12</f>
        <v>0</v>
      </c>
      <c r="H20" s="4013"/>
      <c r="I20" s="905"/>
      <c r="J20" s="905"/>
      <c r="K20" s="905"/>
      <c r="L20" s="905"/>
      <c r="M20" s="905"/>
      <c r="N20" s="905"/>
      <c r="O20" s="905"/>
    </row>
    <row r="21" spans="2:15" ht="18" customHeight="1">
      <c r="B21" s="105"/>
      <c r="C21" s="2405" t="s">
        <v>165</v>
      </c>
      <c r="D21" s="2405"/>
      <c r="E21" s="2405"/>
      <c r="F21" s="2405"/>
      <c r="G21" s="4013" t="s">
        <v>1005</v>
      </c>
      <c r="H21" s="4013"/>
      <c r="I21" s="105"/>
      <c r="J21" s="105"/>
      <c r="K21" s="105"/>
      <c r="L21" s="105"/>
      <c r="M21" s="105"/>
      <c r="N21" s="105"/>
      <c r="O21" s="105"/>
    </row>
    <row r="22" spans="2:15" ht="18" customHeight="1">
      <c r="B22" s="105"/>
      <c r="C22" s="2405" t="s">
        <v>166</v>
      </c>
      <c r="D22" s="2405"/>
      <c r="E22" s="2405"/>
      <c r="F22" s="2405"/>
      <c r="G22" s="2405"/>
      <c r="H22" s="2405"/>
      <c r="I22" s="2405"/>
      <c r="J22" s="2405"/>
      <c r="K22" s="2405"/>
      <c r="L22" s="2405"/>
      <c r="M22" s="2405"/>
      <c r="N22" s="2405"/>
      <c r="O22" s="2405"/>
    </row>
    <row r="23" spans="2:15" ht="18.600000000000001" customHeight="1">
      <c r="B23" s="105"/>
      <c r="C23" s="2405" t="s">
        <v>167</v>
      </c>
      <c r="D23" s="2405"/>
      <c r="E23" s="2405"/>
      <c r="F23" s="2405"/>
      <c r="G23" s="105" t="s">
        <v>34</v>
      </c>
      <c r="H23" s="2405"/>
      <c r="I23" s="2405"/>
      <c r="J23" s="105" t="s">
        <v>171</v>
      </c>
      <c r="K23" s="2405"/>
      <c r="L23" s="2405"/>
      <c r="M23" s="2405"/>
      <c r="N23" s="2405"/>
      <c r="O23" s="2405"/>
    </row>
    <row r="24" spans="2:15" ht="16.149999999999999" customHeight="1">
      <c r="B24" s="105"/>
      <c r="C24" s="105"/>
      <c r="D24" s="105"/>
      <c r="E24" s="105"/>
      <c r="F24" s="105"/>
      <c r="G24" s="105" t="s">
        <v>168</v>
      </c>
      <c r="H24" s="2405"/>
      <c r="I24" s="2405"/>
      <c r="J24" s="105" t="s">
        <v>172</v>
      </c>
      <c r="K24" s="2405"/>
      <c r="L24" s="2405"/>
      <c r="M24" s="2405"/>
      <c r="N24" s="2405"/>
      <c r="O24" s="2405"/>
    </row>
    <row r="25" spans="2:15" ht="18" customHeight="1">
      <c r="B25" s="105"/>
      <c r="C25" s="105"/>
      <c r="D25" s="105"/>
      <c r="E25" s="105"/>
      <c r="F25" s="105"/>
      <c r="G25" s="105" t="s">
        <v>169</v>
      </c>
      <c r="H25" s="2405"/>
      <c r="I25" s="2405"/>
      <c r="J25" s="105" t="s">
        <v>173</v>
      </c>
      <c r="K25" s="2405"/>
      <c r="L25" s="2405"/>
      <c r="M25" s="2405"/>
      <c r="N25" s="2405"/>
      <c r="O25" s="2405"/>
    </row>
    <row r="26" spans="2:15" ht="18" customHeight="1">
      <c r="B26" s="105"/>
      <c r="C26" s="105"/>
      <c r="D26" s="105"/>
      <c r="E26" s="105"/>
      <c r="F26" s="105"/>
      <c r="G26" s="105" t="s">
        <v>170</v>
      </c>
      <c r="H26" s="2405"/>
      <c r="I26" s="2405"/>
      <c r="J26" s="105"/>
      <c r="K26" s="2405"/>
      <c r="L26" s="2405"/>
      <c r="M26" s="2405"/>
      <c r="N26" s="2405"/>
      <c r="O26" s="2405"/>
    </row>
    <row r="27" spans="2:15" ht="18" customHeight="1">
      <c r="B27" s="105"/>
      <c r="C27" s="105"/>
      <c r="D27" s="105"/>
      <c r="E27" s="105"/>
      <c r="F27" s="105"/>
      <c r="G27" s="105" t="s">
        <v>5</v>
      </c>
      <c r="H27" s="2405"/>
      <c r="I27" s="2405"/>
      <c r="J27" s="105"/>
      <c r="K27" s="2405"/>
      <c r="L27" s="2405"/>
      <c r="M27" s="2405"/>
      <c r="N27" s="2405"/>
      <c r="O27" s="2405"/>
    </row>
    <row r="28" spans="2:15" ht="18" customHeight="1">
      <c r="B28" s="105"/>
      <c r="C28" s="2405" t="s">
        <v>174</v>
      </c>
      <c r="D28" s="2405"/>
      <c r="E28" s="2405"/>
      <c r="F28" s="2405"/>
      <c r="G28" s="2405"/>
      <c r="H28" s="2405"/>
      <c r="I28" s="2405"/>
      <c r="J28" s="2405"/>
      <c r="K28" s="2405"/>
      <c r="L28" s="2405"/>
      <c r="M28" s="2405"/>
      <c r="N28" s="2405"/>
      <c r="O28" s="2405"/>
    </row>
    <row r="29" spans="2:15" ht="16.149999999999999" customHeight="1">
      <c r="B29" s="105"/>
      <c r="C29" s="2405" t="s">
        <v>175</v>
      </c>
      <c r="D29" s="2405"/>
      <c r="E29" s="2405"/>
      <c r="F29" s="2405"/>
      <c r="G29" s="2405"/>
      <c r="H29" s="2405"/>
      <c r="I29" s="2405"/>
      <c r="J29" s="2405"/>
      <c r="K29" s="2405"/>
      <c r="L29" s="2405"/>
      <c r="M29" s="2405"/>
      <c r="N29" s="2405"/>
      <c r="O29" s="2405"/>
    </row>
    <row r="30" spans="2:15" ht="27.6" customHeight="1">
      <c r="B30" s="105"/>
      <c r="C30" s="4131" t="s">
        <v>204</v>
      </c>
      <c r="D30" s="2405"/>
      <c r="E30" s="2405"/>
      <c r="F30" s="2405"/>
      <c r="G30" s="2405"/>
      <c r="H30" s="2405"/>
      <c r="I30" s="2405"/>
      <c r="J30" s="2405"/>
      <c r="K30" s="2405"/>
      <c r="L30" s="2405"/>
      <c r="M30" s="2405"/>
      <c r="N30" s="2405"/>
      <c r="O30" s="2405"/>
    </row>
    <row r="31" spans="2:15" ht="15.6" customHeight="1">
      <c r="B31" s="105"/>
      <c r="C31" s="2405" t="s">
        <v>176</v>
      </c>
      <c r="D31" s="2405"/>
      <c r="E31" s="2405"/>
      <c r="F31" s="2405"/>
      <c r="G31" s="2405"/>
      <c r="H31" s="2405"/>
      <c r="I31" s="2405"/>
      <c r="J31" s="2405"/>
      <c r="K31" s="2405"/>
      <c r="L31" s="2405"/>
      <c r="M31" s="2405"/>
      <c r="N31" s="2405"/>
      <c r="O31" s="2405"/>
    </row>
    <row r="32" spans="2:15" ht="17.45" customHeight="1" thickBot="1">
      <c r="B32" s="105"/>
      <c r="C32" s="105"/>
      <c r="D32" s="105"/>
      <c r="E32" s="105"/>
      <c r="F32" s="105"/>
      <c r="G32" s="105"/>
      <c r="H32" s="105"/>
      <c r="I32" s="105"/>
      <c r="J32" s="105"/>
      <c r="K32" s="105"/>
      <c r="L32" s="105"/>
      <c r="M32" s="105"/>
      <c r="N32" s="105"/>
      <c r="O32" s="105"/>
    </row>
    <row r="33" spans="2:15" ht="20.45" customHeight="1">
      <c r="B33" s="105"/>
      <c r="C33" s="105"/>
      <c r="D33" s="4140" t="s">
        <v>179</v>
      </c>
      <c r="E33" s="4137"/>
      <c r="F33" s="4137" t="s">
        <v>177</v>
      </c>
      <c r="G33" s="4137"/>
      <c r="H33" s="4137"/>
      <c r="I33" s="4137"/>
      <c r="J33" s="4137"/>
      <c r="K33" s="4137" t="s">
        <v>178</v>
      </c>
      <c r="L33" s="4137"/>
      <c r="M33" s="4137"/>
      <c r="N33" s="4137"/>
      <c r="O33" s="4138"/>
    </row>
    <row r="34" spans="2:15" ht="44.45" customHeight="1" thickBot="1">
      <c r="B34" s="105"/>
      <c r="C34" s="105"/>
      <c r="D34" s="4139"/>
      <c r="E34" s="4132"/>
      <c r="F34" s="4134" t="s">
        <v>180</v>
      </c>
      <c r="G34" s="4135"/>
      <c r="H34" s="4135"/>
      <c r="I34" s="4135"/>
      <c r="J34" s="4136"/>
      <c r="K34" s="4132"/>
      <c r="L34" s="4132"/>
      <c r="M34" s="4132"/>
      <c r="N34" s="4132"/>
      <c r="O34" s="4133"/>
    </row>
    <row r="35" spans="2:15" ht="27" customHeight="1">
      <c r="B35" s="105"/>
      <c r="C35" s="105"/>
      <c r="D35" s="105"/>
      <c r="E35" s="105"/>
      <c r="F35" s="105"/>
      <c r="G35" s="105"/>
      <c r="H35" s="105"/>
      <c r="I35" s="105"/>
      <c r="J35" s="105"/>
      <c r="K35" s="105"/>
      <c r="L35" s="105"/>
      <c r="M35" s="105"/>
      <c r="N35" s="105"/>
      <c r="O35" s="105"/>
    </row>
    <row r="36" spans="2:15" ht="15.6" customHeight="1">
      <c r="B36" s="105"/>
      <c r="C36" s="2405" t="s">
        <v>181</v>
      </c>
      <c r="D36" s="2405"/>
      <c r="E36" s="2405"/>
      <c r="F36" s="2405"/>
      <c r="G36" s="2405"/>
      <c r="H36" s="2405"/>
      <c r="I36" s="2405"/>
      <c r="J36" s="2405"/>
      <c r="K36" s="2405"/>
      <c r="L36" s="2405"/>
      <c r="M36" s="2405"/>
      <c r="N36" s="2405"/>
      <c r="O36" s="2405"/>
    </row>
    <row r="37" spans="2:15" ht="18" customHeight="1">
      <c r="B37" s="105"/>
      <c r="C37" s="2405"/>
      <c r="D37" s="2405"/>
      <c r="E37" s="2405"/>
      <c r="F37" s="2405"/>
      <c r="G37" s="2405"/>
      <c r="H37" s="2405"/>
      <c r="I37" s="2405"/>
      <c r="J37" s="2405"/>
      <c r="K37" s="2405"/>
      <c r="L37" s="2405"/>
      <c r="M37" s="2405"/>
      <c r="N37" s="2405"/>
      <c r="O37" s="2405"/>
    </row>
    <row r="38" spans="2:15" ht="19.899999999999999" customHeight="1">
      <c r="B38" s="105"/>
      <c r="C38" s="2405"/>
      <c r="D38" s="2405"/>
      <c r="E38" s="2405"/>
      <c r="F38" s="2405"/>
      <c r="G38" s="2405"/>
      <c r="H38" s="2405"/>
      <c r="I38" s="2405"/>
      <c r="J38" s="2405"/>
      <c r="K38" s="2405"/>
      <c r="L38" s="2405"/>
      <c r="M38" s="2405"/>
      <c r="N38" s="2405"/>
      <c r="O38" s="2405"/>
    </row>
    <row r="46" spans="2:15" ht="15" customHeight="1"/>
  </sheetData>
  <mergeCells count="59">
    <mergeCell ref="B17:O17"/>
    <mergeCell ref="H23:I23"/>
    <mergeCell ref="G19:O19"/>
    <mergeCell ref="J10:M10"/>
    <mergeCell ref="L11:N11"/>
    <mergeCell ref="C19:F19"/>
    <mergeCell ref="C20:F20"/>
    <mergeCell ref="C21:F21"/>
    <mergeCell ref="C22:F22"/>
    <mergeCell ref="J13:K13"/>
    <mergeCell ref="B15:O15"/>
    <mergeCell ref="G20:H20"/>
    <mergeCell ref="G21:H21"/>
    <mergeCell ref="L13:M13"/>
    <mergeCell ref="G22:O22"/>
    <mergeCell ref="L12:N12"/>
    <mergeCell ref="D33:E33"/>
    <mergeCell ref="F33:J33"/>
    <mergeCell ref="C23:F23"/>
    <mergeCell ref="C28:F28"/>
    <mergeCell ref="G28:O28"/>
    <mergeCell ref="K27:O27"/>
    <mergeCell ref="H26:I26"/>
    <mergeCell ref="H27:I27"/>
    <mergeCell ref="K26:O26"/>
    <mergeCell ref="K24:O24"/>
    <mergeCell ref="K25:O25"/>
    <mergeCell ref="H24:I24"/>
    <mergeCell ref="H25:I25"/>
    <mergeCell ref="K23:O23"/>
    <mergeCell ref="B5:O5"/>
    <mergeCell ref="A5:A6"/>
    <mergeCell ref="C38:O38"/>
    <mergeCell ref="C29:F29"/>
    <mergeCell ref="C30:F30"/>
    <mergeCell ref="G29:O29"/>
    <mergeCell ref="G30:O30"/>
    <mergeCell ref="C31:F31"/>
    <mergeCell ref="G31:O31"/>
    <mergeCell ref="C36:G36"/>
    <mergeCell ref="K34:O34"/>
    <mergeCell ref="F34:J34"/>
    <mergeCell ref="K33:O33"/>
    <mergeCell ref="C37:O37"/>
    <mergeCell ref="D34:E34"/>
    <mergeCell ref="H36:O36"/>
    <mergeCell ref="A1:A3"/>
    <mergeCell ref="K2:L3"/>
    <mergeCell ref="M2:M3"/>
    <mergeCell ref="H1:J1"/>
    <mergeCell ref="K1:L1"/>
    <mergeCell ref="G2:G3"/>
    <mergeCell ref="H2:J3"/>
    <mergeCell ref="B8:D8"/>
    <mergeCell ref="B9:D9"/>
    <mergeCell ref="J11:K11"/>
    <mergeCell ref="J12:K12"/>
    <mergeCell ref="K6:O6"/>
    <mergeCell ref="K7:N7"/>
  </mergeCells>
  <phoneticPr fontId="6"/>
  <dataValidations count="2">
    <dataValidation type="list" allowBlank="1" showInputMessage="1" showErrorMessage="1" sqref="G30:O30 H36:O36">
      <formula1>"別添のとおり,無し"</formula1>
    </dataValidation>
    <dataValidation imeMode="off" allowBlank="1" showInputMessage="1" showErrorMessage="1" sqref="K7:N7 G21:H21"/>
  </dataValidations>
  <hyperlinks>
    <hyperlink ref="A1:A2" location="表紙１!A1" display="表紙１へ戻る"/>
    <hyperlink ref="A1:A3" location="表紙!A1" display="表紙へ戻る"/>
  </hyperlinks>
  <pageMargins left="0.98425196850393704" right="0.39370078740157483" top="0.98425196850393704" bottom="0.98425196850393704" header="0.51181102362204722" footer="0.51181102362204722"/>
  <pageSetup paperSize="9" orientation="portrait" r:id="rId1"/>
  <headerFooter scaleWithDoc="0"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Q51"/>
  <sheetViews>
    <sheetView workbookViewId="0">
      <selection sqref="A1:A3"/>
    </sheetView>
  </sheetViews>
  <sheetFormatPr defaultColWidth="8.875" defaultRowHeight="13.5"/>
  <cols>
    <col min="1" max="1" width="11.25" style="264" customWidth="1"/>
    <col min="2" max="2" width="1.75" style="264" customWidth="1"/>
    <col min="3" max="3" width="4.625" style="264" customWidth="1"/>
    <col min="4" max="4" width="16.625" style="264" customWidth="1"/>
    <col min="5" max="6" width="11.75" style="264" customWidth="1"/>
    <col min="7" max="7" width="11.625" style="264" customWidth="1"/>
    <col min="8" max="8" width="12.25" style="264" customWidth="1"/>
    <col min="9" max="9" width="20.375" style="264" customWidth="1"/>
    <col min="10" max="10" width="2.25" style="264" customWidth="1"/>
    <col min="11" max="11" width="11.375" style="264" customWidth="1"/>
    <col min="12" max="16384" width="8.875" style="264"/>
  </cols>
  <sheetData>
    <row r="1" spans="1:17" ht="27" customHeight="1">
      <c r="A1" s="1942" t="s">
        <v>755</v>
      </c>
      <c r="B1" s="104"/>
      <c r="C1" s="104"/>
      <c r="D1" s="883"/>
      <c r="E1" s="104"/>
      <c r="F1" s="104"/>
      <c r="G1" s="104"/>
      <c r="H1" s="104"/>
      <c r="I1" s="104"/>
      <c r="J1" s="104"/>
      <c r="K1" s="914">
        <f>入力シート!D12</f>
        <v>0</v>
      </c>
    </row>
    <row r="2" spans="1:17" ht="27" customHeight="1">
      <c r="A2" s="1942"/>
      <c r="B2" s="104"/>
      <c r="C2" s="104"/>
      <c r="D2" s="104"/>
      <c r="E2" s="104"/>
      <c r="F2" s="104"/>
      <c r="G2" s="104"/>
      <c r="H2" s="104"/>
      <c r="I2" s="104"/>
      <c r="J2" s="104"/>
      <c r="K2" s="914">
        <f>MAX(入力シート!D17:J21)</f>
        <v>0</v>
      </c>
    </row>
    <row r="3" spans="1:17" ht="40.9" customHeight="1">
      <c r="A3" s="1942"/>
      <c r="B3" s="104"/>
      <c r="C3" s="104"/>
      <c r="D3" s="104"/>
      <c r="E3" s="104"/>
      <c r="F3" s="104"/>
      <c r="G3" s="104"/>
      <c r="H3" s="104"/>
      <c r="I3" s="104"/>
      <c r="J3" s="104"/>
    </row>
    <row r="4" spans="1:17" ht="25.9" customHeight="1">
      <c r="A4" s="3812"/>
      <c r="B4" s="4130" t="s">
        <v>158</v>
      </c>
      <c r="C4" s="4130"/>
      <c r="D4" s="4130"/>
      <c r="E4" s="4130"/>
      <c r="F4" s="4130"/>
      <c r="G4" s="4130"/>
      <c r="H4" s="4130"/>
      <c r="I4" s="4130"/>
      <c r="J4" s="4130"/>
    </row>
    <row r="5" spans="1:17" ht="21" customHeight="1">
      <c r="A5" s="3812"/>
      <c r="B5" s="104"/>
      <c r="C5" s="332"/>
      <c r="D5" s="332"/>
      <c r="E5" s="332"/>
      <c r="F5" s="867" t="s">
        <v>88</v>
      </c>
      <c r="G5" s="169" t="s">
        <v>1179</v>
      </c>
      <c r="H5" s="745" t="s">
        <v>409</v>
      </c>
      <c r="I5" s="332"/>
      <c r="J5" s="332"/>
    </row>
    <row r="6" spans="1:17" ht="15.6" customHeight="1">
      <c r="B6" s="104"/>
      <c r="C6" s="104"/>
      <c r="D6" s="105"/>
      <c r="E6" s="105"/>
      <c r="F6" s="105"/>
      <c r="G6" s="105"/>
      <c r="H6" s="105"/>
      <c r="I6" s="4147" t="s">
        <v>1178</v>
      </c>
      <c r="J6" s="4147"/>
    </row>
    <row r="7" spans="1:17" ht="18" customHeight="1">
      <c r="B7" s="104"/>
      <c r="C7" s="105" t="s">
        <v>157</v>
      </c>
      <c r="D7" s="104"/>
      <c r="E7" s="104"/>
      <c r="F7" s="104"/>
      <c r="G7" s="104"/>
      <c r="H7" s="104"/>
      <c r="I7" s="104"/>
      <c r="J7" s="104"/>
      <c r="O7" s="880">
        <v>4</v>
      </c>
      <c r="P7" s="881">
        <f ca="1">MONTH(NOW())</f>
        <v>9</v>
      </c>
      <c r="Q7" s="881">
        <v>0</v>
      </c>
    </row>
    <row r="8" spans="1:17" ht="19.149999999999999" customHeight="1">
      <c r="B8" s="104"/>
      <c r="C8" s="2415"/>
      <c r="D8" s="2415"/>
      <c r="E8" s="1175" t="s">
        <v>1545</v>
      </c>
      <c r="F8" s="104"/>
      <c r="G8" s="104"/>
      <c r="H8" s="104"/>
      <c r="I8" s="104"/>
      <c r="J8" s="104"/>
      <c r="O8" s="880">
        <f ca="1">IF($P$7=Q12,"",IF(O7="",Q11+1,O7+1))</f>
        <v>5</v>
      </c>
      <c r="P8" s="881"/>
      <c r="Q8" s="881">
        <v>1</v>
      </c>
    </row>
    <row r="9" spans="1:17" ht="16.149999999999999" customHeight="1">
      <c r="B9" s="104"/>
      <c r="C9" s="104"/>
      <c r="D9" s="104"/>
      <c r="E9" s="104"/>
      <c r="F9" s="104"/>
      <c r="G9" s="104"/>
      <c r="H9" s="104"/>
      <c r="I9" s="104"/>
      <c r="J9" s="104"/>
      <c r="O9" s="880">
        <f t="shared" ref="O9:O15" ca="1" si="0">IF($P$7=Q13,"",IF(O8="",Q11+1,O8+1))</f>
        <v>6</v>
      </c>
      <c r="P9" s="881"/>
      <c r="Q9" s="881">
        <v>2</v>
      </c>
    </row>
    <row r="10" spans="1:17" ht="19.899999999999999" customHeight="1">
      <c r="B10" s="104"/>
      <c r="C10" s="104"/>
      <c r="D10" s="105"/>
      <c r="E10" s="105"/>
      <c r="F10" s="228" t="s">
        <v>1380</v>
      </c>
      <c r="G10" s="229" t="s">
        <v>185</v>
      </c>
      <c r="H10" s="4144">
        <f>入力シート!D22</f>
        <v>0</v>
      </c>
      <c r="I10" s="4144"/>
      <c r="J10" s="105"/>
      <c r="O10" s="880">
        <f t="shared" ca="1" si="0"/>
        <v>7</v>
      </c>
      <c r="P10" s="881"/>
      <c r="Q10" s="881">
        <v>3</v>
      </c>
    </row>
    <row r="11" spans="1:17" ht="18.600000000000001" customHeight="1">
      <c r="B11" s="104"/>
      <c r="C11" s="104"/>
      <c r="D11" s="105"/>
      <c r="E11" s="105"/>
      <c r="F11" s="105"/>
      <c r="G11" s="229" t="s">
        <v>186</v>
      </c>
      <c r="H11" s="4144">
        <f>入力シート!D23</f>
        <v>0</v>
      </c>
      <c r="I11" s="4144"/>
      <c r="J11" s="105"/>
      <c r="O11" s="880">
        <f t="shared" ca="1" si="0"/>
        <v>8</v>
      </c>
      <c r="P11" s="881"/>
      <c r="Q11" s="881">
        <v>4</v>
      </c>
    </row>
    <row r="12" spans="1:17" ht="19.149999999999999" customHeight="1">
      <c r="B12" s="104"/>
      <c r="C12" s="104"/>
      <c r="D12" s="105"/>
      <c r="E12" s="105"/>
      <c r="F12" s="105"/>
      <c r="G12" s="229" t="s">
        <v>184</v>
      </c>
      <c r="H12" s="4145">
        <f>入力シート!D25</f>
        <v>0</v>
      </c>
      <c r="I12" s="4145"/>
      <c r="J12" s="105"/>
      <c r="O12" s="880" t="str">
        <f t="shared" ca="1" si="0"/>
        <v/>
      </c>
      <c r="P12" s="881"/>
      <c r="Q12" s="881">
        <v>5</v>
      </c>
    </row>
    <row r="13" spans="1:17" ht="15.6" customHeight="1">
      <c r="B13" s="104"/>
      <c r="C13" s="104"/>
      <c r="D13" s="104"/>
      <c r="E13" s="104"/>
      <c r="F13" s="104"/>
      <c r="G13" s="104"/>
      <c r="H13" s="104"/>
      <c r="I13" s="104"/>
      <c r="J13" s="104"/>
      <c r="O13" s="880">
        <f t="shared" ca="1" si="0"/>
        <v>9</v>
      </c>
      <c r="P13" s="881"/>
      <c r="Q13" s="881">
        <v>6</v>
      </c>
    </row>
    <row r="14" spans="1:17" ht="18" customHeight="1">
      <c r="B14" s="104"/>
      <c r="C14" s="4146" t="str">
        <f>"工　事　名　　"&amp;入力シート!$D$5&amp;" "&amp;入力シート!$D$8&amp;"　"&amp;入力シート!$D$7&amp;"　"&amp;入力シート!$D$4&amp;入力シート!$E$4&amp;入力シート!$G$4&amp;入力シート!$I$4&amp;入力シート!$K$4&amp;入力シート!$O$4&amp;"　"&amp;入力シート!D6</f>
        <v>工　事　名　　 　　令和年度起工第号　</v>
      </c>
      <c r="D14" s="4146"/>
      <c r="E14" s="4146"/>
      <c r="F14" s="4146"/>
      <c r="G14" s="4146"/>
      <c r="H14" s="4146"/>
      <c r="I14" s="4146"/>
      <c r="J14" s="104"/>
      <c r="O14" s="880">
        <f t="shared" ca="1" si="0"/>
        <v>10</v>
      </c>
      <c r="P14" s="881"/>
      <c r="Q14" s="881">
        <v>7</v>
      </c>
    </row>
    <row r="15" spans="1:17" ht="18" customHeight="1">
      <c r="B15" s="104"/>
      <c r="C15" s="104"/>
      <c r="D15" s="104"/>
      <c r="E15" s="104"/>
      <c r="F15" s="104"/>
      <c r="G15" s="104"/>
      <c r="H15" s="104"/>
      <c r="I15" s="104"/>
      <c r="J15" s="104"/>
      <c r="O15" s="880">
        <f t="shared" ca="1" si="0"/>
        <v>11</v>
      </c>
      <c r="P15" s="881"/>
      <c r="Q15" s="881">
        <v>8</v>
      </c>
    </row>
    <row r="16" spans="1:17" ht="18" customHeight="1">
      <c r="B16" s="104"/>
      <c r="C16" s="4148" t="str">
        <f>"　"&amp;TEXT(入力シート!D12,"ggge年m月d日")&amp;"契約締結した上記の工事について、土木工事共通仕様書第１編１－１－２９の規定に基づき工事履行報告書を提出いたします。"</f>
        <v>　明治33年1月0日契約締結した上記の工事について、土木工事共通仕様書第１編１－１－２９の規定に基づき工事履行報告書を提出いたします。</v>
      </c>
      <c r="D16" s="4148"/>
      <c r="E16" s="4148"/>
      <c r="F16" s="4148"/>
      <c r="G16" s="4148"/>
      <c r="H16" s="4148"/>
      <c r="I16" s="4148"/>
      <c r="J16" s="866"/>
      <c r="O16" s="880">
        <f ca="1">IF($P$7=Q8,"",IF(O15=12,1,IF(O15="",Q18+1,O15+1)))</f>
        <v>12</v>
      </c>
      <c r="P16" s="881"/>
      <c r="Q16" s="881">
        <v>9</v>
      </c>
    </row>
    <row r="17" spans="2:17" ht="18" customHeight="1">
      <c r="B17" s="104"/>
      <c r="C17" s="4148"/>
      <c r="D17" s="4148"/>
      <c r="E17" s="4148"/>
      <c r="F17" s="4148"/>
      <c r="G17" s="4148"/>
      <c r="H17" s="4148"/>
      <c r="I17" s="4148"/>
      <c r="J17" s="866"/>
      <c r="O17" s="880">
        <f ca="1">IF($P$7=Q9,"",IF(O16=12,1,IF(O16="",1,O16+1)))</f>
        <v>1</v>
      </c>
      <c r="P17" s="881"/>
      <c r="Q17" s="881">
        <v>10</v>
      </c>
    </row>
    <row r="18" spans="2:17" ht="18" customHeight="1">
      <c r="B18" s="104"/>
      <c r="C18" s="104"/>
      <c r="D18" s="104"/>
      <c r="E18" s="104"/>
      <c r="F18" s="104"/>
      <c r="G18" s="104"/>
      <c r="H18" s="104"/>
      <c r="I18" s="104"/>
      <c r="J18" s="104"/>
      <c r="L18" s="1059" t="s">
        <v>1396</v>
      </c>
      <c r="O18" s="880">
        <f ca="1">IF($P$7=Q10,"",IF(O17="",2,O17+1))</f>
        <v>2</v>
      </c>
      <c r="P18" s="881"/>
      <c r="Q18" s="881">
        <v>11</v>
      </c>
    </row>
    <row r="19" spans="2:17" ht="18" customHeight="1">
      <c r="B19" s="104"/>
      <c r="C19" s="104"/>
      <c r="D19" s="4128" t="s">
        <v>187</v>
      </c>
      <c r="E19" s="4149" t="s">
        <v>159</v>
      </c>
      <c r="F19" s="4150"/>
      <c r="G19" s="2359" t="s">
        <v>153</v>
      </c>
      <c r="H19" s="4001"/>
      <c r="I19" s="4128" t="s">
        <v>154</v>
      </c>
      <c r="J19" s="104"/>
      <c r="O19" s="882">
        <f ca="1">IF(O18=3,"－",3)</f>
        <v>3</v>
      </c>
      <c r="P19" s="881"/>
      <c r="Q19" s="881">
        <v>12</v>
      </c>
    </row>
    <row r="20" spans="2:17" ht="18" customHeight="1">
      <c r="B20" s="104"/>
      <c r="C20" s="104"/>
      <c r="D20" s="4129"/>
      <c r="E20" s="4151"/>
      <c r="F20" s="4152"/>
      <c r="G20" s="2456"/>
      <c r="H20" s="4127"/>
      <c r="I20" s="4129"/>
      <c r="J20" s="104"/>
      <c r="O20" s="426"/>
    </row>
    <row r="21" spans="2:17" ht="22.15" customHeight="1">
      <c r="B21" s="104"/>
      <c r="C21" s="104"/>
      <c r="D21" s="910"/>
      <c r="E21" s="912"/>
      <c r="F21" s="913"/>
      <c r="G21" s="4142"/>
      <c r="H21" s="4143"/>
      <c r="I21" s="911"/>
      <c r="J21" s="104"/>
    </row>
    <row r="22" spans="2:17" ht="22.15" customHeight="1">
      <c r="B22" s="104"/>
      <c r="C22" s="104"/>
      <c r="D22" s="910"/>
      <c r="E22" s="912"/>
      <c r="F22" s="913"/>
      <c r="G22" s="4142"/>
      <c r="H22" s="4143"/>
      <c r="I22" s="911"/>
      <c r="J22" s="104"/>
    </row>
    <row r="23" spans="2:17" ht="22.15" customHeight="1">
      <c r="B23" s="104"/>
      <c r="C23" s="104"/>
      <c r="D23" s="910"/>
      <c r="E23" s="912"/>
      <c r="F23" s="913"/>
      <c r="G23" s="4142"/>
      <c r="H23" s="4143"/>
      <c r="I23" s="911"/>
      <c r="J23" s="104"/>
    </row>
    <row r="24" spans="2:17" ht="22.15" customHeight="1">
      <c r="B24" s="104"/>
      <c r="C24" s="104"/>
      <c r="D24" s="910"/>
      <c r="E24" s="912"/>
      <c r="F24" s="913"/>
      <c r="G24" s="4142"/>
      <c r="H24" s="4143"/>
      <c r="I24" s="911"/>
      <c r="J24" s="104"/>
    </row>
    <row r="25" spans="2:17" ht="22.15" customHeight="1">
      <c r="B25" s="104"/>
      <c r="C25" s="104"/>
      <c r="D25" s="910"/>
      <c r="E25" s="912"/>
      <c r="F25" s="913"/>
      <c r="G25" s="4142"/>
      <c r="H25" s="4143"/>
      <c r="I25" s="911"/>
      <c r="J25" s="104"/>
    </row>
    <row r="26" spans="2:17" ht="22.15" customHeight="1">
      <c r="B26" s="104"/>
      <c r="C26" s="104"/>
      <c r="D26" s="910"/>
      <c r="E26" s="912"/>
      <c r="F26" s="913"/>
      <c r="G26" s="4142"/>
      <c r="H26" s="4143"/>
      <c r="I26" s="911"/>
      <c r="J26" s="104"/>
    </row>
    <row r="27" spans="2:17" ht="22.15" customHeight="1">
      <c r="B27" s="104"/>
      <c r="C27" s="104"/>
      <c r="D27" s="910"/>
      <c r="E27" s="912"/>
      <c r="F27" s="913"/>
      <c r="G27" s="4142"/>
      <c r="H27" s="4143"/>
      <c r="I27" s="911"/>
      <c r="J27" s="104"/>
    </row>
    <row r="28" spans="2:17" ht="22.15" customHeight="1">
      <c r="B28" s="104"/>
      <c r="C28" s="104"/>
      <c r="D28" s="910"/>
      <c r="E28" s="912"/>
      <c r="F28" s="913"/>
      <c r="G28" s="4142"/>
      <c r="H28" s="4143"/>
      <c r="I28" s="911"/>
      <c r="J28" s="104"/>
    </row>
    <row r="29" spans="2:17" ht="22.15" customHeight="1">
      <c r="B29" s="104"/>
      <c r="C29" s="104"/>
      <c r="D29" s="910"/>
      <c r="E29" s="912"/>
      <c r="F29" s="913"/>
      <c r="G29" s="4142"/>
      <c r="H29" s="4143"/>
      <c r="I29" s="911"/>
      <c r="J29" s="104"/>
    </row>
    <row r="30" spans="2:17" ht="22.15" customHeight="1">
      <c r="B30" s="104"/>
      <c r="C30" s="104"/>
      <c r="D30" s="910"/>
      <c r="E30" s="912"/>
      <c r="F30" s="913"/>
      <c r="G30" s="4142"/>
      <c r="H30" s="4143"/>
      <c r="I30" s="911"/>
      <c r="J30" s="104"/>
    </row>
    <row r="31" spans="2:17" ht="22.15" customHeight="1">
      <c r="B31" s="104"/>
      <c r="C31" s="104"/>
      <c r="D31" s="910"/>
      <c r="E31" s="912"/>
      <c r="F31" s="913"/>
      <c r="G31" s="4142"/>
      <c r="H31" s="4143"/>
      <c r="I31" s="911"/>
      <c r="J31" s="104"/>
    </row>
    <row r="32" spans="2:17" ht="22.15" customHeight="1">
      <c r="B32" s="104"/>
      <c r="C32" s="104"/>
      <c r="D32" s="910"/>
      <c r="E32" s="912"/>
      <c r="F32" s="913"/>
      <c r="G32" s="4142"/>
      <c r="H32" s="4143"/>
      <c r="I32" s="911"/>
      <c r="J32" s="104"/>
    </row>
    <row r="33" spans="2:10" ht="22.15" customHeight="1">
      <c r="B33" s="104"/>
      <c r="C33" s="104"/>
      <c r="D33" s="910"/>
      <c r="E33" s="912"/>
      <c r="F33" s="913"/>
      <c r="G33" s="4142"/>
      <c r="H33" s="4143"/>
      <c r="I33" s="911"/>
      <c r="J33" s="104"/>
    </row>
    <row r="34" spans="2:10" ht="22.15" customHeight="1">
      <c r="B34" s="104"/>
      <c r="C34" s="104"/>
      <c r="D34" s="910"/>
      <c r="E34" s="912"/>
      <c r="F34" s="913"/>
      <c r="G34" s="4142"/>
      <c r="H34" s="4143"/>
      <c r="I34" s="911"/>
      <c r="J34" s="104"/>
    </row>
    <row r="35" spans="2:10" ht="22.15" customHeight="1">
      <c r="B35" s="104"/>
      <c r="C35" s="104"/>
      <c r="D35" s="910"/>
      <c r="E35" s="912"/>
      <c r="F35" s="913"/>
      <c r="G35" s="4142"/>
      <c r="H35" s="4143"/>
      <c r="I35" s="911"/>
      <c r="J35" s="104"/>
    </row>
    <row r="36" spans="2:10" ht="22.15" customHeight="1">
      <c r="B36" s="104"/>
      <c r="C36" s="104"/>
      <c r="D36" s="910"/>
      <c r="E36" s="912"/>
      <c r="F36" s="913"/>
      <c r="G36" s="4142"/>
      <c r="H36" s="4143"/>
      <c r="I36" s="911"/>
      <c r="J36" s="104"/>
    </row>
    <row r="37" spans="2:10" ht="22.15" customHeight="1">
      <c r="B37" s="104"/>
      <c r="C37" s="104"/>
      <c r="D37" s="910"/>
      <c r="E37" s="912"/>
      <c r="F37" s="913"/>
      <c r="G37" s="4142"/>
      <c r="H37" s="4143"/>
      <c r="I37" s="911"/>
      <c r="J37" s="104"/>
    </row>
    <row r="38" spans="2:10" ht="22.15" customHeight="1">
      <c r="B38" s="104"/>
      <c r="C38" s="104"/>
      <c r="D38" s="910"/>
      <c r="E38" s="912"/>
      <c r="F38" s="913"/>
      <c r="G38" s="4142"/>
      <c r="H38" s="4143"/>
      <c r="I38" s="911"/>
      <c r="J38" s="104"/>
    </row>
    <row r="39" spans="2:10" ht="18" customHeight="1">
      <c r="B39" s="104"/>
      <c r="C39" s="104" t="s">
        <v>155</v>
      </c>
      <c r="D39" s="104"/>
      <c r="E39" s="104"/>
      <c r="F39" s="104"/>
      <c r="G39" s="104"/>
      <c r="H39" s="104"/>
      <c r="I39" s="104"/>
      <c r="J39" s="104"/>
    </row>
    <row r="40" spans="2:10" ht="18" customHeight="1">
      <c r="B40" s="104"/>
      <c r="C40" s="104" t="s">
        <v>156</v>
      </c>
      <c r="D40" s="104"/>
      <c r="E40" s="104"/>
      <c r="F40" s="104"/>
      <c r="G40" s="104"/>
      <c r="H40" s="104"/>
      <c r="I40" s="104"/>
      <c r="J40" s="104"/>
    </row>
    <row r="41" spans="2:10" ht="18" customHeight="1"/>
    <row r="42" spans="2:10" ht="18" customHeight="1"/>
    <row r="43" spans="2:10" ht="18" customHeight="1"/>
    <row r="44" spans="2:10" ht="18" customHeight="1"/>
    <row r="45" spans="2:10" ht="18" customHeight="1"/>
    <row r="46" spans="2:10" ht="18" customHeight="1"/>
    <row r="47" spans="2:10" ht="18" customHeight="1"/>
    <row r="48" spans="2:10" ht="18" customHeight="1"/>
    <row r="49" ht="18" customHeight="1"/>
    <row r="50" ht="18" customHeight="1"/>
    <row r="51" ht="18" customHeight="1"/>
  </sheetData>
  <mergeCells count="32">
    <mergeCell ref="G26:H26"/>
    <mergeCell ref="G32:H32"/>
    <mergeCell ref="G33:H33"/>
    <mergeCell ref="G21:H21"/>
    <mergeCell ref="G22:H22"/>
    <mergeCell ref="G23:H23"/>
    <mergeCell ref="G24:H24"/>
    <mergeCell ref="G25:H25"/>
    <mergeCell ref="G27:H27"/>
    <mergeCell ref="G28:H28"/>
    <mergeCell ref="G29:H29"/>
    <mergeCell ref="G30:H30"/>
    <mergeCell ref="G31:H31"/>
    <mergeCell ref="G19:H20"/>
    <mergeCell ref="C8:D8"/>
    <mergeCell ref="H11:I11"/>
    <mergeCell ref="A1:A3"/>
    <mergeCell ref="A4:A5"/>
    <mergeCell ref="H10:I10"/>
    <mergeCell ref="B4:J4"/>
    <mergeCell ref="H12:I12"/>
    <mergeCell ref="C14:I14"/>
    <mergeCell ref="I6:J6"/>
    <mergeCell ref="C16:I17"/>
    <mergeCell ref="I19:I20"/>
    <mergeCell ref="D19:D20"/>
    <mergeCell ref="E19:F20"/>
    <mergeCell ref="G34:H34"/>
    <mergeCell ref="G35:H35"/>
    <mergeCell ref="G36:H36"/>
    <mergeCell ref="G37:H37"/>
    <mergeCell ref="G38:H38"/>
  </mergeCells>
  <phoneticPr fontId="6"/>
  <dataValidations count="4">
    <dataValidation type="list" allowBlank="1" showInputMessage="1" showErrorMessage="1" sqref="G5">
      <formula1>$O$7:$O$19</formula1>
    </dataValidation>
    <dataValidation imeMode="off" allowBlank="1" showInputMessage="1" showErrorMessage="1" sqref="I6:J6 E21:G38"/>
    <dataValidation imeMode="hiragana" allowBlank="1" showInputMessage="1" showErrorMessage="1" sqref="I21:I38"/>
    <dataValidation type="list" imeMode="off" allowBlank="1" showInputMessage="1" sqref="D21:D38">
      <formula1>"４月,５月,６月,７月,８月,９月,10月,11月,12月,1月,2月,3月"</formula1>
    </dataValidation>
  </dataValidations>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6" fitToHeight="0" orientation="portrait" r:id="rId1"/>
  <headerFooter scaleWithDoc="0"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view="pageBreakPreview" zoomScaleNormal="100" zoomScaleSheetLayoutView="100" workbookViewId="0">
      <selection activeCell="C5" sqref="C5:AQ5"/>
    </sheetView>
  </sheetViews>
  <sheetFormatPr defaultColWidth="7.875" defaultRowHeight="13.5"/>
  <cols>
    <col min="1" max="1" width="11.125" style="248" customWidth="1"/>
    <col min="2" max="2" width="4.75" style="1353" customWidth="1"/>
    <col min="3" max="34" width="2" style="1353" customWidth="1"/>
    <col min="35" max="36" width="3.25" style="1353" bestFit="1" customWidth="1"/>
    <col min="37" max="40" width="2" style="1353" customWidth="1"/>
    <col min="41" max="42" width="3.25" style="1353" bestFit="1" customWidth="1"/>
    <col min="43" max="43" width="9.25" style="1353" customWidth="1"/>
    <col min="44" max="44" width="1.25" style="1353" customWidth="1"/>
    <col min="45" max="16384" width="7.875" style="1353"/>
  </cols>
  <sheetData>
    <row r="1" spans="1:44">
      <c r="A1" s="1761" t="s">
        <v>754</v>
      </c>
      <c r="B1" s="1353" t="s">
        <v>1798</v>
      </c>
    </row>
    <row r="2" spans="1:44" ht="18" customHeight="1">
      <c r="A2" s="1761"/>
      <c r="C2" s="1801" t="s">
        <v>1797</v>
      </c>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c r="AE2" s="1801"/>
      <c r="AF2" s="1801"/>
      <c r="AG2" s="1801"/>
      <c r="AH2" s="1801"/>
      <c r="AI2" s="1801"/>
      <c r="AJ2" s="1801"/>
      <c r="AK2" s="1801"/>
      <c r="AL2" s="1801"/>
      <c r="AM2" s="1801"/>
      <c r="AN2" s="1801"/>
      <c r="AO2" s="1801"/>
      <c r="AP2" s="1801"/>
      <c r="AQ2" s="1801"/>
      <c r="AR2" s="1354"/>
    </row>
    <row r="3" spans="1:44" s="1355" customFormat="1" ht="15" customHeight="1">
      <c r="A3" s="1761"/>
      <c r="AG3" s="1356"/>
      <c r="AK3" s="1355" t="s">
        <v>260</v>
      </c>
      <c r="AN3" s="1355" t="s">
        <v>1779</v>
      </c>
      <c r="AQ3" s="1355" t="s">
        <v>1793</v>
      </c>
    </row>
    <row r="4" spans="1:44" s="1355" customFormat="1" ht="10.9" customHeight="1">
      <c r="A4" s="248"/>
      <c r="AG4" s="1356"/>
    </row>
    <row r="5" spans="1:44" s="1355" customFormat="1" ht="15" customHeight="1">
      <c r="A5" s="248"/>
      <c r="C5" s="1788" t="s">
        <v>1796</v>
      </c>
      <c r="D5" s="1788"/>
      <c r="E5" s="1788"/>
      <c r="F5" s="1788"/>
      <c r="G5" s="1788"/>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c r="AJ5" s="1788"/>
      <c r="AK5" s="1788"/>
      <c r="AL5" s="1788"/>
      <c r="AM5" s="1788"/>
      <c r="AN5" s="1788"/>
      <c r="AO5" s="1788"/>
      <c r="AP5" s="1788"/>
      <c r="AQ5" s="1788"/>
    </row>
    <row r="6" spans="1:44" s="1355" customFormat="1" ht="15" customHeight="1">
      <c r="A6" s="248"/>
      <c r="C6" s="1788" t="s">
        <v>1795</v>
      </c>
      <c r="D6" s="1788"/>
      <c r="E6" s="1788"/>
      <c r="F6" s="1788"/>
      <c r="G6" s="1788"/>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row>
    <row r="7" spans="1:44" s="1355" customFormat="1" ht="15" customHeight="1">
      <c r="A7" s="248"/>
      <c r="C7" s="1787" t="s">
        <v>1988</v>
      </c>
      <c r="D7" s="1787"/>
      <c r="E7" s="1787"/>
      <c r="F7" s="1787"/>
      <c r="G7" s="1787"/>
      <c r="H7" s="1787"/>
      <c r="I7" s="1787"/>
      <c r="J7" s="1787"/>
      <c r="K7" s="1787"/>
      <c r="L7" s="1787"/>
      <c r="M7" s="1787"/>
      <c r="N7" s="1787"/>
      <c r="O7" s="1787"/>
      <c r="P7" s="1787"/>
      <c r="Q7" s="1787"/>
      <c r="R7" s="1787"/>
      <c r="S7" s="1787"/>
      <c r="T7" s="1787"/>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row>
    <row r="8" spans="1:44" ht="4.5" customHeight="1">
      <c r="C8" s="1357"/>
      <c r="D8" s="1357"/>
      <c r="E8" s="1357"/>
      <c r="F8" s="1357"/>
      <c r="G8" s="1357"/>
      <c r="H8" s="1357"/>
      <c r="I8" s="1357"/>
      <c r="J8" s="1357"/>
      <c r="K8" s="1357"/>
      <c r="L8" s="1357"/>
      <c r="M8" s="1357"/>
      <c r="N8" s="1357"/>
      <c r="O8" s="1357"/>
      <c r="P8" s="1357"/>
      <c r="Q8" s="1357"/>
      <c r="R8" s="1357"/>
      <c r="S8" s="1357"/>
      <c r="T8" s="1357"/>
      <c r="U8" s="1357"/>
      <c r="V8" s="1357"/>
      <c r="W8" s="1357"/>
      <c r="X8" s="1357"/>
      <c r="Y8" s="1357"/>
      <c r="Z8" s="1357"/>
      <c r="AA8" s="1357"/>
      <c r="AB8" s="1357"/>
      <c r="AC8" s="1357"/>
      <c r="AD8" s="1357"/>
      <c r="AE8" s="1357"/>
      <c r="AF8" s="1357"/>
      <c r="AG8" s="1357"/>
      <c r="AH8" s="1357"/>
      <c r="AI8" s="1357"/>
      <c r="AJ8" s="1357"/>
      <c r="AK8" s="1357"/>
      <c r="AL8" s="1357"/>
      <c r="AM8" s="1357"/>
      <c r="AN8" s="1357"/>
      <c r="AO8" s="1357"/>
      <c r="AP8" s="1357"/>
      <c r="AQ8" s="1357"/>
    </row>
    <row r="9" spans="1:44" ht="18" customHeight="1">
      <c r="C9" s="1795" t="s">
        <v>1794</v>
      </c>
      <c r="D9" s="1796"/>
      <c r="E9" s="1796"/>
      <c r="F9" s="1796"/>
      <c r="G9" s="1797"/>
      <c r="H9" s="1802" t="s">
        <v>999</v>
      </c>
      <c r="I9" s="1786"/>
      <c r="J9" s="1786"/>
      <c r="K9" s="1786"/>
      <c r="L9" s="1786"/>
      <c r="M9" s="1358" t="s">
        <v>260</v>
      </c>
      <c r="N9" s="1786"/>
      <c r="O9" s="1786"/>
      <c r="P9" s="1358" t="s">
        <v>1776</v>
      </c>
      <c r="Q9" s="1786"/>
      <c r="R9" s="1786"/>
      <c r="S9" s="1358" t="s">
        <v>1793</v>
      </c>
      <c r="T9" s="1786" t="s">
        <v>1778</v>
      </c>
      <c r="U9" s="1786"/>
      <c r="V9" s="1786"/>
      <c r="W9" s="1786" t="s">
        <v>999</v>
      </c>
      <c r="X9" s="1786"/>
      <c r="Y9" s="1786"/>
      <c r="Z9" s="1786"/>
      <c r="AA9" s="1358" t="s">
        <v>260</v>
      </c>
      <c r="AB9" s="1786"/>
      <c r="AC9" s="1786"/>
      <c r="AD9" s="1358" t="s">
        <v>1776</v>
      </c>
      <c r="AE9" s="1786"/>
      <c r="AF9" s="1786"/>
      <c r="AG9" s="1358" t="s">
        <v>1793</v>
      </c>
      <c r="AH9" s="1359"/>
      <c r="AI9" s="1802"/>
      <c r="AJ9" s="1786"/>
      <c r="AK9" s="1786"/>
      <c r="AL9" s="1786"/>
      <c r="AM9" s="1786"/>
      <c r="AN9" s="1786"/>
      <c r="AO9" s="1786"/>
      <c r="AP9" s="1786"/>
      <c r="AQ9" s="1807"/>
    </row>
    <row r="10" spans="1:44" ht="10.9" customHeight="1">
      <c r="C10" s="1360"/>
      <c r="D10" s="1360"/>
      <c r="E10" s="1360"/>
      <c r="F10" s="1360"/>
      <c r="G10" s="1360"/>
      <c r="H10" s="1360"/>
      <c r="I10" s="1360"/>
      <c r="J10" s="1360"/>
      <c r="K10" s="1360"/>
      <c r="L10" s="1360"/>
      <c r="M10" s="1360"/>
      <c r="N10" s="1360"/>
      <c r="O10" s="1360"/>
      <c r="P10" s="1360"/>
      <c r="Q10" s="1360"/>
      <c r="R10" s="1360"/>
      <c r="S10" s="1360"/>
      <c r="T10" s="1360"/>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row>
    <row r="11" spans="1:44" s="1360" customFormat="1" ht="15" customHeight="1">
      <c r="A11" s="248"/>
      <c r="C11" s="1789" t="s">
        <v>1792</v>
      </c>
      <c r="D11" s="1790"/>
      <c r="E11" s="1790"/>
      <c r="F11" s="1790"/>
      <c r="G11" s="1791"/>
      <c r="H11" s="1795" t="s">
        <v>1989</v>
      </c>
      <c r="I11" s="1796"/>
      <c r="J11" s="1796"/>
      <c r="K11" s="1796"/>
      <c r="L11" s="1796"/>
      <c r="M11" s="1796"/>
      <c r="N11" s="1796"/>
      <c r="O11" s="1796"/>
      <c r="P11" s="1797"/>
      <c r="Q11" s="1798" t="str">
        <f>""&amp;入力シート!$D$23</f>
        <v/>
      </c>
      <c r="R11" s="1799"/>
      <c r="S11" s="1799"/>
      <c r="T11" s="1799"/>
      <c r="U11" s="1799"/>
      <c r="V11" s="1799"/>
      <c r="W11" s="1799"/>
      <c r="X11" s="1799"/>
      <c r="Y11" s="1799"/>
      <c r="Z11" s="1799" t="str">
        <f>入力シート!$D$23&amp;" "</f>
        <v xml:space="preserve"> </v>
      </c>
      <c r="AA11" s="1799"/>
      <c r="AB11" s="1799"/>
      <c r="AC11" s="1799"/>
      <c r="AD11" s="1799"/>
      <c r="AE11" s="1799"/>
      <c r="AF11" s="1799"/>
      <c r="AG11" s="1799"/>
      <c r="AH11" s="1799"/>
      <c r="AI11" s="1799" t="str">
        <f>入力シート!$D$23&amp;" "</f>
        <v xml:space="preserve"> </v>
      </c>
      <c r="AJ11" s="1799"/>
      <c r="AK11" s="1799"/>
      <c r="AL11" s="1799"/>
      <c r="AM11" s="1799"/>
      <c r="AN11" s="1799"/>
      <c r="AO11" s="1799"/>
      <c r="AP11" s="1799"/>
      <c r="AQ11" s="1800"/>
    </row>
    <row r="12" spans="1:44" s="1360" customFormat="1" ht="15" customHeight="1">
      <c r="A12" s="248"/>
      <c r="C12" s="1792"/>
      <c r="D12" s="1793"/>
      <c r="E12" s="1793"/>
      <c r="F12" s="1793"/>
      <c r="G12" s="1794"/>
      <c r="H12" s="1795" t="s">
        <v>1990</v>
      </c>
      <c r="I12" s="1796"/>
      <c r="J12" s="1796"/>
      <c r="K12" s="1796"/>
      <c r="L12" s="1796"/>
      <c r="M12" s="1796"/>
      <c r="N12" s="1796"/>
      <c r="O12" s="1796"/>
      <c r="P12" s="1797"/>
      <c r="Q12" s="1798" t="str">
        <f>""&amp;入力シート!$D$22</f>
        <v/>
      </c>
      <c r="R12" s="1799"/>
      <c r="S12" s="1799"/>
      <c r="T12" s="1799"/>
      <c r="U12" s="1799"/>
      <c r="V12" s="1799"/>
      <c r="W12" s="1799"/>
      <c r="X12" s="1799"/>
      <c r="Y12" s="1799"/>
      <c r="Z12" s="1799" t="str">
        <f>入力シート!$D$23&amp;" "</f>
        <v xml:space="preserve"> </v>
      </c>
      <c r="AA12" s="1799"/>
      <c r="AB12" s="1799"/>
      <c r="AC12" s="1799"/>
      <c r="AD12" s="1799"/>
      <c r="AE12" s="1799"/>
      <c r="AF12" s="1799"/>
      <c r="AG12" s="1799"/>
      <c r="AH12" s="1799"/>
      <c r="AI12" s="1799" t="str">
        <f>入力シート!$D$23&amp;" "</f>
        <v xml:space="preserve"> </v>
      </c>
      <c r="AJ12" s="1799"/>
      <c r="AK12" s="1799"/>
      <c r="AL12" s="1799"/>
      <c r="AM12" s="1799"/>
      <c r="AN12" s="1799"/>
      <c r="AO12" s="1799"/>
      <c r="AP12" s="1799"/>
      <c r="AQ12" s="1800"/>
    </row>
    <row r="13" spans="1:44" s="1360" customFormat="1" ht="15" customHeight="1">
      <c r="A13" s="248"/>
      <c r="C13" s="1808" t="s">
        <v>1991</v>
      </c>
      <c r="D13" s="1808"/>
      <c r="E13" s="1808"/>
      <c r="F13" s="1808"/>
      <c r="G13" s="1808"/>
      <c r="H13" s="1809" t="s">
        <v>1992</v>
      </c>
      <c r="I13" s="1809"/>
      <c r="J13" s="1809"/>
      <c r="K13" s="1809"/>
      <c r="L13" s="1809"/>
      <c r="M13" s="1809"/>
      <c r="N13" s="1809"/>
      <c r="O13" s="1809"/>
      <c r="P13" s="1809"/>
      <c r="Q13" s="1810"/>
      <c r="R13" s="1810"/>
      <c r="S13" s="1810"/>
      <c r="T13" s="1810"/>
      <c r="U13" s="1810"/>
      <c r="V13" s="1810"/>
      <c r="W13" s="1810"/>
      <c r="X13" s="1810"/>
      <c r="Y13" s="1810"/>
      <c r="Z13" s="1810"/>
      <c r="AA13" s="1810"/>
      <c r="AB13" s="1810"/>
      <c r="AC13" s="1810"/>
      <c r="AD13" s="1810"/>
      <c r="AE13" s="1810"/>
      <c r="AF13" s="1810"/>
      <c r="AG13" s="1810"/>
      <c r="AH13" s="1810"/>
      <c r="AI13" s="1810"/>
      <c r="AJ13" s="1810"/>
      <c r="AK13" s="1810"/>
      <c r="AL13" s="1810"/>
      <c r="AM13" s="1810"/>
      <c r="AN13" s="1810"/>
      <c r="AO13" s="1810"/>
      <c r="AP13" s="1810"/>
      <c r="AQ13" s="1810"/>
    </row>
    <row r="14" spans="1:44" s="1360" customFormat="1" ht="15" customHeight="1">
      <c r="A14" s="248"/>
      <c r="C14" s="1808"/>
      <c r="D14" s="1808"/>
      <c r="E14" s="1808"/>
      <c r="F14" s="1808"/>
      <c r="G14" s="1808"/>
      <c r="H14" s="1809" t="s">
        <v>1993</v>
      </c>
      <c r="I14" s="1809"/>
      <c r="J14" s="1809"/>
      <c r="K14" s="1809"/>
      <c r="L14" s="1809"/>
      <c r="M14" s="1809"/>
      <c r="N14" s="1809"/>
      <c r="O14" s="1809"/>
      <c r="P14" s="1809"/>
      <c r="Q14" s="1811"/>
      <c r="R14" s="1799"/>
      <c r="S14" s="1799"/>
      <c r="T14" s="1799"/>
      <c r="U14" s="1799"/>
      <c r="V14" s="1799"/>
      <c r="W14" s="1799"/>
      <c r="X14" s="1799"/>
      <c r="Y14" s="1799"/>
      <c r="Z14" s="1799"/>
      <c r="AA14" s="1799"/>
      <c r="AB14" s="1799"/>
      <c r="AC14" s="1799"/>
      <c r="AD14" s="1799"/>
      <c r="AE14" s="1799"/>
      <c r="AF14" s="1799"/>
      <c r="AG14" s="1799"/>
      <c r="AH14" s="1800"/>
      <c r="AI14" s="1812" t="s">
        <v>1791</v>
      </c>
      <c r="AJ14" s="1813"/>
      <c r="AK14" s="1813"/>
      <c r="AL14" s="1813"/>
      <c r="AM14" s="1813"/>
      <c r="AN14" s="1813"/>
      <c r="AO14" s="1813"/>
      <c r="AP14" s="1813"/>
      <c r="AQ14" s="1814"/>
    </row>
    <row r="15" spans="1:44" s="1360" customFormat="1" ht="31.15" customHeight="1">
      <c r="A15" s="248"/>
      <c r="C15" s="1808"/>
      <c r="D15" s="1808"/>
      <c r="E15" s="1808"/>
      <c r="F15" s="1808"/>
      <c r="G15" s="1808"/>
      <c r="H15" s="1809" t="s">
        <v>1994</v>
      </c>
      <c r="I15" s="1809"/>
      <c r="J15" s="1809"/>
      <c r="K15" s="1809"/>
      <c r="L15" s="1809"/>
      <c r="M15" s="1809"/>
      <c r="N15" s="1809"/>
      <c r="O15" s="1809"/>
      <c r="P15" s="1809"/>
      <c r="Q15" s="1815" t="s">
        <v>1790</v>
      </c>
      <c r="R15" s="1815"/>
      <c r="S15" s="1815"/>
      <c r="T15" s="1815"/>
      <c r="U15" s="1815"/>
      <c r="V15" s="1816"/>
      <c r="W15" s="1816"/>
      <c r="X15" s="1816"/>
      <c r="Y15" s="1816"/>
      <c r="Z15" s="1816"/>
      <c r="AA15" s="1816"/>
      <c r="AB15" s="1816"/>
      <c r="AC15" s="1816"/>
      <c r="AD15" s="1816" t="s">
        <v>1789</v>
      </c>
      <c r="AE15" s="1816"/>
      <c r="AF15" s="1816"/>
      <c r="AG15" s="1816"/>
      <c r="AH15" s="1816"/>
      <c r="AI15" s="1817"/>
      <c r="AJ15" s="1817"/>
      <c r="AK15" s="1817"/>
      <c r="AL15" s="1817"/>
      <c r="AM15" s="1817"/>
      <c r="AN15" s="1817"/>
      <c r="AO15" s="1817"/>
      <c r="AP15" s="1817"/>
      <c r="AQ15" s="1817"/>
    </row>
    <row r="16" spans="1:44" s="1360" customFormat="1" ht="9" customHeight="1">
      <c r="A16" s="248"/>
    </row>
    <row r="17" spans="1:43" s="1360" customFormat="1" ht="15" customHeight="1">
      <c r="A17" s="248"/>
      <c r="C17" s="1818" t="s">
        <v>1788</v>
      </c>
      <c r="D17" s="1818"/>
      <c r="E17" s="1818"/>
      <c r="F17" s="1818"/>
      <c r="G17" s="1818"/>
      <c r="H17" s="1803" t="s">
        <v>1995</v>
      </c>
      <c r="I17" s="1803"/>
      <c r="J17" s="1803"/>
      <c r="K17" s="1803"/>
      <c r="L17" s="1803"/>
      <c r="M17" s="1803"/>
      <c r="N17" s="1803"/>
      <c r="O17" s="1803"/>
      <c r="P17" s="1803"/>
      <c r="Q17" s="1803"/>
      <c r="R17" s="1803"/>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row>
    <row r="18" spans="1:43" s="1360" customFormat="1" ht="15" customHeight="1">
      <c r="A18" s="248"/>
      <c r="C18" s="1818"/>
      <c r="D18" s="1818"/>
      <c r="E18" s="1818"/>
      <c r="F18" s="1818"/>
      <c r="G18" s="1818"/>
      <c r="H18" s="1803" t="s">
        <v>1996</v>
      </c>
      <c r="I18" s="1803"/>
      <c r="J18" s="1803"/>
      <c r="K18" s="1803"/>
      <c r="L18" s="1803"/>
      <c r="M18" s="1803"/>
      <c r="N18" s="1803"/>
      <c r="O18" s="1803"/>
      <c r="P18" s="1803"/>
      <c r="Q18" s="1803"/>
      <c r="R18" s="1803"/>
      <c r="S18" s="1803"/>
      <c r="T18" s="1803"/>
      <c r="U18" s="1803"/>
      <c r="V18" s="1803"/>
      <c r="W18" s="1803"/>
      <c r="X18" s="1803"/>
      <c r="Y18" s="1803"/>
      <c r="Z18" s="1803"/>
      <c r="AA18" s="1803"/>
      <c r="AB18" s="1803"/>
      <c r="AC18" s="1803"/>
      <c r="AD18" s="1803"/>
      <c r="AE18" s="1803"/>
      <c r="AF18" s="1803"/>
      <c r="AG18" s="1803"/>
      <c r="AH18" s="1803"/>
      <c r="AI18" s="1803"/>
      <c r="AJ18" s="1803"/>
      <c r="AK18" s="1803"/>
      <c r="AL18" s="1803"/>
      <c r="AM18" s="1803"/>
      <c r="AN18" s="1803"/>
      <c r="AO18" s="1803"/>
      <c r="AP18" s="1803"/>
      <c r="AQ18" s="1803"/>
    </row>
    <row r="19" spans="1:43" s="1360" customFormat="1" ht="15" customHeight="1">
      <c r="A19" s="248"/>
      <c r="C19" s="1818"/>
      <c r="D19" s="1818"/>
      <c r="E19" s="1818"/>
      <c r="F19" s="1818"/>
      <c r="G19" s="1818"/>
      <c r="H19" s="1819" t="s">
        <v>1997</v>
      </c>
      <c r="I19" s="1820"/>
      <c r="J19" s="1820"/>
      <c r="K19" s="1820"/>
      <c r="L19" s="1820"/>
      <c r="M19" s="1820"/>
      <c r="N19" s="1820"/>
      <c r="O19" s="1820"/>
      <c r="P19" s="1821"/>
      <c r="Q19" s="1795" t="s">
        <v>454</v>
      </c>
      <c r="R19" s="1796"/>
      <c r="S19" s="1796"/>
      <c r="T19" s="1797"/>
      <c r="U19" s="1795"/>
      <c r="V19" s="1796"/>
      <c r="W19" s="1796"/>
      <c r="X19" s="1796"/>
      <c r="Y19" s="1796"/>
      <c r="Z19" s="1796"/>
      <c r="AA19" s="1796"/>
      <c r="AB19" s="1796"/>
      <c r="AC19" s="1796"/>
      <c r="AD19" s="1796"/>
      <c r="AE19" s="1796"/>
      <c r="AF19" s="1796"/>
      <c r="AG19" s="1796"/>
      <c r="AH19" s="1797"/>
      <c r="AI19" s="1825" t="s">
        <v>1787</v>
      </c>
      <c r="AJ19" s="1826"/>
      <c r="AK19" s="1826"/>
      <c r="AL19" s="1826"/>
      <c r="AM19" s="1826"/>
      <c r="AN19" s="1826"/>
      <c r="AO19" s="1826"/>
      <c r="AP19" s="1826"/>
      <c r="AQ19" s="1827"/>
    </row>
    <row r="20" spans="1:43" s="1360" customFormat="1" ht="15" customHeight="1">
      <c r="A20" s="248"/>
      <c r="C20" s="1818"/>
      <c r="D20" s="1818"/>
      <c r="E20" s="1818"/>
      <c r="F20" s="1818"/>
      <c r="G20" s="1818"/>
      <c r="H20" s="1822"/>
      <c r="I20" s="1823"/>
      <c r="J20" s="1823"/>
      <c r="K20" s="1823"/>
      <c r="L20" s="1823"/>
      <c r="M20" s="1823"/>
      <c r="N20" s="1823"/>
      <c r="O20" s="1823"/>
      <c r="P20" s="1824"/>
      <c r="Q20" s="1822" t="s">
        <v>124</v>
      </c>
      <c r="R20" s="1823"/>
      <c r="S20" s="1823"/>
      <c r="T20" s="1824"/>
      <c r="U20" s="1802"/>
      <c r="V20" s="1786"/>
      <c r="W20" s="1786"/>
      <c r="X20" s="1786"/>
      <c r="Y20" s="1786"/>
      <c r="Z20" s="1786"/>
      <c r="AA20" s="1786"/>
      <c r="AB20" s="1786"/>
      <c r="AC20" s="1786"/>
      <c r="AD20" s="1786"/>
      <c r="AE20" s="1786"/>
      <c r="AF20" s="1786"/>
      <c r="AG20" s="1786"/>
      <c r="AH20" s="1807"/>
      <c r="AI20" s="1828"/>
      <c r="AJ20" s="1829"/>
      <c r="AK20" s="1829"/>
      <c r="AL20" s="1829"/>
      <c r="AM20" s="1829"/>
      <c r="AN20" s="1829"/>
      <c r="AO20" s="1829"/>
      <c r="AP20" s="1829"/>
      <c r="AQ20" s="1830"/>
    </row>
    <row r="21" spans="1:43" s="1360" customFormat="1" ht="15" customHeight="1">
      <c r="A21" s="248"/>
      <c r="C21" s="1818"/>
      <c r="D21" s="1818"/>
      <c r="E21" s="1818"/>
      <c r="F21" s="1818"/>
      <c r="G21" s="1818"/>
      <c r="H21" s="1803" t="s">
        <v>1998</v>
      </c>
      <c r="I21" s="1803"/>
      <c r="J21" s="1803"/>
      <c r="K21" s="1803"/>
      <c r="L21" s="1803"/>
      <c r="M21" s="1803"/>
      <c r="N21" s="1803"/>
      <c r="O21" s="1803"/>
      <c r="P21" s="1803"/>
      <c r="Q21" s="1795"/>
      <c r="R21" s="1796"/>
      <c r="S21" s="1796"/>
      <c r="T21" s="1796"/>
      <c r="U21" s="1796"/>
      <c r="V21" s="1796"/>
      <c r="W21" s="1796"/>
      <c r="X21" s="1796"/>
      <c r="Y21" s="1796"/>
      <c r="Z21" s="1796"/>
      <c r="AA21" s="1796"/>
      <c r="AB21" s="1796"/>
      <c r="AC21" s="1796"/>
      <c r="AD21" s="1796"/>
      <c r="AE21" s="1796"/>
      <c r="AF21" s="1796"/>
      <c r="AG21" s="1796"/>
      <c r="AH21" s="1797"/>
      <c r="AI21" s="1812" t="s">
        <v>1784</v>
      </c>
      <c r="AJ21" s="1813"/>
      <c r="AK21" s="1813"/>
      <c r="AL21" s="1813"/>
      <c r="AM21" s="1813"/>
      <c r="AN21" s="1813"/>
      <c r="AO21" s="1813"/>
      <c r="AP21" s="1813"/>
      <c r="AQ21" s="1814"/>
    </row>
    <row r="22" spans="1:43" s="1360" customFormat="1" ht="15" customHeight="1">
      <c r="A22" s="248"/>
      <c r="C22" s="1818"/>
      <c r="D22" s="1818"/>
      <c r="E22" s="1818"/>
      <c r="F22" s="1818"/>
      <c r="G22" s="1818"/>
      <c r="H22" s="1803" t="s">
        <v>1999</v>
      </c>
      <c r="I22" s="1803"/>
      <c r="J22" s="1803"/>
      <c r="K22" s="1803"/>
      <c r="L22" s="1803"/>
      <c r="M22" s="1803"/>
      <c r="N22" s="1803"/>
      <c r="O22" s="1803"/>
      <c r="P22" s="1803"/>
      <c r="Q22" s="1795"/>
      <c r="R22" s="1796"/>
      <c r="S22" s="1796"/>
      <c r="T22" s="1796"/>
      <c r="U22" s="1796"/>
      <c r="V22" s="1796"/>
      <c r="W22" s="1796"/>
      <c r="X22" s="1796"/>
      <c r="Y22" s="1796"/>
      <c r="Z22" s="1796"/>
      <c r="AA22" s="1796"/>
      <c r="AB22" s="1796"/>
      <c r="AC22" s="1796"/>
      <c r="AD22" s="1796"/>
      <c r="AE22" s="1796"/>
      <c r="AF22" s="1796"/>
      <c r="AG22" s="1796"/>
      <c r="AH22" s="1797"/>
      <c r="AI22" s="1804" t="s">
        <v>1783</v>
      </c>
      <c r="AJ22" s="1805"/>
      <c r="AK22" s="1805"/>
      <c r="AL22" s="1805"/>
      <c r="AM22" s="1805"/>
      <c r="AN22" s="1805"/>
      <c r="AO22" s="1805"/>
      <c r="AP22" s="1805"/>
      <c r="AQ22" s="1806"/>
    </row>
    <row r="23" spans="1:43" s="1360" customFormat="1" ht="15" customHeight="1">
      <c r="A23" s="248"/>
      <c r="C23" s="1818"/>
      <c r="D23" s="1818"/>
      <c r="E23" s="1818"/>
      <c r="F23" s="1818"/>
      <c r="G23" s="1818"/>
      <c r="H23" s="1803" t="s">
        <v>2000</v>
      </c>
      <c r="I23" s="1803"/>
      <c r="J23" s="1803"/>
      <c r="K23" s="1803"/>
      <c r="L23" s="1803"/>
      <c r="M23" s="1803"/>
      <c r="N23" s="1803"/>
      <c r="O23" s="1803"/>
      <c r="P23" s="1803"/>
      <c r="Q23" s="1795"/>
      <c r="R23" s="1796"/>
      <c r="S23" s="1796"/>
      <c r="T23" s="1796"/>
      <c r="U23" s="1796"/>
      <c r="V23" s="1796"/>
      <c r="W23" s="1796"/>
      <c r="X23" s="1796"/>
      <c r="Y23" s="1796"/>
      <c r="Z23" s="1796"/>
      <c r="AA23" s="1796"/>
      <c r="AB23" s="1796"/>
      <c r="AC23" s="1796"/>
      <c r="AD23" s="1796"/>
      <c r="AE23" s="1796"/>
      <c r="AF23" s="1796"/>
      <c r="AG23" s="1796"/>
      <c r="AH23" s="1797"/>
      <c r="AI23" s="1804" t="s">
        <v>1782</v>
      </c>
      <c r="AJ23" s="1805"/>
      <c r="AK23" s="1805"/>
      <c r="AL23" s="1805"/>
      <c r="AM23" s="1805"/>
      <c r="AN23" s="1805"/>
      <c r="AO23" s="1805"/>
      <c r="AP23" s="1805"/>
      <c r="AQ23" s="1806"/>
    </row>
    <row r="24" spans="1:43" s="1360" customFormat="1" ht="15" customHeight="1">
      <c r="A24" s="248"/>
      <c r="C24" s="1818"/>
      <c r="D24" s="1818"/>
      <c r="E24" s="1818"/>
      <c r="F24" s="1818"/>
      <c r="G24" s="1818"/>
      <c r="H24" s="1803" t="s">
        <v>2001</v>
      </c>
      <c r="I24" s="1803"/>
      <c r="J24" s="1803"/>
      <c r="K24" s="1803"/>
      <c r="L24" s="1803"/>
      <c r="M24" s="1803"/>
      <c r="N24" s="1803"/>
      <c r="O24" s="1803"/>
      <c r="P24" s="1803"/>
      <c r="Q24" s="1795"/>
      <c r="R24" s="1796"/>
      <c r="S24" s="1796"/>
      <c r="T24" s="1796"/>
      <c r="U24" s="1796"/>
      <c r="V24" s="1796"/>
      <c r="W24" s="1796"/>
      <c r="X24" s="1796"/>
      <c r="Y24" s="1796"/>
      <c r="Z24" s="1796"/>
      <c r="AA24" s="1796"/>
      <c r="AB24" s="1796"/>
      <c r="AC24" s="1796"/>
      <c r="AD24" s="1796"/>
      <c r="AE24" s="1796"/>
      <c r="AF24" s="1796"/>
      <c r="AG24" s="1796"/>
      <c r="AH24" s="1797"/>
      <c r="AI24" s="1812" t="s">
        <v>1781</v>
      </c>
      <c r="AJ24" s="1813"/>
      <c r="AK24" s="1813"/>
      <c r="AL24" s="1813"/>
      <c r="AM24" s="1813"/>
      <c r="AN24" s="1813"/>
      <c r="AO24" s="1813"/>
      <c r="AP24" s="1813"/>
      <c r="AQ24" s="1814"/>
    </row>
    <row r="25" spans="1:43" s="1360" customFormat="1" ht="25.15" customHeight="1">
      <c r="A25" s="248"/>
      <c r="C25" s="1818"/>
      <c r="D25" s="1818"/>
      <c r="E25" s="1818"/>
      <c r="F25" s="1818"/>
      <c r="G25" s="1818"/>
      <c r="H25" s="1809" t="s">
        <v>2002</v>
      </c>
      <c r="I25" s="1809"/>
      <c r="J25" s="1809"/>
      <c r="K25" s="1809"/>
      <c r="L25" s="1809"/>
      <c r="M25" s="1809"/>
      <c r="N25" s="1809"/>
      <c r="O25" s="1809"/>
      <c r="P25" s="1809"/>
      <c r="Q25" s="1803"/>
      <c r="R25" s="1803"/>
      <c r="S25" s="1803"/>
      <c r="T25" s="1803"/>
      <c r="U25" s="1803"/>
      <c r="V25" s="1803"/>
      <c r="W25" s="1803"/>
      <c r="X25" s="1803"/>
      <c r="Y25" s="1803"/>
      <c r="Z25" s="1803"/>
      <c r="AA25" s="1803"/>
      <c r="AB25" s="1803"/>
      <c r="AC25" s="1803"/>
      <c r="AD25" s="1803"/>
      <c r="AE25" s="1803"/>
      <c r="AF25" s="1803"/>
      <c r="AG25" s="1803"/>
      <c r="AH25" s="1803"/>
      <c r="AI25" s="1803"/>
      <c r="AJ25" s="1803"/>
      <c r="AK25" s="1803"/>
      <c r="AL25" s="1803"/>
      <c r="AM25" s="1803"/>
      <c r="AN25" s="1803"/>
      <c r="AO25" s="1803"/>
      <c r="AP25" s="1803"/>
      <c r="AQ25" s="1803"/>
    </row>
    <row r="26" spans="1:43" s="1360" customFormat="1" ht="19.899999999999999" customHeight="1">
      <c r="A26" s="248"/>
      <c r="C26" s="1818"/>
      <c r="D26" s="1818"/>
      <c r="E26" s="1818"/>
      <c r="F26" s="1818"/>
      <c r="G26" s="1818"/>
      <c r="H26" s="1803" t="s">
        <v>2003</v>
      </c>
      <c r="I26" s="1803"/>
      <c r="J26" s="1803"/>
      <c r="K26" s="1803"/>
      <c r="L26" s="1803"/>
      <c r="M26" s="1803"/>
      <c r="N26" s="1803"/>
      <c r="O26" s="1803"/>
      <c r="P26" s="1803"/>
      <c r="Q26" s="1803"/>
      <c r="R26" s="1803"/>
      <c r="S26" s="1803"/>
      <c r="T26" s="1803"/>
      <c r="U26" s="1803"/>
      <c r="V26" s="1803"/>
      <c r="W26" s="1803"/>
      <c r="X26" s="1803"/>
      <c r="Y26" s="1803"/>
      <c r="Z26" s="1803"/>
      <c r="AA26" s="1803"/>
      <c r="AB26" s="1803"/>
      <c r="AC26" s="1803"/>
      <c r="AD26" s="1803"/>
      <c r="AE26" s="1803"/>
      <c r="AF26" s="1803"/>
      <c r="AG26" s="1803"/>
      <c r="AH26" s="1803"/>
      <c r="AI26" s="1803"/>
      <c r="AJ26" s="1803"/>
      <c r="AK26" s="1803"/>
      <c r="AL26" s="1803"/>
      <c r="AM26" s="1803"/>
      <c r="AN26" s="1803"/>
      <c r="AO26" s="1803"/>
      <c r="AP26" s="1803"/>
      <c r="AQ26" s="1803"/>
    </row>
    <row r="27" spans="1:43" s="1360" customFormat="1" ht="15" customHeight="1">
      <c r="A27" s="248"/>
      <c r="C27" s="1818"/>
      <c r="D27" s="1818"/>
      <c r="E27" s="1818"/>
      <c r="F27" s="1818"/>
      <c r="G27" s="1818"/>
      <c r="H27" s="1803" t="s">
        <v>2004</v>
      </c>
      <c r="I27" s="1803"/>
      <c r="J27" s="1803"/>
      <c r="K27" s="1803"/>
      <c r="L27" s="1803"/>
      <c r="M27" s="1803"/>
      <c r="N27" s="1803"/>
      <c r="O27" s="1803"/>
      <c r="P27" s="1803"/>
      <c r="Q27" s="1803" t="s">
        <v>34</v>
      </c>
      <c r="R27" s="1803"/>
      <c r="S27" s="1803"/>
      <c r="T27" s="1803"/>
      <c r="U27" s="1803"/>
      <c r="V27" s="1817"/>
      <c r="W27" s="1817"/>
      <c r="X27" s="1817"/>
      <c r="Y27" s="1817"/>
      <c r="Z27" s="1817"/>
      <c r="AA27" s="1817"/>
      <c r="AB27" s="1817"/>
      <c r="AC27" s="1817"/>
      <c r="AD27" s="1817"/>
      <c r="AE27" s="1817"/>
      <c r="AF27" s="1817"/>
      <c r="AG27" s="1817"/>
      <c r="AH27" s="1817"/>
      <c r="AI27" s="1817"/>
      <c r="AJ27" s="1817"/>
      <c r="AK27" s="1817"/>
      <c r="AL27" s="1817"/>
      <c r="AM27" s="1817"/>
      <c r="AN27" s="1817"/>
      <c r="AO27" s="1817"/>
      <c r="AP27" s="1817"/>
      <c r="AQ27" s="1817"/>
    </row>
    <row r="28" spans="1:43" s="1360" customFormat="1" ht="15" customHeight="1">
      <c r="A28" s="248"/>
      <c r="C28" s="1818"/>
      <c r="D28" s="1818"/>
      <c r="E28" s="1818"/>
      <c r="F28" s="1818"/>
      <c r="G28" s="1818"/>
      <c r="H28" s="1803"/>
      <c r="I28" s="1803"/>
      <c r="J28" s="1803"/>
      <c r="K28" s="1803"/>
      <c r="L28" s="1803"/>
      <c r="M28" s="1803"/>
      <c r="N28" s="1803"/>
      <c r="O28" s="1803"/>
      <c r="P28" s="1803"/>
      <c r="Q28" s="1803" t="s">
        <v>1780</v>
      </c>
      <c r="R28" s="1803"/>
      <c r="S28" s="1803"/>
      <c r="T28" s="1803"/>
      <c r="U28" s="1803"/>
      <c r="V28" s="1817"/>
      <c r="W28" s="1817"/>
      <c r="X28" s="1817"/>
      <c r="Y28" s="1817"/>
      <c r="Z28" s="1817"/>
      <c r="AA28" s="1817"/>
      <c r="AB28" s="1817"/>
      <c r="AC28" s="1817"/>
      <c r="AD28" s="1817"/>
      <c r="AE28" s="1817"/>
      <c r="AF28" s="1817"/>
      <c r="AG28" s="1817"/>
      <c r="AH28" s="1817"/>
      <c r="AI28" s="1817"/>
      <c r="AJ28" s="1817"/>
      <c r="AK28" s="1817"/>
      <c r="AL28" s="1817"/>
      <c r="AM28" s="1817"/>
      <c r="AN28" s="1817"/>
      <c r="AO28" s="1817"/>
      <c r="AP28" s="1817"/>
      <c r="AQ28" s="1817"/>
    </row>
    <row r="29" spans="1:43" s="1360" customFormat="1" ht="15" customHeight="1">
      <c r="A29" s="248"/>
      <c r="C29" s="1818"/>
      <c r="D29" s="1818"/>
      <c r="E29" s="1818"/>
      <c r="F29" s="1818"/>
      <c r="G29" s="1818"/>
      <c r="H29" s="1803"/>
      <c r="I29" s="1803"/>
      <c r="J29" s="1803"/>
      <c r="K29" s="1803"/>
      <c r="L29" s="1803"/>
      <c r="M29" s="1803"/>
      <c r="N29" s="1803"/>
      <c r="O29" s="1803"/>
      <c r="P29" s="1803"/>
      <c r="Q29" s="1836" t="s">
        <v>2005</v>
      </c>
      <c r="R29" s="1837"/>
      <c r="S29" s="1837"/>
      <c r="T29" s="1837"/>
      <c r="U29" s="1837"/>
      <c r="V29" s="1802" t="s">
        <v>2</v>
      </c>
      <c r="W29" s="1786"/>
      <c r="X29" s="1786"/>
      <c r="Y29" s="1786"/>
      <c r="Z29" s="1786"/>
      <c r="AA29" s="1786"/>
      <c r="AB29" s="1786"/>
      <c r="AC29" s="1786"/>
      <c r="AD29" s="1786"/>
      <c r="AE29" s="1786"/>
      <c r="AF29" s="1807"/>
      <c r="AG29" s="1802" t="s">
        <v>137</v>
      </c>
      <c r="AH29" s="1786"/>
      <c r="AI29" s="1786"/>
      <c r="AJ29" s="1786"/>
      <c r="AK29" s="1786"/>
      <c r="AL29" s="1786"/>
      <c r="AM29" s="1786"/>
      <c r="AN29" s="1786"/>
      <c r="AO29" s="1786"/>
      <c r="AP29" s="1786"/>
      <c r="AQ29" s="1807"/>
    </row>
    <row r="30" spans="1:43" s="1360" customFormat="1" ht="15" customHeight="1">
      <c r="A30" s="248"/>
      <c r="C30" s="1818"/>
      <c r="D30" s="1818"/>
      <c r="E30" s="1818"/>
      <c r="F30" s="1818"/>
      <c r="G30" s="1818"/>
      <c r="H30" s="1803"/>
      <c r="I30" s="1803"/>
      <c r="J30" s="1803"/>
      <c r="K30" s="1803"/>
      <c r="L30" s="1803"/>
      <c r="M30" s="1803"/>
      <c r="N30" s="1803"/>
      <c r="O30" s="1803"/>
      <c r="P30" s="1803"/>
      <c r="Q30" s="1837"/>
      <c r="R30" s="1837"/>
      <c r="S30" s="1837"/>
      <c r="T30" s="1837"/>
      <c r="U30" s="1837"/>
      <c r="V30" s="1834"/>
      <c r="W30" s="1838"/>
      <c r="X30" s="1838"/>
      <c r="Y30" s="1838"/>
      <c r="Z30" s="1838"/>
      <c r="AA30" s="1838"/>
      <c r="AB30" s="1838"/>
      <c r="AC30" s="1838"/>
      <c r="AD30" s="1838"/>
      <c r="AE30" s="1838"/>
      <c r="AF30" s="1835"/>
      <c r="AG30" s="1834"/>
      <c r="AH30" s="1835"/>
      <c r="AI30" s="1361" t="s">
        <v>260</v>
      </c>
      <c r="AJ30" s="1362"/>
      <c r="AK30" s="1362" t="s">
        <v>1779</v>
      </c>
      <c r="AL30" s="1362" t="s">
        <v>1786</v>
      </c>
      <c r="AM30" s="1834"/>
      <c r="AN30" s="1835"/>
      <c r="AO30" s="1361" t="s">
        <v>260</v>
      </c>
      <c r="AP30" s="1362"/>
      <c r="AQ30" s="1361" t="s">
        <v>1776</v>
      </c>
    </row>
    <row r="31" spans="1:43" s="1360" customFormat="1" ht="15" customHeight="1">
      <c r="A31" s="248"/>
      <c r="C31" s="1818"/>
      <c r="D31" s="1818"/>
      <c r="E31" s="1818"/>
      <c r="F31" s="1818"/>
      <c r="G31" s="1818"/>
      <c r="H31" s="1803"/>
      <c r="I31" s="1803"/>
      <c r="J31" s="1803"/>
      <c r="K31" s="1803"/>
      <c r="L31" s="1803"/>
      <c r="M31" s="1803"/>
      <c r="N31" s="1803"/>
      <c r="O31" s="1803"/>
      <c r="P31" s="1803"/>
      <c r="Q31" s="1837"/>
      <c r="R31" s="1837"/>
      <c r="S31" s="1837"/>
      <c r="T31" s="1837"/>
      <c r="U31" s="1837"/>
      <c r="V31" s="1834"/>
      <c r="W31" s="1838"/>
      <c r="X31" s="1838"/>
      <c r="Y31" s="1838"/>
      <c r="Z31" s="1838"/>
      <c r="AA31" s="1838"/>
      <c r="AB31" s="1838"/>
      <c r="AC31" s="1838"/>
      <c r="AD31" s="1838"/>
      <c r="AE31" s="1838"/>
      <c r="AF31" s="1835"/>
      <c r="AG31" s="1834"/>
      <c r="AH31" s="1835"/>
      <c r="AI31" s="1361" t="s">
        <v>260</v>
      </c>
      <c r="AJ31" s="1362"/>
      <c r="AK31" s="1362" t="s">
        <v>1779</v>
      </c>
      <c r="AL31" s="1362" t="s">
        <v>1778</v>
      </c>
      <c r="AM31" s="1834"/>
      <c r="AN31" s="1835"/>
      <c r="AO31" s="1361" t="s">
        <v>260</v>
      </c>
      <c r="AP31" s="1362"/>
      <c r="AQ31" s="1361" t="s">
        <v>1776</v>
      </c>
    </row>
    <row r="32" spans="1:43" s="1360" customFormat="1" ht="15" customHeight="1">
      <c r="A32" s="248"/>
      <c r="C32" s="1818"/>
      <c r="D32" s="1818"/>
      <c r="E32" s="1818"/>
      <c r="F32" s="1818"/>
      <c r="G32" s="1818"/>
      <c r="H32" s="1803"/>
      <c r="I32" s="1803"/>
      <c r="J32" s="1803"/>
      <c r="K32" s="1803"/>
      <c r="L32" s="1803"/>
      <c r="M32" s="1803"/>
      <c r="N32" s="1803"/>
      <c r="O32" s="1803"/>
      <c r="P32" s="1803"/>
      <c r="Q32" s="1837"/>
      <c r="R32" s="1837"/>
      <c r="S32" s="1837"/>
      <c r="T32" s="1837"/>
      <c r="U32" s="1837"/>
      <c r="V32" s="1831" t="s">
        <v>1777</v>
      </c>
      <c r="W32" s="1832"/>
      <c r="X32" s="1832"/>
      <c r="Y32" s="1832"/>
      <c r="Z32" s="1832"/>
      <c r="AA32" s="1832"/>
      <c r="AB32" s="1832"/>
      <c r="AC32" s="1832"/>
      <c r="AD32" s="1832"/>
      <c r="AE32" s="1832"/>
      <c r="AF32" s="1832"/>
      <c r="AG32" s="1832"/>
      <c r="AH32" s="1832"/>
      <c r="AI32" s="1832"/>
      <c r="AJ32" s="1832"/>
      <c r="AK32" s="1833"/>
      <c r="AL32" s="1834"/>
      <c r="AM32" s="1835"/>
      <c r="AN32" s="1361" t="s">
        <v>260</v>
      </c>
      <c r="AO32" s="1834"/>
      <c r="AP32" s="1835"/>
      <c r="AQ32" s="1361" t="s">
        <v>1776</v>
      </c>
    </row>
    <row r="33" spans="1:43" s="1360" customFormat="1" ht="10.9" customHeight="1">
      <c r="A33" s="248"/>
    </row>
    <row r="34" spans="1:43" ht="15" customHeight="1">
      <c r="C34" s="1818" t="s">
        <v>1785</v>
      </c>
      <c r="D34" s="1818"/>
      <c r="E34" s="1818"/>
      <c r="F34" s="1818"/>
      <c r="G34" s="1818"/>
      <c r="H34" s="1803" t="s">
        <v>1995</v>
      </c>
      <c r="I34" s="1803"/>
      <c r="J34" s="1803"/>
      <c r="K34" s="1803"/>
      <c r="L34" s="1803"/>
      <c r="M34" s="1803"/>
      <c r="N34" s="1803"/>
      <c r="O34" s="1803"/>
      <c r="P34" s="1803"/>
      <c r="Q34" s="1803"/>
      <c r="R34" s="1803"/>
      <c r="S34" s="1803"/>
      <c r="T34" s="1803"/>
      <c r="U34" s="1803"/>
      <c r="V34" s="1803"/>
      <c r="W34" s="1803"/>
      <c r="X34" s="1803"/>
      <c r="Y34" s="1803"/>
      <c r="Z34" s="1803"/>
      <c r="AA34" s="1803"/>
      <c r="AB34" s="1803"/>
      <c r="AC34" s="1803"/>
      <c r="AD34" s="1803"/>
      <c r="AE34" s="1803"/>
      <c r="AF34" s="1803"/>
      <c r="AG34" s="1803"/>
      <c r="AH34" s="1803"/>
      <c r="AI34" s="1803"/>
      <c r="AJ34" s="1803"/>
      <c r="AK34" s="1803"/>
      <c r="AL34" s="1803"/>
      <c r="AM34" s="1803"/>
      <c r="AN34" s="1803"/>
      <c r="AO34" s="1803"/>
      <c r="AP34" s="1803"/>
      <c r="AQ34" s="1803"/>
    </row>
    <row r="35" spans="1:43" ht="15" customHeight="1">
      <c r="C35" s="1818"/>
      <c r="D35" s="1818"/>
      <c r="E35" s="1818"/>
      <c r="F35" s="1818"/>
      <c r="G35" s="1818"/>
      <c r="H35" s="1803" t="s">
        <v>2006</v>
      </c>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c r="AL35" s="1803"/>
      <c r="AM35" s="1803"/>
      <c r="AN35" s="1803"/>
      <c r="AO35" s="1803"/>
      <c r="AP35" s="1803"/>
      <c r="AQ35" s="1803"/>
    </row>
    <row r="36" spans="1:43" ht="15" customHeight="1">
      <c r="C36" s="1818"/>
      <c r="D36" s="1818"/>
      <c r="E36" s="1818"/>
      <c r="F36" s="1818"/>
      <c r="G36" s="1818"/>
      <c r="H36" s="1803" t="s">
        <v>1998</v>
      </c>
      <c r="I36" s="1803"/>
      <c r="J36" s="1803"/>
      <c r="K36" s="1803"/>
      <c r="L36" s="1803"/>
      <c r="M36" s="1803"/>
      <c r="N36" s="1803"/>
      <c r="O36" s="1803"/>
      <c r="P36" s="1803"/>
      <c r="Q36" s="1795"/>
      <c r="R36" s="1796"/>
      <c r="S36" s="1796"/>
      <c r="T36" s="1796"/>
      <c r="U36" s="1796"/>
      <c r="V36" s="1796"/>
      <c r="W36" s="1796"/>
      <c r="X36" s="1796"/>
      <c r="Y36" s="1796"/>
      <c r="Z36" s="1796"/>
      <c r="AA36" s="1796"/>
      <c r="AB36" s="1796"/>
      <c r="AC36" s="1796"/>
      <c r="AD36" s="1796"/>
      <c r="AE36" s="1796"/>
      <c r="AF36" s="1796"/>
      <c r="AG36" s="1796"/>
      <c r="AH36" s="1797"/>
      <c r="AI36" s="1812" t="s">
        <v>1784</v>
      </c>
      <c r="AJ36" s="1813"/>
      <c r="AK36" s="1813"/>
      <c r="AL36" s="1813"/>
      <c r="AM36" s="1813"/>
      <c r="AN36" s="1813"/>
      <c r="AO36" s="1813"/>
      <c r="AP36" s="1813"/>
      <c r="AQ36" s="1814"/>
    </row>
    <row r="37" spans="1:43" ht="15" customHeight="1">
      <c r="C37" s="1818"/>
      <c r="D37" s="1818"/>
      <c r="E37" s="1818"/>
      <c r="F37" s="1818"/>
      <c r="G37" s="1818"/>
      <c r="H37" s="1803" t="s">
        <v>1999</v>
      </c>
      <c r="I37" s="1803"/>
      <c r="J37" s="1803"/>
      <c r="K37" s="1803"/>
      <c r="L37" s="1803"/>
      <c r="M37" s="1803"/>
      <c r="N37" s="1803"/>
      <c r="O37" s="1803"/>
      <c r="P37" s="1803"/>
      <c r="Q37" s="1795"/>
      <c r="R37" s="1796"/>
      <c r="S37" s="1796"/>
      <c r="T37" s="1796"/>
      <c r="U37" s="1796"/>
      <c r="V37" s="1796"/>
      <c r="W37" s="1796"/>
      <c r="X37" s="1796"/>
      <c r="Y37" s="1796"/>
      <c r="Z37" s="1796"/>
      <c r="AA37" s="1796"/>
      <c r="AB37" s="1796"/>
      <c r="AC37" s="1796"/>
      <c r="AD37" s="1796"/>
      <c r="AE37" s="1796"/>
      <c r="AF37" s="1796"/>
      <c r="AG37" s="1796"/>
      <c r="AH37" s="1797"/>
      <c r="AI37" s="1804" t="s">
        <v>1783</v>
      </c>
      <c r="AJ37" s="1805"/>
      <c r="AK37" s="1805"/>
      <c r="AL37" s="1805"/>
      <c r="AM37" s="1805"/>
      <c r="AN37" s="1805"/>
      <c r="AO37" s="1805"/>
      <c r="AP37" s="1805"/>
      <c r="AQ37" s="1806"/>
    </row>
    <row r="38" spans="1:43" ht="15" customHeight="1">
      <c r="C38" s="1818"/>
      <c r="D38" s="1818"/>
      <c r="E38" s="1818"/>
      <c r="F38" s="1818"/>
      <c r="G38" s="1818"/>
      <c r="H38" s="1803" t="s">
        <v>2000</v>
      </c>
      <c r="I38" s="1803"/>
      <c r="J38" s="1803"/>
      <c r="K38" s="1803"/>
      <c r="L38" s="1803"/>
      <c r="M38" s="1803"/>
      <c r="N38" s="1803"/>
      <c r="O38" s="1803"/>
      <c r="P38" s="1803"/>
      <c r="Q38" s="1795"/>
      <c r="R38" s="1796"/>
      <c r="S38" s="1796"/>
      <c r="T38" s="1796"/>
      <c r="U38" s="1796"/>
      <c r="V38" s="1796"/>
      <c r="W38" s="1796"/>
      <c r="X38" s="1796"/>
      <c r="Y38" s="1796"/>
      <c r="Z38" s="1796"/>
      <c r="AA38" s="1796"/>
      <c r="AB38" s="1796"/>
      <c r="AC38" s="1796"/>
      <c r="AD38" s="1796"/>
      <c r="AE38" s="1796"/>
      <c r="AF38" s="1796"/>
      <c r="AG38" s="1796"/>
      <c r="AH38" s="1797"/>
      <c r="AI38" s="1804" t="s">
        <v>1782</v>
      </c>
      <c r="AJ38" s="1805"/>
      <c r="AK38" s="1805"/>
      <c r="AL38" s="1805"/>
      <c r="AM38" s="1805"/>
      <c r="AN38" s="1805"/>
      <c r="AO38" s="1805"/>
      <c r="AP38" s="1805"/>
      <c r="AQ38" s="1806"/>
    </row>
    <row r="39" spans="1:43" ht="15" customHeight="1">
      <c r="C39" s="1818"/>
      <c r="D39" s="1818"/>
      <c r="E39" s="1818"/>
      <c r="F39" s="1818"/>
      <c r="G39" s="1818"/>
      <c r="H39" s="1803" t="s">
        <v>2001</v>
      </c>
      <c r="I39" s="1803"/>
      <c r="J39" s="1803"/>
      <c r="K39" s="1803"/>
      <c r="L39" s="1803"/>
      <c r="M39" s="1803"/>
      <c r="N39" s="1803"/>
      <c r="O39" s="1803"/>
      <c r="P39" s="1803"/>
      <c r="Q39" s="1795"/>
      <c r="R39" s="1796"/>
      <c r="S39" s="1796"/>
      <c r="T39" s="1796"/>
      <c r="U39" s="1796"/>
      <c r="V39" s="1796"/>
      <c r="W39" s="1796"/>
      <c r="X39" s="1796"/>
      <c r="Y39" s="1796"/>
      <c r="Z39" s="1796"/>
      <c r="AA39" s="1796"/>
      <c r="AB39" s="1796"/>
      <c r="AC39" s="1796"/>
      <c r="AD39" s="1796"/>
      <c r="AE39" s="1796"/>
      <c r="AF39" s="1796"/>
      <c r="AG39" s="1796"/>
      <c r="AH39" s="1797"/>
      <c r="AI39" s="1812" t="s">
        <v>1781</v>
      </c>
      <c r="AJ39" s="1813"/>
      <c r="AK39" s="1813"/>
      <c r="AL39" s="1813"/>
      <c r="AM39" s="1813"/>
      <c r="AN39" s="1813"/>
      <c r="AO39" s="1813"/>
      <c r="AP39" s="1813"/>
      <c r="AQ39" s="1814"/>
    </row>
    <row r="40" spans="1:43" ht="25.15" customHeight="1">
      <c r="C40" s="1818"/>
      <c r="D40" s="1818"/>
      <c r="E40" s="1818"/>
      <c r="F40" s="1818"/>
      <c r="G40" s="1818"/>
      <c r="H40" s="1809" t="s">
        <v>2002</v>
      </c>
      <c r="I40" s="1809"/>
      <c r="J40" s="1809"/>
      <c r="K40" s="1809"/>
      <c r="L40" s="1809"/>
      <c r="M40" s="1809"/>
      <c r="N40" s="1809"/>
      <c r="O40" s="1809"/>
      <c r="P40" s="1809"/>
      <c r="Q40" s="1803"/>
      <c r="R40" s="1803"/>
      <c r="S40" s="1803"/>
      <c r="T40" s="1803"/>
      <c r="U40" s="1803"/>
      <c r="V40" s="1803"/>
      <c r="W40" s="1803"/>
      <c r="X40" s="1803"/>
      <c r="Y40" s="1803"/>
      <c r="Z40" s="1803"/>
      <c r="AA40" s="1803"/>
      <c r="AB40" s="1803"/>
      <c r="AC40" s="1803"/>
      <c r="AD40" s="1803"/>
      <c r="AE40" s="1803"/>
      <c r="AF40" s="1803"/>
      <c r="AG40" s="1803"/>
      <c r="AH40" s="1803"/>
      <c r="AI40" s="1803"/>
      <c r="AJ40" s="1803"/>
      <c r="AK40" s="1803"/>
      <c r="AL40" s="1803"/>
      <c r="AM40" s="1803"/>
      <c r="AN40" s="1803"/>
      <c r="AO40" s="1803"/>
      <c r="AP40" s="1803"/>
      <c r="AQ40" s="1803"/>
    </row>
    <row r="41" spans="1:43" ht="15" customHeight="1">
      <c r="C41" s="1818"/>
      <c r="D41" s="1818"/>
      <c r="E41" s="1818"/>
      <c r="F41" s="1818"/>
      <c r="G41" s="1818"/>
      <c r="H41" s="1803" t="s">
        <v>2003</v>
      </c>
      <c r="I41" s="1803"/>
      <c r="J41" s="1803"/>
      <c r="K41" s="1803"/>
      <c r="L41" s="1803"/>
      <c r="M41" s="1803"/>
      <c r="N41" s="1803"/>
      <c r="O41" s="1803"/>
      <c r="P41" s="1803"/>
      <c r="Q41" s="1803"/>
      <c r="R41" s="1803"/>
      <c r="S41" s="1803"/>
      <c r="T41" s="1803"/>
      <c r="U41" s="1803"/>
      <c r="V41" s="1803"/>
      <c r="W41" s="1803"/>
      <c r="X41" s="1803"/>
      <c r="Y41" s="1803"/>
      <c r="Z41" s="1803"/>
      <c r="AA41" s="1803"/>
      <c r="AB41" s="1803"/>
      <c r="AC41" s="1803"/>
      <c r="AD41" s="1803"/>
      <c r="AE41" s="1803"/>
      <c r="AF41" s="1803"/>
      <c r="AG41" s="1803"/>
      <c r="AH41" s="1803"/>
      <c r="AI41" s="1803"/>
      <c r="AJ41" s="1803"/>
      <c r="AK41" s="1803"/>
      <c r="AL41" s="1803"/>
      <c r="AM41" s="1803"/>
      <c r="AN41" s="1803"/>
      <c r="AO41" s="1803"/>
      <c r="AP41" s="1803"/>
      <c r="AQ41" s="1803"/>
    </row>
    <row r="42" spans="1:43" ht="15" customHeight="1">
      <c r="C42" s="1818"/>
      <c r="D42" s="1818"/>
      <c r="E42" s="1818"/>
      <c r="F42" s="1818"/>
      <c r="G42" s="1818"/>
      <c r="H42" s="1803" t="s">
        <v>2004</v>
      </c>
      <c r="I42" s="1803"/>
      <c r="J42" s="1803"/>
      <c r="K42" s="1803"/>
      <c r="L42" s="1803"/>
      <c r="M42" s="1803"/>
      <c r="N42" s="1803"/>
      <c r="O42" s="1803"/>
      <c r="P42" s="1803"/>
      <c r="Q42" s="1803" t="s">
        <v>34</v>
      </c>
      <c r="R42" s="1803"/>
      <c r="S42" s="1803"/>
      <c r="T42" s="1803"/>
      <c r="U42" s="1803"/>
      <c r="V42" s="1817"/>
      <c r="W42" s="1817"/>
      <c r="X42" s="1817"/>
      <c r="Y42" s="1817"/>
      <c r="Z42" s="1817"/>
      <c r="AA42" s="1817"/>
      <c r="AB42" s="1817"/>
      <c r="AC42" s="1817"/>
      <c r="AD42" s="1817"/>
      <c r="AE42" s="1817"/>
      <c r="AF42" s="1817"/>
      <c r="AG42" s="1817"/>
      <c r="AH42" s="1817"/>
      <c r="AI42" s="1817"/>
      <c r="AJ42" s="1817"/>
      <c r="AK42" s="1817"/>
      <c r="AL42" s="1817"/>
      <c r="AM42" s="1817"/>
      <c r="AN42" s="1817"/>
      <c r="AO42" s="1817"/>
      <c r="AP42" s="1817"/>
      <c r="AQ42" s="1817"/>
    </row>
    <row r="43" spans="1:43" ht="15" customHeight="1">
      <c r="C43" s="1818"/>
      <c r="D43" s="1818"/>
      <c r="E43" s="1818"/>
      <c r="F43" s="1818"/>
      <c r="G43" s="1818"/>
      <c r="H43" s="1803"/>
      <c r="I43" s="1803"/>
      <c r="J43" s="1803"/>
      <c r="K43" s="1803"/>
      <c r="L43" s="1803"/>
      <c r="M43" s="1803"/>
      <c r="N43" s="1803"/>
      <c r="O43" s="1803"/>
      <c r="P43" s="1803"/>
      <c r="Q43" s="1803" t="s">
        <v>1780</v>
      </c>
      <c r="R43" s="1803"/>
      <c r="S43" s="1803"/>
      <c r="T43" s="1803"/>
      <c r="U43" s="1803"/>
      <c r="V43" s="1817"/>
      <c r="W43" s="1817"/>
      <c r="X43" s="1817"/>
      <c r="Y43" s="1817"/>
      <c r="Z43" s="1817"/>
      <c r="AA43" s="1817"/>
      <c r="AB43" s="1817"/>
      <c r="AC43" s="1817"/>
      <c r="AD43" s="1817"/>
      <c r="AE43" s="1817"/>
      <c r="AF43" s="1817"/>
      <c r="AG43" s="1817"/>
      <c r="AH43" s="1817"/>
      <c r="AI43" s="1817"/>
      <c r="AJ43" s="1817"/>
      <c r="AK43" s="1817"/>
      <c r="AL43" s="1817"/>
      <c r="AM43" s="1817"/>
      <c r="AN43" s="1817"/>
      <c r="AO43" s="1817"/>
      <c r="AP43" s="1817"/>
      <c r="AQ43" s="1817"/>
    </row>
    <row r="44" spans="1:43" ht="15" customHeight="1">
      <c r="C44" s="1818"/>
      <c r="D44" s="1818"/>
      <c r="E44" s="1818"/>
      <c r="F44" s="1818"/>
      <c r="G44" s="1818"/>
      <c r="H44" s="1803"/>
      <c r="I44" s="1803"/>
      <c r="J44" s="1803"/>
      <c r="K44" s="1803"/>
      <c r="L44" s="1803"/>
      <c r="M44" s="1803"/>
      <c r="N44" s="1803"/>
      <c r="O44" s="1803"/>
      <c r="P44" s="1803"/>
      <c r="Q44" s="1836" t="s">
        <v>2005</v>
      </c>
      <c r="R44" s="1837"/>
      <c r="S44" s="1837"/>
      <c r="T44" s="1837"/>
      <c r="U44" s="1837"/>
      <c r="V44" s="1802" t="s">
        <v>2</v>
      </c>
      <c r="W44" s="1786"/>
      <c r="X44" s="1786"/>
      <c r="Y44" s="1786"/>
      <c r="Z44" s="1786"/>
      <c r="AA44" s="1786"/>
      <c r="AB44" s="1786"/>
      <c r="AC44" s="1786"/>
      <c r="AD44" s="1786"/>
      <c r="AE44" s="1786"/>
      <c r="AF44" s="1807"/>
      <c r="AG44" s="1802" t="s">
        <v>137</v>
      </c>
      <c r="AH44" s="1786"/>
      <c r="AI44" s="1786"/>
      <c r="AJ44" s="1786"/>
      <c r="AK44" s="1786"/>
      <c r="AL44" s="1786"/>
      <c r="AM44" s="1786"/>
      <c r="AN44" s="1786"/>
      <c r="AO44" s="1786"/>
      <c r="AP44" s="1786"/>
      <c r="AQ44" s="1807"/>
    </row>
    <row r="45" spans="1:43" ht="15" customHeight="1">
      <c r="C45" s="1818"/>
      <c r="D45" s="1818"/>
      <c r="E45" s="1818"/>
      <c r="F45" s="1818"/>
      <c r="G45" s="1818"/>
      <c r="H45" s="1803"/>
      <c r="I45" s="1803"/>
      <c r="J45" s="1803"/>
      <c r="K45" s="1803"/>
      <c r="L45" s="1803"/>
      <c r="M45" s="1803"/>
      <c r="N45" s="1803"/>
      <c r="O45" s="1803"/>
      <c r="P45" s="1803"/>
      <c r="Q45" s="1837"/>
      <c r="R45" s="1837"/>
      <c r="S45" s="1837"/>
      <c r="T45" s="1837"/>
      <c r="U45" s="1837"/>
      <c r="V45" s="1834"/>
      <c r="W45" s="1838"/>
      <c r="X45" s="1838"/>
      <c r="Y45" s="1838"/>
      <c r="Z45" s="1838"/>
      <c r="AA45" s="1838"/>
      <c r="AB45" s="1838"/>
      <c r="AC45" s="1838"/>
      <c r="AD45" s="1838"/>
      <c r="AE45" s="1838"/>
      <c r="AF45" s="1835"/>
      <c r="AG45" s="1834"/>
      <c r="AH45" s="1835"/>
      <c r="AI45" s="1361" t="s">
        <v>260</v>
      </c>
      <c r="AJ45" s="1362"/>
      <c r="AK45" s="1362" t="s">
        <v>1779</v>
      </c>
      <c r="AL45" s="1362" t="s">
        <v>350</v>
      </c>
      <c r="AM45" s="1834"/>
      <c r="AN45" s="1835"/>
      <c r="AO45" s="1361" t="s">
        <v>260</v>
      </c>
      <c r="AP45" s="1362"/>
      <c r="AQ45" s="1361" t="s">
        <v>1776</v>
      </c>
    </row>
    <row r="46" spans="1:43" ht="15" customHeight="1">
      <c r="C46" s="1818"/>
      <c r="D46" s="1818"/>
      <c r="E46" s="1818"/>
      <c r="F46" s="1818"/>
      <c r="G46" s="1818"/>
      <c r="H46" s="1803"/>
      <c r="I46" s="1803"/>
      <c r="J46" s="1803"/>
      <c r="K46" s="1803"/>
      <c r="L46" s="1803"/>
      <c r="M46" s="1803"/>
      <c r="N46" s="1803"/>
      <c r="O46" s="1803"/>
      <c r="P46" s="1803"/>
      <c r="Q46" s="1837"/>
      <c r="R46" s="1837"/>
      <c r="S46" s="1837"/>
      <c r="T46" s="1837"/>
      <c r="U46" s="1837"/>
      <c r="V46" s="1834"/>
      <c r="W46" s="1838"/>
      <c r="X46" s="1838"/>
      <c r="Y46" s="1838"/>
      <c r="Z46" s="1838"/>
      <c r="AA46" s="1838"/>
      <c r="AB46" s="1838"/>
      <c r="AC46" s="1838"/>
      <c r="AD46" s="1838"/>
      <c r="AE46" s="1838"/>
      <c r="AF46" s="1835"/>
      <c r="AG46" s="1834"/>
      <c r="AH46" s="1835"/>
      <c r="AI46" s="1361" t="s">
        <v>260</v>
      </c>
      <c r="AJ46" s="1362"/>
      <c r="AK46" s="1362" t="s">
        <v>1779</v>
      </c>
      <c r="AL46" s="1362" t="s">
        <v>1778</v>
      </c>
      <c r="AM46" s="1834"/>
      <c r="AN46" s="1835"/>
      <c r="AO46" s="1361" t="s">
        <v>260</v>
      </c>
      <c r="AP46" s="1362"/>
      <c r="AQ46" s="1361" t="s">
        <v>1776</v>
      </c>
    </row>
    <row r="47" spans="1:43" ht="15" customHeight="1">
      <c r="C47" s="1818"/>
      <c r="D47" s="1818"/>
      <c r="E47" s="1818"/>
      <c r="F47" s="1818"/>
      <c r="G47" s="1818"/>
      <c r="H47" s="1803"/>
      <c r="I47" s="1803"/>
      <c r="J47" s="1803"/>
      <c r="K47" s="1803"/>
      <c r="L47" s="1803"/>
      <c r="M47" s="1803"/>
      <c r="N47" s="1803"/>
      <c r="O47" s="1803"/>
      <c r="P47" s="1803"/>
      <c r="Q47" s="1837"/>
      <c r="R47" s="1837"/>
      <c r="S47" s="1837"/>
      <c r="T47" s="1837"/>
      <c r="U47" s="1837"/>
      <c r="V47" s="1831" t="s">
        <v>1777</v>
      </c>
      <c r="W47" s="1832"/>
      <c r="X47" s="1832"/>
      <c r="Y47" s="1832"/>
      <c r="Z47" s="1832"/>
      <c r="AA47" s="1832"/>
      <c r="AB47" s="1832"/>
      <c r="AC47" s="1832"/>
      <c r="AD47" s="1832"/>
      <c r="AE47" s="1832"/>
      <c r="AF47" s="1832"/>
      <c r="AG47" s="1832"/>
      <c r="AH47" s="1832"/>
      <c r="AI47" s="1832"/>
      <c r="AJ47" s="1832"/>
      <c r="AK47" s="1833"/>
      <c r="AL47" s="1834"/>
      <c r="AM47" s="1835"/>
      <c r="AN47" s="1361" t="s">
        <v>260</v>
      </c>
      <c r="AO47" s="1834"/>
      <c r="AP47" s="1835"/>
      <c r="AQ47" s="1361" t="s">
        <v>1776</v>
      </c>
    </row>
    <row r="48" spans="1:43">
      <c r="C48" s="1363" t="s">
        <v>1775</v>
      </c>
      <c r="D48" s="1364"/>
      <c r="E48" s="1364"/>
      <c r="F48" s="1364"/>
      <c r="G48" s="1364"/>
      <c r="H48" s="1365"/>
      <c r="I48" s="1365"/>
      <c r="J48" s="1365"/>
      <c r="K48" s="1365"/>
      <c r="L48" s="1365"/>
      <c r="M48" s="1365"/>
      <c r="N48" s="1365"/>
      <c r="O48" s="1365"/>
      <c r="P48" s="1365"/>
      <c r="Q48" s="1364"/>
      <c r="R48" s="1364"/>
      <c r="S48" s="1364"/>
      <c r="T48" s="1364"/>
      <c r="U48" s="1364"/>
      <c r="V48" s="1366"/>
      <c r="W48" s="1366"/>
      <c r="X48" s="1366"/>
      <c r="Y48" s="1366"/>
      <c r="Z48" s="1366"/>
      <c r="AA48" s="1366"/>
      <c r="AB48" s="1366"/>
      <c r="AC48" s="1366"/>
      <c r="AD48" s="1366"/>
      <c r="AE48" s="1366"/>
      <c r="AF48" s="1366"/>
      <c r="AG48" s="1366"/>
      <c r="AH48" s="1366"/>
      <c r="AI48" s="1366"/>
      <c r="AJ48" s="1366"/>
      <c r="AK48" s="1366"/>
      <c r="AL48" s="1367"/>
      <c r="AM48" s="1367"/>
      <c r="AN48" s="1367"/>
      <c r="AO48" s="1368"/>
      <c r="AP48" s="1368"/>
      <c r="AQ48" s="1368"/>
    </row>
    <row r="49" spans="3:43">
      <c r="C49" s="1363" t="s">
        <v>1774</v>
      </c>
      <c r="AO49" s="1839" t="s">
        <v>1773</v>
      </c>
      <c r="AP49" s="1839"/>
      <c r="AQ49" s="1839"/>
    </row>
  </sheetData>
  <mergeCells count="115">
    <mergeCell ref="AO49:AQ49"/>
    <mergeCell ref="AM45:AN45"/>
    <mergeCell ref="V46:AF46"/>
    <mergeCell ref="AG46:AH46"/>
    <mergeCell ref="AM46:AN46"/>
    <mergeCell ref="V47:AK47"/>
    <mergeCell ref="AL47:AM47"/>
    <mergeCell ref="C34:G47"/>
    <mergeCell ref="H34:P34"/>
    <mergeCell ref="Q34:AQ34"/>
    <mergeCell ref="H35:P35"/>
    <mergeCell ref="Q35:AQ35"/>
    <mergeCell ref="H36:P36"/>
    <mergeCell ref="Q36:AH36"/>
    <mergeCell ref="H39:P39"/>
    <mergeCell ref="Q39:AH39"/>
    <mergeCell ref="AI39:AQ39"/>
    <mergeCell ref="H42:P47"/>
    <mergeCell ref="Q42:U42"/>
    <mergeCell ref="V42:AQ42"/>
    <mergeCell ref="Q43:U43"/>
    <mergeCell ref="V43:AQ43"/>
    <mergeCell ref="Q44:U47"/>
    <mergeCell ref="V44:AF44"/>
    <mergeCell ref="H40:P40"/>
    <mergeCell ref="Q40:AQ40"/>
    <mergeCell ref="H41:P41"/>
    <mergeCell ref="Q41:AQ41"/>
    <mergeCell ref="AI36:AQ36"/>
    <mergeCell ref="H37:P37"/>
    <mergeCell ref="Q37:AH37"/>
    <mergeCell ref="AI37:AQ37"/>
    <mergeCell ref="H38:P38"/>
    <mergeCell ref="Q38:AH38"/>
    <mergeCell ref="AO47:AP47"/>
    <mergeCell ref="V29:AF29"/>
    <mergeCell ref="AG29:AQ29"/>
    <mergeCell ref="V30:AF30"/>
    <mergeCell ref="AG30:AH30"/>
    <mergeCell ref="AM30:AN30"/>
    <mergeCell ref="V31:AF31"/>
    <mergeCell ref="AG31:AH31"/>
    <mergeCell ref="AM31:AN31"/>
    <mergeCell ref="AG44:AQ44"/>
    <mergeCell ref="V45:AF45"/>
    <mergeCell ref="AG45:AH45"/>
    <mergeCell ref="H26:P26"/>
    <mergeCell ref="Q26:AQ26"/>
    <mergeCell ref="H27:P32"/>
    <mergeCell ref="Q27:U27"/>
    <mergeCell ref="V27:AQ27"/>
    <mergeCell ref="Q28:U28"/>
    <mergeCell ref="V28:AQ28"/>
    <mergeCell ref="Q29:U32"/>
    <mergeCell ref="AI38:AQ38"/>
    <mergeCell ref="C17:G32"/>
    <mergeCell ref="H17:P17"/>
    <mergeCell ref="Q17:AQ17"/>
    <mergeCell ref="H18:P18"/>
    <mergeCell ref="Q18:AQ18"/>
    <mergeCell ref="H19:P20"/>
    <mergeCell ref="Q19:T19"/>
    <mergeCell ref="U19:AH19"/>
    <mergeCell ref="AI19:AQ20"/>
    <mergeCell ref="H21:P21"/>
    <mergeCell ref="Q21:AH21"/>
    <mergeCell ref="AI21:AQ21"/>
    <mergeCell ref="H22:P22"/>
    <mergeCell ref="Q22:AH22"/>
    <mergeCell ref="AI22:AQ22"/>
    <mergeCell ref="V32:AK32"/>
    <mergeCell ref="AL32:AM32"/>
    <mergeCell ref="AO32:AP32"/>
    <mergeCell ref="Q24:AH24"/>
    <mergeCell ref="AI24:AQ24"/>
    <mergeCell ref="Q20:T20"/>
    <mergeCell ref="U20:AH20"/>
    <mergeCell ref="H25:P25"/>
    <mergeCell ref="Q25:AQ25"/>
    <mergeCell ref="C13:G15"/>
    <mergeCell ref="H13:P13"/>
    <mergeCell ref="Q13:AQ13"/>
    <mergeCell ref="H14:P14"/>
    <mergeCell ref="Q14:AH14"/>
    <mergeCell ref="AI14:AQ14"/>
    <mergeCell ref="H15:P15"/>
    <mergeCell ref="Q15:U15"/>
    <mergeCell ref="V15:AC15"/>
    <mergeCell ref="AD15:AH15"/>
    <mergeCell ref="AI15:AQ15"/>
    <mergeCell ref="H23:P23"/>
    <mergeCell ref="Q23:AH23"/>
    <mergeCell ref="AI23:AQ23"/>
    <mergeCell ref="H24:P24"/>
    <mergeCell ref="AE9:AF9"/>
    <mergeCell ref="AI9:AQ9"/>
    <mergeCell ref="Q9:R9"/>
    <mergeCell ref="T9:V9"/>
    <mergeCell ref="W9:X9"/>
    <mergeCell ref="Y9:Z9"/>
    <mergeCell ref="A1:A3"/>
    <mergeCell ref="AB9:AC9"/>
    <mergeCell ref="C7:AQ7"/>
    <mergeCell ref="C5:AQ5"/>
    <mergeCell ref="C6:AQ6"/>
    <mergeCell ref="C11:G12"/>
    <mergeCell ref="H11:P11"/>
    <mergeCell ref="Q11:AQ11"/>
    <mergeCell ref="H12:P12"/>
    <mergeCell ref="Q12:AQ12"/>
    <mergeCell ref="C2:AQ2"/>
    <mergeCell ref="C9:G9"/>
    <mergeCell ref="H9:J9"/>
    <mergeCell ref="K9:L9"/>
    <mergeCell ref="N9:O9"/>
  </mergeCells>
  <phoneticPr fontId="6"/>
  <hyperlinks>
    <hyperlink ref="A1:A2" location="表紙１!A1" display="表紙１へ戻る"/>
    <hyperlink ref="A1:A3" location="表紙!A1" display="表紙へ戻る"/>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Z56"/>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6" ht="19.5" customHeight="1">
      <c r="A1" s="1942" t="s">
        <v>755</v>
      </c>
      <c r="B1" s="52"/>
      <c r="C1" s="52"/>
      <c r="D1" s="52"/>
      <c r="E1" s="52"/>
      <c r="F1" s="52"/>
      <c r="G1" s="52"/>
      <c r="H1" s="52"/>
      <c r="I1" s="52"/>
      <c r="J1" s="52"/>
      <c r="K1" s="4187" t="s">
        <v>255</v>
      </c>
      <c r="L1" s="4188"/>
      <c r="M1" s="4189"/>
      <c r="N1" s="4187" t="s">
        <v>614</v>
      </c>
      <c r="O1" s="4188"/>
      <c r="P1" s="4188"/>
      <c r="Q1" s="4188"/>
      <c r="R1" s="4188"/>
      <c r="S1" s="4189"/>
      <c r="T1" s="4187" t="s">
        <v>413</v>
      </c>
      <c r="U1" s="4188"/>
      <c r="V1" s="4189"/>
      <c r="W1" s="4187" t="s">
        <v>414</v>
      </c>
      <c r="X1" s="4188"/>
      <c r="Y1" s="4189"/>
      <c r="Z1" s="52"/>
    </row>
    <row r="2" spans="1:26" ht="12" customHeight="1">
      <c r="A2" s="1942"/>
      <c r="B2" s="52"/>
      <c r="C2" s="52"/>
      <c r="D2" s="52"/>
      <c r="E2" s="52"/>
      <c r="F2" s="52"/>
      <c r="G2" s="52"/>
      <c r="H2" s="52"/>
      <c r="I2" s="52"/>
      <c r="J2" s="52"/>
      <c r="K2" s="4157"/>
      <c r="L2" s="4158"/>
      <c r="M2" s="4159"/>
      <c r="N2" s="4157"/>
      <c r="O2" s="4158"/>
      <c r="P2" s="4158"/>
      <c r="Q2" s="4158"/>
      <c r="R2" s="4158"/>
      <c r="S2" s="4159"/>
      <c r="T2" s="4157"/>
      <c r="U2" s="4158"/>
      <c r="V2" s="4159"/>
      <c r="W2" s="4157"/>
      <c r="X2" s="4158"/>
      <c r="Y2" s="4159"/>
      <c r="Z2" s="52"/>
    </row>
    <row r="3" spans="1:26" ht="12" customHeight="1">
      <c r="A3" s="1942"/>
      <c r="B3" s="52"/>
      <c r="C3" s="52"/>
      <c r="D3" s="52"/>
      <c r="E3" s="52"/>
      <c r="F3" s="52"/>
      <c r="G3" s="52"/>
      <c r="H3" s="52"/>
      <c r="I3" s="52"/>
      <c r="J3" s="52"/>
      <c r="K3" s="4190"/>
      <c r="L3" s="4155"/>
      <c r="M3" s="4191"/>
      <c r="N3" s="4190"/>
      <c r="O3" s="4155"/>
      <c r="P3" s="4155"/>
      <c r="Q3" s="4155"/>
      <c r="R3" s="4155"/>
      <c r="S3" s="4191"/>
      <c r="T3" s="4190"/>
      <c r="U3" s="4155"/>
      <c r="V3" s="4191"/>
      <c r="W3" s="4190"/>
      <c r="X3" s="4155"/>
      <c r="Y3" s="4191"/>
      <c r="Z3" s="52"/>
    </row>
    <row r="4" spans="1:26">
      <c r="B4" s="52"/>
      <c r="C4" s="52"/>
      <c r="D4" s="52"/>
      <c r="E4" s="52"/>
      <c r="F4" s="52"/>
      <c r="G4" s="52"/>
      <c r="H4" s="52"/>
      <c r="I4" s="52"/>
      <c r="J4" s="52"/>
      <c r="K4" s="4190"/>
      <c r="L4" s="4155"/>
      <c r="M4" s="4191"/>
      <c r="N4" s="4190"/>
      <c r="O4" s="4155"/>
      <c r="P4" s="4155"/>
      <c r="Q4" s="4155"/>
      <c r="R4" s="4155"/>
      <c r="S4" s="4191"/>
      <c r="T4" s="4190"/>
      <c r="U4" s="4155"/>
      <c r="V4" s="4191"/>
      <c r="W4" s="4190"/>
      <c r="X4" s="4155"/>
      <c r="Y4" s="4191"/>
      <c r="Z4" s="52"/>
    </row>
    <row r="5" spans="1:26">
      <c r="B5" s="52"/>
      <c r="C5" s="52"/>
      <c r="D5" s="52"/>
      <c r="E5" s="52"/>
      <c r="F5" s="52"/>
      <c r="G5" s="52"/>
      <c r="H5" s="52"/>
      <c r="I5" s="52"/>
      <c r="J5" s="52"/>
      <c r="K5" s="4160"/>
      <c r="L5" s="4161"/>
      <c r="M5" s="4162"/>
      <c r="N5" s="4160"/>
      <c r="O5" s="4161"/>
      <c r="P5" s="4161"/>
      <c r="Q5" s="4161"/>
      <c r="R5" s="4161"/>
      <c r="S5" s="4162"/>
      <c r="T5" s="4160"/>
      <c r="U5" s="4161"/>
      <c r="V5" s="4162"/>
      <c r="W5" s="4160"/>
      <c r="X5" s="4161"/>
      <c r="Y5" s="4162"/>
      <c r="Z5" s="52"/>
    </row>
    <row r="6" spans="1:26">
      <c r="B6" s="52"/>
      <c r="C6" s="52"/>
      <c r="D6" s="52"/>
      <c r="E6" s="52"/>
      <c r="F6" s="52"/>
      <c r="G6" s="52"/>
      <c r="H6" s="52"/>
      <c r="I6" s="52"/>
      <c r="J6" s="52"/>
      <c r="K6" s="254"/>
      <c r="L6" s="254"/>
      <c r="M6" s="254"/>
      <c r="N6" s="254"/>
      <c r="O6" s="254"/>
      <c r="P6" s="254"/>
      <c r="Q6" s="254"/>
      <c r="R6" s="254"/>
      <c r="S6" s="254"/>
      <c r="T6" s="254"/>
      <c r="U6" s="254"/>
      <c r="V6" s="254"/>
      <c r="W6" s="254"/>
      <c r="X6" s="254"/>
      <c r="Y6" s="254"/>
      <c r="Z6" s="52"/>
    </row>
    <row r="7" spans="1:26">
      <c r="B7" s="52" t="s">
        <v>615</v>
      </c>
      <c r="C7" s="52"/>
      <c r="D7" s="52"/>
      <c r="E7" s="52"/>
      <c r="F7" s="52"/>
      <c r="G7" s="52"/>
      <c r="H7" s="52"/>
      <c r="I7" s="52"/>
      <c r="J7" s="52"/>
      <c r="K7" s="52"/>
      <c r="L7" s="52"/>
      <c r="M7" s="52"/>
      <c r="N7" s="52"/>
      <c r="O7" s="52"/>
      <c r="P7" s="52"/>
      <c r="Q7" s="52"/>
      <c r="R7" s="52"/>
      <c r="S7" s="52"/>
      <c r="T7" s="52"/>
      <c r="U7" s="52"/>
      <c r="V7" s="52"/>
      <c r="W7" s="52"/>
      <c r="X7" s="52"/>
      <c r="Y7" s="52"/>
      <c r="Z7" s="52"/>
    </row>
    <row r="8" spans="1:26">
      <c r="B8" s="52"/>
      <c r="C8" s="52"/>
      <c r="D8" s="52"/>
      <c r="E8" s="52"/>
      <c r="F8" s="52"/>
      <c r="G8" s="52"/>
      <c r="H8" s="52"/>
      <c r="I8" s="52"/>
      <c r="J8" s="52"/>
      <c r="K8" s="52"/>
      <c r="L8" s="52"/>
      <c r="M8" s="52"/>
      <c r="N8" s="52"/>
      <c r="O8" s="52"/>
      <c r="P8" s="52"/>
      <c r="Q8" s="52"/>
      <c r="R8" s="52"/>
      <c r="S8" s="52"/>
      <c r="T8" s="52"/>
      <c r="U8" s="52"/>
      <c r="V8" s="52"/>
      <c r="W8" s="52"/>
      <c r="X8" s="52"/>
      <c r="Y8" s="52"/>
      <c r="Z8" s="52"/>
    </row>
    <row r="9" spans="1:26" ht="15" customHeight="1">
      <c r="B9" s="52"/>
      <c r="C9" s="52"/>
      <c r="D9" s="52"/>
      <c r="E9" s="52" t="s">
        <v>233</v>
      </c>
      <c r="F9" s="52"/>
      <c r="G9" s="52"/>
      <c r="H9" s="52"/>
      <c r="I9" s="52"/>
      <c r="J9" s="52"/>
      <c r="K9" s="52"/>
      <c r="L9" s="52"/>
      <c r="M9" s="52"/>
      <c r="N9" s="52"/>
      <c r="O9" s="52"/>
      <c r="P9" s="52"/>
      <c r="Q9" s="52"/>
      <c r="R9" s="52"/>
      <c r="S9" s="4186" t="s">
        <v>1172</v>
      </c>
      <c r="T9" s="4186"/>
      <c r="U9" s="4186"/>
      <c r="V9" s="4186"/>
      <c r="W9" s="4186"/>
      <c r="X9" s="4186"/>
      <c r="Y9" s="4186"/>
      <c r="Z9" s="52"/>
    </row>
    <row r="10" spans="1:26">
      <c r="B10" s="52"/>
      <c r="C10" s="52"/>
      <c r="D10" s="52"/>
      <c r="E10" s="52"/>
      <c r="F10" s="52"/>
      <c r="G10" s="52"/>
      <c r="H10" s="52"/>
      <c r="I10" s="52"/>
      <c r="J10" s="52"/>
      <c r="K10" s="52"/>
      <c r="L10" s="52"/>
      <c r="M10" s="407"/>
      <c r="N10" s="52"/>
      <c r="O10" s="52"/>
      <c r="P10" s="52"/>
      <c r="Q10" s="52"/>
      <c r="R10" s="52"/>
      <c r="S10" s="52"/>
      <c r="T10" s="52"/>
      <c r="U10" s="52"/>
      <c r="V10" s="52"/>
      <c r="W10" s="52"/>
      <c r="X10" s="52"/>
      <c r="Y10" s="52"/>
      <c r="Z10" s="52"/>
    </row>
    <row r="11" spans="1:26">
      <c r="B11" s="52"/>
      <c r="C11" s="52"/>
      <c r="D11" s="52"/>
      <c r="E11" s="52" t="s">
        <v>233</v>
      </c>
      <c r="F11" s="52"/>
      <c r="G11" s="52"/>
      <c r="H11" s="52"/>
      <c r="I11" s="52"/>
      <c r="J11" s="52"/>
      <c r="K11" s="52"/>
      <c r="L11" s="52"/>
      <c r="M11" s="52"/>
      <c r="N11" s="52"/>
      <c r="O11" s="52"/>
      <c r="P11" s="52"/>
      <c r="Q11" s="52"/>
      <c r="R11" s="52"/>
      <c r="S11" s="52"/>
      <c r="T11" s="52"/>
      <c r="U11" s="52"/>
      <c r="V11" s="52"/>
      <c r="W11" s="52"/>
      <c r="X11" s="52"/>
      <c r="Y11" s="52"/>
      <c r="Z11" s="52"/>
    </row>
    <row r="12" spans="1:26" ht="24" customHeight="1">
      <c r="B12" s="52"/>
      <c r="C12" s="4181" t="str">
        <f>"福岡県"&amp;SUBSTITUTE(入力シート!C3," ","")&amp;"長　殿"</f>
        <v>福岡県長　殿</v>
      </c>
      <c r="D12" s="4181"/>
      <c r="E12" s="4181"/>
      <c r="F12" s="4181"/>
      <c r="G12" s="4181"/>
      <c r="H12" s="4181"/>
      <c r="I12" s="4181"/>
      <c r="J12" s="4181"/>
      <c r="K12" s="4181"/>
      <c r="L12" s="409"/>
      <c r="M12" s="409"/>
      <c r="N12" s="52"/>
      <c r="O12" s="52"/>
      <c r="P12" s="52"/>
      <c r="Q12" s="52"/>
      <c r="R12" s="52"/>
      <c r="S12" s="52"/>
      <c r="T12" s="52"/>
      <c r="U12" s="52"/>
      <c r="V12" s="52"/>
      <c r="W12" s="52"/>
      <c r="X12" s="52"/>
      <c r="Y12" s="52"/>
      <c r="Z12" s="52"/>
    </row>
    <row r="13" spans="1:26" ht="12"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2" customHeight="1">
      <c r="B14" s="52"/>
      <c r="C14" s="52"/>
      <c r="D14" s="52"/>
      <c r="E14" s="52" t="s">
        <v>233</v>
      </c>
      <c r="F14" s="52"/>
      <c r="G14" s="52"/>
      <c r="H14" s="52"/>
      <c r="I14" s="52"/>
      <c r="J14" s="52"/>
      <c r="K14" s="52"/>
      <c r="L14" s="52"/>
      <c r="M14" s="52"/>
      <c r="N14" s="52"/>
      <c r="O14" s="52"/>
      <c r="P14" s="52"/>
      <c r="Q14" s="52"/>
      <c r="R14" s="52"/>
      <c r="S14" s="52"/>
      <c r="T14" s="52"/>
      <c r="U14" s="52"/>
      <c r="V14" s="52"/>
      <c r="W14" s="52"/>
      <c r="X14" s="52"/>
      <c r="Y14" s="52"/>
      <c r="Z14" s="52"/>
    </row>
    <row r="15" spans="1:26">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3.5" customHeight="1">
      <c r="B16" s="52"/>
      <c r="C16" s="52"/>
      <c r="D16" s="52"/>
      <c r="E16" s="52"/>
      <c r="F16" s="52"/>
      <c r="G16" s="52"/>
      <c r="H16" s="52"/>
      <c r="I16" s="52"/>
      <c r="J16" s="184"/>
      <c r="K16" s="52"/>
      <c r="L16" s="52"/>
      <c r="M16" s="52"/>
      <c r="N16" s="407"/>
      <c r="O16" s="52"/>
      <c r="P16" s="52"/>
      <c r="Q16" s="52"/>
      <c r="R16" s="4182"/>
      <c r="S16" s="4182"/>
      <c r="T16" s="4182"/>
      <c r="U16" s="4182"/>
      <c r="V16" s="4182"/>
      <c r="W16" s="4182"/>
      <c r="X16" s="4182"/>
      <c r="Y16" s="4182"/>
      <c r="Z16" s="4182"/>
    </row>
    <row r="17" spans="2:26">
      <c r="B17" s="52"/>
      <c r="C17" s="52"/>
      <c r="D17" s="52"/>
      <c r="E17" s="52"/>
      <c r="F17" s="52"/>
      <c r="G17" s="52"/>
      <c r="H17" s="52"/>
      <c r="I17" s="52"/>
      <c r="J17" s="184"/>
      <c r="K17" s="52"/>
      <c r="L17" s="52"/>
      <c r="M17" s="52" t="s">
        <v>616</v>
      </c>
      <c r="N17" s="52"/>
      <c r="O17" s="52"/>
      <c r="P17" s="2877">
        <f>入力シート!D22</f>
        <v>0</v>
      </c>
      <c r="Q17" s="2877"/>
      <c r="R17" s="2877"/>
      <c r="S17" s="2877"/>
      <c r="T17" s="2877"/>
      <c r="U17" s="2877"/>
      <c r="V17" s="2877"/>
      <c r="W17" s="2877"/>
      <c r="X17" s="2877"/>
      <c r="Y17" s="2877"/>
      <c r="Z17" s="226"/>
    </row>
    <row r="18" spans="2:26" ht="18" customHeight="1">
      <c r="B18" s="52"/>
      <c r="C18" s="52"/>
      <c r="D18" s="52"/>
      <c r="E18" s="52"/>
      <c r="F18" s="52"/>
      <c r="G18" s="52"/>
      <c r="H18" s="52"/>
      <c r="I18" s="52"/>
      <c r="J18" s="184"/>
      <c r="K18" s="52"/>
      <c r="L18" s="52"/>
      <c r="M18" s="4184" t="s">
        <v>1229</v>
      </c>
      <c r="N18" s="4184"/>
      <c r="O18" s="4184"/>
      <c r="P18" s="4184"/>
      <c r="Q18" s="4184"/>
      <c r="R18" s="4183">
        <f>入力シート!$D$23</f>
        <v>0</v>
      </c>
      <c r="S18" s="4183"/>
      <c r="T18" s="4183"/>
      <c r="U18" s="4183"/>
      <c r="V18" s="4183"/>
      <c r="W18" s="4183"/>
      <c r="X18" s="4183"/>
      <c r="Y18" s="4183"/>
      <c r="Z18" s="4183"/>
    </row>
    <row r="19" spans="2:26">
      <c r="B19" s="52"/>
      <c r="C19" s="52"/>
      <c r="D19" s="52"/>
      <c r="E19" s="52"/>
      <c r="F19" s="52"/>
      <c r="G19" s="52"/>
      <c r="H19" s="52"/>
      <c r="I19" s="52"/>
      <c r="J19" s="184"/>
      <c r="K19" s="52"/>
      <c r="L19" s="52"/>
      <c r="M19" s="4184"/>
      <c r="N19" s="4184"/>
      <c r="O19" s="4184"/>
      <c r="P19" s="4184"/>
      <c r="Q19" s="4184"/>
      <c r="R19" s="4183"/>
      <c r="S19" s="4183"/>
      <c r="T19" s="4183"/>
      <c r="U19" s="4183"/>
      <c r="V19" s="4183"/>
      <c r="W19" s="4183"/>
      <c r="X19" s="4183"/>
      <c r="Y19" s="4183"/>
      <c r="Z19" s="4183"/>
    </row>
    <row r="20" spans="2:26" s="687" customFormat="1" ht="18" customHeight="1">
      <c r="B20" s="409"/>
      <c r="C20" s="409"/>
      <c r="D20" s="409"/>
      <c r="E20" s="409"/>
      <c r="F20" s="409"/>
      <c r="G20" s="409"/>
      <c r="H20" s="409"/>
      <c r="I20" s="409"/>
      <c r="J20" s="413"/>
      <c r="K20" s="409"/>
      <c r="L20" s="409"/>
      <c r="M20" s="4184" t="s">
        <v>1228</v>
      </c>
      <c r="N20" s="4184"/>
      <c r="O20" s="4184"/>
      <c r="P20" s="4184"/>
      <c r="Q20" s="4184"/>
      <c r="R20" s="4185">
        <f>入力シート!D24</f>
        <v>0</v>
      </c>
      <c r="S20" s="4185"/>
      <c r="T20" s="4185"/>
      <c r="U20" s="4185"/>
      <c r="V20" s="4185"/>
      <c r="W20" s="4185"/>
      <c r="X20" s="4185"/>
      <c r="Y20" s="409"/>
      <c r="Z20" s="409"/>
    </row>
    <row r="21" spans="2:26">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2:26" ht="13.9" customHeight="1">
      <c r="B22" s="52"/>
      <c r="C22" s="52"/>
      <c r="D22" s="52"/>
      <c r="E22" s="52" t="s">
        <v>233</v>
      </c>
      <c r="F22" s="52"/>
      <c r="G22" s="52"/>
      <c r="H22" s="52"/>
      <c r="I22" s="52"/>
      <c r="J22" s="52"/>
      <c r="K22" s="52"/>
      <c r="L22" s="52"/>
      <c r="M22" s="52"/>
      <c r="N22" s="52"/>
      <c r="O22" s="52"/>
      <c r="P22" s="52"/>
      <c r="Q22" s="52"/>
      <c r="R22" s="52"/>
      <c r="S22" s="52"/>
      <c r="T22" s="52"/>
      <c r="U22" s="52"/>
      <c r="V22" s="52"/>
      <c r="W22" s="52"/>
      <c r="X22" s="52"/>
      <c r="Y22" s="52"/>
      <c r="Z22" s="52"/>
    </row>
    <row r="23" spans="2:26" ht="18.75" customHeight="1">
      <c r="B23" s="4155" t="s">
        <v>617</v>
      </c>
      <c r="C23" s="4155"/>
      <c r="D23" s="4155"/>
      <c r="E23" s="4155"/>
      <c r="F23" s="4155"/>
      <c r="G23" s="4155"/>
      <c r="H23" s="4155"/>
      <c r="I23" s="4155"/>
      <c r="J23" s="4155"/>
      <c r="K23" s="4155"/>
      <c r="L23" s="4155"/>
      <c r="M23" s="4155"/>
      <c r="N23" s="4155"/>
      <c r="O23" s="4155"/>
      <c r="P23" s="4155"/>
      <c r="Q23" s="4155"/>
      <c r="R23" s="4155"/>
      <c r="S23" s="4155"/>
      <c r="T23" s="4155"/>
      <c r="U23" s="4155"/>
      <c r="V23" s="4155"/>
      <c r="W23" s="4155"/>
      <c r="X23" s="4155"/>
      <c r="Y23" s="4155"/>
      <c r="Z23" s="4155"/>
    </row>
    <row r="24" spans="2:26" ht="18.75" customHeight="1">
      <c r="B24" s="52"/>
      <c r="C24" s="254"/>
      <c r="D24" s="408"/>
      <c r="E24" s="408"/>
      <c r="F24" s="408"/>
      <c r="G24" s="408"/>
      <c r="H24" s="408"/>
      <c r="I24" s="408"/>
      <c r="J24" s="408"/>
      <c r="K24" s="408"/>
      <c r="L24" s="408"/>
      <c r="M24" s="408"/>
      <c r="N24" s="408"/>
      <c r="O24" s="408"/>
      <c r="P24" s="408"/>
      <c r="Q24" s="408"/>
      <c r="R24" s="408"/>
      <c r="S24" s="408"/>
      <c r="T24" s="408"/>
      <c r="U24" s="408"/>
      <c r="V24" s="408"/>
      <c r="W24" s="408"/>
      <c r="X24" s="408"/>
      <c r="Y24" s="408"/>
      <c r="Z24" s="408"/>
    </row>
    <row r="25" spans="2:26" ht="14.45" customHeight="1">
      <c r="B25" s="52"/>
      <c r="C25" s="52"/>
      <c r="D25" s="52"/>
      <c r="E25" s="52"/>
      <c r="F25" s="184"/>
      <c r="G25" s="52"/>
      <c r="H25" s="52"/>
      <c r="I25" s="408"/>
      <c r="J25" s="408"/>
      <c r="K25" s="408"/>
      <c r="L25" s="408"/>
      <c r="M25" s="408"/>
      <c r="N25" s="408"/>
      <c r="O25" s="408"/>
      <c r="P25" s="408"/>
      <c r="Q25" s="408"/>
      <c r="R25" s="408"/>
      <c r="S25" s="52"/>
      <c r="T25" s="408"/>
      <c r="U25" s="408"/>
      <c r="V25" s="408"/>
      <c r="W25" s="408"/>
      <c r="X25" s="408"/>
      <c r="Y25" s="52"/>
      <c r="Z25" s="52"/>
    </row>
    <row r="26" spans="2:26" ht="24" customHeight="1">
      <c r="B26" s="52"/>
      <c r="C26" s="2881" t="s">
        <v>1003</v>
      </c>
      <c r="D26" s="2881"/>
      <c r="E26" s="2881"/>
      <c r="F26" s="2881"/>
      <c r="G26" s="2881"/>
      <c r="H26" s="2881"/>
      <c r="I26" s="2881"/>
      <c r="J26" s="2881"/>
      <c r="K26" s="2881"/>
      <c r="L26" s="2881"/>
      <c r="M26" s="2881"/>
      <c r="N26" s="2881"/>
      <c r="O26" s="2881"/>
      <c r="P26" s="2881"/>
      <c r="Q26" s="2881"/>
      <c r="R26" s="2881"/>
      <c r="S26" s="2881"/>
      <c r="T26" s="2881"/>
      <c r="U26" s="2881"/>
      <c r="V26" s="2881"/>
      <c r="W26" s="2881"/>
      <c r="X26" s="2881"/>
      <c r="Y26" s="2881"/>
      <c r="Z26" s="52"/>
    </row>
    <row r="27" spans="2:26" ht="24" customHeight="1">
      <c r="B27" s="52"/>
      <c r="C27" s="2881"/>
      <c r="D27" s="2881"/>
      <c r="E27" s="2881"/>
      <c r="F27" s="2881"/>
      <c r="G27" s="2881"/>
      <c r="H27" s="2881"/>
      <c r="I27" s="2881"/>
      <c r="J27" s="2881"/>
      <c r="K27" s="2881"/>
      <c r="L27" s="2881"/>
      <c r="M27" s="2881"/>
      <c r="N27" s="2881"/>
      <c r="O27" s="2881"/>
      <c r="P27" s="2881"/>
      <c r="Q27" s="2881"/>
      <c r="R27" s="2881"/>
      <c r="S27" s="2881"/>
      <c r="T27" s="2881"/>
      <c r="U27" s="2881"/>
      <c r="V27" s="2881"/>
      <c r="W27" s="2881"/>
      <c r="X27" s="2881"/>
      <c r="Y27" s="2881"/>
      <c r="Z27" s="52"/>
    </row>
    <row r="28" spans="2:26" ht="24" customHeight="1">
      <c r="B28" s="52"/>
      <c r="C28" s="877"/>
      <c r="D28" s="877"/>
      <c r="E28" s="877"/>
      <c r="F28" s="877"/>
      <c r="G28" s="877"/>
      <c r="H28" s="877"/>
      <c r="I28" s="877"/>
      <c r="J28" s="877"/>
      <c r="K28" s="877"/>
      <c r="L28" s="877"/>
      <c r="M28" s="877"/>
      <c r="N28" s="877"/>
      <c r="O28" s="877"/>
      <c r="P28" s="877"/>
      <c r="Q28" s="877"/>
      <c r="R28" s="877"/>
      <c r="S28" s="877"/>
      <c r="T28" s="877"/>
      <c r="U28" s="877"/>
      <c r="V28" s="877"/>
      <c r="W28" s="877"/>
      <c r="X28" s="877"/>
      <c r="Y28" s="877"/>
      <c r="Z28" s="52"/>
    </row>
    <row r="29" spans="2:26" ht="14.45" customHeight="1">
      <c r="B29" s="52"/>
      <c r="C29" s="4155" t="s">
        <v>234</v>
      </c>
      <c r="D29" s="4156"/>
      <c r="E29" s="4156"/>
      <c r="F29" s="4156"/>
      <c r="G29" s="4156"/>
      <c r="H29" s="4156"/>
      <c r="I29" s="4156"/>
      <c r="J29" s="4156"/>
      <c r="K29" s="4156"/>
      <c r="L29" s="4156"/>
      <c r="M29" s="4156"/>
      <c r="N29" s="4156"/>
      <c r="O29" s="4156"/>
      <c r="P29" s="4156"/>
      <c r="Q29" s="4156"/>
      <c r="R29" s="4156"/>
      <c r="S29" s="4156"/>
      <c r="T29" s="4156"/>
      <c r="U29" s="4156"/>
      <c r="V29" s="4156"/>
      <c r="W29" s="4156"/>
      <c r="X29" s="4156"/>
      <c r="Y29" s="4156"/>
      <c r="Z29" s="52"/>
    </row>
    <row r="30" spans="2:26" ht="24" customHeight="1">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2:26" ht="22.5" customHeight="1">
      <c r="B31" s="52"/>
      <c r="C31" s="4154" t="s">
        <v>1225</v>
      </c>
      <c r="D31" s="4154"/>
      <c r="E31" s="4154"/>
      <c r="F31" s="4154"/>
      <c r="G31" s="4154" t="str">
        <f>" "&amp;入力シート!$D$5&amp;" "&amp;入力シート!$D$8</f>
        <v xml:space="preserve">  </v>
      </c>
      <c r="H31" s="4154"/>
      <c r="I31" s="4154"/>
      <c r="J31" s="4154"/>
      <c r="K31" s="4154"/>
      <c r="L31" s="4154"/>
      <c r="M31" s="4154"/>
      <c r="N31" s="4154"/>
      <c r="O31" s="4154"/>
      <c r="P31" s="4154"/>
      <c r="Q31" s="409"/>
      <c r="R31" s="409"/>
      <c r="S31" s="409"/>
      <c r="T31" s="409"/>
      <c r="U31" s="409"/>
      <c r="V31" s="409"/>
      <c r="W31" s="409"/>
      <c r="X31" s="409"/>
      <c r="Y31" s="409"/>
      <c r="Z31" s="52"/>
    </row>
    <row r="32" spans="2:26" ht="22.5" customHeight="1">
      <c r="B32" s="52"/>
      <c r="C32" s="4154" t="s">
        <v>1224</v>
      </c>
      <c r="D32" s="4154"/>
      <c r="E32" s="4154"/>
      <c r="F32" s="4154"/>
      <c r="G32" s="4183" t="str">
        <f>IF(入力シート!D7="","〔　　 　　地区〕","〔　"&amp;入力シート!D7&amp;"　〕")</f>
        <v>〔　　 　　地区〕</v>
      </c>
      <c r="H32" s="4183"/>
      <c r="I32" s="4183"/>
      <c r="J32" s="4183"/>
      <c r="K32" s="4183"/>
      <c r="L32" s="4154">
        <f>入力シート!D9</f>
        <v>0</v>
      </c>
      <c r="M32" s="4154"/>
      <c r="N32" s="4154"/>
      <c r="O32" s="4154"/>
      <c r="P32" s="4154"/>
      <c r="Q32" s="4154"/>
      <c r="R32" s="4154"/>
      <c r="S32" s="4154"/>
      <c r="T32" s="4154"/>
      <c r="U32" s="4154"/>
      <c r="V32" s="4154"/>
      <c r="W32" s="4154"/>
      <c r="X32" s="409"/>
      <c r="Y32" s="409"/>
      <c r="Z32" s="52"/>
    </row>
    <row r="33" spans="2:26" ht="22.5" customHeight="1">
      <c r="B33" s="52"/>
      <c r="C33" s="4154" t="s">
        <v>1223</v>
      </c>
      <c r="D33" s="4154"/>
      <c r="E33" s="4154"/>
      <c r="F33" s="4154"/>
      <c r="G33" s="4153" t="s">
        <v>1218</v>
      </c>
      <c r="H33" s="4153"/>
      <c r="I33" s="4153"/>
      <c r="J33" s="4153"/>
      <c r="K33" s="4153"/>
      <c r="L33" s="4153"/>
      <c r="M33" s="4153"/>
      <c r="N33" s="904" t="s">
        <v>1226</v>
      </c>
      <c r="O33" s="4153" t="s">
        <v>1218</v>
      </c>
      <c r="P33" s="4153"/>
      <c r="Q33" s="4153"/>
      <c r="R33" s="4153"/>
      <c r="S33" s="4153"/>
      <c r="T33" s="4153"/>
      <c r="U33" s="4153"/>
      <c r="V33" s="409"/>
      <c r="W33" s="409"/>
      <c r="X33" s="409"/>
      <c r="Y33" s="409"/>
      <c r="Z33" s="52"/>
    </row>
    <row r="34" spans="2:26" ht="22.5" customHeight="1">
      <c r="B34" s="52"/>
      <c r="C34" s="409" t="s">
        <v>1222</v>
      </c>
      <c r="D34" s="409"/>
      <c r="E34" s="409"/>
      <c r="F34" s="409"/>
      <c r="G34" s="409"/>
      <c r="H34" s="409"/>
      <c r="I34" s="409"/>
      <c r="J34" s="409"/>
      <c r="K34" s="409"/>
      <c r="L34" s="409"/>
      <c r="M34" s="409"/>
      <c r="N34" s="409"/>
      <c r="O34" s="409"/>
      <c r="P34" s="409"/>
      <c r="Q34" s="409"/>
      <c r="R34" s="409"/>
      <c r="S34" s="409"/>
      <c r="T34" s="409"/>
      <c r="U34" s="409"/>
      <c r="V34" s="409"/>
      <c r="W34" s="409"/>
      <c r="X34" s="409"/>
      <c r="Y34" s="409"/>
      <c r="Z34" s="52"/>
    </row>
    <row r="35" spans="2:26" ht="15.95" customHeight="1">
      <c r="B35" s="52"/>
      <c r="C35" s="4172" t="s">
        <v>267</v>
      </c>
      <c r="D35" s="4173"/>
      <c r="E35" s="4173"/>
      <c r="F35" s="4174"/>
      <c r="G35" s="4172" t="s">
        <v>323</v>
      </c>
      <c r="H35" s="4173"/>
      <c r="I35" s="4173"/>
      <c r="J35" s="4173"/>
      <c r="K35" s="4173"/>
      <c r="L35" s="4174"/>
      <c r="M35" s="4175" t="s">
        <v>618</v>
      </c>
      <c r="N35" s="4176"/>
      <c r="O35" s="4176"/>
      <c r="P35" s="4176"/>
      <c r="Q35" s="4177"/>
      <c r="R35" s="4172" t="s">
        <v>29</v>
      </c>
      <c r="S35" s="4173"/>
      <c r="T35" s="4173"/>
      <c r="U35" s="4173"/>
      <c r="V35" s="4173"/>
      <c r="W35" s="4173"/>
      <c r="X35" s="4174"/>
      <c r="Y35" s="410"/>
      <c r="Z35" s="52"/>
    </row>
    <row r="36" spans="2:26" ht="15.95" customHeight="1">
      <c r="B36" s="52"/>
      <c r="C36" s="4166"/>
      <c r="D36" s="4167"/>
      <c r="E36" s="4167"/>
      <c r="F36" s="4168"/>
      <c r="G36" s="4166"/>
      <c r="H36" s="4167"/>
      <c r="I36" s="4167"/>
      <c r="J36" s="4167"/>
      <c r="K36" s="4167"/>
      <c r="L36" s="4168"/>
      <c r="M36" s="4178"/>
      <c r="N36" s="4179"/>
      <c r="O36" s="4179"/>
      <c r="P36" s="4179"/>
      <c r="Q36" s="4180"/>
      <c r="R36" s="4166"/>
      <c r="S36" s="4167"/>
      <c r="T36" s="4167"/>
      <c r="U36" s="4167"/>
      <c r="V36" s="4167"/>
      <c r="W36" s="4167"/>
      <c r="X36" s="4168"/>
      <c r="Y36" s="410"/>
      <c r="Z36" s="52"/>
    </row>
    <row r="37" spans="2:26" ht="22.9" customHeight="1">
      <c r="B37" s="52"/>
      <c r="C37" s="4157" t="s">
        <v>1004</v>
      </c>
      <c r="D37" s="4158"/>
      <c r="E37" s="4158"/>
      <c r="F37" s="4159"/>
      <c r="G37" s="4157"/>
      <c r="H37" s="4158"/>
      <c r="I37" s="4158"/>
      <c r="J37" s="4158"/>
      <c r="K37" s="4158"/>
      <c r="L37" s="4159"/>
      <c r="M37" s="4157"/>
      <c r="N37" s="4158"/>
      <c r="O37" s="4158"/>
      <c r="P37" s="4158"/>
      <c r="Q37" s="4159"/>
      <c r="R37" s="4163" t="s">
        <v>1005</v>
      </c>
      <c r="S37" s="4164"/>
      <c r="T37" s="4164"/>
      <c r="U37" s="4164"/>
      <c r="V37" s="4164"/>
      <c r="W37" s="4164"/>
      <c r="X37" s="4165"/>
      <c r="Y37" s="411"/>
      <c r="Z37" s="52"/>
    </row>
    <row r="38" spans="2:26" ht="22.9" customHeight="1">
      <c r="B38" s="52"/>
      <c r="C38" s="4166" t="s">
        <v>619</v>
      </c>
      <c r="D38" s="4167"/>
      <c r="E38" s="4167"/>
      <c r="F38" s="4168"/>
      <c r="G38" s="4160"/>
      <c r="H38" s="4161"/>
      <c r="I38" s="4161"/>
      <c r="J38" s="4161"/>
      <c r="K38" s="4161"/>
      <c r="L38" s="4162"/>
      <c r="M38" s="4160"/>
      <c r="N38" s="4161"/>
      <c r="O38" s="4161"/>
      <c r="P38" s="4161"/>
      <c r="Q38" s="4162"/>
      <c r="R38" s="4169" t="s">
        <v>1006</v>
      </c>
      <c r="S38" s="4170"/>
      <c r="T38" s="4170"/>
      <c r="U38" s="4170"/>
      <c r="V38" s="4170"/>
      <c r="W38" s="4170"/>
      <c r="X38" s="4171"/>
      <c r="Y38" s="411"/>
      <c r="Z38" s="52"/>
    </row>
    <row r="39" spans="2:26" ht="22.9" customHeight="1">
      <c r="B39" s="52"/>
      <c r="C39" s="4157" t="s">
        <v>1004</v>
      </c>
      <c r="D39" s="4158"/>
      <c r="E39" s="4158"/>
      <c r="F39" s="4159"/>
      <c r="G39" s="4157"/>
      <c r="H39" s="4158"/>
      <c r="I39" s="4158"/>
      <c r="J39" s="4158"/>
      <c r="K39" s="4158"/>
      <c r="L39" s="4159"/>
      <c r="M39" s="4157"/>
      <c r="N39" s="4158"/>
      <c r="O39" s="4158"/>
      <c r="P39" s="4158"/>
      <c r="Q39" s="4159"/>
      <c r="R39" s="4163" t="s">
        <v>1005</v>
      </c>
      <c r="S39" s="4164"/>
      <c r="T39" s="4164"/>
      <c r="U39" s="4164"/>
      <c r="V39" s="4164"/>
      <c r="W39" s="4164"/>
      <c r="X39" s="4165"/>
      <c r="Y39" s="411"/>
      <c r="Z39" s="52"/>
    </row>
    <row r="40" spans="2:26" ht="22.9" customHeight="1">
      <c r="B40" s="52"/>
      <c r="C40" s="4166" t="s">
        <v>619</v>
      </c>
      <c r="D40" s="4167"/>
      <c r="E40" s="4167"/>
      <c r="F40" s="4168"/>
      <c r="G40" s="4160"/>
      <c r="H40" s="4161"/>
      <c r="I40" s="4161"/>
      <c r="J40" s="4161"/>
      <c r="K40" s="4161"/>
      <c r="L40" s="4162"/>
      <c r="M40" s="4160"/>
      <c r="N40" s="4161"/>
      <c r="O40" s="4161"/>
      <c r="P40" s="4161"/>
      <c r="Q40" s="4162"/>
      <c r="R40" s="4169" t="s">
        <v>1006</v>
      </c>
      <c r="S40" s="4170"/>
      <c r="T40" s="4170"/>
      <c r="U40" s="4170"/>
      <c r="V40" s="4170"/>
      <c r="W40" s="4170"/>
      <c r="X40" s="4171"/>
      <c r="Y40" s="411"/>
      <c r="Z40" s="52"/>
    </row>
    <row r="41" spans="2:26" ht="19.5" customHeight="1">
      <c r="B41" s="412" t="s">
        <v>620</v>
      </c>
      <c r="C41" s="4154" t="s">
        <v>621</v>
      </c>
      <c r="D41" s="4154"/>
      <c r="E41" s="4154"/>
      <c r="F41" s="4154"/>
      <c r="G41" s="4154"/>
      <c r="H41" s="4154"/>
      <c r="I41" s="4154"/>
      <c r="J41" s="4154"/>
      <c r="K41" s="4154"/>
      <c r="L41" s="4154"/>
      <c r="M41" s="4154"/>
      <c r="N41" s="4154"/>
      <c r="O41" s="4154"/>
      <c r="P41" s="4154"/>
      <c r="Q41" s="4154"/>
      <c r="R41" s="4154"/>
      <c r="S41" s="4154"/>
      <c r="T41" s="4154"/>
      <c r="U41" s="4154"/>
      <c r="V41" s="4154"/>
      <c r="W41" s="4154"/>
      <c r="X41" s="4154"/>
      <c r="Y41" s="4154"/>
      <c r="Z41" s="52"/>
    </row>
    <row r="42" spans="2:26" ht="19.5" customHeight="1">
      <c r="B42" s="52"/>
      <c r="C42" s="4154" t="s">
        <v>622</v>
      </c>
      <c r="D42" s="4154"/>
      <c r="E42" s="4154"/>
      <c r="F42" s="4154"/>
      <c r="G42" s="4154"/>
      <c r="H42" s="4154"/>
      <c r="I42" s="4154"/>
      <c r="J42" s="4154"/>
      <c r="K42" s="4154"/>
      <c r="L42" s="4154"/>
      <c r="M42" s="4154"/>
      <c r="N42" s="4154"/>
      <c r="O42" s="4154"/>
      <c r="P42" s="4154"/>
      <c r="Q42" s="4154"/>
      <c r="R42" s="4154"/>
      <c r="S42" s="4154"/>
      <c r="T42" s="4154"/>
      <c r="U42" s="4154"/>
      <c r="V42" s="4154"/>
      <c r="W42" s="4154"/>
      <c r="X42" s="4154"/>
      <c r="Y42" s="4154"/>
      <c r="Z42" s="52"/>
    </row>
    <row r="43" spans="2:26" s="305" customFormat="1" ht="15.75" customHeight="1">
      <c r="B43" s="49"/>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9"/>
    </row>
    <row r="44" spans="2:26" s="305" customFormat="1" ht="13.5">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2:26" s="305" customFormat="1" ht="13.5">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2:26" s="305" customFormat="1" ht="13.5">
      <c r="B46" s="49"/>
      <c r="C46" s="49"/>
      <c r="D46" s="41"/>
      <c r="E46" s="41"/>
      <c r="F46" s="41"/>
      <c r="G46" s="41"/>
      <c r="H46" s="41"/>
      <c r="I46" s="41"/>
      <c r="J46" s="41"/>
      <c r="K46" s="41"/>
      <c r="L46" s="41"/>
      <c r="M46" s="41"/>
      <c r="N46" s="41"/>
      <c r="O46" s="41"/>
      <c r="P46" s="41"/>
      <c r="Q46" s="41"/>
      <c r="R46" s="41"/>
      <c r="S46" s="41"/>
      <c r="T46" s="41"/>
      <c r="U46" s="41"/>
      <c r="V46" s="41"/>
      <c r="W46" s="41"/>
      <c r="X46" s="41"/>
      <c r="Y46" s="41"/>
      <c r="Z46" s="49"/>
    </row>
    <row r="47" spans="2:26" s="305" customFormat="1" ht="14.45" customHeight="1">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2:26" s="305" customFormat="1" ht="14.45" customHeight="1">
      <c r="B48" s="49"/>
      <c r="C48" s="49"/>
      <c r="D48" s="236"/>
      <c r="E48" s="236"/>
      <c r="F48" s="236"/>
      <c r="G48" s="236"/>
      <c r="H48" s="236"/>
      <c r="I48" s="236"/>
      <c r="J48" s="236"/>
      <c r="K48" s="236"/>
      <c r="L48" s="236"/>
      <c r="M48" s="236"/>
      <c r="N48" s="236"/>
      <c r="O48" s="236"/>
      <c r="P48" s="236"/>
      <c r="Q48" s="236"/>
      <c r="R48" s="236"/>
      <c r="S48" s="236"/>
      <c r="T48" s="236"/>
      <c r="U48" s="236"/>
      <c r="V48" s="236"/>
      <c r="W48" s="236"/>
      <c r="X48" s="236"/>
      <c r="Y48" s="236"/>
      <c r="Z48" s="49"/>
    </row>
    <row r="49" spans="2:26" ht="14.45" customHeight="1">
      <c r="B49" s="52"/>
      <c r="C49" s="52"/>
      <c r="D49" s="236"/>
      <c r="E49" s="236"/>
      <c r="F49" s="236"/>
      <c r="G49" s="236"/>
      <c r="H49" s="236"/>
      <c r="I49" s="236"/>
      <c r="J49" s="236"/>
      <c r="K49" s="236"/>
      <c r="L49" s="236"/>
      <c r="M49" s="236"/>
      <c r="N49" s="236"/>
      <c r="O49" s="236"/>
      <c r="P49" s="236"/>
      <c r="Q49" s="236"/>
      <c r="R49" s="236"/>
      <c r="S49" s="236"/>
      <c r="T49" s="236"/>
      <c r="U49" s="236"/>
      <c r="V49" s="236"/>
      <c r="W49" s="236"/>
      <c r="X49" s="236"/>
      <c r="Y49" s="236"/>
      <c r="Z49" s="52"/>
    </row>
    <row r="50" spans="2:26" ht="14.45" customHeight="1">
      <c r="B50" s="52"/>
      <c r="C50" s="52"/>
      <c r="D50" s="236"/>
      <c r="E50" s="236"/>
      <c r="F50" s="236"/>
      <c r="G50" s="236"/>
      <c r="H50" s="236"/>
      <c r="I50" s="236"/>
      <c r="J50" s="236"/>
      <c r="K50" s="236"/>
      <c r="L50" s="236"/>
      <c r="M50" s="236"/>
      <c r="N50" s="236"/>
      <c r="O50" s="236"/>
      <c r="P50" s="236"/>
      <c r="Q50" s="236"/>
      <c r="R50" s="236"/>
      <c r="S50" s="236"/>
      <c r="T50" s="236"/>
      <c r="U50" s="236"/>
      <c r="V50" s="236"/>
      <c r="W50" s="236"/>
      <c r="X50" s="236"/>
      <c r="Y50" s="236"/>
      <c r="Z50" s="52"/>
    </row>
    <row r="51" spans="2:26" ht="12" customHeight="1">
      <c r="D51" s="427"/>
      <c r="E51" s="427"/>
      <c r="F51" s="427"/>
      <c r="G51" s="427"/>
      <c r="H51" s="427"/>
      <c r="I51" s="427"/>
      <c r="J51" s="427"/>
      <c r="K51" s="427"/>
      <c r="L51" s="427"/>
      <c r="M51" s="427"/>
      <c r="N51" s="427"/>
      <c r="O51" s="427"/>
      <c r="P51" s="427"/>
      <c r="Q51" s="427"/>
      <c r="R51" s="427"/>
      <c r="S51" s="427"/>
      <c r="T51" s="427"/>
      <c r="U51" s="427"/>
      <c r="V51" s="427"/>
      <c r="W51" s="427"/>
      <c r="X51" s="427"/>
      <c r="Y51" s="427"/>
    </row>
    <row r="52" spans="2:26" ht="12" customHeight="1">
      <c r="D52" s="427"/>
      <c r="E52" s="427"/>
      <c r="F52" s="427"/>
      <c r="G52" s="427"/>
      <c r="H52" s="427"/>
      <c r="I52" s="427"/>
      <c r="J52" s="427"/>
      <c r="K52" s="427"/>
      <c r="L52" s="427"/>
      <c r="M52" s="427"/>
      <c r="N52" s="427"/>
      <c r="O52" s="427"/>
      <c r="P52" s="427"/>
      <c r="Q52" s="427"/>
      <c r="R52" s="427"/>
      <c r="S52" s="427"/>
      <c r="T52" s="427"/>
      <c r="U52" s="427"/>
      <c r="V52" s="427"/>
      <c r="W52" s="427"/>
      <c r="X52" s="427"/>
      <c r="Y52" s="427"/>
    </row>
    <row r="53" spans="2:26">
      <c r="D53" s="427"/>
      <c r="E53" s="427"/>
      <c r="F53" s="427"/>
      <c r="G53" s="427"/>
      <c r="H53" s="427"/>
      <c r="I53" s="427"/>
      <c r="J53" s="427"/>
      <c r="K53" s="427"/>
      <c r="L53" s="427"/>
      <c r="M53" s="427"/>
      <c r="N53" s="427"/>
      <c r="O53" s="427"/>
      <c r="P53" s="427"/>
      <c r="Q53" s="427"/>
      <c r="R53" s="427"/>
      <c r="S53" s="427"/>
      <c r="T53" s="427"/>
      <c r="U53" s="427"/>
      <c r="V53" s="427"/>
      <c r="W53" s="427"/>
      <c r="X53" s="427"/>
      <c r="Y53" s="427"/>
    </row>
    <row r="54" spans="2:26">
      <c r="D54" s="427"/>
      <c r="E54" s="427"/>
      <c r="F54" s="427"/>
      <c r="G54" s="427"/>
      <c r="H54" s="427"/>
      <c r="I54" s="427"/>
      <c r="J54" s="427"/>
      <c r="K54" s="427"/>
      <c r="L54" s="427"/>
      <c r="M54" s="427"/>
      <c r="N54" s="427"/>
      <c r="O54" s="427"/>
      <c r="P54" s="427"/>
      <c r="Q54" s="427"/>
      <c r="R54" s="427"/>
      <c r="S54" s="427"/>
      <c r="T54" s="427"/>
      <c r="U54" s="427"/>
      <c r="V54" s="427"/>
      <c r="W54" s="427"/>
      <c r="X54" s="427"/>
      <c r="Y54" s="427"/>
    </row>
    <row r="55" spans="2:26">
      <c r="D55" s="427"/>
      <c r="E55" s="427"/>
      <c r="F55" s="427"/>
      <c r="G55" s="427"/>
      <c r="H55" s="427"/>
      <c r="I55" s="427"/>
      <c r="J55" s="427"/>
      <c r="K55" s="427"/>
      <c r="L55" s="427"/>
      <c r="M55" s="427"/>
      <c r="N55" s="427"/>
      <c r="O55" s="427"/>
      <c r="P55" s="427"/>
      <c r="Q55" s="427"/>
      <c r="R55" s="427"/>
      <c r="S55" s="427"/>
      <c r="T55" s="427"/>
      <c r="U55" s="427"/>
      <c r="V55" s="427"/>
      <c r="W55" s="427"/>
      <c r="X55" s="427"/>
      <c r="Y55" s="427"/>
    </row>
    <row r="56" spans="2:26">
      <c r="D56" s="427"/>
      <c r="E56" s="427"/>
      <c r="F56" s="427"/>
      <c r="G56" s="427"/>
      <c r="H56" s="427"/>
      <c r="I56" s="427"/>
      <c r="J56" s="427"/>
      <c r="K56" s="427"/>
      <c r="L56" s="427"/>
      <c r="M56" s="427"/>
      <c r="N56" s="427"/>
      <c r="O56" s="427"/>
      <c r="P56" s="427"/>
      <c r="Q56" s="427"/>
      <c r="R56" s="427"/>
      <c r="S56" s="427"/>
      <c r="T56" s="427"/>
      <c r="U56" s="427"/>
      <c r="V56" s="427"/>
      <c r="W56" s="427"/>
      <c r="X56" s="427"/>
      <c r="Y56" s="427"/>
    </row>
  </sheetData>
  <mergeCells count="46">
    <mergeCell ref="S9:Y9"/>
    <mergeCell ref="A1:A3"/>
    <mergeCell ref="K1:M1"/>
    <mergeCell ref="N1:S1"/>
    <mergeCell ref="T1:V1"/>
    <mergeCell ref="W1:Y1"/>
    <mergeCell ref="K2:M5"/>
    <mergeCell ref="N2:S5"/>
    <mergeCell ref="T2:V5"/>
    <mergeCell ref="W2:Y5"/>
    <mergeCell ref="C41:Y41"/>
    <mergeCell ref="C42:Y42"/>
    <mergeCell ref="C39:F39"/>
    <mergeCell ref="G39:L40"/>
    <mergeCell ref="M39:Q40"/>
    <mergeCell ref="R39:X39"/>
    <mergeCell ref="C40:F40"/>
    <mergeCell ref="R40:X40"/>
    <mergeCell ref="C35:F36"/>
    <mergeCell ref="G35:L36"/>
    <mergeCell ref="M35:Q36"/>
    <mergeCell ref="R35:X36"/>
    <mergeCell ref="C12:K12"/>
    <mergeCell ref="B23:Z23"/>
    <mergeCell ref="R16:Z16"/>
    <mergeCell ref="R18:Z19"/>
    <mergeCell ref="M20:Q20"/>
    <mergeCell ref="R20:X20"/>
    <mergeCell ref="O33:U33"/>
    <mergeCell ref="M18:Q19"/>
    <mergeCell ref="C31:F31"/>
    <mergeCell ref="C32:F32"/>
    <mergeCell ref="C33:F33"/>
    <mergeCell ref="G32:K32"/>
    <mergeCell ref="C37:F37"/>
    <mergeCell ref="G37:L38"/>
    <mergeCell ref="M37:Q38"/>
    <mergeCell ref="R37:X37"/>
    <mergeCell ref="C38:F38"/>
    <mergeCell ref="R38:X38"/>
    <mergeCell ref="P17:Y17"/>
    <mergeCell ref="G33:M33"/>
    <mergeCell ref="L32:W32"/>
    <mergeCell ref="G31:P31"/>
    <mergeCell ref="C26:Y27"/>
    <mergeCell ref="C29:Y29"/>
  </mergeCells>
  <phoneticPr fontId="6"/>
  <dataValidations count="1">
    <dataValidation imeMode="off" allowBlank="1" showInputMessage="1" showErrorMessage="1" sqref="S9:Y9 G33:M33 O33:U33 R37:X40"/>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scale="99" orientation="portrait" blackAndWhite="1" horizontalDpi="300" verticalDpi="300" r:id="rId1"/>
  <headerFooter scaleWithDoc="0"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O329"/>
  <sheetViews>
    <sheetView view="pageBreakPreview" zoomScale="55" zoomScaleNormal="100" zoomScaleSheetLayoutView="55" workbookViewId="0">
      <selection sqref="A1:A3"/>
    </sheetView>
  </sheetViews>
  <sheetFormatPr defaultColWidth="9" defaultRowHeight="13.5"/>
  <cols>
    <col min="1" max="1" width="9" style="1481"/>
    <col min="2" max="2" width="3.625" style="1483" customWidth="1"/>
    <col min="3" max="3" width="11" style="1485" customWidth="1"/>
    <col min="4" max="34" width="3.75" style="1485" customWidth="1"/>
    <col min="35" max="35" width="15" style="1483" customWidth="1"/>
    <col min="36" max="36" width="8.75" style="1485" customWidth="1"/>
    <col min="37" max="38" width="9" style="1483"/>
    <col min="39" max="39" width="9" style="1484"/>
    <col min="40" max="40" width="9" style="1483"/>
    <col min="41" max="41" width="16.125" style="1483" bestFit="1" customWidth="1"/>
    <col min="42" max="16384" width="9" style="1483"/>
  </cols>
  <sheetData>
    <row r="1" spans="1:41" ht="19.5" thickBot="1">
      <c r="A1" s="2063" t="s">
        <v>755</v>
      </c>
      <c r="C1" s="1543" t="s">
        <v>2029</v>
      </c>
      <c r="N1" s="1542"/>
      <c r="AJ1" s="1541"/>
    </row>
    <row r="2" spans="1:41" ht="13.5" customHeight="1" thickBot="1">
      <c r="A2" s="2063"/>
      <c r="R2" s="1483"/>
      <c r="T2" s="4218"/>
      <c r="U2" s="4219"/>
      <c r="V2" s="4220" t="s">
        <v>1906</v>
      </c>
      <c r="W2" s="4221"/>
      <c r="X2" s="4220" t="s">
        <v>1897</v>
      </c>
      <c r="Y2" s="4221"/>
      <c r="Z2" s="4222" t="s">
        <v>1898</v>
      </c>
      <c r="AA2" s="4223"/>
      <c r="AC2" s="4214" t="s">
        <v>2163</v>
      </c>
      <c r="AD2" s="4215"/>
      <c r="AE2" s="4215"/>
      <c r="AF2" s="4215"/>
      <c r="AG2" s="4216" t="s">
        <v>2155</v>
      </c>
      <c r="AH2" s="4217"/>
      <c r="AI2" s="1538" t="s">
        <v>2162</v>
      </c>
      <c r="AJ2" s="1537" t="s">
        <v>2155</v>
      </c>
      <c r="AL2" s="1516" t="s">
        <v>2161</v>
      </c>
    </row>
    <row r="3" spans="1:41" ht="13.5" customHeight="1" thickBot="1">
      <c r="A3" s="2063"/>
      <c r="C3" s="1533" t="s">
        <v>968</v>
      </c>
      <c r="D3" s="1533"/>
      <c r="E3" s="1533"/>
      <c r="F3" s="1533"/>
      <c r="G3" s="1485" t="s">
        <v>2153</v>
      </c>
      <c r="H3" s="1539" t="s">
        <v>1914</v>
      </c>
      <c r="I3" s="1539"/>
      <c r="J3" s="1540"/>
      <c r="K3" s="1539"/>
      <c r="L3" s="1539"/>
      <c r="M3" s="1539"/>
      <c r="N3" s="1539"/>
      <c r="O3" s="1539"/>
      <c r="P3" s="1539"/>
      <c r="Q3" s="1539"/>
      <c r="S3" s="1483"/>
      <c r="T3" s="4224" t="s">
        <v>1899</v>
      </c>
      <c r="U3" s="4225"/>
      <c r="V3" s="4226"/>
      <c r="W3" s="4227"/>
      <c r="X3" s="4226"/>
      <c r="Y3" s="4227"/>
      <c r="Z3" s="4228"/>
      <c r="AA3" s="4229"/>
      <c r="AC3" s="4214" t="s">
        <v>2160</v>
      </c>
      <c r="AD3" s="4215"/>
      <c r="AE3" s="4215"/>
      <c r="AF3" s="4215"/>
      <c r="AG3" s="4216" t="s">
        <v>2155</v>
      </c>
      <c r="AH3" s="4217"/>
      <c r="AI3" s="1538" t="s">
        <v>2159</v>
      </c>
      <c r="AJ3" s="1537" t="s">
        <v>2155</v>
      </c>
      <c r="AK3" s="1529"/>
      <c r="AL3" s="1516" t="s">
        <v>2158</v>
      </c>
    </row>
    <row r="4" spans="1:41" ht="13.5" customHeight="1" thickBot="1">
      <c r="C4" s="1533" t="s">
        <v>1900</v>
      </c>
      <c r="D4" s="1533"/>
      <c r="E4" s="1533"/>
      <c r="F4" s="1533"/>
      <c r="G4" s="1485" t="s">
        <v>2153</v>
      </c>
      <c r="H4" s="4203"/>
      <c r="I4" s="4204"/>
      <c r="J4" s="4204"/>
      <c r="K4" s="4205"/>
      <c r="S4" s="1483"/>
      <c r="T4" s="4206" t="s">
        <v>1902</v>
      </c>
      <c r="U4" s="4207"/>
      <c r="V4" s="4239"/>
      <c r="W4" s="4240"/>
      <c r="X4" s="4239"/>
      <c r="Y4" s="4240"/>
      <c r="Z4" s="4241"/>
      <c r="AA4" s="4242"/>
      <c r="AC4" s="4243" t="s">
        <v>2157</v>
      </c>
      <c r="AD4" s="4244"/>
      <c r="AE4" s="4244"/>
      <c r="AF4" s="4244"/>
      <c r="AG4" s="4192" t="s">
        <v>2155</v>
      </c>
      <c r="AH4" s="4193"/>
      <c r="AI4" s="1536" t="s">
        <v>2156</v>
      </c>
      <c r="AJ4" s="1535" t="s">
        <v>2155</v>
      </c>
      <c r="AL4" s="1534" t="s">
        <v>2154</v>
      </c>
    </row>
    <row r="5" spans="1:41" ht="13.5" customHeight="1" thickTop="1">
      <c r="C5" s="4194" t="s">
        <v>1903</v>
      </c>
      <c r="D5" s="4194"/>
      <c r="E5" s="1489"/>
      <c r="F5" s="1489"/>
      <c r="G5" s="1485" t="s">
        <v>969</v>
      </c>
      <c r="H5" s="4195"/>
      <c r="I5" s="4195"/>
      <c r="J5" s="4195"/>
      <c r="K5" s="4195"/>
      <c r="M5" s="1533" t="s">
        <v>1904</v>
      </c>
      <c r="N5" s="1533"/>
      <c r="O5" s="1533"/>
      <c r="P5" s="1485" t="s">
        <v>2153</v>
      </c>
      <c r="Q5" s="4196"/>
      <c r="R5" s="4196"/>
      <c r="S5" s="1532"/>
      <c r="T5" s="4197" t="s">
        <v>2152</v>
      </c>
      <c r="U5" s="4198"/>
      <c r="V5" s="4199"/>
      <c r="W5" s="4199"/>
      <c r="X5" s="4199"/>
      <c r="Y5" s="4200"/>
      <c r="Z5" s="4201"/>
      <c r="AA5" s="4202"/>
      <c r="AB5" s="1523"/>
      <c r="AC5" s="1531"/>
      <c r="AD5" s="1531"/>
      <c r="AE5" s="1531"/>
      <c r="AF5" s="1531"/>
      <c r="AG5" s="1530"/>
      <c r="AH5" s="1530"/>
      <c r="AI5" s="1530"/>
      <c r="AJ5" s="1530"/>
      <c r="AL5" s="1529"/>
    </row>
    <row r="6" spans="1:41">
      <c r="C6" s="1528"/>
      <c r="D6" s="1528"/>
      <c r="E6" s="1528"/>
      <c r="F6" s="1528"/>
      <c r="H6" s="1527"/>
      <c r="I6" s="1527"/>
      <c r="J6" s="1527"/>
      <c r="K6" s="1527"/>
      <c r="L6" s="1526"/>
      <c r="M6" s="1525"/>
      <c r="N6" s="1525"/>
      <c r="O6" s="1525"/>
      <c r="Q6" s="1524"/>
      <c r="R6" s="1524"/>
      <c r="S6" s="1524"/>
      <c r="AB6" s="1523"/>
      <c r="AC6" s="1522"/>
      <c r="AD6" s="1522"/>
      <c r="AE6" s="1522"/>
      <c r="AF6" s="1522"/>
      <c r="AG6" s="1522"/>
      <c r="AH6" s="1522"/>
      <c r="AI6" s="1522"/>
      <c r="AJ6" s="1521"/>
      <c r="AL6" s="1516" t="s">
        <v>2151</v>
      </c>
    </row>
    <row r="7" spans="1:41">
      <c r="C7" s="1520" t="s">
        <v>2022</v>
      </c>
      <c r="D7" s="4230"/>
      <c r="E7" s="4230"/>
      <c r="F7" s="4230"/>
      <c r="G7" s="4230"/>
      <c r="H7" s="4230"/>
      <c r="I7" s="4230"/>
      <c r="J7" s="4230"/>
      <c r="K7" s="4230"/>
      <c r="L7" s="4230"/>
      <c r="M7" s="4230"/>
      <c r="N7" s="4230"/>
      <c r="O7" s="4230"/>
      <c r="P7" s="4230"/>
      <c r="Q7" s="4230"/>
      <c r="R7" s="4230"/>
      <c r="S7" s="4230"/>
      <c r="T7" s="4230"/>
      <c r="U7" s="4230"/>
      <c r="V7" s="4230"/>
      <c r="W7" s="4230"/>
      <c r="X7" s="4230"/>
      <c r="Y7" s="4230"/>
      <c r="Z7" s="4230"/>
      <c r="AA7" s="4230"/>
      <c r="AB7" s="4230"/>
      <c r="AC7" s="4230"/>
      <c r="AD7" s="4230"/>
      <c r="AE7" s="4230"/>
      <c r="AF7" s="4230"/>
      <c r="AG7" s="4230"/>
      <c r="AH7" s="4230"/>
      <c r="AI7" s="4230"/>
      <c r="AJ7" s="4230"/>
      <c r="AL7" s="1516" t="s">
        <v>2150</v>
      </c>
    </row>
    <row r="8" spans="1:41">
      <c r="C8" s="1517" t="s">
        <v>1655</v>
      </c>
      <c r="D8" s="1519"/>
      <c r="E8" s="1518"/>
      <c r="F8" s="1518"/>
      <c r="G8" s="1518"/>
      <c r="H8" s="1518"/>
      <c r="I8" s="1518"/>
      <c r="J8" s="1518"/>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6" t="s">
        <v>2021</v>
      </c>
      <c r="AJ8" s="1505"/>
      <c r="AL8" s="1516" t="s">
        <v>2149</v>
      </c>
    </row>
    <row r="9" spans="1:41">
      <c r="C9" s="1517" t="s">
        <v>1905</v>
      </c>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6" t="s">
        <v>2020</v>
      </c>
      <c r="AJ9" s="1505"/>
      <c r="AK9" s="1494"/>
    </row>
    <row r="10" spans="1:41">
      <c r="C10" s="4208" t="s">
        <v>2019</v>
      </c>
      <c r="D10" s="4210"/>
      <c r="E10" s="4212"/>
      <c r="F10" s="4212"/>
      <c r="G10" s="4212"/>
      <c r="H10" s="4212"/>
      <c r="I10" s="4212"/>
      <c r="J10" s="4212"/>
      <c r="K10" s="4212"/>
      <c r="L10" s="4212"/>
      <c r="M10" s="4212"/>
      <c r="N10" s="4212"/>
      <c r="O10" s="4212"/>
      <c r="P10" s="4212"/>
      <c r="Q10" s="4212"/>
      <c r="R10" s="4212"/>
      <c r="S10" s="4212"/>
      <c r="T10" s="4212"/>
      <c r="U10" s="4212"/>
      <c r="V10" s="4212"/>
      <c r="W10" s="4212"/>
      <c r="X10" s="4212"/>
      <c r="Y10" s="4212"/>
      <c r="Z10" s="4212"/>
      <c r="AA10" s="4212"/>
      <c r="AB10" s="4212"/>
      <c r="AC10" s="4212"/>
      <c r="AD10" s="4212"/>
      <c r="AE10" s="4212"/>
      <c r="AF10" s="4212"/>
      <c r="AG10" s="4212"/>
      <c r="AH10" s="4231"/>
      <c r="AI10" s="1503" t="s">
        <v>1906</v>
      </c>
      <c r="AJ10" s="1502"/>
      <c r="AK10" s="1494"/>
      <c r="AL10" s="1516" t="s">
        <v>2148</v>
      </c>
    </row>
    <row r="11" spans="1:41">
      <c r="C11" s="4209"/>
      <c r="D11" s="4211"/>
      <c r="E11" s="4213"/>
      <c r="F11" s="4213"/>
      <c r="G11" s="4213"/>
      <c r="H11" s="4213"/>
      <c r="I11" s="4213"/>
      <c r="J11" s="4213"/>
      <c r="K11" s="4213"/>
      <c r="L11" s="4213"/>
      <c r="M11" s="4213"/>
      <c r="N11" s="4213"/>
      <c r="O11" s="4213"/>
      <c r="P11" s="4213"/>
      <c r="Q11" s="4213"/>
      <c r="R11" s="4213"/>
      <c r="S11" s="4213"/>
      <c r="T11" s="4213"/>
      <c r="U11" s="4213"/>
      <c r="V11" s="4213"/>
      <c r="W11" s="4213"/>
      <c r="X11" s="4213"/>
      <c r="Y11" s="4213"/>
      <c r="Z11" s="4213"/>
      <c r="AA11" s="4213"/>
      <c r="AB11" s="4213"/>
      <c r="AC11" s="4213"/>
      <c r="AD11" s="4213"/>
      <c r="AE11" s="4213"/>
      <c r="AF11" s="4213"/>
      <c r="AG11" s="4213"/>
      <c r="AH11" s="4232"/>
      <c r="AI11" s="1503" t="s">
        <v>1907</v>
      </c>
      <c r="AJ11" s="1502"/>
      <c r="AK11" s="1487"/>
      <c r="AL11" s="1516" t="s">
        <v>2147</v>
      </c>
    </row>
    <row r="12" spans="1:41">
      <c r="C12" s="4233" t="s">
        <v>1899</v>
      </c>
      <c r="D12" s="4235"/>
      <c r="E12" s="4237"/>
      <c r="F12" s="4237"/>
      <c r="G12" s="4237"/>
      <c r="H12" s="4237"/>
      <c r="I12" s="4237"/>
      <c r="J12" s="4237"/>
      <c r="K12" s="4237"/>
      <c r="L12" s="4237"/>
      <c r="M12" s="4237"/>
      <c r="N12" s="4237"/>
      <c r="O12" s="4237"/>
      <c r="P12" s="4237"/>
      <c r="Q12" s="4237"/>
      <c r="R12" s="4237"/>
      <c r="S12" s="4237"/>
      <c r="T12" s="4237"/>
      <c r="U12" s="4237"/>
      <c r="V12" s="4237"/>
      <c r="W12" s="4237"/>
      <c r="X12" s="4237"/>
      <c r="Y12" s="4237"/>
      <c r="Z12" s="4237"/>
      <c r="AA12" s="4237"/>
      <c r="AB12" s="4237"/>
      <c r="AC12" s="4237"/>
      <c r="AD12" s="4237"/>
      <c r="AE12" s="4237"/>
      <c r="AF12" s="4237"/>
      <c r="AG12" s="4237"/>
      <c r="AH12" s="4245"/>
      <c r="AI12" s="1503" t="s">
        <v>1908</v>
      </c>
      <c r="AJ12" s="1504"/>
      <c r="AK12" s="1494"/>
      <c r="AL12" s="1516" t="s">
        <v>2146</v>
      </c>
    </row>
    <row r="13" spans="1:41">
      <c r="C13" s="4234"/>
      <c r="D13" s="4236"/>
      <c r="E13" s="4238"/>
      <c r="F13" s="4238"/>
      <c r="G13" s="4238"/>
      <c r="H13" s="4238"/>
      <c r="I13" s="4238"/>
      <c r="J13" s="4238"/>
      <c r="K13" s="4238"/>
      <c r="L13" s="4238"/>
      <c r="M13" s="4238"/>
      <c r="N13" s="4238"/>
      <c r="O13" s="4238"/>
      <c r="P13" s="4238"/>
      <c r="Q13" s="4238"/>
      <c r="R13" s="4238"/>
      <c r="S13" s="4238"/>
      <c r="T13" s="4238"/>
      <c r="U13" s="4238"/>
      <c r="V13" s="4238"/>
      <c r="W13" s="4238"/>
      <c r="X13" s="4238"/>
      <c r="Y13" s="4238"/>
      <c r="Z13" s="4238"/>
      <c r="AA13" s="4238"/>
      <c r="AB13" s="4238"/>
      <c r="AC13" s="4238"/>
      <c r="AD13" s="4238"/>
      <c r="AE13" s="4238"/>
      <c r="AF13" s="4238"/>
      <c r="AG13" s="4238"/>
      <c r="AH13" s="4246"/>
      <c r="AI13" s="1503" t="s">
        <v>1897</v>
      </c>
      <c r="AJ13" s="1502"/>
      <c r="AK13" s="1494"/>
    </row>
    <row r="14" spans="1:41">
      <c r="C14" s="4233" t="s">
        <v>1902</v>
      </c>
      <c r="D14" s="4248"/>
      <c r="E14" s="4250"/>
      <c r="F14" s="4250"/>
      <c r="G14" s="4250"/>
      <c r="H14" s="4250"/>
      <c r="I14" s="4250"/>
      <c r="J14" s="4250"/>
      <c r="K14" s="4250"/>
      <c r="L14" s="4250"/>
      <c r="M14" s="4250"/>
      <c r="N14" s="4250"/>
      <c r="O14" s="4250"/>
      <c r="P14" s="4250"/>
      <c r="Q14" s="4250"/>
      <c r="R14" s="4250"/>
      <c r="S14" s="4250"/>
      <c r="T14" s="4250"/>
      <c r="U14" s="4250"/>
      <c r="V14" s="4250"/>
      <c r="W14" s="4250"/>
      <c r="X14" s="4250"/>
      <c r="Y14" s="4250"/>
      <c r="Z14" s="4250"/>
      <c r="AA14" s="4250"/>
      <c r="AB14" s="4250"/>
      <c r="AC14" s="4250"/>
      <c r="AD14" s="4250"/>
      <c r="AE14" s="4250"/>
      <c r="AF14" s="4250"/>
      <c r="AG14" s="4250"/>
      <c r="AH14" s="4252"/>
      <c r="AI14" s="1500" t="s">
        <v>1909</v>
      </c>
      <c r="AJ14" s="1499"/>
      <c r="AK14" s="1494"/>
      <c r="AM14" s="1498"/>
    </row>
    <row r="15" spans="1:41">
      <c r="C15" s="4247"/>
      <c r="D15" s="4249"/>
      <c r="E15" s="4251"/>
      <c r="F15" s="4251"/>
      <c r="G15" s="4251"/>
      <c r="H15" s="4251"/>
      <c r="I15" s="4251"/>
      <c r="J15" s="4251"/>
      <c r="K15" s="4251"/>
      <c r="L15" s="4251"/>
      <c r="M15" s="4251"/>
      <c r="N15" s="4251"/>
      <c r="O15" s="4251"/>
      <c r="P15" s="4251"/>
      <c r="Q15" s="4251"/>
      <c r="R15" s="4251"/>
      <c r="S15" s="4251"/>
      <c r="T15" s="4251"/>
      <c r="U15" s="4251"/>
      <c r="V15" s="4251"/>
      <c r="W15" s="4251"/>
      <c r="X15" s="4251"/>
      <c r="Y15" s="4251"/>
      <c r="Z15" s="4251"/>
      <c r="AA15" s="4251"/>
      <c r="AB15" s="4251"/>
      <c r="AC15" s="4251"/>
      <c r="AD15" s="4251"/>
      <c r="AE15" s="4251"/>
      <c r="AF15" s="4251"/>
      <c r="AG15" s="4251"/>
      <c r="AH15" s="4253"/>
      <c r="AI15" s="1497" t="s">
        <v>2018</v>
      </c>
      <c r="AJ15" s="1496"/>
      <c r="AK15" s="1487" t="str">
        <f>IF(AJ15="対象外","←７日間に満たない期間は達成判定の対象外",IF(AJ15="NG","←月単位未達成","←月単位達成"))</f>
        <v>←月単位達成</v>
      </c>
      <c r="AM15" s="1495" t="s">
        <v>2145</v>
      </c>
    </row>
    <row r="16" spans="1:41" hidden="1">
      <c r="C16" s="1491" t="s">
        <v>2017</v>
      </c>
      <c r="D16" s="1493">
        <v>0</v>
      </c>
      <c r="E16" s="1493">
        <v>0</v>
      </c>
      <c r="F16" s="1493">
        <v>0</v>
      </c>
      <c r="G16" s="1493">
        <v>0</v>
      </c>
      <c r="H16" s="1493">
        <v>0</v>
      </c>
      <c r="I16" s="1493">
        <v>0</v>
      </c>
      <c r="J16" s="1493">
        <v>0</v>
      </c>
      <c r="K16" s="1493">
        <v>0</v>
      </c>
      <c r="L16" s="1493">
        <v>0</v>
      </c>
      <c r="M16" s="1493">
        <v>0</v>
      </c>
      <c r="N16" s="1493">
        <v>0</v>
      </c>
      <c r="O16" s="1493">
        <v>0</v>
      </c>
      <c r="P16" s="1493">
        <v>0</v>
      </c>
      <c r="Q16" s="1493">
        <v>0</v>
      </c>
      <c r="R16" s="1493">
        <v>0</v>
      </c>
      <c r="S16" s="1493">
        <v>0</v>
      </c>
      <c r="T16" s="1493">
        <v>0</v>
      </c>
      <c r="U16" s="1493">
        <v>0</v>
      </c>
      <c r="V16" s="1493">
        <v>0</v>
      </c>
      <c r="W16" s="1493">
        <v>0</v>
      </c>
      <c r="X16" s="1493">
        <v>0</v>
      </c>
      <c r="Y16" s="1493">
        <v>0</v>
      </c>
      <c r="Z16" s="1493">
        <v>0</v>
      </c>
      <c r="AA16" s="1493">
        <v>0</v>
      </c>
      <c r="AB16" s="1493">
        <v>1</v>
      </c>
      <c r="AC16" s="1493">
        <v>0</v>
      </c>
      <c r="AD16" s="1493">
        <v>0</v>
      </c>
      <c r="AE16" s="1493">
        <v>0</v>
      </c>
      <c r="AF16" s="1493">
        <v>0</v>
      </c>
      <c r="AG16" s="1493">
        <v>0</v>
      </c>
      <c r="AH16" s="1493">
        <v>0</v>
      </c>
      <c r="AI16" s="1513"/>
      <c r="AJ16" s="1511">
        <f>SUM(D16:AH16)</f>
        <v>1</v>
      </c>
      <c r="AK16" s="1487"/>
      <c r="AO16" s="1515"/>
    </row>
    <row r="17" spans="1:39" hidden="1">
      <c r="C17" s="1491" t="s">
        <v>2016</v>
      </c>
      <c r="D17" s="1490">
        <v>0</v>
      </c>
      <c r="E17" s="1490">
        <v>0</v>
      </c>
      <c r="F17" s="1490">
        <v>0</v>
      </c>
      <c r="G17" s="1490">
        <v>0</v>
      </c>
      <c r="H17" s="1490">
        <v>0</v>
      </c>
      <c r="I17" s="1490">
        <v>0</v>
      </c>
      <c r="J17" s="1490">
        <v>0</v>
      </c>
      <c r="K17" s="1490">
        <v>0</v>
      </c>
      <c r="L17" s="1490">
        <v>0</v>
      </c>
      <c r="M17" s="1490">
        <v>0</v>
      </c>
      <c r="N17" s="1490">
        <v>0</v>
      </c>
      <c r="O17" s="1490">
        <v>0</v>
      </c>
      <c r="P17" s="1490">
        <v>0</v>
      </c>
      <c r="Q17" s="1490">
        <v>0</v>
      </c>
      <c r="R17" s="1490">
        <v>0</v>
      </c>
      <c r="S17" s="1490">
        <v>0</v>
      </c>
      <c r="T17" s="1490">
        <v>0</v>
      </c>
      <c r="U17" s="1490">
        <v>0</v>
      </c>
      <c r="V17" s="1490">
        <v>0</v>
      </c>
      <c r="W17" s="1490">
        <v>0</v>
      </c>
      <c r="X17" s="1490">
        <v>0</v>
      </c>
      <c r="Y17" s="1490">
        <v>0</v>
      </c>
      <c r="Z17" s="1490">
        <v>0</v>
      </c>
      <c r="AA17" s="1490">
        <v>0</v>
      </c>
      <c r="AB17" s="1490">
        <v>1</v>
      </c>
      <c r="AC17" s="1490">
        <v>0</v>
      </c>
      <c r="AD17" s="1490">
        <v>0</v>
      </c>
      <c r="AE17" s="1490">
        <v>0</v>
      </c>
      <c r="AF17" s="1490">
        <v>0</v>
      </c>
      <c r="AG17" s="1490">
        <v>0</v>
      </c>
      <c r="AH17" s="1490">
        <v>0</v>
      </c>
      <c r="AI17" s="1512"/>
      <c r="AJ17" s="1511">
        <f>SUM(D17:AH17)</f>
        <v>1</v>
      </c>
      <c r="AK17" s="1487"/>
    </row>
    <row r="18" spans="1:39" hidden="1">
      <c r="C18" s="1491" t="s">
        <v>2015</v>
      </c>
      <c r="D18" s="1493">
        <v>0</v>
      </c>
      <c r="E18" s="1493">
        <v>0</v>
      </c>
      <c r="F18" s="1493">
        <v>0</v>
      </c>
      <c r="G18" s="1493">
        <v>0</v>
      </c>
      <c r="H18" s="1493">
        <v>0</v>
      </c>
      <c r="I18" s="1493">
        <v>0</v>
      </c>
      <c r="J18" s="1493">
        <v>0</v>
      </c>
      <c r="K18" s="1493">
        <v>0</v>
      </c>
      <c r="L18" s="1493">
        <v>0</v>
      </c>
      <c r="M18" s="1493">
        <v>0</v>
      </c>
      <c r="N18" s="1493">
        <v>1</v>
      </c>
      <c r="O18" s="1493">
        <v>0</v>
      </c>
      <c r="P18" s="1493">
        <v>0</v>
      </c>
      <c r="Q18" s="1493">
        <v>0</v>
      </c>
      <c r="R18" s="1493">
        <v>0</v>
      </c>
      <c r="S18" s="1493">
        <v>0</v>
      </c>
      <c r="T18" s="1493">
        <v>0</v>
      </c>
      <c r="U18" s="1493">
        <v>0</v>
      </c>
      <c r="V18" s="1493">
        <v>0</v>
      </c>
      <c r="W18" s="1493">
        <v>0</v>
      </c>
      <c r="X18" s="1493">
        <v>0</v>
      </c>
      <c r="Y18" s="1493">
        <v>0</v>
      </c>
      <c r="Z18" s="1493">
        <v>0</v>
      </c>
      <c r="AA18" s="1493">
        <v>0</v>
      </c>
      <c r="AB18" s="1493">
        <v>0</v>
      </c>
      <c r="AC18" s="1493">
        <v>0</v>
      </c>
      <c r="AD18" s="1493">
        <v>0</v>
      </c>
      <c r="AE18" s="1493">
        <v>0</v>
      </c>
      <c r="AF18" s="1493">
        <v>0</v>
      </c>
      <c r="AG18" s="1493">
        <v>0</v>
      </c>
      <c r="AH18" s="1493">
        <v>0</v>
      </c>
      <c r="AI18" s="1513"/>
      <c r="AJ18" s="1511">
        <f>SUM(D18:AH18)</f>
        <v>1</v>
      </c>
      <c r="AK18" s="1487"/>
    </row>
    <row r="19" spans="1:39" hidden="1">
      <c r="C19" s="1491" t="s">
        <v>2013</v>
      </c>
      <c r="D19" s="1490">
        <v>0</v>
      </c>
      <c r="E19" s="1490">
        <v>0</v>
      </c>
      <c r="F19" s="1490">
        <v>0</v>
      </c>
      <c r="G19" s="1490">
        <v>0</v>
      </c>
      <c r="H19" s="1490">
        <v>0</v>
      </c>
      <c r="I19" s="1490">
        <v>0</v>
      </c>
      <c r="J19" s="1490">
        <v>0</v>
      </c>
      <c r="K19" s="1490">
        <v>0</v>
      </c>
      <c r="L19" s="1490">
        <v>0</v>
      </c>
      <c r="M19" s="1490">
        <v>0</v>
      </c>
      <c r="N19" s="1490">
        <v>1</v>
      </c>
      <c r="O19" s="1490">
        <v>0</v>
      </c>
      <c r="P19" s="1490">
        <v>0</v>
      </c>
      <c r="Q19" s="1490">
        <v>0</v>
      </c>
      <c r="R19" s="1490">
        <v>0</v>
      </c>
      <c r="S19" s="1490">
        <v>0</v>
      </c>
      <c r="T19" s="1490">
        <v>0</v>
      </c>
      <c r="U19" s="1490">
        <v>0</v>
      </c>
      <c r="V19" s="1490">
        <v>0</v>
      </c>
      <c r="W19" s="1490">
        <v>0</v>
      </c>
      <c r="X19" s="1490">
        <v>0</v>
      </c>
      <c r="Y19" s="1490">
        <v>0</v>
      </c>
      <c r="Z19" s="1490">
        <v>0</v>
      </c>
      <c r="AA19" s="1490">
        <v>0</v>
      </c>
      <c r="AB19" s="1490">
        <v>0</v>
      </c>
      <c r="AC19" s="1490">
        <v>0</v>
      </c>
      <c r="AD19" s="1490">
        <v>0</v>
      </c>
      <c r="AE19" s="1490">
        <v>0</v>
      </c>
      <c r="AF19" s="1490">
        <v>0</v>
      </c>
      <c r="AG19" s="1490">
        <v>0</v>
      </c>
      <c r="AH19" s="1490">
        <v>0</v>
      </c>
      <c r="AI19" s="1512"/>
      <c r="AJ19" s="1511">
        <f>SUM(D19:AH19)</f>
        <v>1</v>
      </c>
      <c r="AK19" s="1487"/>
    </row>
    <row r="20" spans="1:39">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494"/>
      <c r="AJ20" s="1486"/>
    </row>
    <row r="21" spans="1:39">
      <c r="C21" s="1510" t="s">
        <v>2022</v>
      </c>
      <c r="D21" s="4254"/>
      <c r="E21" s="4254"/>
      <c r="F21" s="4254"/>
      <c r="G21" s="4254"/>
      <c r="H21" s="4254"/>
      <c r="I21" s="4254"/>
      <c r="J21" s="4254"/>
      <c r="K21" s="4254"/>
      <c r="L21" s="4254"/>
      <c r="M21" s="4254"/>
      <c r="N21" s="4254"/>
      <c r="O21" s="4254"/>
      <c r="P21" s="4254"/>
      <c r="Q21" s="4254"/>
      <c r="R21" s="4254"/>
      <c r="S21" s="4254"/>
      <c r="T21" s="4254"/>
      <c r="U21" s="4254"/>
      <c r="V21" s="4254"/>
      <c r="W21" s="4254"/>
      <c r="X21" s="4254"/>
      <c r="Y21" s="4254"/>
      <c r="Z21" s="4254"/>
      <c r="AA21" s="4254"/>
      <c r="AB21" s="4254"/>
      <c r="AC21" s="4254"/>
      <c r="AD21" s="4254"/>
      <c r="AE21" s="4254"/>
      <c r="AF21" s="4254"/>
      <c r="AG21" s="4254"/>
      <c r="AH21" s="4254"/>
      <c r="AI21" s="4254"/>
      <c r="AJ21" s="4254"/>
    </row>
    <row r="22" spans="1:39">
      <c r="C22" s="1509" t="s">
        <v>1655</v>
      </c>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6" t="s">
        <v>2021</v>
      </c>
      <c r="AJ22" s="1505"/>
    </row>
    <row r="23" spans="1:39" s="1494" customFormat="1">
      <c r="A23" s="1481"/>
      <c r="C23" s="1508" t="s">
        <v>1905</v>
      </c>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6" t="s">
        <v>2020</v>
      </c>
      <c r="AJ23" s="1505"/>
      <c r="AM23" s="1501"/>
    </row>
    <row r="24" spans="1:39" s="1494" customFormat="1">
      <c r="A24" s="1481"/>
      <c r="C24" s="4208" t="s">
        <v>2019</v>
      </c>
      <c r="D24" s="4210"/>
      <c r="E24" s="4212"/>
      <c r="F24" s="4212"/>
      <c r="G24" s="4212"/>
      <c r="H24" s="4212"/>
      <c r="I24" s="4212"/>
      <c r="J24" s="4212"/>
      <c r="K24" s="4212"/>
      <c r="L24" s="4212"/>
      <c r="M24" s="4212"/>
      <c r="N24" s="4212"/>
      <c r="O24" s="4212"/>
      <c r="P24" s="4212"/>
      <c r="Q24" s="4212"/>
      <c r="R24" s="4212"/>
      <c r="S24" s="4212"/>
      <c r="T24" s="4212"/>
      <c r="U24" s="4212"/>
      <c r="V24" s="4212"/>
      <c r="W24" s="4212"/>
      <c r="X24" s="4212"/>
      <c r="Y24" s="4212"/>
      <c r="Z24" s="4212"/>
      <c r="AA24" s="4212"/>
      <c r="AB24" s="4212"/>
      <c r="AC24" s="4212"/>
      <c r="AD24" s="4212"/>
      <c r="AE24" s="4212"/>
      <c r="AF24" s="4212"/>
      <c r="AG24" s="4212"/>
      <c r="AH24" s="4231"/>
      <c r="AI24" s="1503" t="s">
        <v>1906</v>
      </c>
      <c r="AJ24" s="1502"/>
      <c r="AM24" s="1501"/>
    </row>
    <row r="25" spans="1:39" s="1494" customFormat="1">
      <c r="A25" s="1481"/>
      <c r="C25" s="4209"/>
      <c r="D25" s="4211"/>
      <c r="E25" s="4213"/>
      <c r="F25" s="4213"/>
      <c r="G25" s="4213"/>
      <c r="H25" s="4213"/>
      <c r="I25" s="4213"/>
      <c r="J25" s="4213"/>
      <c r="K25" s="4213"/>
      <c r="L25" s="4213"/>
      <c r="M25" s="4213"/>
      <c r="N25" s="4213"/>
      <c r="O25" s="4213"/>
      <c r="P25" s="4213"/>
      <c r="Q25" s="4213"/>
      <c r="R25" s="4213"/>
      <c r="S25" s="4213"/>
      <c r="T25" s="4213"/>
      <c r="U25" s="4213"/>
      <c r="V25" s="4213"/>
      <c r="W25" s="4213"/>
      <c r="X25" s="4213"/>
      <c r="Y25" s="4213"/>
      <c r="Z25" s="4213"/>
      <c r="AA25" s="4213"/>
      <c r="AB25" s="4213"/>
      <c r="AC25" s="4213"/>
      <c r="AD25" s="4213"/>
      <c r="AE25" s="4213"/>
      <c r="AF25" s="4213"/>
      <c r="AG25" s="4213"/>
      <c r="AH25" s="4232"/>
      <c r="AI25" s="1503" t="s">
        <v>1907</v>
      </c>
      <c r="AJ25" s="1502"/>
      <c r="AK25" s="1487"/>
      <c r="AM25" s="1501"/>
    </row>
    <row r="26" spans="1:39" s="1494" customFormat="1">
      <c r="A26" s="1481"/>
      <c r="C26" s="4233" t="s">
        <v>1899</v>
      </c>
      <c r="D26" s="4235"/>
      <c r="E26" s="4237"/>
      <c r="F26" s="4237"/>
      <c r="G26" s="4237"/>
      <c r="H26" s="4237"/>
      <c r="I26" s="4237"/>
      <c r="J26" s="4237"/>
      <c r="K26" s="4237"/>
      <c r="L26" s="4237"/>
      <c r="M26" s="4237"/>
      <c r="N26" s="4237"/>
      <c r="O26" s="4237"/>
      <c r="P26" s="4237"/>
      <c r="Q26" s="4237"/>
      <c r="R26" s="4237"/>
      <c r="S26" s="4237"/>
      <c r="T26" s="4237"/>
      <c r="U26" s="4237"/>
      <c r="V26" s="4237"/>
      <c r="W26" s="4237"/>
      <c r="X26" s="4237"/>
      <c r="Y26" s="4237"/>
      <c r="Z26" s="4237"/>
      <c r="AA26" s="4237"/>
      <c r="AB26" s="4237"/>
      <c r="AC26" s="4237"/>
      <c r="AD26" s="4237"/>
      <c r="AE26" s="4237"/>
      <c r="AF26" s="4237"/>
      <c r="AG26" s="4237"/>
      <c r="AH26" s="4237"/>
      <c r="AI26" s="1503" t="s">
        <v>1908</v>
      </c>
      <c r="AJ26" s="1504"/>
      <c r="AM26" s="1501"/>
    </row>
    <row r="27" spans="1:39" s="1494" customFormat="1">
      <c r="A27" s="1481"/>
      <c r="C27" s="4234"/>
      <c r="D27" s="4236"/>
      <c r="E27" s="4238"/>
      <c r="F27" s="4238"/>
      <c r="G27" s="4238"/>
      <c r="H27" s="4238"/>
      <c r="I27" s="4238"/>
      <c r="J27" s="4238"/>
      <c r="K27" s="4238"/>
      <c r="L27" s="4238"/>
      <c r="M27" s="4238"/>
      <c r="N27" s="4238"/>
      <c r="O27" s="4238"/>
      <c r="P27" s="4238"/>
      <c r="Q27" s="4238"/>
      <c r="R27" s="4238"/>
      <c r="S27" s="4238"/>
      <c r="T27" s="4238"/>
      <c r="U27" s="4238"/>
      <c r="V27" s="4238"/>
      <c r="W27" s="4238"/>
      <c r="X27" s="4238"/>
      <c r="Y27" s="4238"/>
      <c r="Z27" s="4238"/>
      <c r="AA27" s="4238"/>
      <c r="AB27" s="4238"/>
      <c r="AC27" s="4238"/>
      <c r="AD27" s="4238"/>
      <c r="AE27" s="4238"/>
      <c r="AF27" s="4238"/>
      <c r="AG27" s="4238"/>
      <c r="AH27" s="4238"/>
      <c r="AI27" s="1503" t="s">
        <v>1897</v>
      </c>
      <c r="AJ27" s="1502"/>
      <c r="AM27" s="1501"/>
    </row>
    <row r="28" spans="1:39" s="1494" customFormat="1">
      <c r="A28" s="1481"/>
      <c r="C28" s="4233" t="s">
        <v>1902</v>
      </c>
      <c r="D28" s="4248"/>
      <c r="E28" s="4250"/>
      <c r="F28" s="4250"/>
      <c r="G28" s="4250"/>
      <c r="H28" s="4250"/>
      <c r="I28" s="4250"/>
      <c r="J28" s="4250"/>
      <c r="K28" s="4250"/>
      <c r="L28" s="4250"/>
      <c r="M28" s="4250"/>
      <c r="N28" s="4250"/>
      <c r="O28" s="4250"/>
      <c r="P28" s="4250"/>
      <c r="Q28" s="4250"/>
      <c r="R28" s="4250"/>
      <c r="S28" s="4250"/>
      <c r="T28" s="4250"/>
      <c r="U28" s="4250"/>
      <c r="V28" s="4250"/>
      <c r="W28" s="4250"/>
      <c r="X28" s="4250"/>
      <c r="Y28" s="4250"/>
      <c r="Z28" s="4250"/>
      <c r="AA28" s="4250"/>
      <c r="AB28" s="4250"/>
      <c r="AC28" s="4250"/>
      <c r="AD28" s="4250"/>
      <c r="AE28" s="4250"/>
      <c r="AF28" s="4250"/>
      <c r="AG28" s="4250"/>
      <c r="AH28" s="4250"/>
      <c r="AI28" s="1500" t="s">
        <v>1909</v>
      </c>
      <c r="AJ28" s="1499"/>
      <c r="AM28" s="1498"/>
    </row>
    <row r="29" spans="1:39" s="1494" customFormat="1">
      <c r="A29" s="1481"/>
      <c r="C29" s="4247"/>
      <c r="D29" s="4249"/>
      <c r="E29" s="4251"/>
      <c r="F29" s="4251"/>
      <c r="G29" s="4251"/>
      <c r="H29" s="4251"/>
      <c r="I29" s="4251"/>
      <c r="J29" s="4251"/>
      <c r="K29" s="4251"/>
      <c r="L29" s="4251"/>
      <c r="M29" s="4251"/>
      <c r="N29" s="4251"/>
      <c r="O29" s="4251"/>
      <c r="P29" s="4251"/>
      <c r="Q29" s="4251"/>
      <c r="R29" s="4251"/>
      <c r="S29" s="4251"/>
      <c r="T29" s="4251"/>
      <c r="U29" s="4251"/>
      <c r="V29" s="4251"/>
      <c r="W29" s="4251"/>
      <c r="X29" s="4251"/>
      <c r="Y29" s="4251"/>
      <c r="Z29" s="4251"/>
      <c r="AA29" s="4251"/>
      <c r="AB29" s="4251"/>
      <c r="AC29" s="4251"/>
      <c r="AD29" s="4251"/>
      <c r="AE29" s="4251"/>
      <c r="AF29" s="4251"/>
      <c r="AG29" s="4251"/>
      <c r="AH29" s="4251"/>
      <c r="AI29" s="1497" t="s">
        <v>2018</v>
      </c>
      <c r="AJ29" s="1496"/>
      <c r="AK29" s="1487" t="str">
        <f>IF(AJ29="対象外","←７日間に満たない期間は達成判定の対象外",IF(AJ29="NG","←月単位未達成","←月単位達成"))</f>
        <v>←月単位達成</v>
      </c>
      <c r="AM29" s="1495" t="s">
        <v>2144</v>
      </c>
    </row>
    <row r="30" spans="1:39" hidden="1">
      <c r="C30" s="1491" t="s">
        <v>2017</v>
      </c>
      <c r="D30" s="1493">
        <v>0</v>
      </c>
      <c r="E30" s="1493">
        <v>0</v>
      </c>
      <c r="F30" s="1493">
        <v>0</v>
      </c>
      <c r="G30" s="1493">
        <v>0</v>
      </c>
      <c r="H30" s="1493">
        <v>0</v>
      </c>
      <c r="I30" s="1493">
        <v>0</v>
      </c>
      <c r="J30" s="1493">
        <v>0</v>
      </c>
      <c r="K30" s="1493">
        <v>0</v>
      </c>
      <c r="L30" s="1493">
        <v>0</v>
      </c>
      <c r="M30" s="1493">
        <v>0</v>
      </c>
      <c r="N30" s="1493">
        <v>0</v>
      </c>
      <c r="O30" s="1493">
        <v>0</v>
      </c>
      <c r="P30" s="1493">
        <v>0</v>
      </c>
      <c r="Q30" s="1493">
        <v>0</v>
      </c>
      <c r="R30" s="1493">
        <v>0</v>
      </c>
      <c r="S30" s="1493">
        <v>0</v>
      </c>
      <c r="T30" s="1493">
        <v>0</v>
      </c>
      <c r="U30" s="1493">
        <v>0</v>
      </c>
      <c r="V30" s="1493">
        <v>0</v>
      </c>
      <c r="W30" s="1493">
        <v>0</v>
      </c>
      <c r="X30" s="1493">
        <v>0</v>
      </c>
      <c r="Y30" s="1493">
        <v>1</v>
      </c>
      <c r="Z30" s="1493">
        <v>0</v>
      </c>
      <c r="AA30" s="1493">
        <v>0</v>
      </c>
      <c r="AB30" s="1493">
        <v>0</v>
      </c>
      <c r="AC30" s="1493">
        <v>0</v>
      </c>
      <c r="AD30" s="1493">
        <v>0</v>
      </c>
      <c r="AE30" s="1493">
        <v>0</v>
      </c>
      <c r="AF30" s="1493">
        <v>0</v>
      </c>
      <c r="AG30" s="1493">
        <v>0</v>
      </c>
      <c r="AH30" s="1493">
        <v>0</v>
      </c>
      <c r="AI30" s="1513"/>
      <c r="AJ30" s="1511">
        <f>SUM(D30:AH30)</f>
        <v>1</v>
      </c>
      <c r="AK30" s="1487"/>
    </row>
    <row r="31" spans="1:39" hidden="1">
      <c r="C31" s="1491" t="s">
        <v>2016</v>
      </c>
      <c r="D31" s="1490">
        <v>0</v>
      </c>
      <c r="E31" s="1490">
        <v>0</v>
      </c>
      <c r="F31" s="1490">
        <v>0</v>
      </c>
      <c r="G31" s="1490">
        <v>0</v>
      </c>
      <c r="H31" s="1490">
        <v>0</v>
      </c>
      <c r="I31" s="1490">
        <v>0</v>
      </c>
      <c r="J31" s="1490">
        <v>0</v>
      </c>
      <c r="K31" s="1490">
        <v>0</v>
      </c>
      <c r="L31" s="1490">
        <v>0</v>
      </c>
      <c r="M31" s="1490">
        <v>0</v>
      </c>
      <c r="N31" s="1490">
        <v>0</v>
      </c>
      <c r="O31" s="1490">
        <v>0</v>
      </c>
      <c r="P31" s="1490">
        <v>0</v>
      </c>
      <c r="Q31" s="1490">
        <v>0</v>
      </c>
      <c r="R31" s="1490">
        <v>0</v>
      </c>
      <c r="S31" s="1490">
        <v>0</v>
      </c>
      <c r="T31" s="1490">
        <v>0</v>
      </c>
      <c r="U31" s="1490">
        <v>0</v>
      </c>
      <c r="V31" s="1490">
        <v>0</v>
      </c>
      <c r="W31" s="1490">
        <v>0</v>
      </c>
      <c r="X31" s="1490">
        <v>0</v>
      </c>
      <c r="Y31" s="1490">
        <v>1</v>
      </c>
      <c r="Z31" s="1490">
        <v>0</v>
      </c>
      <c r="AA31" s="1490">
        <v>0</v>
      </c>
      <c r="AB31" s="1490">
        <v>0</v>
      </c>
      <c r="AC31" s="1490">
        <v>0</v>
      </c>
      <c r="AD31" s="1490">
        <v>0</v>
      </c>
      <c r="AE31" s="1490">
        <v>0</v>
      </c>
      <c r="AF31" s="1490">
        <v>0</v>
      </c>
      <c r="AG31" s="1490">
        <v>0</v>
      </c>
      <c r="AH31" s="1490">
        <v>0</v>
      </c>
      <c r="AI31" s="1512"/>
      <c r="AJ31" s="1511">
        <f>SUM(D31:AH31)</f>
        <v>1</v>
      </c>
      <c r="AK31" s="1487"/>
    </row>
    <row r="32" spans="1:39" hidden="1">
      <c r="C32" s="1491" t="s">
        <v>2015</v>
      </c>
      <c r="D32" s="1493">
        <v>0</v>
      </c>
      <c r="E32" s="1493">
        <v>0</v>
      </c>
      <c r="F32" s="1493">
        <v>0</v>
      </c>
      <c r="G32" s="1493">
        <v>0</v>
      </c>
      <c r="H32" s="1493">
        <v>0</v>
      </c>
      <c r="I32" s="1493">
        <v>0</v>
      </c>
      <c r="J32" s="1493">
        <v>0</v>
      </c>
      <c r="K32" s="1493">
        <v>1</v>
      </c>
      <c r="L32" s="1493">
        <v>0</v>
      </c>
      <c r="M32" s="1493">
        <v>0</v>
      </c>
      <c r="N32" s="1493">
        <v>0</v>
      </c>
      <c r="O32" s="1493">
        <v>0</v>
      </c>
      <c r="P32" s="1493">
        <v>0</v>
      </c>
      <c r="Q32" s="1493">
        <v>0</v>
      </c>
      <c r="R32" s="1493">
        <v>0</v>
      </c>
      <c r="S32" s="1493">
        <v>0</v>
      </c>
      <c r="T32" s="1493">
        <v>0</v>
      </c>
      <c r="U32" s="1493">
        <v>0</v>
      </c>
      <c r="V32" s="1493">
        <v>0</v>
      </c>
      <c r="W32" s="1493">
        <v>0</v>
      </c>
      <c r="X32" s="1493">
        <v>0</v>
      </c>
      <c r="Y32" s="1493">
        <v>0</v>
      </c>
      <c r="Z32" s="1493">
        <v>0</v>
      </c>
      <c r="AA32" s="1493">
        <v>0</v>
      </c>
      <c r="AB32" s="1493">
        <v>0</v>
      </c>
      <c r="AC32" s="1493">
        <v>0</v>
      </c>
      <c r="AD32" s="1493">
        <v>0</v>
      </c>
      <c r="AE32" s="1493">
        <v>0</v>
      </c>
      <c r="AF32" s="1493">
        <v>0</v>
      </c>
      <c r="AG32" s="1493">
        <v>0</v>
      </c>
      <c r="AH32" s="1493">
        <v>0</v>
      </c>
      <c r="AI32" s="1513"/>
      <c r="AJ32" s="1511">
        <f>SUM(D32:AH32)</f>
        <v>1</v>
      </c>
      <c r="AK32" s="1487"/>
    </row>
    <row r="33" spans="1:39" hidden="1">
      <c r="C33" s="1491" t="s">
        <v>2013</v>
      </c>
      <c r="D33" s="1490">
        <v>0</v>
      </c>
      <c r="E33" s="1490">
        <v>0</v>
      </c>
      <c r="F33" s="1490">
        <v>0</v>
      </c>
      <c r="G33" s="1490">
        <v>0</v>
      </c>
      <c r="H33" s="1490">
        <v>0</v>
      </c>
      <c r="I33" s="1490">
        <v>0</v>
      </c>
      <c r="J33" s="1490">
        <v>0</v>
      </c>
      <c r="K33" s="1490">
        <v>1</v>
      </c>
      <c r="L33" s="1490">
        <v>0</v>
      </c>
      <c r="M33" s="1490">
        <v>0</v>
      </c>
      <c r="N33" s="1490">
        <v>0</v>
      </c>
      <c r="O33" s="1490">
        <v>0</v>
      </c>
      <c r="P33" s="1490">
        <v>0</v>
      </c>
      <c r="Q33" s="1490">
        <v>0</v>
      </c>
      <c r="R33" s="1490">
        <v>0</v>
      </c>
      <c r="S33" s="1490">
        <v>0</v>
      </c>
      <c r="T33" s="1490">
        <v>0</v>
      </c>
      <c r="U33" s="1490">
        <v>0</v>
      </c>
      <c r="V33" s="1490">
        <v>0</v>
      </c>
      <c r="W33" s="1490">
        <v>0</v>
      </c>
      <c r="X33" s="1490">
        <v>0</v>
      </c>
      <c r="Y33" s="1490">
        <v>0</v>
      </c>
      <c r="Z33" s="1490">
        <v>0</v>
      </c>
      <c r="AA33" s="1490">
        <v>0</v>
      </c>
      <c r="AB33" s="1490">
        <v>0</v>
      </c>
      <c r="AC33" s="1490">
        <v>0</v>
      </c>
      <c r="AD33" s="1490">
        <v>0</v>
      </c>
      <c r="AE33" s="1490">
        <v>0</v>
      </c>
      <c r="AF33" s="1490">
        <v>0</v>
      </c>
      <c r="AG33" s="1490">
        <v>0</v>
      </c>
      <c r="AH33" s="1490">
        <v>0</v>
      </c>
      <c r="AI33" s="1512"/>
      <c r="AJ33" s="1511">
        <f>SUM(D33:AH33)</f>
        <v>1</v>
      </c>
      <c r="AK33" s="1487"/>
    </row>
    <row r="34" spans="1:39">
      <c r="D34" s="1514"/>
      <c r="E34" s="1514"/>
      <c r="F34" s="1514"/>
      <c r="G34" s="1514"/>
      <c r="H34" s="1514"/>
      <c r="I34" s="1514"/>
      <c r="J34" s="1514"/>
      <c r="K34" s="1514"/>
      <c r="L34" s="1514"/>
      <c r="M34" s="1514"/>
      <c r="N34" s="1514"/>
      <c r="O34" s="1514"/>
      <c r="P34" s="1514"/>
      <c r="Q34" s="1514"/>
      <c r="R34" s="1514"/>
      <c r="S34" s="1514"/>
      <c r="T34" s="1514"/>
      <c r="U34" s="1514"/>
      <c r="V34" s="1514"/>
      <c r="W34" s="1514"/>
      <c r="X34" s="1514"/>
      <c r="Y34" s="1514"/>
      <c r="Z34" s="1514"/>
      <c r="AA34" s="1514"/>
      <c r="AB34" s="1514"/>
      <c r="AC34" s="1514"/>
      <c r="AD34" s="1514"/>
      <c r="AE34" s="1514"/>
      <c r="AF34" s="1514"/>
      <c r="AG34" s="1514"/>
      <c r="AH34" s="1514"/>
      <c r="AI34" s="1494"/>
      <c r="AJ34" s="1486"/>
    </row>
    <row r="35" spans="1:39">
      <c r="C35" s="1510" t="s">
        <v>2022</v>
      </c>
      <c r="D35" s="4254"/>
      <c r="E35" s="4254"/>
      <c r="F35" s="4254"/>
      <c r="G35" s="4254"/>
      <c r="H35" s="4254"/>
      <c r="I35" s="4254"/>
      <c r="J35" s="4254"/>
      <c r="K35" s="4254"/>
      <c r="L35" s="4254"/>
      <c r="M35" s="4254"/>
      <c r="N35" s="4254"/>
      <c r="O35" s="4254"/>
      <c r="P35" s="4254"/>
      <c r="Q35" s="4254"/>
      <c r="R35" s="4254"/>
      <c r="S35" s="4254"/>
      <c r="T35" s="4254"/>
      <c r="U35" s="4254"/>
      <c r="V35" s="4254"/>
      <c r="W35" s="4254"/>
      <c r="X35" s="4254"/>
      <c r="Y35" s="4254"/>
      <c r="Z35" s="4254"/>
      <c r="AA35" s="4254"/>
      <c r="AB35" s="4254"/>
      <c r="AC35" s="4254"/>
      <c r="AD35" s="4254"/>
      <c r="AE35" s="4254"/>
      <c r="AF35" s="4254"/>
      <c r="AG35" s="4254"/>
      <c r="AH35" s="4254"/>
      <c r="AI35" s="4254"/>
      <c r="AJ35" s="4254"/>
    </row>
    <row r="36" spans="1:39">
      <c r="C36" s="1509" t="s">
        <v>1655</v>
      </c>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6" t="s">
        <v>2021</v>
      </c>
      <c r="AJ36" s="1505"/>
    </row>
    <row r="37" spans="1:39" s="1494" customFormat="1">
      <c r="A37" s="1481"/>
      <c r="C37" s="1508" t="s">
        <v>1905</v>
      </c>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6" t="s">
        <v>2020</v>
      </c>
      <c r="AJ37" s="1505"/>
      <c r="AM37" s="1501"/>
    </row>
    <row r="38" spans="1:39" s="1494" customFormat="1">
      <c r="A38" s="1481"/>
      <c r="C38" s="4208" t="s">
        <v>2019</v>
      </c>
      <c r="D38" s="4210"/>
      <c r="E38" s="4212"/>
      <c r="F38" s="4212"/>
      <c r="G38" s="4212"/>
      <c r="H38" s="4212"/>
      <c r="I38" s="4212"/>
      <c r="J38" s="4212"/>
      <c r="K38" s="4212"/>
      <c r="L38" s="4212"/>
      <c r="M38" s="4212"/>
      <c r="N38" s="4212"/>
      <c r="O38" s="4212"/>
      <c r="P38" s="4212"/>
      <c r="Q38" s="4212"/>
      <c r="R38" s="4212"/>
      <c r="S38" s="4212"/>
      <c r="T38" s="4212"/>
      <c r="U38" s="4212"/>
      <c r="V38" s="4212"/>
      <c r="W38" s="4212"/>
      <c r="X38" s="4212"/>
      <c r="Y38" s="4212"/>
      <c r="Z38" s="4212"/>
      <c r="AA38" s="4212"/>
      <c r="AB38" s="4212"/>
      <c r="AC38" s="4212"/>
      <c r="AD38" s="4212"/>
      <c r="AE38" s="4212"/>
      <c r="AF38" s="4212"/>
      <c r="AG38" s="4212"/>
      <c r="AH38" s="4231"/>
      <c r="AI38" s="1503" t="s">
        <v>1906</v>
      </c>
      <c r="AJ38" s="1502"/>
      <c r="AM38" s="1501"/>
    </row>
    <row r="39" spans="1:39" s="1494" customFormat="1">
      <c r="A39" s="1481"/>
      <c r="C39" s="4209"/>
      <c r="D39" s="4211"/>
      <c r="E39" s="4213"/>
      <c r="F39" s="4213"/>
      <c r="G39" s="4213"/>
      <c r="H39" s="4213"/>
      <c r="I39" s="4213"/>
      <c r="J39" s="4213"/>
      <c r="K39" s="4213"/>
      <c r="L39" s="4213"/>
      <c r="M39" s="4213"/>
      <c r="N39" s="4213"/>
      <c r="O39" s="4213"/>
      <c r="P39" s="4213"/>
      <c r="Q39" s="4213"/>
      <c r="R39" s="4213"/>
      <c r="S39" s="4213"/>
      <c r="T39" s="4213"/>
      <c r="U39" s="4213"/>
      <c r="V39" s="4213"/>
      <c r="W39" s="4213"/>
      <c r="X39" s="4213"/>
      <c r="Y39" s="4213"/>
      <c r="Z39" s="4213"/>
      <c r="AA39" s="4213"/>
      <c r="AB39" s="4213"/>
      <c r="AC39" s="4213"/>
      <c r="AD39" s="4213"/>
      <c r="AE39" s="4213"/>
      <c r="AF39" s="4213"/>
      <c r="AG39" s="4213"/>
      <c r="AH39" s="4232"/>
      <c r="AI39" s="1503" t="s">
        <v>1907</v>
      </c>
      <c r="AJ39" s="1502"/>
      <c r="AK39" s="1487"/>
      <c r="AM39" s="1501"/>
    </row>
    <row r="40" spans="1:39" s="1494" customFormat="1">
      <c r="A40" s="1481"/>
      <c r="C40" s="4233" t="s">
        <v>1899</v>
      </c>
      <c r="D40" s="4235"/>
      <c r="E40" s="4237"/>
      <c r="F40" s="4237"/>
      <c r="G40" s="4237"/>
      <c r="H40" s="4237"/>
      <c r="I40" s="4237"/>
      <c r="J40" s="4237"/>
      <c r="K40" s="4237"/>
      <c r="L40" s="4237"/>
      <c r="M40" s="4237"/>
      <c r="N40" s="4237"/>
      <c r="O40" s="4237"/>
      <c r="P40" s="4237"/>
      <c r="Q40" s="4237"/>
      <c r="R40" s="4237"/>
      <c r="S40" s="4237"/>
      <c r="T40" s="4237"/>
      <c r="U40" s="4237"/>
      <c r="V40" s="4237"/>
      <c r="W40" s="4237"/>
      <c r="X40" s="4237"/>
      <c r="Y40" s="4237"/>
      <c r="Z40" s="4237"/>
      <c r="AA40" s="4237"/>
      <c r="AB40" s="4237"/>
      <c r="AC40" s="4237"/>
      <c r="AD40" s="4237"/>
      <c r="AE40" s="4237"/>
      <c r="AF40" s="4237"/>
      <c r="AG40" s="4237"/>
      <c r="AH40" s="4237"/>
      <c r="AI40" s="1503" t="s">
        <v>1908</v>
      </c>
      <c r="AJ40" s="1504"/>
      <c r="AM40" s="1501"/>
    </row>
    <row r="41" spans="1:39" s="1494" customFormat="1">
      <c r="A41" s="1481"/>
      <c r="C41" s="4234"/>
      <c r="D41" s="4236"/>
      <c r="E41" s="4238"/>
      <c r="F41" s="4238"/>
      <c r="G41" s="4238"/>
      <c r="H41" s="4238"/>
      <c r="I41" s="4238"/>
      <c r="J41" s="4238"/>
      <c r="K41" s="4238"/>
      <c r="L41" s="4238"/>
      <c r="M41" s="4238"/>
      <c r="N41" s="4238"/>
      <c r="O41" s="4238"/>
      <c r="P41" s="4238"/>
      <c r="Q41" s="4238"/>
      <c r="R41" s="4238"/>
      <c r="S41" s="4238"/>
      <c r="T41" s="4238"/>
      <c r="U41" s="4238"/>
      <c r="V41" s="4238"/>
      <c r="W41" s="4238"/>
      <c r="X41" s="4238"/>
      <c r="Y41" s="4238"/>
      <c r="Z41" s="4238"/>
      <c r="AA41" s="4238"/>
      <c r="AB41" s="4238"/>
      <c r="AC41" s="4238"/>
      <c r="AD41" s="4238"/>
      <c r="AE41" s="4238"/>
      <c r="AF41" s="4238"/>
      <c r="AG41" s="4238"/>
      <c r="AH41" s="4238"/>
      <c r="AI41" s="1503" t="s">
        <v>1897</v>
      </c>
      <c r="AJ41" s="1502"/>
      <c r="AM41" s="1501"/>
    </row>
    <row r="42" spans="1:39" s="1494" customFormat="1">
      <c r="A42" s="1481"/>
      <c r="C42" s="4233" t="s">
        <v>1902</v>
      </c>
      <c r="D42" s="4248"/>
      <c r="E42" s="4250"/>
      <c r="F42" s="4250"/>
      <c r="G42" s="4250"/>
      <c r="H42" s="4250"/>
      <c r="I42" s="4250"/>
      <c r="J42" s="4250"/>
      <c r="K42" s="4250"/>
      <c r="L42" s="4250"/>
      <c r="M42" s="4250"/>
      <c r="N42" s="4250"/>
      <c r="O42" s="4250"/>
      <c r="P42" s="4250"/>
      <c r="Q42" s="4250"/>
      <c r="R42" s="4250"/>
      <c r="S42" s="4250"/>
      <c r="T42" s="4250"/>
      <c r="U42" s="4250"/>
      <c r="V42" s="4250"/>
      <c r="W42" s="4250"/>
      <c r="X42" s="4250"/>
      <c r="Y42" s="4250"/>
      <c r="Z42" s="4250"/>
      <c r="AA42" s="4250"/>
      <c r="AB42" s="4250"/>
      <c r="AC42" s="4250"/>
      <c r="AD42" s="4250"/>
      <c r="AE42" s="4250"/>
      <c r="AF42" s="4250"/>
      <c r="AG42" s="4250"/>
      <c r="AH42" s="4250"/>
      <c r="AI42" s="1500" t="s">
        <v>1909</v>
      </c>
      <c r="AJ42" s="1499"/>
      <c r="AM42" s="1498"/>
    </row>
    <row r="43" spans="1:39" s="1494" customFormat="1">
      <c r="A43" s="1481"/>
      <c r="C43" s="4247"/>
      <c r="D43" s="4249"/>
      <c r="E43" s="4251"/>
      <c r="F43" s="4251"/>
      <c r="G43" s="4251"/>
      <c r="H43" s="4251"/>
      <c r="I43" s="4251"/>
      <c r="J43" s="4251"/>
      <c r="K43" s="4251"/>
      <c r="L43" s="4251"/>
      <c r="M43" s="4251"/>
      <c r="N43" s="4251"/>
      <c r="O43" s="4251"/>
      <c r="P43" s="4251"/>
      <c r="Q43" s="4251"/>
      <c r="R43" s="4251"/>
      <c r="S43" s="4251"/>
      <c r="T43" s="4251"/>
      <c r="U43" s="4251"/>
      <c r="V43" s="4251"/>
      <c r="W43" s="4251"/>
      <c r="X43" s="4251"/>
      <c r="Y43" s="4251"/>
      <c r="Z43" s="4251"/>
      <c r="AA43" s="4251"/>
      <c r="AB43" s="4251"/>
      <c r="AC43" s="4251"/>
      <c r="AD43" s="4251"/>
      <c r="AE43" s="4251"/>
      <c r="AF43" s="4251"/>
      <c r="AG43" s="4251"/>
      <c r="AH43" s="4251"/>
      <c r="AI43" s="1497" t="s">
        <v>2018</v>
      </c>
      <c r="AJ43" s="1496"/>
      <c r="AK43" s="1487" t="str">
        <f>IF(AJ43="対象外","←７日間に満たない期間は達成判定の対象外",IF(AJ43="NG","←月単位未達成","←月単位達成"))</f>
        <v>←月単位達成</v>
      </c>
      <c r="AM43" s="1495" t="s">
        <v>2144</v>
      </c>
    </row>
    <row r="44" spans="1:39" hidden="1">
      <c r="C44" s="1491" t="s">
        <v>2017</v>
      </c>
      <c r="D44" s="1493">
        <v>0</v>
      </c>
      <c r="E44" s="1493">
        <v>0</v>
      </c>
      <c r="F44" s="1493">
        <v>0</v>
      </c>
      <c r="G44" s="1493">
        <v>0</v>
      </c>
      <c r="H44" s="1493">
        <v>0</v>
      </c>
      <c r="I44" s="1493">
        <v>0</v>
      </c>
      <c r="J44" s="1493">
        <v>0</v>
      </c>
      <c r="K44" s="1493">
        <v>0</v>
      </c>
      <c r="L44" s="1493">
        <v>0</v>
      </c>
      <c r="M44" s="1493">
        <v>0</v>
      </c>
      <c r="N44" s="1493">
        <v>0</v>
      </c>
      <c r="O44" s="1493">
        <v>0</v>
      </c>
      <c r="P44" s="1493">
        <v>0</v>
      </c>
      <c r="Q44" s="1493">
        <v>0</v>
      </c>
      <c r="R44" s="1493">
        <v>0</v>
      </c>
      <c r="S44" s="1493">
        <v>0</v>
      </c>
      <c r="T44" s="1493">
        <v>0</v>
      </c>
      <c r="U44" s="1493">
        <v>0</v>
      </c>
      <c r="V44" s="1493">
        <v>0</v>
      </c>
      <c r="W44" s="1493">
        <v>0</v>
      </c>
      <c r="X44" s="1493">
        <v>0</v>
      </c>
      <c r="Y44" s="1493">
        <v>0</v>
      </c>
      <c r="Z44" s="1493">
        <v>0</v>
      </c>
      <c r="AA44" s="1493">
        <v>0</v>
      </c>
      <c r="AB44" s="1493">
        <v>0</v>
      </c>
      <c r="AC44" s="1493">
        <v>0</v>
      </c>
      <c r="AD44" s="1493">
        <v>1</v>
      </c>
      <c r="AE44" s="1493">
        <v>0</v>
      </c>
      <c r="AF44" s="1493">
        <v>0</v>
      </c>
      <c r="AG44" s="1493">
        <v>0</v>
      </c>
      <c r="AH44" s="1493">
        <v>0</v>
      </c>
      <c r="AI44" s="1513"/>
      <c r="AJ44" s="1511">
        <f>SUM(D44:AH44)</f>
        <v>1</v>
      </c>
      <c r="AK44" s="1487"/>
    </row>
    <row r="45" spans="1:39" hidden="1">
      <c r="C45" s="1491" t="s">
        <v>2016</v>
      </c>
      <c r="D45" s="1490">
        <v>0</v>
      </c>
      <c r="E45" s="1490">
        <v>0</v>
      </c>
      <c r="F45" s="1490">
        <v>0</v>
      </c>
      <c r="G45" s="1490">
        <v>0</v>
      </c>
      <c r="H45" s="1490">
        <v>0</v>
      </c>
      <c r="I45" s="1490">
        <v>0</v>
      </c>
      <c r="J45" s="1490">
        <v>0</v>
      </c>
      <c r="K45" s="1490">
        <v>0</v>
      </c>
      <c r="L45" s="1490">
        <v>0</v>
      </c>
      <c r="M45" s="1490">
        <v>0</v>
      </c>
      <c r="N45" s="1490">
        <v>0</v>
      </c>
      <c r="O45" s="1490">
        <v>0</v>
      </c>
      <c r="P45" s="1490">
        <v>0</v>
      </c>
      <c r="Q45" s="1490">
        <v>0</v>
      </c>
      <c r="R45" s="1490">
        <v>0</v>
      </c>
      <c r="S45" s="1490">
        <v>0</v>
      </c>
      <c r="T45" s="1490">
        <v>0</v>
      </c>
      <c r="U45" s="1490">
        <v>0</v>
      </c>
      <c r="V45" s="1490">
        <v>0</v>
      </c>
      <c r="W45" s="1490">
        <v>0</v>
      </c>
      <c r="X45" s="1490">
        <v>0</v>
      </c>
      <c r="Y45" s="1490">
        <v>0</v>
      </c>
      <c r="Z45" s="1490">
        <v>0</v>
      </c>
      <c r="AA45" s="1490">
        <v>0</v>
      </c>
      <c r="AB45" s="1490">
        <v>0</v>
      </c>
      <c r="AC45" s="1490">
        <v>0</v>
      </c>
      <c r="AD45" s="1490">
        <v>1</v>
      </c>
      <c r="AE45" s="1490">
        <v>0</v>
      </c>
      <c r="AF45" s="1490">
        <v>0</v>
      </c>
      <c r="AG45" s="1490">
        <v>0</v>
      </c>
      <c r="AH45" s="1490">
        <v>0</v>
      </c>
      <c r="AI45" s="1512"/>
      <c r="AJ45" s="1511">
        <f>SUM(D45:AH45)</f>
        <v>1</v>
      </c>
      <c r="AK45" s="1487"/>
    </row>
    <row r="46" spans="1:39" hidden="1">
      <c r="C46" s="1491" t="s">
        <v>2015</v>
      </c>
      <c r="D46" s="1493">
        <v>0</v>
      </c>
      <c r="E46" s="1493">
        <v>0</v>
      </c>
      <c r="F46" s="1493">
        <v>0</v>
      </c>
      <c r="G46" s="1493">
        <v>0</v>
      </c>
      <c r="H46" s="1493">
        <v>0</v>
      </c>
      <c r="I46" s="1493">
        <v>0</v>
      </c>
      <c r="J46" s="1493">
        <v>0</v>
      </c>
      <c r="K46" s="1493">
        <v>0</v>
      </c>
      <c r="L46" s="1493">
        <v>0</v>
      </c>
      <c r="M46" s="1493">
        <v>0</v>
      </c>
      <c r="N46" s="1493">
        <v>0</v>
      </c>
      <c r="O46" s="1493">
        <v>0</v>
      </c>
      <c r="P46" s="1493">
        <v>1</v>
      </c>
      <c r="Q46" s="1493">
        <v>0</v>
      </c>
      <c r="R46" s="1493">
        <v>0</v>
      </c>
      <c r="S46" s="1493">
        <v>0</v>
      </c>
      <c r="T46" s="1493">
        <v>0</v>
      </c>
      <c r="U46" s="1493">
        <v>0</v>
      </c>
      <c r="V46" s="1493">
        <v>0</v>
      </c>
      <c r="W46" s="1493">
        <v>0</v>
      </c>
      <c r="X46" s="1493">
        <v>0</v>
      </c>
      <c r="Y46" s="1493">
        <v>0</v>
      </c>
      <c r="Z46" s="1493">
        <v>0</v>
      </c>
      <c r="AA46" s="1493">
        <v>0</v>
      </c>
      <c r="AB46" s="1493">
        <v>0</v>
      </c>
      <c r="AC46" s="1493">
        <v>0</v>
      </c>
      <c r="AD46" s="1493">
        <v>0</v>
      </c>
      <c r="AE46" s="1493">
        <v>0</v>
      </c>
      <c r="AF46" s="1493">
        <v>0</v>
      </c>
      <c r="AG46" s="1493">
        <v>0</v>
      </c>
      <c r="AH46" s="1493">
        <v>0</v>
      </c>
      <c r="AI46" s="1513"/>
      <c r="AJ46" s="1511">
        <f>SUM(D46:AH46)</f>
        <v>1</v>
      </c>
      <c r="AK46" s="1487"/>
    </row>
    <row r="47" spans="1:39" hidden="1">
      <c r="C47" s="1491" t="s">
        <v>2013</v>
      </c>
      <c r="D47" s="1490">
        <v>0</v>
      </c>
      <c r="E47" s="1490">
        <v>0</v>
      </c>
      <c r="F47" s="1490">
        <v>0</v>
      </c>
      <c r="G47" s="1490">
        <v>0</v>
      </c>
      <c r="H47" s="1490">
        <v>0</v>
      </c>
      <c r="I47" s="1490">
        <v>0</v>
      </c>
      <c r="J47" s="1490">
        <v>0</v>
      </c>
      <c r="K47" s="1490">
        <v>0</v>
      </c>
      <c r="L47" s="1490">
        <v>0</v>
      </c>
      <c r="M47" s="1490">
        <v>0</v>
      </c>
      <c r="N47" s="1490">
        <v>0</v>
      </c>
      <c r="O47" s="1490">
        <v>0</v>
      </c>
      <c r="P47" s="1490">
        <v>1</v>
      </c>
      <c r="Q47" s="1490">
        <v>0</v>
      </c>
      <c r="R47" s="1490">
        <v>0</v>
      </c>
      <c r="S47" s="1490">
        <v>0</v>
      </c>
      <c r="T47" s="1490">
        <v>0</v>
      </c>
      <c r="U47" s="1490">
        <v>0</v>
      </c>
      <c r="V47" s="1490">
        <v>0</v>
      </c>
      <c r="W47" s="1490">
        <v>0</v>
      </c>
      <c r="X47" s="1490">
        <v>0</v>
      </c>
      <c r="Y47" s="1490">
        <v>0</v>
      </c>
      <c r="Z47" s="1490">
        <v>0</v>
      </c>
      <c r="AA47" s="1490">
        <v>0</v>
      </c>
      <c r="AB47" s="1490">
        <v>0</v>
      </c>
      <c r="AC47" s="1490">
        <v>0</v>
      </c>
      <c r="AD47" s="1490">
        <v>0</v>
      </c>
      <c r="AE47" s="1490">
        <v>0</v>
      </c>
      <c r="AF47" s="1490">
        <v>0</v>
      </c>
      <c r="AG47" s="1490">
        <v>0</v>
      </c>
      <c r="AH47" s="1490">
        <v>0</v>
      </c>
      <c r="AI47" s="1512"/>
      <c r="AJ47" s="1511">
        <f>SUM(D47:AH47)</f>
        <v>1</v>
      </c>
      <c r="AK47" s="1487"/>
    </row>
    <row r="48" spans="1:39" s="1494" customFormat="1">
      <c r="A48" s="1481"/>
      <c r="C48" s="1486"/>
      <c r="D48" s="1486"/>
      <c r="E48" s="1486"/>
      <c r="F48" s="1486"/>
      <c r="G48" s="1486"/>
      <c r="H48" s="1486"/>
      <c r="I48" s="1486"/>
      <c r="J48" s="1486"/>
      <c r="K48" s="1486"/>
      <c r="L48" s="1486"/>
      <c r="M48" s="1486"/>
      <c r="N48" s="1486"/>
      <c r="O48" s="1486"/>
      <c r="P48" s="1486"/>
      <c r="Q48" s="1486"/>
      <c r="R48" s="1486"/>
      <c r="S48" s="1486"/>
      <c r="T48" s="1486"/>
      <c r="U48" s="1486"/>
      <c r="V48" s="1486"/>
      <c r="W48" s="1486"/>
      <c r="X48" s="1486"/>
      <c r="Y48" s="1486"/>
      <c r="Z48" s="1486"/>
      <c r="AA48" s="1486"/>
      <c r="AB48" s="1486"/>
      <c r="AC48" s="1486"/>
      <c r="AD48" s="1486"/>
      <c r="AE48" s="1486"/>
      <c r="AF48" s="1486"/>
      <c r="AG48" s="1486"/>
      <c r="AH48" s="1486"/>
      <c r="AJ48" s="1486"/>
      <c r="AM48" s="1501"/>
    </row>
    <row r="49" spans="1:39">
      <c r="C49" s="1510" t="s">
        <v>2022</v>
      </c>
      <c r="D49" s="4254"/>
      <c r="E49" s="4254"/>
      <c r="F49" s="4254"/>
      <c r="G49" s="4254"/>
      <c r="H49" s="4254"/>
      <c r="I49" s="4254"/>
      <c r="J49" s="4254"/>
      <c r="K49" s="4254"/>
      <c r="L49" s="4254"/>
      <c r="M49" s="4254"/>
      <c r="N49" s="4254"/>
      <c r="O49" s="4254"/>
      <c r="P49" s="4254"/>
      <c r="Q49" s="4254"/>
      <c r="R49" s="4254"/>
      <c r="S49" s="4254"/>
      <c r="T49" s="4254"/>
      <c r="U49" s="4254"/>
      <c r="V49" s="4254"/>
      <c r="W49" s="4254"/>
      <c r="X49" s="4254"/>
      <c r="Y49" s="4254"/>
      <c r="Z49" s="4254"/>
      <c r="AA49" s="4254"/>
      <c r="AB49" s="4254"/>
      <c r="AC49" s="4254"/>
      <c r="AD49" s="4254"/>
      <c r="AE49" s="4254"/>
      <c r="AF49" s="4254"/>
      <c r="AG49" s="4254"/>
      <c r="AH49" s="4254"/>
      <c r="AI49" s="4254"/>
      <c r="AJ49" s="4254"/>
    </row>
    <row r="50" spans="1:39">
      <c r="C50" s="1509" t="s">
        <v>1655</v>
      </c>
      <c r="D50" s="1507"/>
      <c r="E50" s="1507"/>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c r="AI50" s="1506" t="s">
        <v>2021</v>
      </c>
      <c r="AJ50" s="1505"/>
    </row>
    <row r="51" spans="1:39" s="1494" customFormat="1">
      <c r="A51" s="1481"/>
      <c r="C51" s="1508" t="s">
        <v>1905</v>
      </c>
      <c r="D51" s="1507"/>
      <c r="E51" s="1507"/>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1507"/>
      <c r="AE51" s="1507"/>
      <c r="AF51" s="1507"/>
      <c r="AG51" s="1507"/>
      <c r="AH51" s="1507"/>
      <c r="AI51" s="1506" t="s">
        <v>2020</v>
      </c>
      <c r="AJ51" s="1505"/>
      <c r="AM51" s="1501"/>
    </row>
    <row r="52" spans="1:39" s="1494" customFormat="1">
      <c r="A52" s="1481"/>
      <c r="C52" s="4208" t="s">
        <v>2019</v>
      </c>
      <c r="D52" s="4210"/>
      <c r="E52" s="4212"/>
      <c r="F52" s="4212"/>
      <c r="G52" s="4212"/>
      <c r="H52" s="4212"/>
      <c r="I52" s="4212"/>
      <c r="J52" s="4212"/>
      <c r="K52" s="4212"/>
      <c r="L52" s="4212"/>
      <c r="M52" s="4212"/>
      <c r="N52" s="4212"/>
      <c r="O52" s="4212"/>
      <c r="P52" s="4212"/>
      <c r="Q52" s="4212"/>
      <c r="R52" s="4212"/>
      <c r="S52" s="4212"/>
      <c r="T52" s="4212"/>
      <c r="U52" s="4212"/>
      <c r="V52" s="4212"/>
      <c r="W52" s="4212"/>
      <c r="X52" s="4212"/>
      <c r="Y52" s="4212"/>
      <c r="Z52" s="4212"/>
      <c r="AA52" s="4212"/>
      <c r="AB52" s="4212"/>
      <c r="AC52" s="4212"/>
      <c r="AD52" s="4212"/>
      <c r="AE52" s="4212"/>
      <c r="AF52" s="4212"/>
      <c r="AG52" s="4212"/>
      <c r="AH52" s="4231"/>
      <c r="AI52" s="1503" t="s">
        <v>1906</v>
      </c>
      <c r="AJ52" s="1502"/>
      <c r="AM52" s="1501"/>
    </row>
    <row r="53" spans="1:39" s="1494" customFormat="1">
      <c r="A53" s="1481"/>
      <c r="C53" s="4209"/>
      <c r="D53" s="4211"/>
      <c r="E53" s="4213"/>
      <c r="F53" s="4213"/>
      <c r="G53" s="4213"/>
      <c r="H53" s="4213"/>
      <c r="I53" s="4213"/>
      <c r="J53" s="4213"/>
      <c r="K53" s="4213"/>
      <c r="L53" s="4213"/>
      <c r="M53" s="4213"/>
      <c r="N53" s="4213"/>
      <c r="O53" s="4213"/>
      <c r="P53" s="4213"/>
      <c r="Q53" s="4213"/>
      <c r="R53" s="4213"/>
      <c r="S53" s="4213"/>
      <c r="T53" s="4213"/>
      <c r="U53" s="4213"/>
      <c r="V53" s="4213"/>
      <c r="W53" s="4213"/>
      <c r="X53" s="4213"/>
      <c r="Y53" s="4213"/>
      <c r="Z53" s="4213"/>
      <c r="AA53" s="4213"/>
      <c r="AB53" s="4213"/>
      <c r="AC53" s="4213"/>
      <c r="AD53" s="4213"/>
      <c r="AE53" s="4213"/>
      <c r="AF53" s="4213"/>
      <c r="AG53" s="4213"/>
      <c r="AH53" s="4232"/>
      <c r="AI53" s="1503" t="s">
        <v>1907</v>
      </c>
      <c r="AJ53" s="1502"/>
      <c r="AK53" s="1487"/>
      <c r="AM53" s="1501"/>
    </row>
    <row r="54" spans="1:39" s="1494" customFormat="1">
      <c r="A54" s="1481"/>
      <c r="C54" s="4233" t="s">
        <v>1899</v>
      </c>
      <c r="D54" s="4235"/>
      <c r="E54" s="4237"/>
      <c r="F54" s="4237"/>
      <c r="G54" s="4237"/>
      <c r="H54" s="4237"/>
      <c r="I54" s="4237"/>
      <c r="J54" s="4237"/>
      <c r="K54" s="4237"/>
      <c r="L54" s="4237"/>
      <c r="M54" s="4237"/>
      <c r="N54" s="4237"/>
      <c r="O54" s="4237"/>
      <c r="P54" s="4237"/>
      <c r="Q54" s="4237"/>
      <c r="R54" s="4237"/>
      <c r="S54" s="4237"/>
      <c r="T54" s="4237"/>
      <c r="U54" s="4237"/>
      <c r="V54" s="4237"/>
      <c r="W54" s="4237"/>
      <c r="X54" s="4237"/>
      <c r="Y54" s="4237"/>
      <c r="Z54" s="4237"/>
      <c r="AA54" s="4237"/>
      <c r="AB54" s="4237"/>
      <c r="AC54" s="4237"/>
      <c r="AD54" s="4237"/>
      <c r="AE54" s="4237"/>
      <c r="AF54" s="4237"/>
      <c r="AG54" s="4237"/>
      <c r="AH54" s="4237"/>
      <c r="AI54" s="1503" t="s">
        <v>1908</v>
      </c>
      <c r="AJ54" s="1504"/>
      <c r="AM54" s="1501"/>
    </row>
    <row r="55" spans="1:39" s="1494" customFormat="1">
      <c r="A55" s="1481"/>
      <c r="C55" s="4234"/>
      <c r="D55" s="4236"/>
      <c r="E55" s="4238"/>
      <c r="F55" s="4238"/>
      <c r="G55" s="4238"/>
      <c r="H55" s="4238"/>
      <c r="I55" s="4238"/>
      <c r="J55" s="4238"/>
      <c r="K55" s="4238"/>
      <c r="L55" s="4238"/>
      <c r="M55" s="4238"/>
      <c r="N55" s="4238"/>
      <c r="O55" s="4238"/>
      <c r="P55" s="4238"/>
      <c r="Q55" s="4238"/>
      <c r="R55" s="4238"/>
      <c r="S55" s="4238"/>
      <c r="T55" s="4238"/>
      <c r="U55" s="4238"/>
      <c r="V55" s="4238"/>
      <c r="W55" s="4238"/>
      <c r="X55" s="4238"/>
      <c r="Y55" s="4238"/>
      <c r="Z55" s="4238"/>
      <c r="AA55" s="4238"/>
      <c r="AB55" s="4238"/>
      <c r="AC55" s="4238"/>
      <c r="AD55" s="4238"/>
      <c r="AE55" s="4238"/>
      <c r="AF55" s="4238"/>
      <c r="AG55" s="4238"/>
      <c r="AH55" s="4238"/>
      <c r="AI55" s="1503" t="s">
        <v>1897</v>
      </c>
      <c r="AJ55" s="1502"/>
      <c r="AM55" s="1501"/>
    </row>
    <row r="56" spans="1:39" s="1494" customFormat="1">
      <c r="A56" s="1481"/>
      <c r="C56" s="4233" t="s">
        <v>1902</v>
      </c>
      <c r="D56" s="4248"/>
      <c r="E56" s="4250"/>
      <c r="F56" s="4250"/>
      <c r="G56" s="4250"/>
      <c r="H56" s="4250"/>
      <c r="I56" s="4250"/>
      <c r="J56" s="4250"/>
      <c r="K56" s="4250"/>
      <c r="L56" s="4250"/>
      <c r="M56" s="4250"/>
      <c r="N56" s="4250"/>
      <c r="O56" s="4250"/>
      <c r="P56" s="4250"/>
      <c r="Q56" s="4250"/>
      <c r="R56" s="4250"/>
      <c r="S56" s="4250"/>
      <c r="T56" s="4250"/>
      <c r="U56" s="4250"/>
      <c r="V56" s="4250"/>
      <c r="W56" s="4250"/>
      <c r="X56" s="4250"/>
      <c r="Y56" s="4250"/>
      <c r="Z56" s="4250"/>
      <c r="AA56" s="4250"/>
      <c r="AB56" s="4250"/>
      <c r="AC56" s="4250"/>
      <c r="AD56" s="4250"/>
      <c r="AE56" s="4250"/>
      <c r="AF56" s="4250"/>
      <c r="AG56" s="4250"/>
      <c r="AH56" s="4250"/>
      <c r="AI56" s="1500" t="s">
        <v>1909</v>
      </c>
      <c r="AJ56" s="1499"/>
      <c r="AM56" s="1498"/>
    </row>
    <row r="57" spans="1:39" s="1494" customFormat="1">
      <c r="A57" s="1481"/>
      <c r="C57" s="4247"/>
      <c r="D57" s="4249"/>
      <c r="E57" s="4251"/>
      <c r="F57" s="4251"/>
      <c r="G57" s="4251"/>
      <c r="H57" s="4251"/>
      <c r="I57" s="4251"/>
      <c r="J57" s="4251"/>
      <c r="K57" s="4251"/>
      <c r="L57" s="4251"/>
      <c r="M57" s="4251"/>
      <c r="N57" s="4251"/>
      <c r="O57" s="4251"/>
      <c r="P57" s="4251"/>
      <c r="Q57" s="4251"/>
      <c r="R57" s="4251"/>
      <c r="S57" s="4251"/>
      <c r="T57" s="4251"/>
      <c r="U57" s="4251"/>
      <c r="V57" s="4251"/>
      <c r="W57" s="4251"/>
      <c r="X57" s="4251"/>
      <c r="Y57" s="4251"/>
      <c r="Z57" s="4251"/>
      <c r="AA57" s="4251"/>
      <c r="AB57" s="4251"/>
      <c r="AC57" s="4251"/>
      <c r="AD57" s="4251"/>
      <c r="AE57" s="4251"/>
      <c r="AF57" s="4251"/>
      <c r="AG57" s="4251"/>
      <c r="AH57" s="4251"/>
      <c r="AI57" s="1497" t="s">
        <v>2018</v>
      </c>
      <c r="AJ57" s="1496"/>
      <c r="AK57" s="1487" t="str">
        <f>IF(AJ57="対象外","←７日間に満たない期間は達成判定の対象外",IF(AJ57="NG","←月単位未達成","←月単位達成"))</f>
        <v>←月単位達成</v>
      </c>
      <c r="AM57" s="1495" t="s">
        <v>2144</v>
      </c>
    </row>
    <row r="58" spans="1:39" hidden="1">
      <c r="C58" s="1491" t="s">
        <v>2017</v>
      </c>
      <c r="D58" s="1493">
        <v>0</v>
      </c>
      <c r="E58" s="1493">
        <v>0</v>
      </c>
      <c r="F58" s="1493">
        <v>0</v>
      </c>
      <c r="G58" s="1493">
        <v>0</v>
      </c>
      <c r="H58" s="1493">
        <v>0</v>
      </c>
      <c r="I58" s="1493">
        <v>0</v>
      </c>
      <c r="J58" s="1493">
        <v>0</v>
      </c>
      <c r="K58" s="1493">
        <v>0</v>
      </c>
      <c r="L58" s="1493">
        <v>0</v>
      </c>
      <c r="M58" s="1493">
        <v>0</v>
      </c>
      <c r="N58" s="1493">
        <v>0</v>
      </c>
      <c r="O58" s="1493">
        <v>0</v>
      </c>
      <c r="P58" s="1493">
        <v>0</v>
      </c>
      <c r="Q58" s="1493">
        <v>0</v>
      </c>
      <c r="R58" s="1493">
        <v>0</v>
      </c>
      <c r="S58" s="1493">
        <v>0</v>
      </c>
      <c r="T58" s="1493">
        <v>0</v>
      </c>
      <c r="U58" s="1493">
        <v>0</v>
      </c>
      <c r="V58" s="1493">
        <v>0</v>
      </c>
      <c r="W58" s="1493">
        <v>0</v>
      </c>
      <c r="X58" s="1493">
        <v>0</v>
      </c>
      <c r="Y58" s="1493">
        <v>0</v>
      </c>
      <c r="Z58" s="1493">
        <v>0</v>
      </c>
      <c r="AA58" s="1493">
        <v>1</v>
      </c>
      <c r="AB58" s="1493">
        <v>0</v>
      </c>
      <c r="AC58" s="1493">
        <v>0</v>
      </c>
      <c r="AD58" s="1493">
        <v>0</v>
      </c>
      <c r="AE58" s="1493">
        <v>0</v>
      </c>
      <c r="AF58" s="1493">
        <v>0</v>
      </c>
      <c r="AG58" s="1493">
        <v>0</v>
      </c>
      <c r="AH58" s="1493">
        <v>0</v>
      </c>
      <c r="AI58" s="1513"/>
      <c r="AJ58" s="1511">
        <f>SUM(D58:AH58)</f>
        <v>1</v>
      </c>
      <c r="AK58" s="1487"/>
    </row>
    <row r="59" spans="1:39" hidden="1">
      <c r="C59" s="1491" t="s">
        <v>2016</v>
      </c>
      <c r="D59" s="1490">
        <v>0</v>
      </c>
      <c r="E59" s="1490">
        <v>0</v>
      </c>
      <c r="F59" s="1490">
        <v>0</v>
      </c>
      <c r="G59" s="1490">
        <v>0</v>
      </c>
      <c r="H59" s="1490">
        <v>0</v>
      </c>
      <c r="I59" s="1490">
        <v>0</v>
      </c>
      <c r="J59" s="1490">
        <v>0</v>
      </c>
      <c r="K59" s="1490">
        <v>0</v>
      </c>
      <c r="L59" s="1490">
        <v>0</v>
      </c>
      <c r="M59" s="1490">
        <v>0</v>
      </c>
      <c r="N59" s="1490">
        <v>0</v>
      </c>
      <c r="O59" s="1490">
        <v>0</v>
      </c>
      <c r="P59" s="1490">
        <v>0</v>
      </c>
      <c r="Q59" s="1490">
        <v>0</v>
      </c>
      <c r="R59" s="1490">
        <v>0</v>
      </c>
      <c r="S59" s="1490">
        <v>0</v>
      </c>
      <c r="T59" s="1490">
        <v>0</v>
      </c>
      <c r="U59" s="1490">
        <v>0</v>
      </c>
      <c r="V59" s="1490">
        <v>0</v>
      </c>
      <c r="W59" s="1490">
        <v>0</v>
      </c>
      <c r="X59" s="1490">
        <v>0</v>
      </c>
      <c r="Y59" s="1490">
        <v>0</v>
      </c>
      <c r="Z59" s="1490">
        <v>0</v>
      </c>
      <c r="AA59" s="1490">
        <v>1</v>
      </c>
      <c r="AB59" s="1490">
        <v>0</v>
      </c>
      <c r="AC59" s="1490">
        <v>0</v>
      </c>
      <c r="AD59" s="1490">
        <v>0</v>
      </c>
      <c r="AE59" s="1490">
        <v>0</v>
      </c>
      <c r="AF59" s="1490">
        <v>0</v>
      </c>
      <c r="AG59" s="1490">
        <v>0</v>
      </c>
      <c r="AH59" s="1490">
        <v>0</v>
      </c>
      <c r="AI59" s="1512"/>
      <c r="AJ59" s="1511">
        <f>SUM(D59:AH59)</f>
        <v>1</v>
      </c>
      <c r="AK59" s="1487"/>
    </row>
    <row r="60" spans="1:39" hidden="1">
      <c r="C60" s="1491" t="s">
        <v>2015</v>
      </c>
      <c r="D60" s="1493">
        <v>0</v>
      </c>
      <c r="E60" s="1493">
        <v>0</v>
      </c>
      <c r="F60" s="1493">
        <v>0</v>
      </c>
      <c r="G60" s="1493">
        <v>0</v>
      </c>
      <c r="H60" s="1493">
        <v>0</v>
      </c>
      <c r="I60" s="1493">
        <v>0</v>
      </c>
      <c r="J60" s="1493">
        <v>0</v>
      </c>
      <c r="K60" s="1493">
        <v>0</v>
      </c>
      <c r="L60" s="1493">
        <v>0</v>
      </c>
      <c r="M60" s="1493">
        <v>1</v>
      </c>
      <c r="N60" s="1493">
        <v>0</v>
      </c>
      <c r="O60" s="1493">
        <v>0</v>
      </c>
      <c r="P60" s="1493">
        <v>0</v>
      </c>
      <c r="Q60" s="1493">
        <v>0</v>
      </c>
      <c r="R60" s="1493">
        <v>0</v>
      </c>
      <c r="S60" s="1493">
        <v>0</v>
      </c>
      <c r="T60" s="1493">
        <v>0</v>
      </c>
      <c r="U60" s="1493">
        <v>0</v>
      </c>
      <c r="V60" s="1493">
        <v>0</v>
      </c>
      <c r="W60" s="1493">
        <v>0</v>
      </c>
      <c r="X60" s="1493">
        <v>0</v>
      </c>
      <c r="Y60" s="1493">
        <v>0</v>
      </c>
      <c r="Z60" s="1493">
        <v>0</v>
      </c>
      <c r="AA60" s="1493">
        <v>0</v>
      </c>
      <c r="AB60" s="1493">
        <v>0</v>
      </c>
      <c r="AC60" s="1493">
        <v>0</v>
      </c>
      <c r="AD60" s="1493">
        <v>0</v>
      </c>
      <c r="AE60" s="1493">
        <v>0</v>
      </c>
      <c r="AF60" s="1493">
        <v>0</v>
      </c>
      <c r="AG60" s="1493">
        <v>0</v>
      </c>
      <c r="AH60" s="1493">
        <v>0</v>
      </c>
      <c r="AI60" s="1513"/>
      <c r="AJ60" s="1511">
        <f>SUM(D60:AH60)</f>
        <v>1</v>
      </c>
      <c r="AK60" s="1487"/>
    </row>
    <row r="61" spans="1:39" hidden="1">
      <c r="C61" s="1491" t="s">
        <v>2013</v>
      </c>
      <c r="D61" s="1490">
        <v>0</v>
      </c>
      <c r="E61" s="1490">
        <v>0</v>
      </c>
      <c r="F61" s="1490">
        <v>0</v>
      </c>
      <c r="G61" s="1490">
        <v>0</v>
      </c>
      <c r="H61" s="1490">
        <v>0</v>
      </c>
      <c r="I61" s="1490">
        <v>0</v>
      </c>
      <c r="J61" s="1490">
        <v>0</v>
      </c>
      <c r="K61" s="1490">
        <v>0</v>
      </c>
      <c r="L61" s="1490">
        <v>0</v>
      </c>
      <c r="M61" s="1490">
        <v>1</v>
      </c>
      <c r="N61" s="1490">
        <v>0</v>
      </c>
      <c r="O61" s="1490">
        <v>0</v>
      </c>
      <c r="P61" s="1490">
        <v>0</v>
      </c>
      <c r="Q61" s="1490">
        <v>0</v>
      </c>
      <c r="R61" s="1490">
        <v>0</v>
      </c>
      <c r="S61" s="1490">
        <v>0</v>
      </c>
      <c r="T61" s="1490">
        <v>0</v>
      </c>
      <c r="U61" s="1490">
        <v>0</v>
      </c>
      <c r="V61" s="1490">
        <v>0</v>
      </c>
      <c r="W61" s="1490">
        <v>0</v>
      </c>
      <c r="X61" s="1490">
        <v>0</v>
      </c>
      <c r="Y61" s="1490">
        <v>0</v>
      </c>
      <c r="Z61" s="1490">
        <v>0</v>
      </c>
      <c r="AA61" s="1490">
        <v>0</v>
      </c>
      <c r="AB61" s="1490">
        <v>0</v>
      </c>
      <c r="AC61" s="1490">
        <v>0</v>
      </c>
      <c r="AD61" s="1490">
        <v>0</v>
      </c>
      <c r="AE61" s="1490">
        <v>0</v>
      </c>
      <c r="AF61" s="1490">
        <v>0</v>
      </c>
      <c r="AG61" s="1490">
        <v>0</v>
      </c>
      <c r="AH61" s="1490">
        <v>0</v>
      </c>
      <c r="AI61" s="1512"/>
      <c r="AJ61" s="1511">
        <f>SUM(D61:AH61)</f>
        <v>1</v>
      </c>
      <c r="AK61" s="1487"/>
    </row>
    <row r="62" spans="1:39" s="1494" customFormat="1">
      <c r="A62" s="1481"/>
      <c r="C62" s="1486"/>
      <c r="D62" s="1486"/>
      <c r="E62" s="1486"/>
      <c r="F62" s="1486"/>
      <c r="G62" s="1486"/>
      <c r="H62" s="1486"/>
      <c r="I62" s="1486"/>
      <c r="J62" s="1486"/>
      <c r="K62" s="1486"/>
      <c r="L62" s="1486"/>
      <c r="M62" s="1486"/>
      <c r="N62" s="1486"/>
      <c r="O62" s="1486"/>
      <c r="P62" s="1486"/>
      <c r="Q62" s="1486"/>
      <c r="R62" s="1486"/>
      <c r="S62" s="1486"/>
      <c r="T62" s="1486"/>
      <c r="U62" s="1486"/>
      <c r="V62" s="1486"/>
      <c r="W62" s="1486"/>
      <c r="X62" s="1486"/>
      <c r="Y62" s="1486"/>
      <c r="Z62" s="1486"/>
      <c r="AA62" s="1486"/>
      <c r="AB62" s="1486"/>
      <c r="AC62" s="1486"/>
      <c r="AD62" s="1486"/>
      <c r="AE62" s="1486"/>
      <c r="AF62" s="1486"/>
      <c r="AG62" s="1486"/>
      <c r="AH62" s="1486"/>
      <c r="AJ62" s="1486"/>
      <c r="AM62" s="1501"/>
    </row>
    <row r="63" spans="1:39">
      <c r="C63" s="1510" t="s">
        <v>2022</v>
      </c>
      <c r="D63" s="4254"/>
      <c r="E63" s="4254"/>
      <c r="F63" s="4254"/>
      <c r="G63" s="4254"/>
      <c r="H63" s="4254"/>
      <c r="I63" s="4254"/>
      <c r="J63" s="4254"/>
      <c r="K63" s="4254"/>
      <c r="L63" s="4254"/>
      <c r="M63" s="4254"/>
      <c r="N63" s="4254"/>
      <c r="O63" s="4254"/>
      <c r="P63" s="4254"/>
      <c r="Q63" s="4254"/>
      <c r="R63" s="4254"/>
      <c r="S63" s="4254"/>
      <c r="T63" s="4254"/>
      <c r="U63" s="4254"/>
      <c r="V63" s="4254"/>
      <c r="W63" s="4254"/>
      <c r="X63" s="4254"/>
      <c r="Y63" s="4254"/>
      <c r="Z63" s="4254"/>
      <c r="AA63" s="4254"/>
      <c r="AB63" s="4254"/>
      <c r="AC63" s="4254"/>
      <c r="AD63" s="4254"/>
      <c r="AE63" s="4254"/>
      <c r="AF63" s="4254"/>
      <c r="AG63" s="4254"/>
      <c r="AH63" s="4254"/>
      <c r="AI63" s="4254"/>
      <c r="AJ63" s="4254"/>
    </row>
    <row r="64" spans="1:39">
      <c r="C64" s="1509" t="s">
        <v>1655</v>
      </c>
      <c r="D64" s="1507"/>
      <c r="E64" s="1507"/>
      <c r="F64" s="1507"/>
      <c r="G64" s="1507"/>
      <c r="H64" s="1507"/>
      <c r="I64" s="1507"/>
      <c r="J64" s="1507"/>
      <c r="K64" s="1507"/>
      <c r="L64" s="1507"/>
      <c r="M64" s="1507"/>
      <c r="N64" s="1507"/>
      <c r="O64" s="1507"/>
      <c r="P64" s="1507"/>
      <c r="Q64" s="1507"/>
      <c r="R64" s="1507"/>
      <c r="S64" s="1507"/>
      <c r="T64" s="1507"/>
      <c r="U64" s="1507"/>
      <c r="V64" s="1507"/>
      <c r="W64" s="1507"/>
      <c r="X64" s="1507"/>
      <c r="Y64" s="1507"/>
      <c r="Z64" s="1507"/>
      <c r="AA64" s="1507"/>
      <c r="AB64" s="1507"/>
      <c r="AC64" s="1507"/>
      <c r="AD64" s="1507"/>
      <c r="AE64" s="1507"/>
      <c r="AF64" s="1507"/>
      <c r="AG64" s="1507"/>
      <c r="AH64" s="1507"/>
      <c r="AI64" s="1506" t="s">
        <v>2021</v>
      </c>
      <c r="AJ64" s="1505"/>
    </row>
    <row r="65" spans="1:39" s="1494" customFormat="1">
      <c r="A65" s="1481"/>
      <c r="C65" s="1508" t="s">
        <v>1905</v>
      </c>
      <c r="D65" s="1507"/>
      <c r="E65" s="1507"/>
      <c r="F65" s="1507"/>
      <c r="G65" s="1507"/>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6" t="s">
        <v>2020</v>
      </c>
      <c r="AJ65" s="1505"/>
      <c r="AM65" s="1501"/>
    </row>
    <row r="66" spans="1:39" s="1494" customFormat="1">
      <c r="A66" s="1481"/>
      <c r="C66" s="4208" t="s">
        <v>2019</v>
      </c>
      <c r="D66" s="4210"/>
      <c r="E66" s="4212"/>
      <c r="F66" s="4212"/>
      <c r="G66" s="4212"/>
      <c r="H66" s="4212"/>
      <c r="I66" s="4212"/>
      <c r="J66" s="4212"/>
      <c r="K66" s="4212"/>
      <c r="L66" s="4212"/>
      <c r="M66" s="4212"/>
      <c r="N66" s="4212"/>
      <c r="O66" s="4212"/>
      <c r="P66" s="4212"/>
      <c r="Q66" s="4212"/>
      <c r="R66" s="4212"/>
      <c r="S66" s="4212"/>
      <c r="T66" s="4212"/>
      <c r="U66" s="4212"/>
      <c r="V66" s="4212"/>
      <c r="W66" s="4212"/>
      <c r="X66" s="4212"/>
      <c r="Y66" s="4212"/>
      <c r="Z66" s="4212"/>
      <c r="AA66" s="4212"/>
      <c r="AB66" s="4212"/>
      <c r="AC66" s="4212"/>
      <c r="AD66" s="4212"/>
      <c r="AE66" s="4212"/>
      <c r="AF66" s="4212"/>
      <c r="AG66" s="4212"/>
      <c r="AH66" s="4231"/>
      <c r="AI66" s="1503" t="s">
        <v>1906</v>
      </c>
      <c r="AJ66" s="1502"/>
      <c r="AM66" s="1501"/>
    </row>
    <row r="67" spans="1:39" s="1494" customFormat="1">
      <c r="A67" s="1481"/>
      <c r="C67" s="4209"/>
      <c r="D67" s="4211"/>
      <c r="E67" s="4213"/>
      <c r="F67" s="4213"/>
      <c r="G67" s="4213"/>
      <c r="H67" s="4213"/>
      <c r="I67" s="4213"/>
      <c r="J67" s="4213"/>
      <c r="K67" s="4213"/>
      <c r="L67" s="4213"/>
      <c r="M67" s="4213"/>
      <c r="N67" s="4213"/>
      <c r="O67" s="4213"/>
      <c r="P67" s="4213"/>
      <c r="Q67" s="4213"/>
      <c r="R67" s="4213"/>
      <c r="S67" s="4213"/>
      <c r="T67" s="4213"/>
      <c r="U67" s="4213"/>
      <c r="V67" s="4213"/>
      <c r="W67" s="4213"/>
      <c r="X67" s="4213"/>
      <c r="Y67" s="4213"/>
      <c r="Z67" s="4213"/>
      <c r="AA67" s="4213"/>
      <c r="AB67" s="4213"/>
      <c r="AC67" s="4213"/>
      <c r="AD67" s="4213"/>
      <c r="AE67" s="4213"/>
      <c r="AF67" s="4213"/>
      <c r="AG67" s="4213"/>
      <c r="AH67" s="4232"/>
      <c r="AI67" s="1503" t="s">
        <v>1907</v>
      </c>
      <c r="AJ67" s="1502"/>
      <c r="AK67" s="1487"/>
      <c r="AM67" s="1501"/>
    </row>
    <row r="68" spans="1:39" s="1494" customFormat="1">
      <c r="A68" s="1481"/>
      <c r="C68" s="4233" t="s">
        <v>1899</v>
      </c>
      <c r="D68" s="4237"/>
      <c r="E68" s="4237"/>
      <c r="F68" s="4237"/>
      <c r="G68" s="4237"/>
      <c r="H68" s="4237"/>
      <c r="I68" s="4237"/>
      <c r="J68" s="4237"/>
      <c r="K68" s="4237"/>
      <c r="L68" s="4237"/>
      <c r="M68" s="4237"/>
      <c r="N68" s="4237"/>
      <c r="O68" s="4237"/>
      <c r="P68" s="4237"/>
      <c r="Q68" s="4237"/>
      <c r="R68" s="4237"/>
      <c r="S68" s="4237"/>
      <c r="T68" s="4237"/>
      <c r="U68" s="4237"/>
      <c r="V68" s="4237"/>
      <c r="W68" s="4237"/>
      <c r="X68" s="4237"/>
      <c r="Y68" s="4237"/>
      <c r="Z68" s="4237"/>
      <c r="AA68" s="4237"/>
      <c r="AB68" s="4237"/>
      <c r="AC68" s="4237"/>
      <c r="AD68" s="4237"/>
      <c r="AE68" s="4237"/>
      <c r="AF68" s="4237"/>
      <c r="AG68" s="4237"/>
      <c r="AH68" s="4237"/>
      <c r="AI68" s="1503" t="s">
        <v>1908</v>
      </c>
      <c r="AJ68" s="1504"/>
      <c r="AM68" s="1501"/>
    </row>
    <row r="69" spans="1:39" s="1494" customFormat="1">
      <c r="A69" s="1481"/>
      <c r="C69" s="4234"/>
      <c r="D69" s="4238"/>
      <c r="E69" s="4238"/>
      <c r="F69" s="4238"/>
      <c r="G69" s="4238"/>
      <c r="H69" s="4238"/>
      <c r="I69" s="4238"/>
      <c r="J69" s="4238"/>
      <c r="K69" s="4238"/>
      <c r="L69" s="4238"/>
      <c r="M69" s="4238"/>
      <c r="N69" s="4238"/>
      <c r="O69" s="4238"/>
      <c r="P69" s="4238"/>
      <c r="Q69" s="4238"/>
      <c r="R69" s="4238"/>
      <c r="S69" s="4238"/>
      <c r="T69" s="4238"/>
      <c r="U69" s="4238"/>
      <c r="V69" s="4238"/>
      <c r="W69" s="4238"/>
      <c r="X69" s="4238"/>
      <c r="Y69" s="4238"/>
      <c r="Z69" s="4238"/>
      <c r="AA69" s="4238"/>
      <c r="AB69" s="4238"/>
      <c r="AC69" s="4238"/>
      <c r="AD69" s="4238"/>
      <c r="AE69" s="4238"/>
      <c r="AF69" s="4238"/>
      <c r="AG69" s="4238"/>
      <c r="AH69" s="4238"/>
      <c r="AI69" s="1503" t="s">
        <v>1897</v>
      </c>
      <c r="AJ69" s="1502"/>
      <c r="AM69" s="1501"/>
    </row>
    <row r="70" spans="1:39" s="1494" customFormat="1">
      <c r="A70" s="1481"/>
      <c r="C70" s="4233" t="s">
        <v>1902</v>
      </c>
      <c r="D70" s="4250"/>
      <c r="E70" s="4250"/>
      <c r="F70" s="4250"/>
      <c r="G70" s="4250"/>
      <c r="H70" s="4250"/>
      <c r="I70" s="4250"/>
      <c r="J70" s="4250"/>
      <c r="K70" s="4250"/>
      <c r="L70" s="4250"/>
      <c r="M70" s="4250"/>
      <c r="N70" s="4250"/>
      <c r="O70" s="4250"/>
      <c r="P70" s="4250"/>
      <c r="Q70" s="4250"/>
      <c r="R70" s="4250"/>
      <c r="S70" s="4250"/>
      <c r="T70" s="4250"/>
      <c r="U70" s="4250"/>
      <c r="V70" s="4250"/>
      <c r="W70" s="4250"/>
      <c r="X70" s="4250"/>
      <c r="Y70" s="4250"/>
      <c r="Z70" s="4250"/>
      <c r="AA70" s="4250"/>
      <c r="AB70" s="4250"/>
      <c r="AC70" s="4250"/>
      <c r="AD70" s="4250"/>
      <c r="AE70" s="4250"/>
      <c r="AF70" s="4250"/>
      <c r="AG70" s="4250"/>
      <c r="AH70" s="4250"/>
      <c r="AI70" s="1500" t="s">
        <v>1909</v>
      </c>
      <c r="AJ70" s="1499"/>
      <c r="AM70" s="1498"/>
    </row>
    <row r="71" spans="1:39" s="1494" customFormat="1">
      <c r="A71" s="1481"/>
      <c r="C71" s="4247"/>
      <c r="D71" s="4251"/>
      <c r="E71" s="4251"/>
      <c r="F71" s="4251"/>
      <c r="G71" s="4251"/>
      <c r="H71" s="4251"/>
      <c r="I71" s="4251"/>
      <c r="J71" s="4251"/>
      <c r="K71" s="4251"/>
      <c r="L71" s="4251"/>
      <c r="M71" s="4251"/>
      <c r="N71" s="4251"/>
      <c r="O71" s="4251"/>
      <c r="P71" s="4251"/>
      <c r="Q71" s="4251"/>
      <c r="R71" s="4251"/>
      <c r="S71" s="4251"/>
      <c r="T71" s="4251"/>
      <c r="U71" s="4251"/>
      <c r="V71" s="4251"/>
      <c r="W71" s="4251"/>
      <c r="X71" s="4251"/>
      <c r="Y71" s="4251"/>
      <c r="Z71" s="4251"/>
      <c r="AA71" s="4251"/>
      <c r="AB71" s="4251"/>
      <c r="AC71" s="4251"/>
      <c r="AD71" s="4251"/>
      <c r="AE71" s="4251"/>
      <c r="AF71" s="4251"/>
      <c r="AG71" s="4251"/>
      <c r="AH71" s="4251"/>
      <c r="AI71" s="1497" t="s">
        <v>2018</v>
      </c>
      <c r="AJ71" s="1496"/>
      <c r="AK71" s="1487" t="str">
        <f>IF(AJ71="対象外","←７日間に満たない期間は達成判定の対象外",IF(AJ71="NG","←月単位未達成","←月単位達成"))</f>
        <v>←月単位達成</v>
      </c>
      <c r="AM71" s="1495" t="s">
        <v>2144</v>
      </c>
    </row>
    <row r="72" spans="1:39" hidden="1">
      <c r="C72" s="1491" t="s">
        <v>2017</v>
      </c>
      <c r="D72" s="1493">
        <v>0</v>
      </c>
      <c r="E72" s="1493">
        <v>0</v>
      </c>
      <c r="F72" s="1493">
        <v>0</v>
      </c>
      <c r="G72" s="1493">
        <v>0</v>
      </c>
      <c r="H72" s="1493">
        <v>0</v>
      </c>
      <c r="I72" s="1493">
        <v>0</v>
      </c>
      <c r="J72" s="1493">
        <v>0</v>
      </c>
      <c r="K72" s="1493">
        <v>0</v>
      </c>
      <c r="L72" s="1493">
        <v>0</v>
      </c>
      <c r="M72" s="1493">
        <v>0</v>
      </c>
      <c r="N72" s="1493">
        <v>0</v>
      </c>
      <c r="O72" s="1493">
        <v>0</v>
      </c>
      <c r="P72" s="1493">
        <v>0</v>
      </c>
      <c r="Q72" s="1493">
        <v>0</v>
      </c>
      <c r="R72" s="1493">
        <v>0</v>
      </c>
      <c r="S72" s="1493">
        <v>0</v>
      </c>
      <c r="T72" s="1493">
        <v>0</v>
      </c>
      <c r="U72" s="1493">
        <v>0</v>
      </c>
      <c r="V72" s="1493">
        <v>0</v>
      </c>
      <c r="W72" s="1493">
        <v>0</v>
      </c>
      <c r="X72" s="1493">
        <v>0</v>
      </c>
      <c r="Y72" s="1493">
        <v>0</v>
      </c>
      <c r="Z72" s="1493">
        <v>0</v>
      </c>
      <c r="AA72" s="1493">
        <v>0</v>
      </c>
      <c r="AB72" s="1493">
        <v>0</v>
      </c>
      <c r="AC72" s="1493">
        <v>0</v>
      </c>
      <c r="AD72" s="1493">
        <v>0</v>
      </c>
      <c r="AE72" s="1493">
        <v>1</v>
      </c>
      <c r="AF72" s="1493">
        <v>0</v>
      </c>
      <c r="AG72" s="1493">
        <v>0</v>
      </c>
      <c r="AH72" s="1493">
        <v>0</v>
      </c>
      <c r="AI72" s="1513"/>
      <c r="AJ72" s="1511">
        <f>SUM(D72:AH72)</f>
        <v>1</v>
      </c>
      <c r="AK72" s="1487"/>
    </row>
    <row r="73" spans="1:39" hidden="1">
      <c r="C73" s="1491" t="s">
        <v>2016</v>
      </c>
      <c r="D73" s="1490">
        <v>0</v>
      </c>
      <c r="E73" s="1490">
        <v>0</v>
      </c>
      <c r="F73" s="1490">
        <v>0</v>
      </c>
      <c r="G73" s="1490">
        <v>0</v>
      </c>
      <c r="H73" s="1490">
        <v>0</v>
      </c>
      <c r="I73" s="1490">
        <v>0</v>
      </c>
      <c r="J73" s="1490">
        <v>0</v>
      </c>
      <c r="K73" s="1490">
        <v>0</v>
      </c>
      <c r="L73" s="1490">
        <v>0</v>
      </c>
      <c r="M73" s="1490">
        <v>0</v>
      </c>
      <c r="N73" s="1490">
        <v>0</v>
      </c>
      <c r="O73" s="1490">
        <v>0</v>
      </c>
      <c r="P73" s="1490">
        <v>0</v>
      </c>
      <c r="Q73" s="1490">
        <v>0</v>
      </c>
      <c r="R73" s="1490">
        <v>0</v>
      </c>
      <c r="S73" s="1490">
        <v>0</v>
      </c>
      <c r="T73" s="1490">
        <v>0</v>
      </c>
      <c r="U73" s="1490">
        <v>0</v>
      </c>
      <c r="V73" s="1490">
        <v>0</v>
      </c>
      <c r="W73" s="1490">
        <v>0</v>
      </c>
      <c r="X73" s="1490">
        <v>0</v>
      </c>
      <c r="Y73" s="1490">
        <v>0</v>
      </c>
      <c r="Z73" s="1490">
        <v>0</v>
      </c>
      <c r="AA73" s="1490">
        <v>0</v>
      </c>
      <c r="AB73" s="1490">
        <v>0</v>
      </c>
      <c r="AC73" s="1490">
        <v>0</v>
      </c>
      <c r="AD73" s="1490">
        <v>0</v>
      </c>
      <c r="AE73" s="1490">
        <v>1</v>
      </c>
      <c r="AF73" s="1490">
        <v>0</v>
      </c>
      <c r="AG73" s="1490">
        <v>0</v>
      </c>
      <c r="AH73" s="1490">
        <v>0</v>
      </c>
      <c r="AI73" s="1512"/>
      <c r="AJ73" s="1511">
        <f>SUM(D73:AH73)</f>
        <v>1</v>
      </c>
      <c r="AK73" s="1487"/>
    </row>
    <row r="74" spans="1:39" hidden="1">
      <c r="C74" s="1491" t="s">
        <v>2015</v>
      </c>
      <c r="D74" s="1493">
        <v>0</v>
      </c>
      <c r="E74" s="1493">
        <v>0</v>
      </c>
      <c r="F74" s="1493">
        <v>0</v>
      </c>
      <c r="G74" s="1493">
        <v>0</v>
      </c>
      <c r="H74" s="1493">
        <v>0</v>
      </c>
      <c r="I74" s="1493">
        <v>0</v>
      </c>
      <c r="J74" s="1493">
        <v>0</v>
      </c>
      <c r="K74" s="1493">
        <v>0</v>
      </c>
      <c r="L74" s="1493">
        <v>0</v>
      </c>
      <c r="M74" s="1493">
        <v>0</v>
      </c>
      <c r="N74" s="1493">
        <v>0</v>
      </c>
      <c r="O74" s="1493">
        <v>0</v>
      </c>
      <c r="P74" s="1493">
        <v>0</v>
      </c>
      <c r="Q74" s="1493">
        <v>1</v>
      </c>
      <c r="R74" s="1493">
        <v>0</v>
      </c>
      <c r="S74" s="1493">
        <v>0</v>
      </c>
      <c r="T74" s="1493">
        <v>0</v>
      </c>
      <c r="U74" s="1493">
        <v>0</v>
      </c>
      <c r="V74" s="1493">
        <v>0</v>
      </c>
      <c r="W74" s="1493">
        <v>0</v>
      </c>
      <c r="X74" s="1493">
        <v>0</v>
      </c>
      <c r="Y74" s="1493">
        <v>0</v>
      </c>
      <c r="Z74" s="1493">
        <v>0</v>
      </c>
      <c r="AA74" s="1493">
        <v>0</v>
      </c>
      <c r="AB74" s="1493">
        <v>0</v>
      </c>
      <c r="AC74" s="1493">
        <v>0</v>
      </c>
      <c r="AD74" s="1493">
        <v>0</v>
      </c>
      <c r="AE74" s="1493">
        <v>0</v>
      </c>
      <c r="AF74" s="1493">
        <v>0</v>
      </c>
      <c r="AG74" s="1493">
        <v>0</v>
      </c>
      <c r="AH74" s="1493">
        <v>0</v>
      </c>
      <c r="AI74" s="1513"/>
      <c r="AJ74" s="1511">
        <f>SUM(D74:AH74)</f>
        <v>1</v>
      </c>
      <c r="AK74" s="1487"/>
    </row>
    <row r="75" spans="1:39" hidden="1">
      <c r="C75" s="1491" t="s">
        <v>2013</v>
      </c>
      <c r="D75" s="1490">
        <v>0</v>
      </c>
      <c r="E75" s="1490">
        <v>0</v>
      </c>
      <c r="F75" s="1490">
        <v>0</v>
      </c>
      <c r="G75" s="1490">
        <v>0</v>
      </c>
      <c r="H75" s="1490">
        <v>0</v>
      </c>
      <c r="I75" s="1490">
        <v>0</v>
      </c>
      <c r="J75" s="1490">
        <v>0</v>
      </c>
      <c r="K75" s="1490">
        <v>0</v>
      </c>
      <c r="L75" s="1490">
        <v>0</v>
      </c>
      <c r="M75" s="1490">
        <v>0</v>
      </c>
      <c r="N75" s="1490">
        <v>0</v>
      </c>
      <c r="O75" s="1490">
        <v>0</v>
      </c>
      <c r="P75" s="1490">
        <v>0</v>
      </c>
      <c r="Q75" s="1490">
        <v>1</v>
      </c>
      <c r="R75" s="1490">
        <v>0</v>
      </c>
      <c r="S75" s="1490">
        <v>0</v>
      </c>
      <c r="T75" s="1490">
        <v>0</v>
      </c>
      <c r="U75" s="1490">
        <v>0</v>
      </c>
      <c r="V75" s="1490">
        <v>0</v>
      </c>
      <c r="W75" s="1490">
        <v>0</v>
      </c>
      <c r="X75" s="1490">
        <v>0</v>
      </c>
      <c r="Y75" s="1490">
        <v>0</v>
      </c>
      <c r="Z75" s="1490">
        <v>0</v>
      </c>
      <c r="AA75" s="1490">
        <v>0</v>
      </c>
      <c r="AB75" s="1490">
        <v>0</v>
      </c>
      <c r="AC75" s="1490">
        <v>0</v>
      </c>
      <c r="AD75" s="1490">
        <v>0</v>
      </c>
      <c r="AE75" s="1490">
        <v>0</v>
      </c>
      <c r="AF75" s="1490">
        <v>0</v>
      </c>
      <c r="AG75" s="1490">
        <v>0</v>
      </c>
      <c r="AH75" s="1490">
        <v>0</v>
      </c>
      <c r="AI75" s="1512"/>
      <c r="AJ75" s="1511">
        <f>SUM(D75:AH75)</f>
        <v>1</v>
      </c>
      <c r="AK75" s="1487"/>
    </row>
    <row r="76" spans="1:39" s="1494" customFormat="1">
      <c r="A76" s="1481"/>
      <c r="C76" s="1486"/>
      <c r="D76" s="1486"/>
      <c r="E76" s="1486"/>
      <c r="F76" s="1486"/>
      <c r="G76" s="1486"/>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486"/>
      <c r="AJ76" s="1486"/>
      <c r="AM76" s="1501"/>
    </row>
    <row r="77" spans="1:39">
      <c r="C77" s="1510" t="s">
        <v>2022</v>
      </c>
      <c r="D77" s="4254"/>
      <c r="E77" s="4254"/>
      <c r="F77" s="4254"/>
      <c r="G77" s="4254"/>
      <c r="H77" s="4254"/>
      <c r="I77" s="4254"/>
      <c r="J77" s="4254"/>
      <c r="K77" s="4254"/>
      <c r="L77" s="4254"/>
      <c r="M77" s="4254"/>
      <c r="N77" s="4254"/>
      <c r="O77" s="4254"/>
      <c r="P77" s="4254"/>
      <c r="Q77" s="4254"/>
      <c r="R77" s="4254"/>
      <c r="S77" s="4254"/>
      <c r="T77" s="4254"/>
      <c r="U77" s="4254"/>
      <c r="V77" s="4254"/>
      <c r="W77" s="4254"/>
      <c r="X77" s="4254"/>
      <c r="Y77" s="4254"/>
      <c r="Z77" s="4254"/>
      <c r="AA77" s="4254"/>
      <c r="AB77" s="4254"/>
      <c r="AC77" s="4254"/>
      <c r="AD77" s="4254"/>
      <c r="AE77" s="4254"/>
      <c r="AF77" s="4254"/>
      <c r="AG77" s="4254"/>
      <c r="AH77" s="4254"/>
      <c r="AI77" s="4254"/>
      <c r="AJ77" s="4254"/>
    </row>
    <row r="78" spans="1:39">
      <c r="C78" s="1509" t="s">
        <v>1655</v>
      </c>
      <c r="D78" s="1507"/>
      <c r="E78" s="1507"/>
      <c r="F78" s="1507"/>
      <c r="G78" s="1507"/>
      <c r="H78" s="1507"/>
      <c r="I78" s="1507"/>
      <c r="J78" s="1507"/>
      <c r="K78" s="1507"/>
      <c r="L78" s="1507"/>
      <c r="M78" s="1507"/>
      <c r="N78" s="1507"/>
      <c r="O78" s="1507"/>
      <c r="P78" s="1507"/>
      <c r="Q78" s="1507"/>
      <c r="R78" s="1507"/>
      <c r="S78" s="1507"/>
      <c r="T78" s="1507"/>
      <c r="U78" s="1507"/>
      <c r="V78" s="1507"/>
      <c r="W78" s="1507"/>
      <c r="X78" s="1507"/>
      <c r="Y78" s="1507"/>
      <c r="Z78" s="1507"/>
      <c r="AA78" s="1507"/>
      <c r="AB78" s="1507"/>
      <c r="AC78" s="1507"/>
      <c r="AD78" s="1507"/>
      <c r="AE78" s="1507"/>
      <c r="AF78" s="1507"/>
      <c r="AG78" s="1507"/>
      <c r="AH78" s="1507"/>
      <c r="AI78" s="1506" t="s">
        <v>2021</v>
      </c>
      <c r="AJ78" s="1505"/>
    </row>
    <row r="79" spans="1:39" s="1494" customFormat="1">
      <c r="A79" s="1481"/>
      <c r="C79" s="1508" t="s">
        <v>1905</v>
      </c>
      <c r="D79" s="1507"/>
      <c r="E79" s="1507"/>
      <c r="F79" s="1507"/>
      <c r="G79" s="1507"/>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6" t="s">
        <v>2020</v>
      </c>
      <c r="AJ79" s="1505"/>
      <c r="AM79" s="1501"/>
    </row>
    <row r="80" spans="1:39" s="1494" customFormat="1">
      <c r="A80" s="1481"/>
      <c r="C80" s="4208" t="s">
        <v>2019</v>
      </c>
      <c r="D80" s="4210"/>
      <c r="E80" s="4212"/>
      <c r="F80" s="4212"/>
      <c r="G80" s="4212"/>
      <c r="H80" s="4212"/>
      <c r="I80" s="4212"/>
      <c r="J80" s="4212"/>
      <c r="K80" s="4212"/>
      <c r="L80" s="4212"/>
      <c r="M80" s="4212"/>
      <c r="N80" s="4212"/>
      <c r="O80" s="4212"/>
      <c r="P80" s="4212"/>
      <c r="Q80" s="4212"/>
      <c r="R80" s="4212"/>
      <c r="S80" s="4212"/>
      <c r="T80" s="4212"/>
      <c r="U80" s="4212"/>
      <c r="V80" s="4212"/>
      <c r="W80" s="4212"/>
      <c r="X80" s="4212"/>
      <c r="Y80" s="4212"/>
      <c r="Z80" s="4212"/>
      <c r="AA80" s="4212"/>
      <c r="AB80" s="4212"/>
      <c r="AC80" s="4212"/>
      <c r="AD80" s="4212"/>
      <c r="AE80" s="4212"/>
      <c r="AF80" s="4212"/>
      <c r="AG80" s="4212"/>
      <c r="AH80" s="4212"/>
      <c r="AI80" s="1503" t="s">
        <v>1906</v>
      </c>
      <c r="AJ80" s="1502"/>
      <c r="AM80" s="1501"/>
    </row>
    <row r="81" spans="1:39" s="1494" customFormat="1">
      <c r="A81" s="1481"/>
      <c r="C81" s="4209"/>
      <c r="D81" s="4211"/>
      <c r="E81" s="4213"/>
      <c r="F81" s="4213"/>
      <c r="G81" s="4213"/>
      <c r="H81" s="4213"/>
      <c r="I81" s="4213"/>
      <c r="J81" s="4213"/>
      <c r="K81" s="4213"/>
      <c r="L81" s="4213"/>
      <c r="M81" s="4213"/>
      <c r="N81" s="4213"/>
      <c r="O81" s="4213"/>
      <c r="P81" s="4213"/>
      <c r="Q81" s="4213"/>
      <c r="R81" s="4213"/>
      <c r="S81" s="4213"/>
      <c r="T81" s="4213"/>
      <c r="U81" s="4213"/>
      <c r="V81" s="4213"/>
      <c r="W81" s="4213"/>
      <c r="X81" s="4213"/>
      <c r="Y81" s="4213"/>
      <c r="Z81" s="4213"/>
      <c r="AA81" s="4213"/>
      <c r="AB81" s="4213"/>
      <c r="AC81" s="4213"/>
      <c r="AD81" s="4213"/>
      <c r="AE81" s="4213"/>
      <c r="AF81" s="4213"/>
      <c r="AG81" s="4213"/>
      <c r="AH81" s="4213"/>
      <c r="AI81" s="1503" t="s">
        <v>1907</v>
      </c>
      <c r="AJ81" s="1502"/>
      <c r="AK81" s="1487"/>
      <c r="AM81" s="1501"/>
    </row>
    <row r="82" spans="1:39" s="1494" customFormat="1">
      <c r="A82" s="1481"/>
      <c r="C82" s="4233" t="s">
        <v>1899</v>
      </c>
      <c r="D82" s="4237"/>
      <c r="E82" s="4237"/>
      <c r="F82" s="4237"/>
      <c r="G82" s="4237"/>
      <c r="H82" s="4237"/>
      <c r="I82" s="4237"/>
      <c r="J82" s="4237"/>
      <c r="K82" s="4237"/>
      <c r="L82" s="4237"/>
      <c r="M82" s="4237"/>
      <c r="N82" s="4237"/>
      <c r="O82" s="4237"/>
      <c r="P82" s="4237"/>
      <c r="Q82" s="4237"/>
      <c r="R82" s="4237"/>
      <c r="S82" s="4237"/>
      <c r="T82" s="4237"/>
      <c r="U82" s="4237"/>
      <c r="V82" s="4237"/>
      <c r="W82" s="4237"/>
      <c r="X82" s="4237"/>
      <c r="Y82" s="4237"/>
      <c r="Z82" s="4237"/>
      <c r="AA82" s="4237"/>
      <c r="AB82" s="4237"/>
      <c r="AC82" s="4237"/>
      <c r="AD82" s="4237"/>
      <c r="AE82" s="4237"/>
      <c r="AF82" s="4237"/>
      <c r="AG82" s="4237"/>
      <c r="AH82" s="4237"/>
      <c r="AI82" s="1503" t="s">
        <v>1908</v>
      </c>
      <c r="AJ82" s="1504"/>
      <c r="AM82" s="1501"/>
    </row>
    <row r="83" spans="1:39" s="1494" customFormat="1">
      <c r="A83" s="1481"/>
      <c r="C83" s="4234"/>
      <c r="D83" s="4238"/>
      <c r="E83" s="4238"/>
      <c r="F83" s="4238"/>
      <c r="G83" s="4238"/>
      <c r="H83" s="4238"/>
      <c r="I83" s="4238"/>
      <c r="J83" s="4238"/>
      <c r="K83" s="4238"/>
      <c r="L83" s="4238"/>
      <c r="M83" s="4238"/>
      <c r="N83" s="4238"/>
      <c r="O83" s="4238"/>
      <c r="P83" s="4238"/>
      <c r="Q83" s="4238"/>
      <c r="R83" s="4238"/>
      <c r="S83" s="4238"/>
      <c r="T83" s="4238"/>
      <c r="U83" s="4238"/>
      <c r="V83" s="4238"/>
      <c r="W83" s="4238"/>
      <c r="X83" s="4238"/>
      <c r="Y83" s="4238"/>
      <c r="Z83" s="4238"/>
      <c r="AA83" s="4238"/>
      <c r="AB83" s="4238"/>
      <c r="AC83" s="4238"/>
      <c r="AD83" s="4238"/>
      <c r="AE83" s="4238"/>
      <c r="AF83" s="4238"/>
      <c r="AG83" s="4238"/>
      <c r="AH83" s="4238"/>
      <c r="AI83" s="1503" t="s">
        <v>1897</v>
      </c>
      <c r="AJ83" s="1502"/>
      <c r="AM83" s="1501"/>
    </row>
    <row r="84" spans="1:39" s="1494" customFormat="1">
      <c r="A84" s="1481"/>
      <c r="C84" s="4233" t="s">
        <v>1902</v>
      </c>
      <c r="D84" s="4250"/>
      <c r="E84" s="4250"/>
      <c r="F84" s="4250"/>
      <c r="G84" s="4250"/>
      <c r="H84" s="4250"/>
      <c r="I84" s="4250"/>
      <c r="J84" s="4250"/>
      <c r="K84" s="4250"/>
      <c r="L84" s="4250"/>
      <c r="M84" s="4250"/>
      <c r="N84" s="4250"/>
      <c r="O84" s="4250"/>
      <c r="P84" s="4250"/>
      <c r="Q84" s="4250"/>
      <c r="R84" s="4250"/>
      <c r="S84" s="4250"/>
      <c r="T84" s="4250"/>
      <c r="U84" s="4250"/>
      <c r="V84" s="4250"/>
      <c r="W84" s="4250"/>
      <c r="X84" s="4250"/>
      <c r="Y84" s="4250"/>
      <c r="Z84" s="4250"/>
      <c r="AA84" s="4250"/>
      <c r="AB84" s="4250"/>
      <c r="AC84" s="4250"/>
      <c r="AD84" s="4250"/>
      <c r="AE84" s="4250"/>
      <c r="AF84" s="4250"/>
      <c r="AG84" s="4250"/>
      <c r="AH84" s="4250"/>
      <c r="AI84" s="1500" t="s">
        <v>1909</v>
      </c>
      <c r="AJ84" s="1499"/>
      <c r="AM84" s="1498"/>
    </row>
    <row r="85" spans="1:39" s="1494" customFormat="1">
      <c r="A85" s="1481"/>
      <c r="C85" s="4247"/>
      <c r="D85" s="4251"/>
      <c r="E85" s="4251"/>
      <c r="F85" s="4251"/>
      <c r="G85" s="4251"/>
      <c r="H85" s="4251"/>
      <c r="I85" s="4251"/>
      <c r="J85" s="4251"/>
      <c r="K85" s="4251"/>
      <c r="L85" s="4251"/>
      <c r="M85" s="4251"/>
      <c r="N85" s="4251"/>
      <c r="O85" s="4251"/>
      <c r="P85" s="4251"/>
      <c r="Q85" s="4251"/>
      <c r="R85" s="4251"/>
      <c r="S85" s="4251"/>
      <c r="T85" s="4251"/>
      <c r="U85" s="4251"/>
      <c r="V85" s="4251"/>
      <c r="W85" s="4251"/>
      <c r="X85" s="4251"/>
      <c r="Y85" s="4251"/>
      <c r="Z85" s="4251"/>
      <c r="AA85" s="4251"/>
      <c r="AB85" s="4251"/>
      <c r="AC85" s="4251"/>
      <c r="AD85" s="4251"/>
      <c r="AE85" s="4251"/>
      <c r="AF85" s="4251"/>
      <c r="AG85" s="4251"/>
      <c r="AH85" s="4251"/>
      <c r="AI85" s="1497" t="s">
        <v>2018</v>
      </c>
      <c r="AJ85" s="1496"/>
      <c r="AK85" s="1487" t="str">
        <f>IF(AJ85="対象外","←７日間に満たない期間は達成判定の対象外",IF(AJ85="NG","←月単位未達成","←月単位達成"))</f>
        <v>←月単位達成</v>
      </c>
      <c r="AM85" s="1495" t="s">
        <v>2144</v>
      </c>
    </row>
    <row r="86" spans="1:39" hidden="1">
      <c r="C86" s="1491" t="s">
        <v>2017</v>
      </c>
      <c r="D86" s="1493">
        <v>0</v>
      </c>
      <c r="E86" s="1493">
        <v>0</v>
      </c>
      <c r="F86" s="1493">
        <v>0</v>
      </c>
      <c r="G86" s="1493">
        <v>0</v>
      </c>
      <c r="H86" s="1493">
        <v>0</v>
      </c>
      <c r="I86" s="1493">
        <v>0</v>
      </c>
      <c r="J86" s="1493">
        <v>0</v>
      </c>
      <c r="K86" s="1493">
        <v>0</v>
      </c>
      <c r="L86" s="1493">
        <v>0</v>
      </c>
      <c r="M86" s="1493">
        <v>0</v>
      </c>
      <c r="N86" s="1493">
        <v>0</v>
      </c>
      <c r="O86" s="1493">
        <v>0</v>
      </c>
      <c r="P86" s="1493">
        <v>0</v>
      </c>
      <c r="Q86" s="1493">
        <v>0</v>
      </c>
      <c r="R86" s="1493">
        <v>0</v>
      </c>
      <c r="S86" s="1493">
        <v>0</v>
      </c>
      <c r="T86" s="1493">
        <v>0</v>
      </c>
      <c r="U86" s="1493">
        <v>0</v>
      </c>
      <c r="V86" s="1493">
        <v>0</v>
      </c>
      <c r="W86" s="1493">
        <v>0</v>
      </c>
      <c r="X86" s="1493">
        <v>0</v>
      </c>
      <c r="Y86" s="1493">
        <v>0</v>
      </c>
      <c r="Z86" s="1493">
        <v>0</v>
      </c>
      <c r="AA86" s="1493">
        <v>0</v>
      </c>
      <c r="AB86" s="1493">
        <v>0</v>
      </c>
      <c r="AC86" s="1493">
        <v>0</v>
      </c>
      <c r="AD86" s="1493">
        <v>0</v>
      </c>
      <c r="AE86" s="1493">
        <v>0</v>
      </c>
      <c r="AF86" s="1493">
        <v>0</v>
      </c>
      <c r="AG86" s="1493">
        <v>0</v>
      </c>
      <c r="AH86" s="1493">
        <v>0</v>
      </c>
      <c r="AI86" s="1513"/>
      <c r="AJ86" s="1511">
        <f>SUM(D86:AH86)</f>
        <v>0</v>
      </c>
      <c r="AK86" s="1487"/>
    </row>
    <row r="87" spans="1:39" hidden="1">
      <c r="C87" s="1491" t="s">
        <v>2016</v>
      </c>
      <c r="D87" s="1490">
        <v>0</v>
      </c>
      <c r="E87" s="1490">
        <v>0</v>
      </c>
      <c r="F87" s="1490">
        <v>0</v>
      </c>
      <c r="G87" s="1490">
        <v>0</v>
      </c>
      <c r="H87" s="1490">
        <v>0</v>
      </c>
      <c r="I87" s="1490">
        <v>0</v>
      </c>
      <c r="J87" s="1490">
        <v>0</v>
      </c>
      <c r="K87" s="1490">
        <v>0</v>
      </c>
      <c r="L87" s="1490">
        <v>0</v>
      </c>
      <c r="M87" s="1490">
        <v>0</v>
      </c>
      <c r="N87" s="1490">
        <v>0</v>
      </c>
      <c r="O87" s="1490">
        <v>0</v>
      </c>
      <c r="P87" s="1490">
        <v>0</v>
      </c>
      <c r="Q87" s="1490">
        <v>0</v>
      </c>
      <c r="R87" s="1490">
        <v>0</v>
      </c>
      <c r="S87" s="1490">
        <v>0</v>
      </c>
      <c r="T87" s="1490">
        <v>0</v>
      </c>
      <c r="U87" s="1490">
        <v>0</v>
      </c>
      <c r="V87" s="1490">
        <v>0</v>
      </c>
      <c r="W87" s="1490">
        <v>0</v>
      </c>
      <c r="X87" s="1490">
        <v>0</v>
      </c>
      <c r="Y87" s="1490">
        <v>0</v>
      </c>
      <c r="Z87" s="1490">
        <v>0</v>
      </c>
      <c r="AA87" s="1490">
        <v>0</v>
      </c>
      <c r="AB87" s="1490">
        <v>0</v>
      </c>
      <c r="AC87" s="1490">
        <v>0</v>
      </c>
      <c r="AD87" s="1490">
        <v>0</v>
      </c>
      <c r="AE87" s="1490">
        <v>0</v>
      </c>
      <c r="AF87" s="1490">
        <v>0</v>
      </c>
      <c r="AG87" s="1490">
        <v>0</v>
      </c>
      <c r="AH87" s="1490">
        <v>0</v>
      </c>
      <c r="AI87" s="1512"/>
      <c r="AJ87" s="1511">
        <f>SUM(D87:AH87)</f>
        <v>0</v>
      </c>
      <c r="AK87" s="1487"/>
    </row>
    <row r="88" spans="1:39" hidden="1">
      <c r="C88" s="1491" t="s">
        <v>2015</v>
      </c>
      <c r="D88" s="1493">
        <v>0</v>
      </c>
      <c r="E88" s="1493">
        <v>0</v>
      </c>
      <c r="F88" s="1493">
        <v>0</v>
      </c>
      <c r="G88" s="1493">
        <v>0</v>
      </c>
      <c r="H88" s="1493">
        <v>0</v>
      </c>
      <c r="I88" s="1493">
        <v>0</v>
      </c>
      <c r="J88" s="1493">
        <v>0</v>
      </c>
      <c r="K88" s="1493">
        <v>0</v>
      </c>
      <c r="L88" s="1493">
        <v>0</v>
      </c>
      <c r="M88" s="1493">
        <v>0</v>
      </c>
      <c r="N88" s="1493">
        <v>0</v>
      </c>
      <c r="O88" s="1493">
        <v>0</v>
      </c>
      <c r="P88" s="1493">
        <v>0</v>
      </c>
      <c r="Q88" s="1493">
        <v>1</v>
      </c>
      <c r="R88" s="1493">
        <v>0</v>
      </c>
      <c r="S88" s="1493">
        <v>0</v>
      </c>
      <c r="T88" s="1493">
        <v>0</v>
      </c>
      <c r="U88" s="1493">
        <v>0</v>
      </c>
      <c r="V88" s="1493">
        <v>0</v>
      </c>
      <c r="W88" s="1493">
        <v>0</v>
      </c>
      <c r="X88" s="1493">
        <v>0</v>
      </c>
      <c r="Y88" s="1493">
        <v>0</v>
      </c>
      <c r="Z88" s="1493">
        <v>0</v>
      </c>
      <c r="AA88" s="1493">
        <v>0</v>
      </c>
      <c r="AB88" s="1493">
        <v>0</v>
      </c>
      <c r="AC88" s="1493">
        <v>0</v>
      </c>
      <c r="AD88" s="1493">
        <v>0</v>
      </c>
      <c r="AE88" s="1493">
        <v>0</v>
      </c>
      <c r="AF88" s="1493">
        <v>0</v>
      </c>
      <c r="AG88" s="1493">
        <v>0</v>
      </c>
      <c r="AH88" s="1493">
        <v>0</v>
      </c>
      <c r="AI88" s="1513"/>
      <c r="AJ88" s="1511">
        <f>SUM(D88:AH88)</f>
        <v>1</v>
      </c>
      <c r="AK88" s="1487"/>
    </row>
    <row r="89" spans="1:39" hidden="1">
      <c r="C89" s="1491" t="s">
        <v>2013</v>
      </c>
      <c r="D89" s="1490">
        <v>0</v>
      </c>
      <c r="E89" s="1490">
        <v>0</v>
      </c>
      <c r="F89" s="1490">
        <v>0</v>
      </c>
      <c r="G89" s="1490">
        <v>0</v>
      </c>
      <c r="H89" s="1490">
        <v>0</v>
      </c>
      <c r="I89" s="1490">
        <v>0</v>
      </c>
      <c r="J89" s="1490">
        <v>0</v>
      </c>
      <c r="K89" s="1490">
        <v>0</v>
      </c>
      <c r="L89" s="1490">
        <v>0</v>
      </c>
      <c r="M89" s="1490">
        <v>0</v>
      </c>
      <c r="N89" s="1490">
        <v>0</v>
      </c>
      <c r="O89" s="1490">
        <v>0</v>
      </c>
      <c r="P89" s="1490">
        <v>0</v>
      </c>
      <c r="Q89" s="1490">
        <v>0</v>
      </c>
      <c r="R89" s="1490">
        <v>0</v>
      </c>
      <c r="S89" s="1490">
        <v>0</v>
      </c>
      <c r="T89" s="1490">
        <v>0</v>
      </c>
      <c r="U89" s="1490">
        <v>0</v>
      </c>
      <c r="V89" s="1490">
        <v>0</v>
      </c>
      <c r="W89" s="1490">
        <v>0</v>
      </c>
      <c r="X89" s="1490">
        <v>0</v>
      </c>
      <c r="Y89" s="1490">
        <v>0</v>
      </c>
      <c r="Z89" s="1490">
        <v>0</v>
      </c>
      <c r="AA89" s="1490">
        <v>0</v>
      </c>
      <c r="AB89" s="1490">
        <v>0</v>
      </c>
      <c r="AC89" s="1490">
        <v>0</v>
      </c>
      <c r="AD89" s="1490">
        <v>0</v>
      </c>
      <c r="AE89" s="1490">
        <v>0</v>
      </c>
      <c r="AF89" s="1490">
        <v>0</v>
      </c>
      <c r="AG89" s="1490">
        <v>0</v>
      </c>
      <c r="AH89" s="1490">
        <v>0</v>
      </c>
      <c r="AI89" s="1512"/>
      <c r="AJ89" s="1511">
        <f>SUM(D89:AH89)</f>
        <v>0</v>
      </c>
      <c r="AK89" s="1487"/>
    </row>
    <row r="90" spans="1:39" s="1494" customFormat="1">
      <c r="A90" s="1481"/>
      <c r="C90" s="1486"/>
      <c r="D90" s="1486"/>
      <c r="E90" s="1486"/>
      <c r="F90" s="1486"/>
      <c r="G90" s="1486"/>
      <c r="H90" s="1486"/>
      <c r="I90" s="1486"/>
      <c r="J90" s="1486"/>
      <c r="K90" s="1486"/>
      <c r="L90" s="1486"/>
      <c r="M90" s="1486"/>
      <c r="N90" s="1486"/>
      <c r="O90" s="1486"/>
      <c r="P90" s="1486"/>
      <c r="Q90" s="1486"/>
      <c r="R90" s="1486"/>
      <c r="S90" s="1486"/>
      <c r="T90" s="1486"/>
      <c r="U90" s="1486"/>
      <c r="V90" s="1486"/>
      <c r="W90" s="1486"/>
      <c r="X90" s="1486"/>
      <c r="Y90" s="1486"/>
      <c r="Z90" s="1486"/>
      <c r="AA90" s="1486"/>
      <c r="AB90" s="1486"/>
      <c r="AC90" s="1486"/>
      <c r="AD90" s="1486"/>
      <c r="AE90" s="1486"/>
      <c r="AF90" s="1486"/>
      <c r="AG90" s="1486"/>
      <c r="AH90" s="1486"/>
      <c r="AJ90" s="1486"/>
      <c r="AM90" s="1501"/>
    </row>
    <row r="91" spans="1:39">
      <c r="C91" s="1510" t="s">
        <v>2022</v>
      </c>
      <c r="D91" s="4254"/>
      <c r="E91" s="4254"/>
      <c r="F91" s="4254"/>
      <c r="G91" s="4254"/>
      <c r="H91" s="4254"/>
      <c r="I91" s="4254"/>
      <c r="J91" s="4254"/>
      <c r="K91" s="4254"/>
      <c r="L91" s="4254"/>
      <c r="M91" s="4254"/>
      <c r="N91" s="4254"/>
      <c r="O91" s="4254"/>
      <c r="P91" s="4254"/>
      <c r="Q91" s="4254"/>
      <c r="R91" s="4254"/>
      <c r="S91" s="4254"/>
      <c r="T91" s="4254"/>
      <c r="U91" s="4254"/>
      <c r="V91" s="4254"/>
      <c r="W91" s="4254"/>
      <c r="X91" s="4254"/>
      <c r="Y91" s="4254"/>
      <c r="Z91" s="4254"/>
      <c r="AA91" s="4254"/>
      <c r="AB91" s="4254"/>
      <c r="AC91" s="4254"/>
      <c r="AD91" s="4254"/>
      <c r="AE91" s="4254"/>
      <c r="AF91" s="4254"/>
      <c r="AG91" s="4254"/>
      <c r="AH91" s="4254"/>
      <c r="AI91" s="4254"/>
      <c r="AJ91" s="4254"/>
    </row>
    <row r="92" spans="1:39">
      <c r="C92" s="1509" t="s">
        <v>1655</v>
      </c>
      <c r="D92" s="1507"/>
      <c r="E92" s="1507"/>
      <c r="F92" s="1507"/>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6" t="s">
        <v>2021</v>
      </c>
      <c r="AJ92" s="1505"/>
    </row>
    <row r="93" spans="1:39" s="1494" customFormat="1">
      <c r="A93" s="1481"/>
      <c r="C93" s="1508" t="s">
        <v>1905</v>
      </c>
      <c r="D93" s="1507"/>
      <c r="E93" s="1507"/>
      <c r="F93" s="1507"/>
      <c r="G93" s="1507"/>
      <c r="H93" s="150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1506" t="s">
        <v>2020</v>
      </c>
      <c r="AJ93" s="1505"/>
      <c r="AM93" s="1501"/>
    </row>
    <row r="94" spans="1:39" s="1494" customFormat="1">
      <c r="A94" s="1481"/>
      <c r="C94" s="4208" t="s">
        <v>2019</v>
      </c>
      <c r="D94" s="4210"/>
      <c r="E94" s="4212"/>
      <c r="F94" s="4212"/>
      <c r="G94" s="4212"/>
      <c r="H94" s="4212"/>
      <c r="I94" s="4212"/>
      <c r="J94" s="4212"/>
      <c r="K94" s="4212"/>
      <c r="L94" s="4212"/>
      <c r="M94" s="4212"/>
      <c r="N94" s="4212"/>
      <c r="O94" s="4212"/>
      <c r="P94" s="4212"/>
      <c r="Q94" s="4212"/>
      <c r="R94" s="4212"/>
      <c r="S94" s="4212"/>
      <c r="T94" s="4212"/>
      <c r="U94" s="4212"/>
      <c r="V94" s="4212"/>
      <c r="W94" s="4212"/>
      <c r="X94" s="4212"/>
      <c r="Y94" s="4212"/>
      <c r="Z94" s="4212"/>
      <c r="AA94" s="4212"/>
      <c r="AB94" s="4212"/>
      <c r="AC94" s="4212"/>
      <c r="AD94" s="4212"/>
      <c r="AE94" s="4212"/>
      <c r="AF94" s="4212"/>
      <c r="AG94" s="4212"/>
      <c r="AH94" s="4212"/>
      <c r="AI94" s="1503" t="s">
        <v>1906</v>
      </c>
      <c r="AJ94" s="1502"/>
      <c r="AM94" s="1501"/>
    </row>
    <row r="95" spans="1:39" s="1494" customFormat="1">
      <c r="A95" s="1481"/>
      <c r="C95" s="4209"/>
      <c r="D95" s="4211"/>
      <c r="E95" s="4213"/>
      <c r="F95" s="4213"/>
      <c r="G95" s="4213"/>
      <c r="H95" s="4213"/>
      <c r="I95" s="4213"/>
      <c r="J95" s="4213"/>
      <c r="K95" s="4213"/>
      <c r="L95" s="4213"/>
      <c r="M95" s="4213"/>
      <c r="N95" s="4213"/>
      <c r="O95" s="4213"/>
      <c r="P95" s="4213"/>
      <c r="Q95" s="4213"/>
      <c r="R95" s="4213"/>
      <c r="S95" s="4213"/>
      <c r="T95" s="4213"/>
      <c r="U95" s="4213"/>
      <c r="V95" s="4213"/>
      <c r="W95" s="4213"/>
      <c r="X95" s="4213"/>
      <c r="Y95" s="4213"/>
      <c r="Z95" s="4213"/>
      <c r="AA95" s="4213"/>
      <c r="AB95" s="4213"/>
      <c r="AC95" s="4213"/>
      <c r="AD95" s="4213"/>
      <c r="AE95" s="4213"/>
      <c r="AF95" s="4213"/>
      <c r="AG95" s="4213"/>
      <c r="AH95" s="4213"/>
      <c r="AI95" s="1503" t="s">
        <v>1907</v>
      </c>
      <c r="AJ95" s="1502"/>
      <c r="AK95" s="1487"/>
      <c r="AM95" s="1501"/>
    </row>
    <row r="96" spans="1:39" s="1494" customFormat="1">
      <c r="A96" s="1481"/>
      <c r="C96" s="4233" t="s">
        <v>1899</v>
      </c>
      <c r="D96" s="4237"/>
      <c r="E96" s="4237"/>
      <c r="F96" s="4237"/>
      <c r="G96" s="4237"/>
      <c r="H96" s="4237"/>
      <c r="I96" s="4237"/>
      <c r="J96" s="4237"/>
      <c r="K96" s="4237"/>
      <c r="L96" s="4237"/>
      <c r="M96" s="4237"/>
      <c r="N96" s="4237"/>
      <c r="O96" s="4237"/>
      <c r="P96" s="4237"/>
      <c r="Q96" s="4237"/>
      <c r="R96" s="4237"/>
      <c r="S96" s="4237"/>
      <c r="T96" s="4237"/>
      <c r="U96" s="4237"/>
      <c r="V96" s="4237"/>
      <c r="W96" s="4237"/>
      <c r="X96" s="4237"/>
      <c r="Y96" s="4237"/>
      <c r="Z96" s="4237"/>
      <c r="AA96" s="4237"/>
      <c r="AB96" s="4237"/>
      <c r="AC96" s="4237"/>
      <c r="AD96" s="4237"/>
      <c r="AE96" s="4237"/>
      <c r="AF96" s="4237"/>
      <c r="AG96" s="4237"/>
      <c r="AH96" s="4237"/>
      <c r="AI96" s="1503" t="s">
        <v>1908</v>
      </c>
      <c r="AJ96" s="1504"/>
      <c r="AM96" s="1501"/>
    </row>
    <row r="97" spans="1:39" s="1494" customFormat="1">
      <c r="A97" s="1481"/>
      <c r="C97" s="4234"/>
      <c r="D97" s="4238"/>
      <c r="E97" s="4238"/>
      <c r="F97" s="4238"/>
      <c r="G97" s="4238"/>
      <c r="H97" s="4238"/>
      <c r="I97" s="4238"/>
      <c r="J97" s="4238"/>
      <c r="K97" s="4238"/>
      <c r="L97" s="4238"/>
      <c r="M97" s="4238"/>
      <c r="N97" s="4238"/>
      <c r="O97" s="4238"/>
      <c r="P97" s="4238"/>
      <c r="Q97" s="4238"/>
      <c r="R97" s="4238"/>
      <c r="S97" s="4238"/>
      <c r="T97" s="4238"/>
      <c r="U97" s="4238"/>
      <c r="V97" s="4238"/>
      <c r="W97" s="4238"/>
      <c r="X97" s="4238"/>
      <c r="Y97" s="4238"/>
      <c r="Z97" s="4238"/>
      <c r="AA97" s="4238"/>
      <c r="AB97" s="4238"/>
      <c r="AC97" s="4238"/>
      <c r="AD97" s="4238"/>
      <c r="AE97" s="4238"/>
      <c r="AF97" s="4238"/>
      <c r="AG97" s="4238"/>
      <c r="AH97" s="4238"/>
      <c r="AI97" s="1503" t="s">
        <v>1897</v>
      </c>
      <c r="AJ97" s="1502"/>
      <c r="AM97" s="1501"/>
    </row>
    <row r="98" spans="1:39" s="1494" customFormat="1">
      <c r="A98" s="1481"/>
      <c r="C98" s="4233" t="s">
        <v>1902</v>
      </c>
      <c r="D98" s="4250"/>
      <c r="E98" s="4250"/>
      <c r="F98" s="4250"/>
      <c r="G98" s="4250"/>
      <c r="H98" s="4250"/>
      <c r="I98" s="4250"/>
      <c r="J98" s="4250"/>
      <c r="K98" s="4250"/>
      <c r="L98" s="4250"/>
      <c r="M98" s="4250"/>
      <c r="N98" s="4250"/>
      <c r="O98" s="4250"/>
      <c r="P98" s="4250"/>
      <c r="Q98" s="4250"/>
      <c r="R98" s="4250"/>
      <c r="S98" s="4250"/>
      <c r="T98" s="4250"/>
      <c r="U98" s="4250"/>
      <c r="V98" s="4250"/>
      <c r="W98" s="4250"/>
      <c r="X98" s="4250"/>
      <c r="Y98" s="4250"/>
      <c r="Z98" s="4250"/>
      <c r="AA98" s="4250"/>
      <c r="AB98" s="4250"/>
      <c r="AC98" s="4250"/>
      <c r="AD98" s="4250"/>
      <c r="AE98" s="4250"/>
      <c r="AF98" s="4250"/>
      <c r="AG98" s="4250"/>
      <c r="AH98" s="4250"/>
      <c r="AI98" s="1500" t="s">
        <v>1909</v>
      </c>
      <c r="AJ98" s="1499"/>
      <c r="AM98" s="1498"/>
    </row>
    <row r="99" spans="1:39" s="1494" customFormat="1">
      <c r="A99" s="1481"/>
      <c r="C99" s="4247"/>
      <c r="D99" s="4251"/>
      <c r="E99" s="4251"/>
      <c r="F99" s="4251"/>
      <c r="G99" s="4251"/>
      <c r="H99" s="4251"/>
      <c r="I99" s="4251"/>
      <c r="J99" s="4251"/>
      <c r="K99" s="4251"/>
      <c r="L99" s="4251"/>
      <c r="M99" s="4251"/>
      <c r="N99" s="4251"/>
      <c r="O99" s="4251"/>
      <c r="P99" s="4251"/>
      <c r="Q99" s="4251"/>
      <c r="R99" s="4251"/>
      <c r="S99" s="4251"/>
      <c r="T99" s="4251"/>
      <c r="U99" s="4251"/>
      <c r="V99" s="4251"/>
      <c r="W99" s="4251"/>
      <c r="X99" s="4251"/>
      <c r="Y99" s="4251"/>
      <c r="Z99" s="4251"/>
      <c r="AA99" s="4251"/>
      <c r="AB99" s="4251"/>
      <c r="AC99" s="4251"/>
      <c r="AD99" s="4251"/>
      <c r="AE99" s="4251"/>
      <c r="AF99" s="4251"/>
      <c r="AG99" s="4251"/>
      <c r="AH99" s="4251"/>
      <c r="AI99" s="1497" t="s">
        <v>2018</v>
      </c>
      <c r="AJ99" s="1496"/>
      <c r="AK99" s="1487" t="str">
        <f>IF(AJ99="対象外","←７日間に満たない期間は達成判定の対象外",IF(AJ99="NG","←月単位未達成","←月単位達成"))</f>
        <v>←月単位達成</v>
      </c>
      <c r="AM99" s="1495" t="s">
        <v>2144</v>
      </c>
    </row>
    <row r="100" spans="1:39" hidden="1">
      <c r="C100" s="1491" t="s">
        <v>2017</v>
      </c>
      <c r="D100" s="1493">
        <v>0</v>
      </c>
      <c r="E100" s="1493">
        <v>0</v>
      </c>
      <c r="F100" s="1493">
        <v>0</v>
      </c>
      <c r="G100" s="1493">
        <v>0</v>
      </c>
      <c r="H100" s="1493">
        <v>0</v>
      </c>
      <c r="I100" s="1493">
        <v>0</v>
      </c>
      <c r="J100" s="1493">
        <v>0</v>
      </c>
      <c r="K100" s="1493">
        <v>0</v>
      </c>
      <c r="L100" s="1493">
        <v>0</v>
      </c>
      <c r="M100" s="1493">
        <v>0</v>
      </c>
      <c r="N100" s="1493">
        <v>0</v>
      </c>
      <c r="O100" s="1493">
        <v>0</v>
      </c>
      <c r="P100" s="1493">
        <v>0</v>
      </c>
      <c r="Q100" s="1493">
        <v>0</v>
      </c>
      <c r="R100" s="1493">
        <v>0</v>
      </c>
      <c r="S100" s="1493">
        <v>0</v>
      </c>
      <c r="T100" s="1493">
        <v>0</v>
      </c>
      <c r="U100" s="1493">
        <v>0</v>
      </c>
      <c r="V100" s="1493">
        <v>0</v>
      </c>
      <c r="W100" s="1493">
        <v>0</v>
      </c>
      <c r="X100" s="1493">
        <v>0</v>
      </c>
      <c r="Y100" s="1493">
        <v>0</v>
      </c>
      <c r="Z100" s="1493">
        <v>0</v>
      </c>
      <c r="AA100" s="1493">
        <v>0</v>
      </c>
      <c r="AB100" s="1493">
        <v>0</v>
      </c>
      <c r="AC100" s="1493">
        <v>0</v>
      </c>
      <c r="AD100" s="1493">
        <v>1</v>
      </c>
      <c r="AE100" s="1493">
        <v>0</v>
      </c>
      <c r="AF100" s="1493">
        <v>0</v>
      </c>
      <c r="AG100" s="1493">
        <v>0</v>
      </c>
      <c r="AH100" s="1493">
        <v>0</v>
      </c>
      <c r="AI100" s="1513"/>
      <c r="AJ100" s="1511">
        <f>SUM(D100:AH100)</f>
        <v>1</v>
      </c>
      <c r="AK100" s="1487"/>
    </row>
    <row r="101" spans="1:39" hidden="1">
      <c r="C101" s="1491" t="s">
        <v>2016</v>
      </c>
      <c r="D101" s="1490">
        <v>0</v>
      </c>
      <c r="E101" s="1490">
        <v>0</v>
      </c>
      <c r="F101" s="1490">
        <v>0</v>
      </c>
      <c r="G101" s="1490">
        <v>0</v>
      </c>
      <c r="H101" s="1490">
        <v>0</v>
      </c>
      <c r="I101" s="1490">
        <v>0</v>
      </c>
      <c r="J101" s="1490">
        <v>0</v>
      </c>
      <c r="K101" s="1490">
        <v>0</v>
      </c>
      <c r="L101" s="1490">
        <v>0</v>
      </c>
      <c r="M101" s="1490">
        <v>0</v>
      </c>
      <c r="N101" s="1490">
        <v>0</v>
      </c>
      <c r="O101" s="1490">
        <v>0</v>
      </c>
      <c r="P101" s="1490">
        <v>0</v>
      </c>
      <c r="Q101" s="1490">
        <v>0</v>
      </c>
      <c r="R101" s="1490">
        <v>0</v>
      </c>
      <c r="S101" s="1490">
        <v>0</v>
      </c>
      <c r="T101" s="1490">
        <v>0</v>
      </c>
      <c r="U101" s="1490">
        <v>0</v>
      </c>
      <c r="V101" s="1490">
        <v>0</v>
      </c>
      <c r="W101" s="1490">
        <v>0</v>
      </c>
      <c r="X101" s="1490">
        <v>0</v>
      </c>
      <c r="Y101" s="1490">
        <v>0</v>
      </c>
      <c r="Z101" s="1490">
        <v>0</v>
      </c>
      <c r="AA101" s="1490">
        <v>0</v>
      </c>
      <c r="AB101" s="1490">
        <v>0</v>
      </c>
      <c r="AC101" s="1490">
        <v>0</v>
      </c>
      <c r="AD101" s="1490">
        <v>0</v>
      </c>
      <c r="AE101" s="1490">
        <v>0</v>
      </c>
      <c r="AF101" s="1490">
        <v>0</v>
      </c>
      <c r="AG101" s="1490">
        <v>0</v>
      </c>
      <c r="AH101" s="1490">
        <v>0</v>
      </c>
      <c r="AI101" s="1512"/>
      <c r="AJ101" s="1511">
        <f>SUM(D101:AH101)</f>
        <v>0</v>
      </c>
      <c r="AK101" s="1487"/>
    </row>
    <row r="102" spans="1:39" hidden="1">
      <c r="C102" s="1491" t="s">
        <v>2015</v>
      </c>
      <c r="D102" s="1493">
        <v>0</v>
      </c>
      <c r="E102" s="1493">
        <v>0</v>
      </c>
      <c r="F102" s="1493">
        <v>0</v>
      </c>
      <c r="G102" s="1493">
        <v>0</v>
      </c>
      <c r="H102" s="1493">
        <v>0</v>
      </c>
      <c r="I102" s="1493">
        <v>0</v>
      </c>
      <c r="J102" s="1493">
        <v>0</v>
      </c>
      <c r="K102" s="1493">
        <v>0</v>
      </c>
      <c r="L102" s="1493">
        <v>0</v>
      </c>
      <c r="M102" s="1493">
        <v>0</v>
      </c>
      <c r="N102" s="1493">
        <v>0</v>
      </c>
      <c r="O102" s="1493">
        <v>0</v>
      </c>
      <c r="P102" s="1493">
        <v>1</v>
      </c>
      <c r="Q102" s="1493">
        <v>0</v>
      </c>
      <c r="R102" s="1493">
        <v>0</v>
      </c>
      <c r="S102" s="1493">
        <v>0</v>
      </c>
      <c r="T102" s="1493">
        <v>0</v>
      </c>
      <c r="U102" s="1493">
        <v>0</v>
      </c>
      <c r="V102" s="1493">
        <v>0</v>
      </c>
      <c r="W102" s="1493">
        <v>0</v>
      </c>
      <c r="X102" s="1493">
        <v>0</v>
      </c>
      <c r="Y102" s="1493">
        <v>0</v>
      </c>
      <c r="Z102" s="1493">
        <v>0</v>
      </c>
      <c r="AA102" s="1493">
        <v>0</v>
      </c>
      <c r="AB102" s="1493">
        <v>0</v>
      </c>
      <c r="AC102" s="1493">
        <v>0</v>
      </c>
      <c r="AD102" s="1493">
        <v>0</v>
      </c>
      <c r="AE102" s="1493">
        <v>0</v>
      </c>
      <c r="AF102" s="1493">
        <v>0</v>
      </c>
      <c r="AG102" s="1493">
        <v>0</v>
      </c>
      <c r="AH102" s="1493">
        <v>0</v>
      </c>
      <c r="AI102" s="1513"/>
      <c r="AJ102" s="1511">
        <f>SUM(D102:AH102)</f>
        <v>1</v>
      </c>
      <c r="AK102" s="1487"/>
    </row>
    <row r="103" spans="1:39" hidden="1">
      <c r="C103" s="1491" t="s">
        <v>2013</v>
      </c>
      <c r="D103" s="1490">
        <v>0</v>
      </c>
      <c r="E103" s="1490">
        <v>0</v>
      </c>
      <c r="F103" s="1490">
        <v>0</v>
      </c>
      <c r="G103" s="1490">
        <v>0</v>
      </c>
      <c r="H103" s="1490">
        <v>0</v>
      </c>
      <c r="I103" s="1490">
        <v>0</v>
      </c>
      <c r="J103" s="1490">
        <v>0</v>
      </c>
      <c r="K103" s="1490">
        <v>0</v>
      </c>
      <c r="L103" s="1490">
        <v>0</v>
      </c>
      <c r="M103" s="1490">
        <v>0</v>
      </c>
      <c r="N103" s="1490">
        <v>0</v>
      </c>
      <c r="O103" s="1490">
        <v>0</v>
      </c>
      <c r="P103" s="1490">
        <v>0</v>
      </c>
      <c r="Q103" s="1490">
        <v>0</v>
      </c>
      <c r="R103" s="1490">
        <v>0</v>
      </c>
      <c r="S103" s="1490">
        <v>0</v>
      </c>
      <c r="T103" s="1490">
        <v>0</v>
      </c>
      <c r="U103" s="1490">
        <v>0</v>
      </c>
      <c r="V103" s="1490">
        <v>0</v>
      </c>
      <c r="W103" s="1490">
        <v>0</v>
      </c>
      <c r="X103" s="1490">
        <v>0</v>
      </c>
      <c r="Y103" s="1490">
        <v>0</v>
      </c>
      <c r="Z103" s="1490">
        <v>0</v>
      </c>
      <c r="AA103" s="1490">
        <v>0</v>
      </c>
      <c r="AB103" s="1490">
        <v>0</v>
      </c>
      <c r="AC103" s="1490">
        <v>0</v>
      </c>
      <c r="AD103" s="1490">
        <v>0</v>
      </c>
      <c r="AE103" s="1490">
        <v>0</v>
      </c>
      <c r="AF103" s="1490">
        <v>0</v>
      </c>
      <c r="AG103" s="1490">
        <v>0</v>
      </c>
      <c r="AH103" s="1490">
        <v>0</v>
      </c>
      <c r="AI103" s="1512"/>
      <c r="AJ103" s="1511">
        <f>SUM(D103:AH103)</f>
        <v>0</v>
      </c>
      <c r="AK103" s="1487"/>
    </row>
    <row r="104" spans="1:39" s="1494" customFormat="1">
      <c r="A104" s="1481"/>
      <c r="C104" s="1486"/>
      <c r="D104" s="1486"/>
      <c r="E104" s="1486"/>
      <c r="F104" s="1486"/>
      <c r="G104" s="1486"/>
      <c r="H104" s="1486"/>
      <c r="I104" s="1486"/>
      <c r="J104" s="1486"/>
      <c r="K104" s="1486"/>
      <c r="L104" s="1486"/>
      <c r="M104" s="1486"/>
      <c r="N104" s="1486"/>
      <c r="O104" s="1486"/>
      <c r="P104" s="1486"/>
      <c r="Q104" s="1486"/>
      <c r="R104" s="1486"/>
      <c r="S104" s="1486"/>
      <c r="T104" s="1486"/>
      <c r="U104" s="1486"/>
      <c r="V104" s="1486"/>
      <c r="W104" s="1486"/>
      <c r="X104" s="1486"/>
      <c r="Y104" s="1486"/>
      <c r="Z104" s="1486"/>
      <c r="AA104" s="1486"/>
      <c r="AB104" s="1486"/>
      <c r="AC104" s="1486"/>
      <c r="AD104" s="1486"/>
      <c r="AE104" s="1486"/>
      <c r="AF104" s="1486"/>
      <c r="AG104" s="1486"/>
      <c r="AH104" s="1486"/>
      <c r="AJ104" s="1486"/>
      <c r="AM104" s="1501"/>
    </row>
    <row r="105" spans="1:39">
      <c r="C105" s="1510" t="s">
        <v>2022</v>
      </c>
      <c r="D105" s="4254"/>
      <c r="E105" s="4254"/>
      <c r="F105" s="4254"/>
      <c r="G105" s="4254"/>
      <c r="H105" s="4254"/>
      <c r="I105" s="4254"/>
      <c r="J105" s="4254"/>
      <c r="K105" s="4254"/>
      <c r="L105" s="4254"/>
      <c r="M105" s="4254"/>
      <c r="N105" s="4254"/>
      <c r="O105" s="4254"/>
      <c r="P105" s="4254"/>
      <c r="Q105" s="4254"/>
      <c r="R105" s="4254"/>
      <c r="S105" s="4254"/>
      <c r="T105" s="4254"/>
      <c r="U105" s="4254"/>
      <c r="V105" s="4254"/>
      <c r="W105" s="4254"/>
      <c r="X105" s="4254"/>
      <c r="Y105" s="4254"/>
      <c r="Z105" s="4254"/>
      <c r="AA105" s="4254"/>
      <c r="AB105" s="4254"/>
      <c r="AC105" s="4254"/>
      <c r="AD105" s="4254"/>
      <c r="AE105" s="4254"/>
      <c r="AF105" s="4254"/>
      <c r="AG105" s="4254"/>
      <c r="AH105" s="4254"/>
      <c r="AI105" s="4254"/>
      <c r="AJ105" s="4254"/>
    </row>
    <row r="106" spans="1:39">
      <c r="C106" s="1509" t="s">
        <v>1655</v>
      </c>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6" t="s">
        <v>2021</v>
      </c>
      <c r="AJ106" s="1505"/>
    </row>
    <row r="107" spans="1:39" s="1494" customFormat="1">
      <c r="A107" s="1481"/>
      <c r="C107" s="1508" t="s">
        <v>1905</v>
      </c>
      <c r="D107" s="1507"/>
      <c r="E107" s="1507"/>
      <c r="F107" s="1507"/>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6" t="s">
        <v>2020</v>
      </c>
      <c r="AJ107" s="1505"/>
      <c r="AM107" s="1501"/>
    </row>
    <row r="108" spans="1:39" s="1494" customFormat="1">
      <c r="A108" s="1481"/>
      <c r="C108" s="4208" t="s">
        <v>2019</v>
      </c>
      <c r="D108" s="4210"/>
      <c r="E108" s="4212"/>
      <c r="F108" s="4212"/>
      <c r="G108" s="4212"/>
      <c r="H108" s="4212"/>
      <c r="I108" s="4212"/>
      <c r="J108" s="4212"/>
      <c r="K108" s="4212"/>
      <c r="L108" s="4212"/>
      <c r="M108" s="4212"/>
      <c r="N108" s="4212"/>
      <c r="O108" s="4212"/>
      <c r="P108" s="4212"/>
      <c r="Q108" s="4212"/>
      <c r="R108" s="4212"/>
      <c r="S108" s="4212"/>
      <c r="T108" s="4212"/>
      <c r="U108" s="4212"/>
      <c r="V108" s="4212"/>
      <c r="W108" s="4212"/>
      <c r="X108" s="4212"/>
      <c r="Y108" s="4212"/>
      <c r="Z108" s="4212"/>
      <c r="AA108" s="4212"/>
      <c r="AB108" s="4212"/>
      <c r="AC108" s="4212"/>
      <c r="AD108" s="4212"/>
      <c r="AE108" s="4212"/>
      <c r="AF108" s="4212"/>
      <c r="AG108" s="4212"/>
      <c r="AH108" s="4212"/>
      <c r="AI108" s="1503" t="s">
        <v>1906</v>
      </c>
      <c r="AJ108" s="1502"/>
      <c r="AM108" s="1501"/>
    </row>
    <row r="109" spans="1:39" s="1494" customFormat="1">
      <c r="A109" s="1481"/>
      <c r="C109" s="4209"/>
      <c r="D109" s="4211"/>
      <c r="E109" s="4213"/>
      <c r="F109" s="4213"/>
      <c r="G109" s="4213"/>
      <c r="H109" s="4213"/>
      <c r="I109" s="4213"/>
      <c r="J109" s="4213"/>
      <c r="K109" s="4213"/>
      <c r="L109" s="4213"/>
      <c r="M109" s="4213"/>
      <c r="N109" s="4213"/>
      <c r="O109" s="4213"/>
      <c r="P109" s="4213"/>
      <c r="Q109" s="4213"/>
      <c r="R109" s="4213"/>
      <c r="S109" s="4213"/>
      <c r="T109" s="4213"/>
      <c r="U109" s="4213"/>
      <c r="V109" s="4213"/>
      <c r="W109" s="4213"/>
      <c r="X109" s="4213"/>
      <c r="Y109" s="4213"/>
      <c r="Z109" s="4213"/>
      <c r="AA109" s="4213"/>
      <c r="AB109" s="4213"/>
      <c r="AC109" s="4213"/>
      <c r="AD109" s="4213"/>
      <c r="AE109" s="4213"/>
      <c r="AF109" s="4213"/>
      <c r="AG109" s="4213"/>
      <c r="AH109" s="4213"/>
      <c r="AI109" s="1503" t="s">
        <v>1907</v>
      </c>
      <c r="AJ109" s="1502"/>
      <c r="AK109" s="1487"/>
      <c r="AM109" s="1501"/>
    </row>
    <row r="110" spans="1:39" s="1494" customFormat="1">
      <c r="A110" s="1481"/>
      <c r="C110" s="4233" t="s">
        <v>1899</v>
      </c>
      <c r="D110" s="4237"/>
      <c r="E110" s="4250"/>
      <c r="F110" s="4237"/>
      <c r="G110" s="4237"/>
      <c r="H110" s="4250"/>
      <c r="I110" s="4237"/>
      <c r="J110" s="4237"/>
      <c r="K110" s="4237"/>
      <c r="L110" s="4250"/>
      <c r="M110" s="4237"/>
      <c r="N110" s="4237"/>
      <c r="O110" s="4250"/>
      <c r="P110" s="4237"/>
      <c r="Q110" s="4237"/>
      <c r="R110" s="4237"/>
      <c r="S110" s="4250"/>
      <c r="T110" s="4237"/>
      <c r="U110" s="4237"/>
      <c r="V110" s="4250"/>
      <c r="W110" s="4237"/>
      <c r="X110" s="4237"/>
      <c r="Y110" s="4237"/>
      <c r="Z110" s="4250"/>
      <c r="AA110" s="4237"/>
      <c r="AB110" s="4237"/>
      <c r="AC110" s="4250"/>
      <c r="AD110" s="4237"/>
      <c r="AE110" s="4237"/>
      <c r="AF110" s="4250"/>
      <c r="AG110" s="4250"/>
      <c r="AH110" s="4237"/>
      <c r="AI110" s="1503" t="s">
        <v>1908</v>
      </c>
      <c r="AJ110" s="1504"/>
      <c r="AM110" s="1501"/>
    </row>
    <row r="111" spans="1:39" s="1494" customFormat="1">
      <c r="A111" s="1481"/>
      <c r="C111" s="4234"/>
      <c r="D111" s="4238"/>
      <c r="E111" s="4255"/>
      <c r="F111" s="4238"/>
      <c r="G111" s="4238"/>
      <c r="H111" s="4255"/>
      <c r="I111" s="4238"/>
      <c r="J111" s="4238"/>
      <c r="K111" s="4238"/>
      <c r="L111" s="4255"/>
      <c r="M111" s="4238"/>
      <c r="N111" s="4238"/>
      <c r="O111" s="4255"/>
      <c r="P111" s="4238"/>
      <c r="Q111" s="4238"/>
      <c r="R111" s="4238"/>
      <c r="S111" s="4255"/>
      <c r="T111" s="4238"/>
      <c r="U111" s="4238"/>
      <c r="V111" s="4255"/>
      <c r="W111" s="4238"/>
      <c r="X111" s="4238"/>
      <c r="Y111" s="4238"/>
      <c r="Z111" s="4255"/>
      <c r="AA111" s="4238"/>
      <c r="AB111" s="4238"/>
      <c r="AC111" s="4255"/>
      <c r="AD111" s="4238"/>
      <c r="AE111" s="4238"/>
      <c r="AF111" s="4255"/>
      <c r="AG111" s="4255"/>
      <c r="AH111" s="4238"/>
      <c r="AI111" s="1503" t="s">
        <v>1897</v>
      </c>
      <c r="AJ111" s="1502"/>
      <c r="AM111" s="1501"/>
    </row>
    <row r="112" spans="1:39" s="1494" customFormat="1">
      <c r="A112" s="1481"/>
      <c r="C112" s="4233" t="s">
        <v>1902</v>
      </c>
      <c r="D112" s="4250"/>
      <c r="E112" s="4250"/>
      <c r="F112" s="4250"/>
      <c r="G112" s="4250"/>
      <c r="H112" s="4250"/>
      <c r="I112" s="4250"/>
      <c r="J112" s="4250"/>
      <c r="K112" s="4250"/>
      <c r="L112" s="4250"/>
      <c r="M112" s="4250"/>
      <c r="N112" s="4250"/>
      <c r="O112" s="4250"/>
      <c r="P112" s="4250"/>
      <c r="Q112" s="4250"/>
      <c r="R112" s="4250"/>
      <c r="S112" s="4250"/>
      <c r="T112" s="4250"/>
      <c r="U112" s="4250"/>
      <c r="V112" s="4250"/>
      <c r="W112" s="4250"/>
      <c r="X112" s="4250"/>
      <c r="Y112" s="4250"/>
      <c r="Z112" s="4250"/>
      <c r="AA112" s="4250"/>
      <c r="AB112" s="4250"/>
      <c r="AC112" s="4250"/>
      <c r="AD112" s="4250"/>
      <c r="AE112" s="4250"/>
      <c r="AF112" s="4250"/>
      <c r="AG112" s="4250"/>
      <c r="AH112" s="4250"/>
      <c r="AI112" s="1500" t="s">
        <v>1909</v>
      </c>
      <c r="AJ112" s="1499"/>
      <c r="AM112" s="1498"/>
    </row>
    <row r="113" spans="1:39" s="1494" customFormat="1">
      <c r="A113" s="1481"/>
      <c r="C113" s="4247"/>
      <c r="D113" s="4251"/>
      <c r="E113" s="4251"/>
      <c r="F113" s="4251"/>
      <c r="G113" s="4251"/>
      <c r="H113" s="4251"/>
      <c r="I113" s="4251"/>
      <c r="J113" s="4251"/>
      <c r="K113" s="4251"/>
      <c r="L113" s="4251"/>
      <c r="M113" s="4251"/>
      <c r="N113" s="4251"/>
      <c r="O113" s="4251"/>
      <c r="P113" s="4251"/>
      <c r="Q113" s="4251"/>
      <c r="R113" s="4251"/>
      <c r="S113" s="4251"/>
      <c r="T113" s="4251"/>
      <c r="U113" s="4251"/>
      <c r="V113" s="4251"/>
      <c r="W113" s="4251"/>
      <c r="X113" s="4251"/>
      <c r="Y113" s="4251"/>
      <c r="Z113" s="4251"/>
      <c r="AA113" s="4251"/>
      <c r="AB113" s="4251"/>
      <c r="AC113" s="4251"/>
      <c r="AD113" s="4251"/>
      <c r="AE113" s="4251"/>
      <c r="AF113" s="4251"/>
      <c r="AG113" s="4251"/>
      <c r="AH113" s="4251"/>
      <c r="AI113" s="1497" t="s">
        <v>2018</v>
      </c>
      <c r="AJ113" s="1496"/>
      <c r="AK113" s="1487" t="str">
        <f>IF(AJ113="対象外","←７日間に満たない期間は達成判定の対象外",IF(AJ113="NG","←月単位未達成","←月単位達成"))</f>
        <v>←月単位達成</v>
      </c>
      <c r="AM113" s="1495" t="s">
        <v>2144</v>
      </c>
    </row>
    <row r="114" spans="1:39" hidden="1">
      <c r="C114" s="1491" t="s">
        <v>2017</v>
      </c>
      <c r="D114" s="1493">
        <v>0</v>
      </c>
      <c r="E114" s="1493">
        <v>0</v>
      </c>
      <c r="F114" s="1493">
        <v>0</v>
      </c>
      <c r="G114" s="1493">
        <v>0</v>
      </c>
      <c r="H114" s="1493">
        <v>0</v>
      </c>
      <c r="I114" s="1493">
        <v>0</v>
      </c>
      <c r="J114" s="1493">
        <v>0</v>
      </c>
      <c r="K114" s="1493">
        <v>0</v>
      </c>
      <c r="L114" s="1493">
        <v>0</v>
      </c>
      <c r="M114" s="1493">
        <v>0</v>
      </c>
      <c r="N114" s="1493">
        <v>0</v>
      </c>
      <c r="O114" s="1493">
        <v>0</v>
      </c>
      <c r="P114" s="1493">
        <v>0</v>
      </c>
      <c r="Q114" s="1493">
        <v>0</v>
      </c>
      <c r="R114" s="1493">
        <v>0</v>
      </c>
      <c r="S114" s="1493">
        <v>0</v>
      </c>
      <c r="T114" s="1493">
        <v>0</v>
      </c>
      <c r="U114" s="1493">
        <v>0</v>
      </c>
      <c r="V114" s="1493">
        <v>0</v>
      </c>
      <c r="W114" s="1493">
        <v>0</v>
      </c>
      <c r="X114" s="1493">
        <v>0</v>
      </c>
      <c r="Y114" s="1493">
        <v>0</v>
      </c>
      <c r="Z114" s="1493">
        <v>0</v>
      </c>
      <c r="AA114" s="1493">
        <v>1</v>
      </c>
      <c r="AB114" s="1493">
        <v>0</v>
      </c>
      <c r="AC114" s="1493">
        <v>0</v>
      </c>
      <c r="AD114" s="1493">
        <v>0</v>
      </c>
      <c r="AE114" s="1493">
        <v>0</v>
      </c>
      <c r="AF114" s="1493">
        <v>0</v>
      </c>
      <c r="AG114" s="1493">
        <v>0</v>
      </c>
      <c r="AH114" s="1493">
        <v>0</v>
      </c>
      <c r="AI114" s="1513"/>
      <c r="AJ114" s="1511">
        <f>SUM(D114:AH114)</f>
        <v>1</v>
      </c>
      <c r="AK114" s="1487"/>
    </row>
    <row r="115" spans="1:39" hidden="1">
      <c r="C115" s="1491" t="s">
        <v>2016</v>
      </c>
      <c r="D115" s="1490">
        <v>0</v>
      </c>
      <c r="E115" s="1490">
        <v>0</v>
      </c>
      <c r="F115" s="1490">
        <v>0</v>
      </c>
      <c r="G115" s="1490">
        <v>0</v>
      </c>
      <c r="H115" s="1490">
        <v>0</v>
      </c>
      <c r="I115" s="1490">
        <v>0</v>
      </c>
      <c r="J115" s="1490">
        <v>0</v>
      </c>
      <c r="K115" s="1490">
        <v>0</v>
      </c>
      <c r="L115" s="1490">
        <v>0</v>
      </c>
      <c r="M115" s="1490">
        <v>0</v>
      </c>
      <c r="N115" s="1490">
        <v>0</v>
      </c>
      <c r="O115" s="1490">
        <v>0</v>
      </c>
      <c r="P115" s="1490">
        <v>0</v>
      </c>
      <c r="Q115" s="1490">
        <v>0</v>
      </c>
      <c r="R115" s="1490">
        <v>0</v>
      </c>
      <c r="S115" s="1490">
        <v>0</v>
      </c>
      <c r="T115" s="1490">
        <v>0</v>
      </c>
      <c r="U115" s="1490">
        <v>0</v>
      </c>
      <c r="V115" s="1490">
        <v>0</v>
      </c>
      <c r="W115" s="1490">
        <v>0</v>
      </c>
      <c r="X115" s="1490">
        <v>0</v>
      </c>
      <c r="Y115" s="1490">
        <v>0</v>
      </c>
      <c r="Z115" s="1490">
        <v>0</v>
      </c>
      <c r="AA115" s="1490">
        <v>0</v>
      </c>
      <c r="AB115" s="1490">
        <v>0</v>
      </c>
      <c r="AC115" s="1490">
        <v>0</v>
      </c>
      <c r="AD115" s="1490">
        <v>0</v>
      </c>
      <c r="AE115" s="1490">
        <v>0</v>
      </c>
      <c r="AF115" s="1490">
        <v>0</v>
      </c>
      <c r="AG115" s="1490">
        <v>0</v>
      </c>
      <c r="AH115" s="1490">
        <v>0</v>
      </c>
      <c r="AI115" s="1512"/>
      <c r="AJ115" s="1511">
        <f>SUM(D115:AH115)</f>
        <v>0</v>
      </c>
      <c r="AK115" s="1487"/>
    </row>
    <row r="116" spans="1:39" hidden="1">
      <c r="C116" s="1491" t="s">
        <v>2015</v>
      </c>
      <c r="D116" s="1493">
        <v>0</v>
      </c>
      <c r="E116" s="1493">
        <v>0</v>
      </c>
      <c r="F116" s="1493">
        <v>0</v>
      </c>
      <c r="G116" s="1493">
        <v>0</v>
      </c>
      <c r="H116" s="1493">
        <v>0</v>
      </c>
      <c r="I116" s="1493">
        <v>0</v>
      </c>
      <c r="J116" s="1493">
        <v>0</v>
      </c>
      <c r="K116" s="1493">
        <v>0</v>
      </c>
      <c r="L116" s="1493">
        <v>0</v>
      </c>
      <c r="M116" s="1493">
        <v>1</v>
      </c>
      <c r="N116" s="1493">
        <v>0</v>
      </c>
      <c r="O116" s="1493">
        <v>0</v>
      </c>
      <c r="P116" s="1493">
        <v>0</v>
      </c>
      <c r="Q116" s="1493">
        <v>0</v>
      </c>
      <c r="R116" s="1493">
        <v>0</v>
      </c>
      <c r="S116" s="1493">
        <v>0</v>
      </c>
      <c r="T116" s="1493">
        <v>0</v>
      </c>
      <c r="U116" s="1493">
        <v>0</v>
      </c>
      <c r="V116" s="1493">
        <v>0</v>
      </c>
      <c r="W116" s="1493">
        <v>0</v>
      </c>
      <c r="X116" s="1493">
        <v>0</v>
      </c>
      <c r="Y116" s="1493">
        <v>0</v>
      </c>
      <c r="Z116" s="1493">
        <v>0</v>
      </c>
      <c r="AA116" s="1493">
        <v>0</v>
      </c>
      <c r="AB116" s="1493">
        <v>0</v>
      </c>
      <c r="AC116" s="1493">
        <v>0</v>
      </c>
      <c r="AD116" s="1493">
        <v>0</v>
      </c>
      <c r="AE116" s="1493">
        <v>0</v>
      </c>
      <c r="AF116" s="1493">
        <v>0</v>
      </c>
      <c r="AG116" s="1493">
        <v>0</v>
      </c>
      <c r="AH116" s="1493">
        <v>0</v>
      </c>
      <c r="AI116" s="1513"/>
      <c r="AJ116" s="1511">
        <f>SUM(D116:AH116)</f>
        <v>1</v>
      </c>
      <c r="AK116" s="1487"/>
    </row>
    <row r="117" spans="1:39" hidden="1">
      <c r="C117" s="1491" t="s">
        <v>2013</v>
      </c>
      <c r="D117" s="1490">
        <v>0</v>
      </c>
      <c r="E117" s="1490">
        <v>0</v>
      </c>
      <c r="F117" s="1490">
        <v>0</v>
      </c>
      <c r="G117" s="1490">
        <v>0</v>
      </c>
      <c r="H117" s="1490">
        <v>0</v>
      </c>
      <c r="I117" s="1490">
        <v>0</v>
      </c>
      <c r="J117" s="1490">
        <v>0</v>
      </c>
      <c r="K117" s="1490">
        <v>0</v>
      </c>
      <c r="L117" s="1490">
        <v>0</v>
      </c>
      <c r="M117" s="1490">
        <v>0</v>
      </c>
      <c r="N117" s="1490">
        <v>0</v>
      </c>
      <c r="O117" s="1490">
        <v>0</v>
      </c>
      <c r="P117" s="1490">
        <v>0</v>
      </c>
      <c r="Q117" s="1490">
        <v>0</v>
      </c>
      <c r="R117" s="1490">
        <v>0</v>
      </c>
      <c r="S117" s="1490">
        <v>0</v>
      </c>
      <c r="T117" s="1490">
        <v>0</v>
      </c>
      <c r="U117" s="1490">
        <v>0</v>
      </c>
      <c r="V117" s="1490">
        <v>0</v>
      </c>
      <c r="W117" s="1490">
        <v>0</v>
      </c>
      <c r="X117" s="1490">
        <v>0</v>
      </c>
      <c r="Y117" s="1490">
        <v>0</v>
      </c>
      <c r="Z117" s="1490">
        <v>0</v>
      </c>
      <c r="AA117" s="1490">
        <v>0</v>
      </c>
      <c r="AB117" s="1490">
        <v>0</v>
      </c>
      <c r="AC117" s="1490">
        <v>0</v>
      </c>
      <c r="AD117" s="1490">
        <v>0</v>
      </c>
      <c r="AE117" s="1490">
        <v>0</v>
      </c>
      <c r="AF117" s="1490">
        <v>0</v>
      </c>
      <c r="AG117" s="1490">
        <v>0</v>
      </c>
      <c r="AH117" s="1490">
        <v>0</v>
      </c>
      <c r="AI117" s="1512"/>
      <c r="AJ117" s="1511">
        <f>SUM(D117:AH117)</f>
        <v>0</v>
      </c>
      <c r="AK117" s="1487"/>
    </row>
    <row r="118" spans="1:39" s="1494" customFormat="1">
      <c r="A118" s="1481"/>
      <c r="C118" s="1486"/>
      <c r="D118" s="1486"/>
      <c r="E118" s="1486"/>
      <c r="F118" s="1486"/>
      <c r="G118" s="1486"/>
      <c r="H118" s="1486"/>
      <c r="I118" s="1486"/>
      <c r="J118" s="1486"/>
      <c r="K118" s="1486"/>
      <c r="L118" s="1486"/>
      <c r="M118" s="1486"/>
      <c r="N118" s="1486"/>
      <c r="O118" s="1486"/>
      <c r="P118" s="1486"/>
      <c r="Q118" s="1486"/>
      <c r="R118" s="1486"/>
      <c r="S118" s="1486"/>
      <c r="T118" s="1486"/>
      <c r="U118" s="1486"/>
      <c r="V118" s="1486"/>
      <c r="W118" s="1486"/>
      <c r="X118" s="1486"/>
      <c r="Y118" s="1486"/>
      <c r="Z118" s="1486"/>
      <c r="AA118" s="1486"/>
      <c r="AB118" s="1486"/>
      <c r="AC118" s="1486"/>
      <c r="AD118" s="1486"/>
      <c r="AE118" s="1486"/>
      <c r="AF118" s="1486"/>
      <c r="AG118" s="1486"/>
      <c r="AH118" s="1486"/>
      <c r="AJ118" s="1486"/>
      <c r="AM118" s="1501"/>
    </row>
    <row r="119" spans="1:39">
      <c r="C119" s="1510" t="s">
        <v>2022</v>
      </c>
      <c r="D119" s="4254"/>
      <c r="E119" s="4254"/>
      <c r="F119" s="4254"/>
      <c r="G119" s="4254"/>
      <c r="H119" s="4254"/>
      <c r="I119" s="4254"/>
      <c r="J119" s="4254"/>
      <c r="K119" s="4254"/>
      <c r="L119" s="4254"/>
      <c r="M119" s="4254"/>
      <c r="N119" s="4254"/>
      <c r="O119" s="4254"/>
      <c r="P119" s="4254"/>
      <c r="Q119" s="4254"/>
      <c r="R119" s="4254"/>
      <c r="S119" s="4254"/>
      <c r="T119" s="4254"/>
      <c r="U119" s="4254"/>
      <c r="V119" s="4254"/>
      <c r="W119" s="4254"/>
      <c r="X119" s="4254"/>
      <c r="Y119" s="4254"/>
      <c r="Z119" s="4254"/>
      <c r="AA119" s="4254"/>
      <c r="AB119" s="4254"/>
      <c r="AC119" s="4254"/>
      <c r="AD119" s="4254"/>
      <c r="AE119" s="4254"/>
      <c r="AF119" s="4254"/>
      <c r="AG119" s="4254"/>
      <c r="AH119" s="4254"/>
      <c r="AI119" s="4254"/>
      <c r="AJ119" s="4254"/>
    </row>
    <row r="120" spans="1:39">
      <c r="C120" s="1509" t="s">
        <v>1655</v>
      </c>
      <c r="D120" s="1507"/>
      <c r="E120" s="1507"/>
      <c r="F120" s="1507"/>
      <c r="G120" s="1507"/>
      <c r="H120" s="1507"/>
      <c r="I120" s="1507"/>
      <c r="J120" s="1507"/>
      <c r="K120" s="1507"/>
      <c r="L120" s="1507"/>
      <c r="M120" s="1507"/>
      <c r="N120" s="1507"/>
      <c r="O120" s="1507"/>
      <c r="P120" s="1507"/>
      <c r="Q120" s="1507"/>
      <c r="R120" s="1507"/>
      <c r="S120" s="1507"/>
      <c r="T120" s="1507"/>
      <c r="U120" s="1507"/>
      <c r="V120" s="1507"/>
      <c r="W120" s="1507"/>
      <c r="X120" s="1507"/>
      <c r="Y120" s="1507"/>
      <c r="Z120" s="1507"/>
      <c r="AA120" s="1507"/>
      <c r="AB120" s="1507"/>
      <c r="AC120" s="1507"/>
      <c r="AD120" s="1507"/>
      <c r="AE120" s="1507"/>
      <c r="AF120" s="1507"/>
      <c r="AG120" s="1507"/>
      <c r="AH120" s="1507"/>
      <c r="AI120" s="1506" t="s">
        <v>2021</v>
      </c>
      <c r="AJ120" s="1505"/>
    </row>
    <row r="121" spans="1:39" s="1494" customFormat="1">
      <c r="A121" s="1481"/>
      <c r="C121" s="1508" t="s">
        <v>1905</v>
      </c>
      <c r="D121" s="1507"/>
      <c r="E121" s="1507"/>
      <c r="F121" s="1507"/>
      <c r="G121" s="1507"/>
      <c r="H121" s="1507"/>
      <c r="I121" s="1507"/>
      <c r="J121" s="1507"/>
      <c r="K121" s="1507"/>
      <c r="L121" s="1507"/>
      <c r="M121" s="1507"/>
      <c r="N121" s="1507"/>
      <c r="O121" s="1507"/>
      <c r="P121" s="1507"/>
      <c r="Q121" s="1507"/>
      <c r="R121" s="1507"/>
      <c r="S121" s="1507"/>
      <c r="T121" s="1507"/>
      <c r="U121" s="1507"/>
      <c r="V121" s="1507"/>
      <c r="W121" s="1507"/>
      <c r="X121" s="1507"/>
      <c r="Y121" s="1507"/>
      <c r="Z121" s="1507"/>
      <c r="AA121" s="1507"/>
      <c r="AB121" s="1507"/>
      <c r="AC121" s="1507"/>
      <c r="AD121" s="1507"/>
      <c r="AE121" s="1507"/>
      <c r="AF121" s="1507"/>
      <c r="AG121" s="1507"/>
      <c r="AH121" s="1507"/>
      <c r="AI121" s="1506" t="s">
        <v>2020</v>
      </c>
      <c r="AJ121" s="1505"/>
      <c r="AM121" s="1501"/>
    </row>
    <row r="122" spans="1:39" s="1494" customFormat="1">
      <c r="A122" s="1481"/>
      <c r="C122" s="4208" t="s">
        <v>2019</v>
      </c>
      <c r="D122" s="4210"/>
      <c r="E122" s="4212"/>
      <c r="F122" s="4212"/>
      <c r="G122" s="4212"/>
      <c r="H122" s="4212"/>
      <c r="I122" s="4212"/>
      <c r="J122" s="4212"/>
      <c r="K122" s="4212"/>
      <c r="L122" s="4212"/>
      <c r="M122" s="4212"/>
      <c r="N122" s="4212"/>
      <c r="O122" s="4212"/>
      <c r="P122" s="4212"/>
      <c r="Q122" s="4212"/>
      <c r="R122" s="4212"/>
      <c r="S122" s="4212"/>
      <c r="T122" s="4212"/>
      <c r="U122" s="4212"/>
      <c r="V122" s="4212"/>
      <c r="W122" s="4212"/>
      <c r="X122" s="4212"/>
      <c r="Y122" s="4212"/>
      <c r="Z122" s="4212"/>
      <c r="AA122" s="4212"/>
      <c r="AB122" s="4212"/>
      <c r="AC122" s="4212"/>
      <c r="AD122" s="4212"/>
      <c r="AE122" s="4212"/>
      <c r="AF122" s="4212"/>
      <c r="AG122" s="4212"/>
      <c r="AH122" s="4212"/>
      <c r="AI122" s="1503" t="s">
        <v>1906</v>
      </c>
      <c r="AJ122" s="1502"/>
      <c r="AM122" s="1501"/>
    </row>
    <row r="123" spans="1:39" s="1494" customFormat="1">
      <c r="A123" s="1481"/>
      <c r="C123" s="4209"/>
      <c r="D123" s="4211"/>
      <c r="E123" s="4213"/>
      <c r="F123" s="4213"/>
      <c r="G123" s="4213"/>
      <c r="H123" s="4213"/>
      <c r="I123" s="4213"/>
      <c r="J123" s="4213"/>
      <c r="K123" s="4213"/>
      <c r="L123" s="4213"/>
      <c r="M123" s="4213"/>
      <c r="N123" s="4213"/>
      <c r="O123" s="4213"/>
      <c r="P123" s="4213"/>
      <c r="Q123" s="4213"/>
      <c r="R123" s="4213"/>
      <c r="S123" s="4213"/>
      <c r="T123" s="4213"/>
      <c r="U123" s="4213"/>
      <c r="V123" s="4213"/>
      <c r="W123" s="4213"/>
      <c r="X123" s="4213"/>
      <c r="Y123" s="4213"/>
      <c r="Z123" s="4213"/>
      <c r="AA123" s="4213"/>
      <c r="AB123" s="4213"/>
      <c r="AC123" s="4213"/>
      <c r="AD123" s="4213"/>
      <c r="AE123" s="4213"/>
      <c r="AF123" s="4213"/>
      <c r="AG123" s="4213"/>
      <c r="AH123" s="4213"/>
      <c r="AI123" s="1503" t="s">
        <v>1907</v>
      </c>
      <c r="AJ123" s="1502"/>
      <c r="AK123" s="1487"/>
      <c r="AM123" s="1501"/>
    </row>
    <row r="124" spans="1:39" s="1494" customFormat="1">
      <c r="A124" s="1481"/>
      <c r="C124" s="4233" t="s">
        <v>1899</v>
      </c>
      <c r="D124" s="4237"/>
      <c r="E124" s="4250"/>
      <c r="F124" s="4237"/>
      <c r="G124" s="4237"/>
      <c r="H124" s="4250"/>
      <c r="I124" s="4250"/>
      <c r="J124" s="4237"/>
      <c r="K124" s="4237"/>
      <c r="L124" s="4250"/>
      <c r="M124" s="4237"/>
      <c r="N124" s="4237"/>
      <c r="O124" s="4250"/>
      <c r="P124" s="4250"/>
      <c r="Q124" s="4237"/>
      <c r="R124" s="4237"/>
      <c r="S124" s="4250"/>
      <c r="T124" s="4237"/>
      <c r="U124" s="4237"/>
      <c r="V124" s="4250"/>
      <c r="W124" s="4250"/>
      <c r="X124" s="4237"/>
      <c r="Y124" s="4237"/>
      <c r="Z124" s="4250"/>
      <c r="AA124" s="4237"/>
      <c r="AB124" s="4237"/>
      <c r="AC124" s="4250"/>
      <c r="AD124" s="4250"/>
      <c r="AE124" s="4237"/>
      <c r="AF124" s="4237"/>
      <c r="AG124" s="4250"/>
      <c r="AH124" s="4250"/>
      <c r="AI124" s="1503" t="s">
        <v>1908</v>
      </c>
      <c r="AJ124" s="1504"/>
      <c r="AM124" s="1501"/>
    </row>
    <row r="125" spans="1:39" s="1494" customFormat="1">
      <c r="A125" s="1481"/>
      <c r="C125" s="4234"/>
      <c r="D125" s="4238"/>
      <c r="E125" s="4255"/>
      <c r="F125" s="4238"/>
      <c r="G125" s="4238"/>
      <c r="H125" s="4255"/>
      <c r="I125" s="4255"/>
      <c r="J125" s="4238"/>
      <c r="K125" s="4238"/>
      <c r="L125" s="4255"/>
      <c r="M125" s="4238"/>
      <c r="N125" s="4238"/>
      <c r="O125" s="4255"/>
      <c r="P125" s="4255"/>
      <c r="Q125" s="4238"/>
      <c r="R125" s="4238"/>
      <c r="S125" s="4255"/>
      <c r="T125" s="4238"/>
      <c r="U125" s="4238"/>
      <c r="V125" s="4255"/>
      <c r="W125" s="4255"/>
      <c r="X125" s="4238"/>
      <c r="Y125" s="4238"/>
      <c r="Z125" s="4255"/>
      <c r="AA125" s="4238"/>
      <c r="AB125" s="4238"/>
      <c r="AC125" s="4255"/>
      <c r="AD125" s="4255"/>
      <c r="AE125" s="4238"/>
      <c r="AF125" s="4238"/>
      <c r="AG125" s="4255"/>
      <c r="AH125" s="4255"/>
      <c r="AI125" s="1503" t="s">
        <v>1897</v>
      </c>
      <c r="AJ125" s="1502"/>
      <c r="AM125" s="1501"/>
    </row>
    <row r="126" spans="1:39" s="1494" customFormat="1">
      <c r="A126" s="1481"/>
      <c r="C126" s="4233" t="s">
        <v>1902</v>
      </c>
      <c r="D126" s="4250"/>
      <c r="E126" s="4250"/>
      <c r="F126" s="4250"/>
      <c r="G126" s="4250"/>
      <c r="H126" s="4250"/>
      <c r="I126" s="4250"/>
      <c r="J126" s="4250"/>
      <c r="K126" s="4250"/>
      <c r="L126" s="4250"/>
      <c r="M126" s="4250"/>
      <c r="N126" s="4250"/>
      <c r="O126" s="4250"/>
      <c r="P126" s="4250"/>
      <c r="Q126" s="4250"/>
      <c r="R126" s="4250"/>
      <c r="S126" s="4250"/>
      <c r="T126" s="4250"/>
      <c r="U126" s="4250"/>
      <c r="V126" s="4250"/>
      <c r="W126" s="4250"/>
      <c r="X126" s="4250"/>
      <c r="Y126" s="4250"/>
      <c r="Z126" s="4250"/>
      <c r="AA126" s="4250"/>
      <c r="AB126" s="4250"/>
      <c r="AC126" s="4250"/>
      <c r="AD126" s="4250"/>
      <c r="AE126" s="4250"/>
      <c r="AF126" s="4250"/>
      <c r="AG126" s="4250"/>
      <c r="AH126" s="4250"/>
      <c r="AI126" s="1500" t="s">
        <v>1909</v>
      </c>
      <c r="AJ126" s="1499"/>
      <c r="AM126" s="1498"/>
    </row>
    <row r="127" spans="1:39" s="1494" customFormat="1">
      <c r="A127" s="1481"/>
      <c r="C127" s="4247"/>
      <c r="D127" s="4251"/>
      <c r="E127" s="4251"/>
      <c r="F127" s="4251"/>
      <c r="G127" s="4251"/>
      <c r="H127" s="4251"/>
      <c r="I127" s="4251"/>
      <c r="J127" s="4251"/>
      <c r="K127" s="4251"/>
      <c r="L127" s="4251"/>
      <c r="M127" s="4251"/>
      <c r="N127" s="4251"/>
      <c r="O127" s="4251"/>
      <c r="P127" s="4251"/>
      <c r="Q127" s="4251"/>
      <c r="R127" s="4251"/>
      <c r="S127" s="4251"/>
      <c r="T127" s="4251"/>
      <c r="U127" s="4251"/>
      <c r="V127" s="4251"/>
      <c r="W127" s="4251"/>
      <c r="X127" s="4251"/>
      <c r="Y127" s="4251"/>
      <c r="Z127" s="4251"/>
      <c r="AA127" s="4251"/>
      <c r="AB127" s="4251"/>
      <c r="AC127" s="4251"/>
      <c r="AD127" s="4251"/>
      <c r="AE127" s="4251"/>
      <c r="AF127" s="4251"/>
      <c r="AG127" s="4251"/>
      <c r="AH127" s="4251"/>
      <c r="AI127" s="1497" t="s">
        <v>2018</v>
      </c>
      <c r="AJ127" s="1496"/>
      <c r="AK127" s="1487" t="str">
        <f>IF(AJ127="対象外","←７日間に満たない期間は達成判定の対象外",IF(AJ127="NG","←月単位未達成","←月単位達成"))</f>
        <v>←月単位達成</v>
      </c>
      <c r="AM127" s="1498" t="s">
        <v>2144</v>
      </c>
    </row>
    <row r="128" spans="1:39" hidden="1">
      <c r="C128" s="1491" t="s">
        <v>2017</v>
      </c>
      <c r="D128" s="1493">
        <v>0</v>
      </c>
      <c r="E128" s="1493">
        <v>0</v>
      </c>
      <c r="F128" s="1493">
        <v>0</v>
      </c>
      <c r="G128" s="1493">
        <v>0</v>
      </c>
      <c r="H128" s="1493">
        <v>0</v>
      </c>
      <c r="I128" s="1493">
        <v>0</v>
      </c>
      <c r="J128" s="1493">
        <v>0</v>
      </c>
      <c r="K128" s="1493">
        <v>0</v>
      </c>
      <c r="L128" s="1493">
        <v>0</v>
      </c>
      <c r="M128" s="1493">
        <v>0</v>
      </c>
      <c r="N128" s="1493">
        <v>0</v>
      </c>
      <c r="O128" s="1493">
        <v>0</v>
      </c>
      <c r="P128" s="1493">
        <v>0</v>
      </c>
      <c r="Q128" s="1493">
        <v>0</v>
      </c>
      <c r="R128" s="1493">
        <v>0</v>
      </c>
      <c r="S128" s="1493">
        <v>0</v>
      </c>
      <c r="T128" s="1493">
        <v>0</v>
      </c>
      <c r="U128" s="1493">
        <v>0</v>
      </c>
      <c r="V128" s="1493">
        <v>0</v>
      </c>
      <c r="W128" s="1493">
        <v>0</v>
      </c>
      <c r="X128" s="1493">
        <v>0</v>
      </c>
      <c r="Y128" s="1493">
        <v>0</v>
      </c>
      <c r="Z128" s="1493">
        <v>0</v>
      </c>
      <c r="AA128" s="1493">
        <v>0</v>
      </c>
      <c r="AB128" s="1493">
        <v>0</v>
      </c>
      <c r="AC128" s="1493">
        <v>0</v>
      </c>
      <c r="AD128" s="1493">
        <v>0</v>
      </c>
      <c r="AE128" s="1493">
        <v>1</v>
      </c>
      <c r="AF128" s="1493">
        <v>0</v>
      </c>
      <c r="AG128" s="1493">
        <v>0</v>
      </c>
      <c r="AH128" s="1493">
        <v>0</v>
      </c>
      <c r="AI128" s="1513"/>
      <c r="AJ128" s="1511">
        <f>SUM(D128:AH128)</f>
        <v>1</v>
      </c>
      <c r="AK128" s="1487"/>
      <c r="AM128" s="1498"/>
    </row>
    <row r="129" spans="1:39" hidden="1">
      <c r="C129" s="1491" t="s">
        <v>2016</v>
      </c>
      <c r="D129" s="1490">
        <v>0</v>
      </c>
      <c r="E129" s="1490">
        <v>0</v>
      </c>
      <c r="F129" s="1490">
        <v>0</v>
      </c>
      <c r="G129" s="1490">
        <v>0</v>
      </c>
      <c r="H129" s="1490">
        <v>0</v>
      </c>
      <c r="I129" s="1490">
        <v>0</v>
      </c>
      <c r="J129" s="1490">
        <v>0</v>
      </c>
      <c r="K129" s="1490">
        <v>0</v>
      </c>
      <c r="L129" s="1490">
        <v>0</v>
      </c>
      <c r="M129" s="1490">
        <v>0</v>
      </c>
      <c r="N129" s="1490">
        <v>0</v>
      </c>
      <c r="O129" s="1490">
        <v>0</v>
      </c>
      <c r="P129" s="1490">
        <v>0</v>
      </c>
      <c r="Q129" s="1490">
        <v>0</v>
      </c>
      <c r="R129" s="1490">
        <v>0</v>
      </c>
      <c r="S129" s="1490">
        <v>0</v>
      </c>
      <c r="T129" s="1490">
        <v>0</v>
      </c>
      <c r="U129" s="1490">
        <v>0</v>
      </c>
      <c r="V129" s="1490">
        <v>0</v>
      </c>
      <c r="W129" s="1490">
        <v>0</v>
      </c>
      <c r="X129" s="1490">
        <v>0</v>
      </c>
      <c r="Y129" s="1490">
        <v>0</v>
      </c>
      <c r="Z129" s="1490">
        <v>0</v>
      </c>
      <c r="AA129" s="1490">
        <v>0</v>
      </c>
      <c r="AB129" s="1490">
        <v>0</v>
      </c>
      <c r="AC129" s="1490">
        <v>0</v>
      </c>
      <c r="AD129" s="1490">
        <v>0</v>
      </c>
      <c r="AE129" s="1490">
        <v>0</v>
      </c>
      <c r="AF129" s="1490">
        <v>0</v>
      </c>
      <c r="AG129" s="1490">
        <v>0</v>
      </c>
      <c r="AH129" s="1490">
        <v>0</v>
      </c>
      <c r="AI129" s="1512"/>
      <c r="AJ129" s="1511">
        <f>SUM(D129:AH129)</f>
        <v>0</v>
      </c>
      <c r="AK129" s="1487"/>
      <c r="AM129" s="1498"/>
    </row>
    <row r="130" spans="1:39" hidden="1">
      <c r="C130" s="1491" t="s">
        <v>2015</v>
      </c>
      <c r="D130" s="1493">
        <v>0</v>
      </c>
      <c r="E130" s="1493">
        <v>0</v>
      </c>
      <c r="F130" s="1493">
        <v>0</v>
      </c>
      <c r="G130" s="1493">
        <v>0</v>
      </c>
      <c r="H130" s="1493">
        <v>0</v>
      </c>
      <c r="I130" s="1493">
        <v>0</v>
      </c>
      <c r="J130" s="1493">
        <v>0</v>
      </c>
      <c r="K130" s="1493">
        <v>0</v>
      </c>
      <c r="L130" s="1493">
        <v>0</v>
      </c>
      <c r="M130" s="1493">
        <v>0</v>
      </c>
      <c r="N130" s="1493">
        <v>0</v>
      </c>
      <c r="O130" s="1493">
        <v>0</v>
      </c>
      <c r="P130" s="1493">
        <v>0</v>
      </c>
      <c r="Q130" s="1493">
        <v>1</v>
      </c>
      <c r="R130" s="1493">
        <v>0</v>
      </c>
      <c r="S130" s="1493">
        <v>0</v>
      </c>
      <c r="T130" s="1493">
        <v>0</v>
      </c>
      <c r="U130" s="1493">
        <v>0</v>
      </c>
      <c r="V130" s="1493">
        <v>0</v>
      </c>
      <c r="W130" s="1493">
        <v>0</v>
      </c>
      <c r="X130" s="1493">
        <v>0</v>
      </c>
      <c r="Y130" s="1493">
        <v>0</v>
      </c>
      <c r="Z130" s="1493">
        <v>0</v>
      </c>
      <c r="AA130" s="1493">
        <v>0</v>
      </c>
      <c r="AB130" s="1493">
        <v>0</v>
      </c>
      <c r="AC130" s="1493">
        <v>0</v>
      </c>
      <c r="AD130" s="1493">
        <v>0</v>
      </c>
      <c r="AE130" s="1493">
        <v>0</v>
      </c>
      <c r="AF130" s="1493">
        <v>0</v>
      </c>
      <c r="AG130" s="1493">
        <v>0</v>
      </c>
      <c r="AH130" s="1493">
        <v>0</v>
      </c>
      <c r="AI130" s="1513"/>
      <c r="AJ130" s="1511">
        <f>SUM(D130:AH130)</f>
        <v>1</v>
      </c>
      <c r="AK130" s="1487"/>
      <c r="AM130" s="1498"/>
    </row>
    <row r="131" spans="1:39" hidden="1">
      <c r="C131" s="1491" t="s">
        <v>2013</v>
      </c>
      <c r="D131" s="1490">
        <v>0</v>
      </c>
      <c r="E131" s="1490">
        <v>0</v>
      </c>
      <c r="F131" s="1490">
        <v>0</v>
      </c>
      <c r="G131" s="1490">
        <v>0</v>
      </c>
      <c r="H131" s="1490">
        <v>0</v>
      </c>
      <c r="I131" s="1490">
        <v>0</v>
      </c>
      <c r="J131" s="1490">
        <v>0</v>
      </c>
      <c r="K131" s="1490">
        <v>0</v>
      </c>
      <c r="L131" s="1490">
        <v>0</v>
      </c>
      <c r="M131" s="1490">
        <v>0</v>
      </c>
      <c r="N131" s="1490">
        <v>0</v>
      </c>
      <c r="O131" s="1490">
        <v>0</v>
      </c>
      <c r="P131" s="1490">
        <v>0</v>
      </c>
      <c r="Q131" s="1490">
        <v>0</v>
      </c>
      <c r="R131" s="1490">
        <v>0</v>
      </c>
      <c r="S131" s="1490">
        <v>0</v>
      </c>
      <c r="T131" s="1490">
        <v>0</v>
      </c>
      <c r="U131" s="1490">
        <v>0</v>
      </c>
      <c r="V131" s="1490">
        <v>0</v>
      </c>
      <c r="W131" s="1490">
        <v>0</v>
      </c>
      <c r="X131" s="1490">
        <v>0</v>
      </c>
      <c r="Y131" s="1490">
        <v>0</v>
      </c>
      <c r="Z131" s="1490">
        <v>0</v>
      </c>
      <c r="AA131" s="1490">
        <v>0</v>
      </c>
      <c r="AB131" s="1490">
        <v>0</v>
      </c>
      <c r="AC131" s="1490">
        <v>0</v>
      </c>
      <c r="AD131" s="1490">
        <v>0</v>
      </c>
      <c r="AE131" s="1490">
        <v>0</v>
      </c>
      <c r="AF131" s="1490">
        <v>0</v>
      </c>
      <c r="AG131" s="1490">
        <v>0</v>
      </c>
      <c r="AH131" s="1490">
        <v>0</v>
      </c>
      <c r="AI131" s="1512"/>
      <c r="AJ131" s="1511">
        <f>SUM(D131:AH131)</f>
        <v>0</v>
      </c>
      <c r="AK131" s="1487"/>
      <c r="AM131" s="1498"/>
    </row>
    <row r="132" spans="1:39" s="1494" customFormat="1">
      <c r="A132" s="1481"/>
      <c r="C132" s="1486"/>
      <c r="D132" s="1486"/>
      <c r="E132" s="1486"/>
      <c r="F132" s="1486"/>
      <c r="G132" s="1486"/>
      <c r="H132" s="1486"/>
      <c r="I132" s="1486"/>
      <c r="J132" s="1486"/>
      <c r="K132" s="1486"/>
      <c r="L132" s="1486"/>
      <c r="M132" s="1486"/>
      <c r="N132" s="1486"/>
      <c r="O132" s="1486"/>
      <c r="P132" s="1486"/>
      <c r="Q132" s="1486"/>
      <c r="R132" s="1486"/>
      <c r="S132" s="1486"/>
      <c r="T132" s="1486"/>
      <c r="U132" s="1486"/>
      <c r="V132" s="1486"/>
      <c r="W132" s="1486"/>
      <c r="X132" s="1486"/>
      <c r="Y132" s="1486"/>
      <c r="Z132" s="1486"/>
      <c r="AA132" s="1486"/>
      <c r="AB132" s="1486"/>
      <c r="AC132" s="1486"/>
      <c r="AD132" s="1486"/>
      <c r="AE132" s="1486"/>
      <c r="AF132" s="1486"/>
      <c r="AG132" s="1486"/>
      <c r="AH132" s="1486"/>
      <c r="AJ132" s="1486"/>
      <c r="AM132" s="1498"/>
    </row>
    <row r="133" spans="1:39">
      <c r="C133" s="1510" t="s">
        <v>2022</v>
      </c>
      <c r="D133" s="4254"/>
      <c r="E133" s="4254"/>
      <c r="F133" s="4254"/>
      <c r="G133" s="4254"/>
      <c r="H133" s="4254"/>
      <c r="I133" s="4254"/>
      <c r="J133" s="4254"/>
      <c r="K133" s="4254"/>
      <c r="L133" s="4254"/>
      <c r="M133" s="4254"/>
      <c r="N133" s="4254"/>
      <c r="O133" s="4254"/>
      <c r="P133" s="4254"/>
      <c r="Q133" s="4254"/>
      <c r="R133" s="4254"/>
      <c r="S133" s="4254"/>
      <c r="T133" s="4254"/>
      <c r="U133" s="4254"/>
      <c r="V133" s="4254"/>
      <c r="W133" s="4254"/>
      <c r="X133" s="4254"/>
      <c r="Y133" s="4254"/>
      <c r="Z133" s="4254"/>
      <c r="AA133" s="4254"/>
      <c r="AB133" s="4254"/>
      <c r="AC133" s="4254"/>
      <c r="AD133" s="4254"/>
      <c r="AE133" s="4254"/>
      <c r="AF133" s="4254"/>
      <c r="AG133" s="4254"/>
      <c r="AH133" s="4254"/>
      <c r="AI133" s="4254"/>
      <c r="AJ133" s="4254"/>
      <c r="AM133" s="1498"/>
    </row>
    <row r="134" spans="1:39">
      <c r="C134" s="1509" t="s">
        <v>1655</v>
      </c>
      <c r="D134" s="1507"/>
      <c r="E134" s="1507"/>
      <c r="F134" s="1507"/>
      <c r="G134" s="1507"/>
      <c r="H134" s="1507"/>
      <c r="I134" s="1507"/>
      <c r="J134" s="1507"/>
      <c r="K134" s="1507"/>
      <c r="L134" s="1507"/>
      <c r="M134" s="1507"/>
      <c r="N134" s="1507"/>
      <c r="O134" s="1507"/>
      <c r="P134" s="1507"/>
      <c r="Q134" s="1507"/>
      <c r="R134" s="1507"/>
      <c r="S134" s="1507"/>
      <c r="T134" s="1507"/>
      <c r="U134" s="1507"/>
      <c r="V134" s="1507"/>
      <c r="W134" s="1507"/>
      <c r="X134" s="1507"/>
      <c r="Y134" s="1507"/>
      <c r="Z134" s="1507"/>
      <c r="AA134" s="1507"/>
      <c r="AB134" s="1507"/>
      <c r="AC134" s="1507"/>
      <c r="AD134" s="1507"/>
      <c r="AE134" s="1507"/>
      <c r="AF134" s="1507"/>
      <c r="AG134" s="1507"/>
      <c r="AH134" s="1507"/>
      <c r="AI134" s="1506" t="s">
        <v>2021</v>
      </c>
      <c r="AJ134" s="1505"/>
      <c r="AM134" s="1498"/>
    </row>
    <row r="135" spans="1:39" s="1494" customFormat="1">
      <c r="A135" s="1481"/>
      <c r="C135" s="1508" t="s">
        <v>1905</v>
      </c>
      <c r="D135" s="1507"/>
      <c r="E135" s="1507"/>
      <c r="F135" s="1507"/>
      <c r="G135" s="1507"/>
      <c r="H135" s="1507"/>
      <c r="I135" s="1507"/>
      <c r="J135" s="1507"/>
      <c r="K135" s="1507"/>
      <c r="L135" s="1507"/>
      <c r="M135" s="1507"/>
      <c r="N135" s="1507"/>
      <c r="O135" s="1507"/>
      <c r="P135" s="1507"/>
      <c r="Q135" s="1507"/>
      <c r="R135" s="1507"/>
      <c r="S135" s="1507"/>
      <c r="T135" s="1507"/>
      <c r="U135" s="1507"/>
      <c r="V135" s="1507"/>
      <c r="W135" s="1507"/>
      <c r="X135" s="1507"/>
      <c r="Y135" s="1507"/>
      <c r="Z135" s="1507"/>
      <c r="AA135" s="1507"/>
      <c r="AB135" s="1507"/>
      <c r="AC135" s="1507"/>
      <c r="AD135" s="1507"/>
      <c r="AE135" s="1507"/>
      <c r="AF135" s="1507"/>
      <c r="AG135" s="1507"/>
      <c r="AH135" s="1507"/>
      <c r="AI135" s="1506" t="s">
        <v>2020</v>
      </c>
      <c r="AJ135" s="1505"/>
      <c r="AM135" s="1498"/>
    </row>
    <row r="136" spans="1:39" s="1494" customFormat="1">
      <c r="A136" s="1481"/>
      <c r="C136" s="4208" t="s">
        <v>2019</v>
      </c>
      <c r="D136" s="4210"/>
      <c r="E136" s="4212"/>
      <c r="F136" s="4212"/>
      <c r="G136" s="4212"/>
      <c r="H136" s="4212"/>
      <c r="I136" s="4212"/>
      <c r="J136" s="4212"/>
      <c r="K136" s="4212"/>
      <c r="L136" s="4212"/>
      <c r="M136" s="4212"/>
      <c r="N136" s="4212"/>
      <c r="O136" s="4212"/>
      <c r="P136" s="4212"/>
      <c r="Q136" s="4212"/>
      <c r="R136" s="4212"/>
      <c r="S136" s="4212"/>
      <c r="T136" s="4212"/>
      <c r="U136" s="4212"/>
      <c r="V136" s="4212"/>
      <c r="W136" s="4212"/>
      <c r="X136" s="4212"/>
      <c r="Y136" s="4212"/>
      <c r="Z136" s="4212"/>
      <c r="AA136" s="4212"/>
      <c r="AB136" s="4212"/>
      <c r="AC136" s="4212"/>
      <c r="AD136" s="4212"/>
      <c r="AE136" s="4212"/>
      <c r="AF136" s="4212"/>
      <c r="AG136" s="4212"/>
      <c r="AH136" s="4212"/>
      <c r="AI136" s="1503" t="s">
        <v>1906</v>
      </c>
      <c r="AJ136" s="1502"/>
      <c r="AM136" s="1498"/>
    </row>
    <row r="137" spans="1:39" s="1494" customFormat="1">
      <c r="A137" s="1481"/>
      <c r="C137" s="4209"/>
      <c r="D137" s="4211"/>
      <c r="E137" s="4213"/>
      <c r="F137" s="4213"/>
      <c r="G137" s="4213"/>
      <c r="H137" s="4213"/>
      <c r="I137" s="4213"/>
      <c r="J137" s="4213"/>
      <c r="K137" s="4213"/>
      <c r="L137" s="4213"/>
      <c r="M137" s="4213"/>
      <c r="N137" s="4213"/>
      <c r="O137" s="4213"/>
      <c r="P137" s="4213"/>
      <c r="Q137" s="4213"/>
      <c r="R137" s="4213"/>
      <c r="S137" s="4213"/>
      <c r="T137" s="4213"/>
      <c r="U137" s="4213"/>
      <c r="V137" s="4213"/>
      <c r="W137" s="4213"/>
      <c r="X137" s="4213"/>
      <c r="Y137" s="4213"/>
      <c r="Z137" s="4213"/>
      <c r="AA137" s="4213"/>
      <c r="AB137" s="4213"/>
      <c r="AC137" s="4213"/>
      <c r="AD137" s="4213"/>
      <c r="AE137" s="4213"/>
      <c r="AF137" s="4213"/>
      <c r="AG137" s="4213"/>
      <c r="AH137" s="4213"/>
      <c r="AI137" s="1503" t="s">
        <v>1907</v>
      </c>
      <c r="AJ137" s="1502"/>
      <c r="AK137" s="1487" t="str">
        <f>IF(AJ138&gt;0.285,"",IF(AJ137&lt;AJ134,"←計画日数が足りません",""))</f>
        <v/>
      </c>
      <c r="AM137" s="1498"/>
    </row>
    <row r="138" spans="1:39" s="1494" customFormat="1">
      <c r="A138" s="1481"/>
      <c r="C138" s="4233" t="s">
        <v>1899</v>
      </c>
      <c r="D138" s="4237"/>
      <c r="E138" s="4250"/>
      <c r="F138" s="4250"/>
      <c r="G138" s="4237"/>
      <c r="H138" s="4237"/>
      <c r="I138" s="4250"/>
      <c r="J138" s="4237"/>
      <c r="K138" s="4237"/>
      <c r="L138" s="4250"/>
      <c r="M138" s="4250"/>
      <c r="N138" s="4237"/>
      <c r="O138" s="4237"/>
      <c r="P138" s="4250"/>
      <c r="Q138" s="4237"/>
      <c r="R138" s="4237"/>
      <c r="S138" s="4250"/>
      <c r="T138" s="4250"/>
      <c r="U138" s="4237"/>
      <c r="V138" s="4237"/>
      <c r="W138" s="4237"/>
      <c r="X138" s="4237"/>
      <c r="Y138" s="4237"/>
      <c r="Z138" s="4250"/>
      <c r="AA138" s="4250"/>
      <c r="AB138" s="4237"/>
      <c r="AC138" s="4250"/>
      <c r="AD138" s="4250"/>
      <c r="AE138" s="4250"/>
      <c r="AF138" s="4250"/>
      <c r="AG138" s="4250"/>
      <c r="AH138" s="4250"/>
      <c r="AI138" s="1503" t="s">
        <v>1908</v>
      </c>
      <c r="AJ138" s="1504"/>
      <c r="AM138" s="1498"/>
    </row>
    <row r="139" spans="1:39" s="1494" customFormat="1">
      <c r="A139" s="1481"/>
      <c r="C139" s="4234"/>
      <c r="D139" s="4238"/>
      <c r="E139" s="4255"/>
      <c r="F139" s="4255"/>
      <c r="G139" s="4238"/>
      <c r="H139" s="4238"/>
      <c r="I139" s="4255"/>
      <c r="J139" s="4238"/>
      <c r="K139" s="4238"/>
      <c r="L139" s="4255"/>
      <c r="M139" s="4255"/>
      <c r="N139" s="4238"/>
      <c r="O139" s="4238"/>
      <c r="P139" s="4255"/>
      <c r="Q139" s="4238"/>
      <c r="R139" s="4238"/>
      <c r="S139" s="4255"/>
      <c r="T139" s="4255"/>
      <c r="U139" s="4238"/>
      <c r="V139" s="4238"/>
      <c r="W139" s="4238"/>
      <c r="X139" s="4238"/>
      <c r="Y139" s="4238"/>
      <c r="Z139" s="4255"/>
      <c r="AA139" s="4255"/>
      <c r="AB139" s="4238"/>
      <c r="AC139" s="4255"/>
      <c r="AD139" s="4255"/>
      <c r="AE139" s="4255"/>
      <c r="AF139" s="4255"/>
      <c r="AG139" s="4255"/>
      <c r="AH139" s="4255"/>
      <c r="AI139" s="1503" t="s">
        <v>1897</v>
      </c>
      <c r="AJ139" s="1502"/>
      <c r="AM139" s="1498"/>
    </row>
    <row r="140" spans="1:39" s="1494" customFormat="1">
      <c r="A140" s="1481"/>
      <c r="C140" s="4233" t="s">
        <v>1902</v>
      </c>
      <c r="D140" s="4250"/>
      <c r="E140" s="4250"/>
      <c r="F140" s="4250"/>
      <c r="G140" s="4250"/>
      <c r="H140" s="4250"/>
      <c r="I140" s="4250"/>
      <c r="J140" s="4250"/>
      <c r="K140" s="4250"/>
      <c r="L140" s="4250"/>
      <c r="M140" s="4250"/>
      <c r="N140" s="4250"/>
      <c r="O140" s="4250"/>
      <c r="P140" s="4250"/>
      <c r="Q140" s="4250"/>
      <c r="R140" s="4250"/>
      <c r="S140" s="4250"/>
      <c r="T140" s="4250"/>
      <c r="U140" s="4250"/>
      <c r="V140" s="4250"/>
      <c r="W140" s="4250"/>
      <c r="X140" s="4250"/>
      <c r="Y140" s="4250"/>
      <c r="Z140" s="4250"/>
      <c r="AA140" s="4250"/>
      <c r="AB140" s="4250"/>
      <c r="AC140" s="4250"/>
      <c r="AD140" s="4250"/>
      <c r="AE140" s="4250"/>
      <c r="AF140" s="4250"/>
      <c r="AG140" s="4250"/>
      <c r="AH140" s="4250"/>
      <c r="AI140" s="1500" t="s">
        <v>1909</v>
      </c>
      <c r="AJ140" s="1499"/>
      <c r="AM140" s="1498"/>
    </row>
    <row r="141" spans="1:39" s="1494" customFormat="1">
      <c r="A141" s="1481"/>
      <c r="C141" s="4247"/>
      <c r="D141" s="4251"/>
      <c r="E141" s="4251"/>
      <c r="F141" s="4251"/>
      <c r="G141" s="4251"/>
      <c r="H141" s="4251"/>
      <c r="I141" s="4251"/>
      <c r="J141" s="4251"/>
      <c r="K141" s="4251"/>
      <c r="L141" s="4251"/>
      <c r="M141" s="4251"/>
      <c r="N141" s="4251"/>
      <c r="O141" s="4251"/>
      <c r="P141" s="4251"/>
      <c r="Q141" s="4251"/>
      <c r="R141" s="4251"/>
      <c r="S141" s="4251"/>
      <c r="T141" s="4251"/>
      <c r="U141" s="4251"/>
      <c r="V141" s="4251"/>
      <c r="W141" s="4251"/>
      <c r="X141" s="4251"/>
      <c r="Y141" s="4251"/>
      <c r="Z141" s="4251"/>
      <c r="AA141" s="4251"/>
      <c r="AB141" s="4251"/>
      <c r="AC141" s="4251"/>
      <c r="AD141" s="4251"/>
      <c r="AE141" s="4251"/>
      <c r="AF141" s="4251"/>
      <c r="AG141" s="4251"/>
      <c r="AH141" s="4251"/>
      <c r="AI141" s="1497" t="s">
        <v>2018</v>
      </c>
      <c r="AJ141" s="1496"/>
      <c r="AK141" s="1487" t="str">
        <f>IF(AJ141="対象外","←７日間に満たない期間は達成判定の対象外",IF(AJ141="NG","←月単位未達成","←月単位達成"))</f>
        <v>←月単位達成</v>
      </c>
      <c r="AM141" s="1495" t="s">
        <v>2144</v>
      </c>
    </row>
    <row r="142" spans="1:39" hidden="1">
      <c r="C142" s="1491" t="s">
        <v>2017</v>
      </c>
      <c r="D142" s="1493">
        <v>0</v>
      </c>
      <c r="E142" s="1493">
        <v>0</v>
      </c>
      <c r="F142" s="1493">
        <v>0</v>
      </c>
      <c r="G142" s="1493">
        <v>0</v>
      </c>
      <c r="H142" s="1493">
        <v>0</v>
      </c>
      <c r="I142" s="1493">
        <v>0</v>
      </c>
      <c r="J142" s="1493">
        <v>0</v>
      </c>
      <c r="K142" s="1493">
        <v>0</v>
      </c>
      <c r="L142" s="1493">
        <v>0</v>
      </c>
      <c r="M142" s="1493">
        <v>0</v>
      </c>
      <c r="N142" s="1493">
        <v>0</v>
      </c>
      <c r="O142" s="1493">
        <v>0</v>
      </c>
      <c r="P142" s="1493">
        <v>0</v>
      </c>
      <c r="Q142" s="1493">
        <v>0</v>
      </c>
      <c r="R142" s="1493">
        <v>0</v>
      </c>
      <c r="S142" s="1493">
        <v>0</v>
      </c>
      <c r="T142" s="1493">
        <v>0</v>
      </c>
      <c r="U142" s="1493">
        <v>0</v>
      </c>
      <c r="V142" s="1493">
        <v>0</v>
      </c>
      <c r="W142" s="1493">
        <v>0</v>
      </c>
      <c r="X142" s="1493">
        <v>0</v>
      </c>
      <c r="Y142" s="1493">
        <v>0</v>
      </c>
      <c r="Z142" s="1493">
        <v>0</v>
      </c>
      <c r="AA142" s="1493">
        <v>0</v>
      </c>
      <c r="AB142" s="1493">
        <v>0</v>
      </c>
      <c r="AC142" s="1493">
        <v>0</v>
      </c>
      <c r="AD142" s="1493">
        <v>0</v>
      </c>
      <c r="AE142" s="1493">
        <v>0</v>
      </c>
      <c r="AF142" s="1493">
        <v>0</v>
      </c>
      <c r="AG142" s="1493">
        <v>0</v>
      </c>
      <c r="AH142" s="1493">
        <v>0</v>
      </c>
      <c r="AI142" s="1513" t="s">
        <v>2014</v>
      </c>
      <c r="AJ142" s="1511">
        <f>SUM(D142:AH142)</f>
        <v>0</v>
      </c>
      <c r="AK142" s="1487"/>
    </row>
    <row r="143" spans="1:39" hidden="1">
      <c r="C143" s="1491" t="s">
        <v>2016</v>
      </c>
      <c r="D143" s="1490">
        <v>0</v>
      </c>
      <c r="E143" s="1490">
        <v>0</v>
      </c>
      <c r="F143" s="1490">
        <v>0</v>
      </c>
      <c r="G143" s="1490">
        <v>0</v>
      </c>
      <c r="H143" s="1490">
        <v>0</v>
      </c>
      <c r="I143" s="1490">
        <v>0</v>
      </c>
      <c r="J143" s="1490">
        <v>0</v>
      </c>
      <c r="K143" s="1490">
        <v>0</v>
      </c>
      <c r="L143" s="1490">
        <v>0</v>
      </c>
      <c r="M143" s="1490">
        <v>0</v>
      </c>
      <c r="N143" s="1490">
        <v>0</v>
      </c>
      <c r="O143" s="1490">
        <v>0</v>
      </c>
      <c r="P143" s="1490">
        <v>0</v>
      </c>
      <c r="Q143" s="1490">
        <v>0</v>
      </c>
      <c r="R143" s="1490">
        <v>0</v>
      </c>
      <c r="S143" s="1490">
        <v>0</v>
      </c>
      <c r="T143" s="1490">
        <v>0</v>
      </c>
      <c r="U143" s="1490">
        <v>0</v>
      </c>
      <c r="V143" s="1490">
        <v>0</v>
      </c>
      <c r="W143" s="1490">
        <v>0</v>
      </c>
      <c r="X143" s="1490">
        <v>0</v>
      </c>
      <c r="Y143" s="1490">
        <v>0</v>
      </c>
      <c r="Z143" s="1490">
        <v>0</v>
      </c>
      <c r="AA143" s="1490">
        <v>0</v>
      </c>
      <c r="AB143" s="1490">
        <v>0</v>
      </c>
      <c r="AC143" s="1490">
        <v>0</v>
      </c>
      <c r="AD143" s="1490">
        <v>0</v>
      </c>
      <c r="AE143" s="1490">
        <v>0</v>
      </c>
      <c r="AF143" s="1490">
        <v>0</v>
      </c>
      <c r="AG143" s="1490">
        <v>0</v>
      </c>
      <c r="AH143" s="1490">
        <v>0</v>
      </c>
      <c r="AI143" s="1512" t="s">
        <v>2012</v>
      </c>
      <c r="AJ143" s="1511">
        <f>SUM(D143:AH143)</f>
        <v>0</v>
      </c>
      <c r="AK143" s="1487"/>
    </row>
    <row r="144" spans="1:39" hidden="1">
      <c r="C144" s="1491" t="s">
        <v>2015</v>
      </c>
      <c r="D144" s="1493">
        <v>0</v>
      </c>
      <c r="E144" s="1493">
        <v>0</v>
      </c>
      <c r="F144" s="1493">
        <v>0</v>
      </c>
      <c r="G144" s="1493">
        <v>0</v>
      </c>
      <c r="H144" s="1493">
        <v>0</v>
      </c>
      <c r="I144" s="1493">
        <v>0</v>
      </c>
      <c r="J144" s="1493">
        <v>0</v>
      </c>
      <c r="K144" s="1493">
        <v>0</v>
      </c>
      <c r="L144" s="1493">
        <v>0</v>
      </c>
      <c r="M144" s="1493">
        <v>0</v>
      </c>
      <c r="N144" s="1493">
        <v>0</v>
      </c>
      <c r="O144" s="1493">
        <v>0</v>
      </c>
      <c r="P144" s="1493">
        <v>0</v>
      </c>
      <c r="Q144" s="1493">
        <v>1</v>
      </c>
      <c r="R144" s="1493">
        <v>0</v>
      </c>
      <c r="S144" s="1493">
        <v>0</v>
      </c>
      <c r="T144" s="1493">
        <v>0</v>
      </c>
      <c r="U144" s="1493">
        <v>0</v>
      </c>
      <c r="V144" s="1493">
        <v>0</v>
      </c>
      <c r="W144" s="1493">
        <v>0</v>
      </c>
      <c r="X144" s="1493">
        <v>0</v>
      </c>
      <c r="Y144" s="1493">
        <v>0</v>
      </c>
      <c r="Z144" s="1493">
        <v>0</v>
      </c>
      <c r="AA144" s="1493">
        <v>0</v>
      </c>
      <c r="AB144" s="1493">
        <v>0</v>
      </c>
      <c r="AC144" s="1493">
        <v>0</v>
      </c>
      <c r="AD144" s="1493">
        <v>0</v>
      </c>
      <c r="AE144" s="1493">
        <v>0</v>
      </c>
      <c r="AF144" s="1493">
        <v>0</v>
      </c>
      <c r="AG144" s="1493">
        <v>0</v>
      </c>
      <c r="AH144" s="1493">
        <v>0</v>
      </c>
      <c r="AI144" s="1513" t="s">
        <v>2014</v>
      </c>
      <c r="AJ144" s="1511">
        <f>SUM(D144:AH144)</f>
        <v>1</v>
      </c>
      <c r="AK144" s="1487"/>
    </row>
    <row r="145" spans="1:39" hidden="1">
      <c r="C145" s="1491" t="s">
        <v>2013</v>
      </c>
      <c r="D145" s="1490">
        <v>0</v>
      </c>
      <c r="E145" s="1490">
        <v>0</v>
      </c>
      <c r="F145" s="1490">
        <v>0</v>
      </c>
      <c r="G145" s="1490">
        <v>0</v>
      </c>
      <c r="H145" s="1490">
        <v>0</v>
      </c>
      <c r="I145" s="1490">
        <v>0</v>
      </c>
      <c r="J145" s="1490">
        <v>0</v>
      </c>
      <c r="K145" s="1490">
        <v>0</v>
      </c>
      <c r="L145" s="1490">
        <v>0</v>
      </c>
      <c r="M145" s="1490">
        <v>0</v>
      </c>
      <c r="N145" s="1490">
        <v>0</v>
      </c>
      <c r="O145" s="1490">
        <v>0</v>
      </c>
      <c r="P145" s="1490">
        <v>0</v>
      </c>
      <c r="Q145" s="1490">
        <v>1</v>
      </c>
      <c r="R145" s="1490">
        <v>0</v>
      </c>
      <c r="S145" s="1490">
        <v>0</v>
      </c>
      <c r="T145" s="1490">
        <v>0</v>
      </c>
      <c r="U145" s="1490">
        <v>0</v>
      </c>
      <c r="V145" s="1490">
        <v>0</v>
      </c>
      <c r="W145" s="1490">
        <v>0</v>
      </c>
      <c r="X145" s="1490">
        <v>0</v>
      </c>
      <c r="Y145" s="1490">
        <v>0</v>
      </c>
      <c r="Z145" s="1490">
        <v>0</v>
      </c>
      <c r="AA145" s="1490">
        <v>0</v>
      </c>
      <c r="AB145" s="1490">
        <v>0</v>
      </c>
      <c r="AC145" s="1490">
        <v>0</v>
      </c>
      <c r="AD145" s="1490">
        <v>0</v>
      </c>
      <c r="AE145" s="1490">
        <v>0</v>
      </c>
      <c r="AF145" s="1490">
        <v>0</v>
      </c>
      <c r="AG145" s="1490">
        <v>0</v>
      </c>
      <c r="AH145" s="1490">
        <v>0</v>
      </c>
      <c r="AI145" s="1512" t="s">
        <v>2012</v>
      </c>
      <c r="AJ145" s="1511">
        <f>SUM(D145:AH145)</f>
        <v>1</v>
      </c>
      <c r="AK145" s="1487"/>
    </row>
    <row r="146" spans="1:39" s="1494" customFormat="1">
      <c r="A146" s="1481"/>
      <c r="C146" s="1486"/>
      <c r="D146" s="1486"/>
      <c r="E146" s="1486"/>
      <c r="F146" s="1486"/>
      <c r="G146" s="1486"/>
      <c r="H146" s="1486"/>
      <c r="I146" s="1486"/>
      <c r="J146" s="1486"/>
      <c r="K146" s="1486"/>
      <c r="L146" s="1486"/>
      <c r="M146" s="1486"/>
      <c r="N146" s="1486"/>
      <c r="O146" s="1486"/>
      <c r="P146" s="1486"/>
      <c r="Q146" s="1486"/>
      <c r="R146" s="1486"/>
      <c r="S146" s="1486"/>
      <c r="T146" s="1486"/>
      <c r="U146" s="1486"/>
      <c r="V146" s="1486"/>
      <c r="W146" s="1486"/>
      <c r="X146" s="1486"/>
      <c r="Y146" s="1486"/>
      <c r="Z146" s="1486"/>
      <c r="AA146" s="1486"/>
      <c r="AB146" s="1486"/>
      <c r="AC146" s="1486"/>
      <c r="AD146" s="1486"/>
      <c r="AE146" s="1486"/>
      <c r="AF146" s="1486"/>
      <c r="AG146" s="1486"/>
      <c r="AH146" s="1486"/>
      <c r="AJ146" s="1486"/>
      <c r="AM146" s="1501"/>
    </row>
    <row r="147" spans="1:39">
      <c r="C147" s="1510" t="s">
        <v>2022</v>
      </c>
      <c r="D147" s="4254"/>
      <c r="E147" s="4254"/>
      <c r="F147" s="4254"/>
      <c r="G147" s="4254"/>
      <c r="H147" s="4254"/>
      <c r="I147" s="4254"/>
      <c r="J147" s="4254"/>
      <c r="K147" s="4254"/>
      <c r="L147" s="4254"/>
      <c r="M147" s="4254"/>
      <c r="N147" s="4254"/>
      <c r="O147" s="4254"/>
      <c r="P147" s="4254"/>
      <c r="Q147" s="4254"/>
      <c r="R147" s="4254"/>
      <c r="S147" s="4254"/>
      <c r="T147" s="4254"/>
      <c r="U147" s="4254"/>
      <c r="V147" s="4254"/>
      <c r="W147" s="4254"/>
      <c r="X147" s="4254"/>
      <c r="Y147" s="4254"/>
      <c r="Z147" s="4254"/>
      <c r="AA147" s="4254"/>
      <c r="AB147" s="4254"/>
      <c r="AC147" s="4254"/>
      <c r="AD147" s="4254"/>
      <c r="AE147" s="4254"/>
      <c r="AF147" s="4254"/>
      <c r="AG147" s="4254"/>
      <c r="AH147" s="4254"/>
      <c r="AI147" s="4254"/>
      <c r="AJ147" s="4254"/>
    </row>
    <row r="148" spans="1:39">
      <c r="C148" s="1509" t="s">
        <v>1655</v>
      </c>
      <c r="D148" s="1507"/>
      <c r="E148" s="1507"/>
      <c r="F148" s="1507"/>
      <c r="G148" s="1507"/>
      <c r="H148" s="1507"/>
      <c r="I148" s="1507"/>
      <c r="J148" s="1507"/>
      <c r="K148" s="1507"/>
      <c r="L148" s="1507"/>
      <c r="M148" s="1507"/>
      <c r="N148" s="1507"/>
      <c r="O148" s="1507"/>
      <c r="P148" s="1507"/>
      <c r="Q148" s="1507"/>
      <c r="R148" s="1507"/>
      <c r="S148" s="1507"/>
      <c r="T148" s="1507"/>
      <c r="U148" s="1507"/>
      <c r="V148" s="1507"/>
      <c r="W148" s="1507"/>
      <c r="X148" s="1507"/>
      <c r="Y148" s="1507"/>
      <c r="Z148" s="1507"/>
      <c r="AA148" s="1507"/>
      <c r="AB148" s="1507"/>
      <c r="AC148" s="1507"/>
      <c r="AD148" s="1507"/>
      <c r="AE148" s="1507"/>
      <c r="AF148" s="1507"/>
      <c r="AG148" s="1507"/>
      <c r="AH148" s="1507"/>
      <c r="AI148" s="1506" t="s">
        <v>2021</v>
      </c>
      <c r="AJ148" s="1505"/>
    </row>
    <row r="149" spans="1:39" s="1494" customFormat="1">
      <c r="A149" s="1481"/>
      <c r="C149" s="1508" t="s">
        <v>1905</v>
      </c>
      <c r="D149" s="1507"/>
      <c r="E149" s="1507"/>
      <c r="F149" s="1507"/>
      <c r="G149" s="1507"/>
      <c r="H149" s="1507"/>
      <c r="I149" s="1507"/>
      <c r="J149" s="1507"/>
      <c r="K149" s="1507"/>
      <c r="L149" s="1507"/>
      <c r="M149" s="1507"/>
      <c r="N149" s="1507"/>
      <c r="O149" s="1507"/>
      <c r="P149" s="1507"/>
      <c r="Q149" s="1507"/>
      <c r="R149" s="1507"/>
      <c r="S149" s="1507"/>
      <c r="T149" s="1507"/>
      <c r="U149" s="1507"/>
      <c r="V149" s="1507"/>
      <c r="W149" s="1507"/>
      <c r="X149" s="1507"/>
      <c r="Y149" s="1507"/>
      <c r="Z149" s="1507"/>
      <c r="AA149" s="1507"/>
      <c r="AB149" s="1507"/>
      <c r="AC149" s="1507"/>
      <c r="AD149" s="1507"/>
      <c r="AE149" s="1507"/>
      <c r="AF149" s="1507"/>
      <c r="AG149" s="1507"/>
      <c r="AH149" s="1507"/>
      <c r="AI149" s="1506" t="s">
        <v>2020</v>
      </c>
      <c r="AJ149" s="1505"/>
      <c r="AM149" s="1501"/>
    </row>
    <row r="150" spans="1:39" s="1494" customFormat="1">
      <c r="A150" s="1481"/>
      <c r="C150" s="4208" t="s">
        <v>2019</v>
      </c>
      <c r="D150" s="4210"/>
      <c r="E150" s="4212"/>
      <c r="F150" s="4212"/>
      <c r="G150" s="4212"/>
      <c r="H150" s="4212"/>
      <c r="I150" s="4212"/>
      <c r="J150" s="4212"/>
      <c r="K150" s="4212"/>
      <c r="L150" s="4212"/>
      <c r="M150" s="4212"/>
      <c r="N150" s="4212"/>
      <c r="O150" s="4212"/>
      <c r="P150" s="4212"/>
      <c r="Q150" s="4212"/>
      <c r="R150" s="4212"/>
      <c r="S150" s="4212"/>
      <c r="T150" s="4212"/>
      <c r="U150" s="4212"/>
      <c r="V150" s="4212"/>
      <c r="W150" s="4212"/>
      <c r="X150" s="4212"/>
      <c r="Y150" s="4212"/>
      <c r="Z150" s="4212"/>
      <c r="AA150" s="4212"/>
      <c r="AB150" s="4212"/>
      <c r="AC150" s="4212"/>
      <c r="AD150" s="4212"/>
      <c r="AE150" s="4212"/>
      <c r="AF150" s="4212"/>
      <c r="AG150" s="4212"/>
      <c r="AH150" s="4212"/>
      <c r="AI150" s="1503" t="s">
        <v>1906</v>
      </c>
      <c r="AJ150" s="1502"/>
      <c r="AM150" s="1501"/>
    </row>
    <row r="151" spans="1:39" s="1494" customFormat="1">
      <c r="A151" s="1481"/>
      <c r="C151" s="4209"/>
      <c r="D151" s="4211"/>
      <c r="E151" s="4213"/>
      <c r="F151" s="4213"/>
      <c r="G151" s="4213"/>
      <c r="H151" s="4213"/>
      <c r="I151" s="4213"/>
      <c r="J151" s="4213"/>
      <c r="K151" s="4213"/>
      <c r="L151" s="4213"/>
      <c r="M151" s="4213"/>
      <c r="N151" s="4213"/>
      <c r="O151" s="4213"/>
      <c r="P151" s="4213"/>
      <c r="Q151" s="4213"/>
      <c r="R151" s="4213"/>
      <c r="S151" s="4213"/>
      <c r="T151" s="4213"/>
      <c r="U151" s="4213"/>
      <c r="V151" s="4213"/>
      <c r="W151" s="4213"/>
      <c r="X151" s="4213"/>
      <c r="Y151" s="4213"/>
      <c r="Z151" s="4213"/>
      <c r="AA151" s="4213"/>
      <c r="AB151" s="4213"/>
      <c r="AC151" s="4213"/>
      <c r="AD151" s="4213"/>
      <c r="AE151" s="4213"/>
      <c r="AF151" s="4213"/>
      <c r="AG151" s="4213"/>
      <c r="AH151" s="4213"/>
      <c r="AI151" s="1503" t="s">
        <v>1907</v>
      </c>
      <c r="AJ151" s="1502"/>
      <c r="AK151" s="1487" t="str">
        <f>IF(AJ152&gt;0.285,"",IF(AJ151&lt;AJ148,"←計画日数が足りません",""))</f>
        <v/>
      </c>
      <c r="AM151" s="1501"/>
    </row>
    <row r="152" spans="1:39" s="1494" customFormat="1">
      <c r="A152" s="1481"/>
      <c r="C152" s="4233" t="s">
        <v>1899</v>
      </c>
      <c r="D152" s="4235"/>
      <c r="E152" s="4250"/>
      <c r="F152" s="4250"/>
      <c r="G152" s="4250"/>
      <c r="H152" s="4250"/>
      <c r="I152" s="4250"/>
      <c r="J152" s="4237"/>
      <c r="K152" s="4237"/>
      <c r="L152" s="4250"/>
      <c r="M152" s="4250"/>
      <c r="N152" s="4250"/>
      <c r="O152" s="4250"/>
      <c r="P152" s="4250"/>
      <c r="Q152" s="4237"/>
      <c r="R152" s="4237"/>
      <c r="S152" s="4250"/>
      <c r="T152" s="4250"/>
      <c r="U152" s="4250"/>
      <c r="V152" s="4250"/>
      <c r="W152" s="4250"/>
      <c r="X152" s="4237"/>
      <c r="Y152" s="4237"/>
      <c r="Z152" s="4250"/>
      <c r="AA152" s="4250"/>
      <c r="AB152" s="4250"/>
      <c r="AC152" s="4250"/>
      <c r="AD152" s="4250"/>
      <c r="AE152" s="4250"/>
      <c r="AF152" s="4250"/>
      <c r="AG152" s="4250"/>
      <c r="AH152" s="4250"/>
      <c r="AI152" s="1503" t="s">
        <v>1908</v>
      </c>
      <c r="AJ152" s="1504"/>
      <c r="AM152" s="1501"/>
    </row>
    <row r="153" spans="1:39" s="1494" customFormat="1">
      <c r="A153" s="1481"/>
      <c r="C153" s="4234"/>
      <c r="D153" s="4236"/>
      <c r="E153" s="4255"/>
      <c r="F153" s="4255"/>
      <c r="G153" s="4255"/>
      <c r="H153" s="4255"/>
      <c r="I153" s="4255"/>
      <c r="J153" s="4238"/>
      <c r="K153" s="4238"/>
      <c r="L153" s="4255"/>
      <c r="M153" s="4255"/>
      <c r="N153" s="4255"/>
      <c r="O153" s="4255"/>
      <c r="P153" s="4255"/>
      <c r="Q153" s="4238"/>
      <c r="R153" s="4238"/>
      <c r="S153" s="4255"/>
      <c r="T153" s="4255"/>
      <c r="U153" s="4255"/>
      <c r="V153" s="4255"/>
      <c r="W153" s="4255"/>
      <c r="X153" s="4238"/>
      <c r="Y153" s="4238"/>
      <c r="Z153" s="4255"/>
      <c r="AA153" s="4255"/>
      <c r="AB153" s="4255"/>
      <c r="AC153" s="4255"/>
      <c r="AD153" s="4255"/>
      <c r="AE153" s="4255"/>
      <c r="AF153" s="4255"/>
      <c r="AG153" s="4255"/>
      <c r="AH153" s="4255"/>
      <c r="AI153" s="1503" t="s">
        <v>1897</v>
      </c>
      <c r="AJ153" s="1502"/>
      <c r="AM153" s="1501"/>
    </row>
    <row r="154" spans="1:39" s="1494" customFormat="1">
      <c r="A154" s="1481"/>
      <c r="C154" s="4233" t="s">
        <v>1902</v>
      </c>
      <c r="D154" s="4248"/>
      <c r="E154" s="4250"/>
      <c r="F154" s="4250"/>
      <c r="G154" s="4250"/>
      <c r="H154" s="4250"/>
      <c r="I154" s="4250"/>
      <c r="J154" s="4250"/>
      <c r="K154" s="4250"/>
      <c r="L154" s="4250"/>
      <c r="M154" s="4250"/>
      <c r="N154" s="4250"/>
      <c r="O154" s="4250"/>
      <c r="P154" s="4250"/>
      <c r="Q154" s="4250"/>
      <c r="R154" s="4250"/>
      <c r="S154" s="4250"/>
      <c r="T154" s="4250"/>
      <c r="U154" s="4250"/>
      <c r="V154" s="4250"/>
      <c r="W154" s="4250"/>
      <c r="X154" s="4250"/>
      <c r="Y154" s="4250"/>
      <c r="Z154" s="4250"/>
      <c r="AA154" s="4250"/>
      <c r="AB154" s="4250"/>
      <c r="AC154" s="4250"/>
      <c r="AD154" s="4250"/>
      <c r="AE154" s="4250"/>
      <c r="AF154" s="4250"/>
      <c r="AG154" s="4250"/>
      <c r="AH154" s="4250"/>
      <c r="AI154" s="1500" t="s">
        <v>1909</v>
      </c>
      <c r="AJ154" s="1499"/>
      <c r="AM154" s="1498"/>
    </row>
    <row r="155" spans="1:39" s="1494" customFormat="1">
      <c r="A155" s="1481"/>
      <c r="C155" s="4247"/>
      <c r="D155" s="4249"/>
      <c r="E155" s="4251"/>
      <c r="F155" s="4251"/>
      <c r="G155" s="4251"/>
      <c r="H155" s="4251"/>
      <c r="I155" s="4251"/>
      <c r="J155" s="4251"/>
      <c r="K155" s="4251"/>
      <c r="L155" s="4251"/>
      <c r="M155" s="4251"/>
      <c r="N155" s="4251"/>
      <c r="O155" s="4251"/>
      <c r="P155" s="4251"/>
      <c r="Q155" s="4251"/>
      <c r="R155" s="4251"/>
      <c r="S155" s="4251"/>
      <c r="T155" s="4251"/>
      <c r="U155" s="4251"/>
      <c r="V155" s="4251"/>
      <c r="W155" s="4251"/>
      <c r="X155" s="4251"/>
      <c r="Y155" s="4251"/>
      <c r="Z155" s="4251"/>
      <c r="AA155" s="4251"/>
      <c r="AB155" s="4251"/>
      <c r="AC155" s="4251"/>
      <c r="AD155" s="4251"/>
      <c r="AE155" s="4251"/>
      <c r="AF155" s="4251"/>
      <c r="AG155" s="4251"/>
      <c r="AH155" s="4251"/>
      <c r="AI155" s="1497" t="s">
        <v>2018</v>
      </c>
      <c r="AJ155" s="1496"/>
      <c r="AK155" s="1487" t="str">
        <f>IF(AJ155="対象外","←７日間に満たない期間は達成判定の対象外",IF(AJ155="NG","←月単位未達成","←月単位達成"))</f>
        <v>←月単位達成</v>
      </c>
      <c r="AM155" s="1495" t="s">
        <v>2144</v>
      </c>
    </row>
    <row r="156" spans="1:39" hidden="1">
      <c r="C156" s="1491" t="s">
        <v>2017</v>
      </c>
      <c r="D156" s="1493">
        <v>0</v>
      </c>
      <c r="E156" s="1493">
        <v>0</v>
      </c>
      <c r="F156" s="1493">
        <v>0</v>
      </c>
      <c r="G156" s="1493">
        <v>0</v>
      </c>
      <c r="H156" s="1493">
        <v>0</v>
      </c>
      <c r="I156" s="1493">
        <v>0</v>
      </c>
      <c r="J156" s="1493">
        <v>0</v>
      </c>
      <c r="K156" s="1493">
        <v>0</v>
      </c>
      <c r="L156" s="1493">
        <v>0</v>
      </c>
      <c r="M156" s="1493">
        <v>0</v>
      </c>
      <c r="N156" s="1493">
        <v>0</v>
      </c>
      <c r="O156" s="1493">
        <v>0</v>
      </c>
      <c r="P156" s="1493">
        <v>0</v>
      </c>
      <c r="Q156" s="1493">
        <v>0</v>
      </c>
      <c r="R156" s="1493">
        <v>0</v>
      </c>
      <c r="S156" s="1493">
        <v>0</v>
      </c>
      <c r="T156" s="1493">
        <v>0</v>
      </c>
      <c r="U156" s="1493">
        <v>0</v>
      </c>
      <c r="V156" s="1493">
        <v>0</v>
      </c>
      <c r="W156" s="1493">
        <v>0</v>
      </c>
      <c r="X156" s="1493">
        <v>0</v>
      </c>
      <c r="Y156" s="1493">
        <v>0</v>
      </c>
      <c r="Z156" s="1493">
        <v>0</v>
      </c>
      <c r="AA156" s="1493">
        <v>0</v>
      </c>
      <c r="AB156" s="1493">
        <v>0</v>
      </c>
      <c r="AC156" s="1493">
        <v>0</v>
      </c>
      <c r="AD156" s="1493">
        <v>0</v>
      </c>
      <c r="AE156" s="1493">
        <v>0</v>
      </c>
      <c r="AF156" s="1493">
        <v>0</v>
      </c>
      <c r="AG156" s="1493">
        <v>0</v>
      </c>
      <c r="AH156" s="1493">
        <v>0</v>
      </c>
      <c r="AI156" s="1513" t="s">
        <v>2014</v>
      </c>
      <c r="AJ156" s="1511">
        <f>SUM(D156:AH156)</f>
        <v>0</v>
      </c>
      <c r="AK156" s="1487"/>
    </row>
    <row r="157" spans="1:39" hidden="1">
      <c r="C157" s="1491" t="s">
        <v>2016</v>
      </c>
      <c r="D157" s="1490">
        <v>0</v>
      </c>
      <c r="E157" s="1490">
        <v>0</v>
      </c>
      <c r="F157" s="1490">
        <v>0</v>
      </c>
      <c r="G157" s="1490">
        <v>0</v>
      </c>
      <c r="H157" s="1490">
        <v>0</v>
      </c>
      <c r="I157" s="1490">
        <v>0</v>
      </c>
      <c r="J157" s="1490">
        <v>0</v>
      </c>
      <c r="K157" s="1490">
        <v>0</v>
      </c>
      <c r="L157" s="1490">
        <v>0</v>
      </c>
      <c r="M157" s="1490">
        <v>0</v>
      </c>
      <c r="N157" s="1490">
        <v>0</v>
      </c>
      <c r="O157" s="1490">
        <v>0</v>
      </c>
      <c r="P157" s="1490">
        <v>0</v>
      </c>
      <c r="Q157" s="1490">
        <v>0</v>
      </c>
      <c r="R157" s="1490">
        <v>0</v>
      </c>
      <c r="S157" s="1490">
        <v>0</v>
      </c>
      <c r="T157" s="1490">
        <v>0</v>
      </c>
      <c r="U157" s="1490">
        <v>0</v>
      </c>
      <c r="V157" s="1490">
        <v>0</v>
      </c>
      <c r="W157" s="1490">
        <v>0</v>
      </c>
      <c r="X157" s="1490">
        <v>0</v>
      </c>
      <c r="Y157" s="1490">
        <v>0</v>
      </c>
      <c r="Z157" s="1490">
        <v>0</v>
      </c>
      <c r="AA157" s="1490">
        <v>0</v>
      </c>
      <c r="AB157" s="1490">
        <v>0</v>
      </c>
      <c r="AC157" s="1490">
        <v>0</v>
      </c>
      <c r="AD157" s="1490">
        <v>0</v>
      </c>
      <c r="AE157" s="1490">
        <v>0</v>
      </c>
      <c r="AF157" s="1490">
        <v>0</v>
      </c>
      <c r="AG157" s="1490">
        <v>0</v>
      </c>
      <c r="AH157" s="1490">
        <v>0</v>
      </c>
      <c r="AI157" s="1512" t="s">
        <v>2012</v>
      </c>
      <c r="AJ157" s="1511">
        <f>SUM(D157:AH157)</f>
        <v>0</v>
      </c>
      <c r="AK157" s="1487"/>
    </row>
    <row r="158" spans="1:39" hidden="1">
      <c r="C158" s="1491" t="s">
        <v>2015</v>
      </c>
      <c r="D158" s="1493">
        <v>0</v>
      </c>
      <c r="E158" s="1493">
        <v>0</v>
      </c>
      <c r="F158" s="1493">
        <v>0</v>
      </c>
      <c r="G158" s="1493">
        <v>0</v>
      </c>
      <c r="H158" s="1493">
        <v>0</v>
      </c>
      <c r="I158" s="1493">
        <v>0</v>
      </c>
      <c r="J158" s="1493">
        <v>0</v>
      </c>
      <c r="K158" s="1493">
        <v>0</v>
      </c>
      <c r="L158" s="1493">
        <v>0</v>
      </c>
      <c r="M158" s="1493">
        <v>0</v>
      </c>
      <c r="N158" s="1493">
        <v>0</v>
      </c>
      <c r="O158" s="1493">
        <v>0</v>
      </c>
      <c r="P158" s="1493">
        <v>0</v>
      </c>
      <c r="Q158" s="1493">
        <v>1</v>
      </c>
      <c r="R158" s="1493">
        <v>0</v>
      </c>
      <c r="S158" s="1493">
        <v>0</v>
      </c>
      <c r="T158" s="1493">
        <v>0</v>
      </c>
      <c r="U158" s="1493">
        <v>0</v>
      </c>
      <c r="V158" s="1493">
        <v>0</v>
      </c>
      <c r="W158" s="1493">
        <v>0</v>
      </c>
      <c r="X158" s="1493">
        <v>0</v>
      </c>
      <c r="Y158" s="1493">
        <v>0</v>
      </c>
      <c r="Z158" s="1493">
        <v>0</v>
      </c>
      <c r="AA158" s="1493">
        <v>0</v>
      </c>
      <c r="AB158" s="1493">
        <v>0</v>
      </c>
      <c r="AC158" s="1493">
        <v>0</v>
      </c>
      <c r="AD158" s="1493">
        <v>0</v>
      </c>
      <c r="AE158" s="1493">
        <v>0</v>
      </c>
      <c r="AF158" s="1493">
        <v>0</v>
      </c>
      <c r="AG158" s="1493">
        <v>0</v>
      </c>
      <c r="AH158" s="1493">
        <v>0</v>
      </c>
      <c r="AI158" s="1513" t="s">
        <v>2014</v>
      </c>
      <c r="AJ158" s="1511">
        <f>SUM(D158:AH158)</f>
        <v>1</v>
      </c>
      <c r="AK158" s="1487"/>
    </row>
    <row r="159" spans="1:39" hidden="1">
      <c r="C159" s="1491" t="s">
        <v>2013</v>
      </c>
      <c r="D159" s="1490">
        <v>0</v>
      </c>
      <c r="E159" s="1490">
        <v>0</v>
      </c>
      <c r="F159" s="1490">
        <v>0</v>
      </c>
      <c r="G159" s="1490">
        <v>0</v>
      </c>
      <c r="H159" s="1490">
        <v>0</v>
      </c>
      <c r="I159" s="1490">
        <v>0</v>
      </c>
      <c r="J159" s="1490">
        <v>0</v>
      </c>
      <c r="K159" s="1490">
        <v>0</v>
      </c>
      <c r="L159" s="1490">
        <v>0</v>
      </c>
      <c r="M159" s="1490">
        <v>0</v>
      </c>
      <c r="N159" s="1490">
        <v>0</v>
      </c>
      <c r="O159" s="1490">
        <v>0</v>
      </c>
      <c r="P159" s="1490">
        <v>0</v>
      </c>
      <c r="Q159" s="1490">
        <v>1</v>
      </c>
      <c r="R159" s="1490">
        <v>0</v>
      </c>
      <c r="S159" s="1490">
        <v>0</v>
      </c>
      <c r="T159" s="1490">
        <v>0</v>
      </c>
      <c r="U159" s="1490">
        <v>0</v>
      </c>
      <c r="V159" s="1490">
        <v>0</v>
      </c>
      <c r="W159" s="1490">
        <v>0</v>
      </c>
      <c r="X159" s="1490">
        <v>0</v>
      </c>
      <c r="Y159" s="1490">
        <v>0</v>
      </c>
      <c r="Z159" s="1490">
        <v>0</v>
      </c>
      <c r="AA159" s="1490">
        <v>0</v>
      </c>
      <c r="AB159" s="1490">
        <v>0</v>
      </c>
      <c r="AC159" s="1490">
        <v>0</v>
      </c>
      <c r="AD159" s="1490">
        <v>0</v>
      </c>
      <c r="AE159" s="1490">
        <v>0</v>
      </c>
      <c r="AF159" s="1490">
        <v>0</v>
      </c>
      <c r="AG159" s="1490">
        <v>0</v>
      </c>
      <c r="AH159" s="1490">
        <v>0</v>
      </c>
      <c r="AI159" s="1512" t="s">
        <v>2012</v>
      </c>
      <c r="AJ159" s="1511">
        <f>SUM(D159:AH159)</f>
        <v>1</v>
      </c>
      <c r="AK159" s="1487"/>
    </row>
    <row r="160" spans="1:39" s="1494" customFormat="1">
      <c r="A160" s="1481"/>
      <c r="C160" s="1486"/>
      <c r="D160" s="1486"/>
      <c r="E160" s="1486"/>
      <c r="F160" s="1486"/>
      <c r="G160" s="1493"/>
      <c r="H160" s="1486"/>
      <c r="I160" s="1486"/>
      <c r="J160" s="1486"/>
      <c r="K160" s="1486"/>
      <c r="L160" s="1486"/>
      <c r="M160" s="1486"/>
      <c r="N160" s="1486"/>
      <c r="O160" s="1486"/>
      <c r="P160" s="1486"/>
      <c r="Q160" s="1486"/>
      <c r="R160" s="1486"/>
      <c r="S160" s="1486"/>
      <c r="T160" s="1486"/>
      <c r="U160" s="1486"/>
      <c r="V160" s="1486"/>
      <c r="W160" s="1486"/>
      <c r="X160" s="1486"/>
      <c r="Y160" s="1486"/>
      <c r="Z160" s="1486"/>
      <c r="AA160" s="1486"/>
      <c r="AB160" s="1486"/>
      <c r="AC160" s="1486"/>
      <c r="AD160" s="1486"/>
      <c r="AE160" s="1486"/>
      <c r="AF160" s="1486"/>
      <c r="AG160" s="1486"/>
      <c r="AH160" s="1486"/>
      <c r="AJ160" s="1486"/>
      <c r="AM160" s="1501"/>
    </row>
    <row r="161" spans="1:39">
      <c r="C161" s="1510" t="s">
        <v>2022</v>
      </c>
      <c r="D161" s="4256"/>
      <c r="E161" s="4257"/>
      <c r="F161" s="4257"/>
      <c r="G161" s="4257"/>
      <c r="H161" s="4257"/>
      <c r="I161" s="4257"/>
      <c r="J161" s="4257"/>
      <c r="K161" s="4257"/>
      <c r="L161" s="4257"/>
      <c r="M161" s="4257"/>
      <c r="N161" s="4257"/>
      <c r="O161" s="4257"/>
      <c r="P161" s="4257"/>
      <c r="Q161" s="4257"/>
      <c r="R161" s="4257"/>
      <c r="S161" s="4257"/>
      <c r="T161" s="4257"/>
      <c r="U161" s="4257"/>
      <c r="V161" s="4257"/>
      <c r="W161" s="4257"/>
      <c r="X161" s="4257"/>
      <c r="Y161" s="4257"/>
      <c r="Z161" s="4257"/>
      <c r="AA161" s="4257"/>
      <c r="AB161" s="4257"/>
      <c r="AC161" s="4257"/>
      <c r="AD161" s="4257"/>
      <c r="AE161" s="4257"/>
      <c r="AF161" s="4257"/>
      <c r="AG161" s="4257"/>
      <c r="AH161" s="4257"/>
      <c r="AI161" s="4257"/>
      <c r="AJ161" s="4258"/>
    </row>
    <row r="162" spans="1:39">
      <c r="C162" s="1509" t="s">
        <v>1655</v>
      </c>
      <c r="D162" s="1507"/>
      <c r="E162" s="1507"/>
      <c r="F162" s="1507"/>
      <c r="G162" s="1507"/>
      <c r="H162" s="1507"/>
      <c r="I162" s="1507"/>
      <c r="J162" s="1507"/>
      <c r="K162" s="1507"/>
      <c r="L162" s="1507"/>
      <c r="M162" s="1507"/>
      <c r="N162" s="1507"/>
      <c r="O162" s="1507"/>
      <c r="P162" s="1507"/>
      <c r="Q162" s="1507"/>
      <c r="R162" s="1507"/>
      <c r="S162" s="1507"/>
      <c r="T162" s="1507"/>
      <c r="U162" s="1507"/>
      <c r="V162" s="1507"/>
      <c r="W162" s="1507"/>
      <c r="X162" s="1507"/>
      <c r="Y162" s="1507"/>
      <c r="Z162" s="1507"/>
      <c r="AA162" s="1507"/>
      <c r="AB162" s="1507"/>
      <c r="AC162" s="1507"/>
      <c r="AD162" s="1507"/>
      <c r="AE162" s="1507"/>
      <c r="AF162" s="1507"/>
      <c r="AG162" s="1507"/>
      <c r="AH162" s="1507"/>
      <c r="AI162" s="1506" t="s">
        <v>2021</v>
      </c>
      <c r="AJ162" s="1505"/>
    </row>
    <row r="163" spans="1:39" s="1494" customFormat="1">
      <c r="A163" s="1481"/>
      <c r="C163" s="1508" t="s">
        <v>1905</v>
      </c>
      <c r="D163" s="1507"/>
      <c r="E163" s="1507"/>
      <c r="F163" s="1507"/>
      <c r="G163" s="1507"/>
      <c r="H163" s="1507"/>
      <c r="I163" s="1507"/>
      <c r="J163" s="1507"/>
      <c r="K163" s="1507"/>
      <c r="L163" s="1507"/>
      <c r="M163" s="1507"/>
      <c r="N163" s="1507"/>
      <c r="O163" s="1507"/>
      <c r="P163" s="1507"/>
      <c r="Q163" s="1507"/>
      <c r="R163" s="1507"/>
      <c r="S163" s="1507"/>
      <c r="T163" s="1507"/>
      <c r="U163" s="1507"/>
      <c r="V163" s="1507"/>
      <c r="W163" s="1507"/>
      <c r="X163" s="1507"/>
      <c r="Y163" s="1507"/>
      <c r="Z163" s="1507"/>
      <c r="AA163" s="1507"/>
      <c r="AB163" s="1507"/>
      <c r="AC163" s="1507"/>
      <c r="AD163" s="1507"/>
      <c r="AE163" s="1507"/>
      <c r="AF163" s="1507"/>
      <c r="AG163" s="1507"/>
      <c r="AH163" s="1507"/>
      <c r="AI163" s="1506" t="s">
        <v>2020</v>
      </c>
      <c r="AJ163" s="1505"/>
      <c r="AM163" s="1501"/>
    </row>
    <row r="164" spans="1:39" s="1494" customFormat="1">
      <c r="A164" s="1481"/>
      <c r="C164" s="4208" t="s">
        <v>2019</v>
      </c>
      <c r="D164" s="4210"/>
      <c r="E164" s="4212"/>
      <c r="F164" s="4212"/>
      <c r="G164" s="4212"/>
      <c r="H164" s="4212"/>
      <c r="I164" s="4212"/>
      <c r="J164" s="4212"/>
      <c r="K164" s="4212"/>
      <c r="L164" s="4212"/>
      <c r="M164" s="4212"/>
      <c r="N164" s="4212"/>
      <c r="O164" s="4212"/>
      <c r="P164" s="4212"/>
      <c r="Q164" s="4212"/>
      <c r="R164" s="4212"/>
      <c r="S164" s="4212"/>
      <c r="T164" s="4212"/>
      <c r="U164" s="4212"/>
      <c r="V164" s="4212"/>
      <c r="W164" s="4212"/>
      <c r="X164" s="4212"/>
      <c r="Y164" s="4212"/>
      <c r="Z164" s="4212"/>
      <c r="AA164" s="4212"/>
      <c r="AB164" s="4212"/>
      <c r="AC164" s="4212"/>
      <c r="AD164" s="4212"/>
      <c r="AE164" s="4212"/>
      <c r="AF164" s="4212"/>
      <c r="AG164" s="4212"/>
      <c r="AH164" s="4212"/>
      <c r="AI164" s="1503" t="s">
        <v>1906</v>
      </c>
      <c r="AJ164" s="1502"/>
      <c r="AM164" s="1501"/>
    </row>
    <row r="165" spans="1:39" s="1494" customFormat="1">
      <c r="A165" s="1481"/>
      <c r="C165" s="4209"/>
      <c r="D165" s="4211"/>
      <c r="E165" s="4213"/>
      <c r="F165" s="4213"/>
      <c r="G165" s="4213"/>
      <c r="H165" s="4213"/>
      <c r="I165" s="4213"/>
      <c r="J165" s="4213"/>
      <c r="K165" s="4213"/>
      <c r="L165" s="4213"/>
      <c r="M165" s="4213"/>
      <c r="N165" s="4213"/>
      <c r="O165" s="4213"/>
      <c r="P165" s="4213"/>
      <c r="Q165" s="4213"/>
      <c r="R165" s="4213"/>
      <c r="S165" s="4213"/>
      <c r="T165" s="4213"/>
      <c r="U165" s="4213"/>
      <c r="V165" s="4213"/>
      <c r="W165" s="4213"/>
      <c r="X165" s="4213"/>
      <c r="Y165" s="4213"/>
      <c r="Z165" s="4213"/>
      <c r="AA165" s="4213"/>
      <c r="AB165" s="4213"/>
      <c r="AC165" s="4213"/>
      <c r="AD165" s="4213"/>
      <c r="AE165" s="4213"/>
      <c r="AF165" s="4213"/>
      <c r="AG165" s="4213"/>
      <c r="AH165" s="4213"/>
      <c r="AI165" s="1503" t="s">
        <v>1907</v>
      </c>
      <c r="AJ165" s="1502"/>
      <c r="AK165" s="1487" t="str">
        <f>IF(AJ166&gt;0.285,"",IF(AJ165&lt;AJ162,"←計画日数が足りません",""))</f>
        <v/>
      </c>
      <c r="AM165" s="1501"/>
    </row>
    <row r="166" spans="1:39" s="1494" customFormat="1">
      <c r="A166" s="1481"/>
      <c r="C166" s="4233" t="s">
        <v>1899</v>
      </c>
      <c r="D166" s="4235"/>
      <c r="E166" s="4250"/>
      <c r="F166" s="4250"/>
      <c r="G166" s="4250"/>
      <c r="H166" s="4250"/>
      <c r="I166" s="4250"/>
      <c r="J166" s="4250"/>
      <c r="K166" s="4250"/>
      <c r="L166" s="4250"/>
      <c r="M166" s="4250"/>
      <c r="N166" s="4250"/>
      <c r="O166" s="4250"/>
      <c r="P166" s="4250"/>
      <c r="Q166" s="4250"/>
      <c r="R166" s="4250"/>
      <c r="S166" s="4250"/>
      <c r="T166" s="4250"/>
      <c r="U166" s="4250"/>
      <c r="V166" s="4250"/>
      <c r="W166" s="4250"/>
      <c r="X166" s="4250"/>
      <c r="Y166" s="4250"/>
      <c r="Z166" s="4250"/>
      <c r="AA166" s="4250"/>
      <c r="AB166" s="4250"/>
      <c r="AC166" s="4250"/>
      <c r="AD166" s="4250"/>
      <c r="AE166" s="4250"/>
      <c r="AF166" s="4250"/>
      <c r="AG166" s="4250"/>
      <c r="AH166" s="4250"/>
      <c r="AI166" s="1503" t="s">
        <v>1908</v>
      </c>
      <c r="AJ166" s="1504"/>
      <c r="AM166" s="1501"/>
    </row>
    <row r="167" spans="1:39" s="1494" customFormat="1">
      <c r="A167" s="1481"/>
      <c r="C167" s="4234"/>
      <c r="D167" s="4236"/>
      <c r="E167" s="4255"/>
      <c r="F167" s="4255"/>
      <c r="G167" s="4255"/>
      <c r="H167" s="4255"/>
      <c r="I167" s="4255"/>
      <c r="J167" s="4255"/>
      <c r="K167" s="4255"/>
      <c r="L167" s="4255"/>
      <c r="M167" s="4255"/>
      <c r="N167" s="4255"/>
      <c r="O167" s="4255"/>
      <c r="P167" s="4255"/>
      <c r="Q167" s="4255"/>
      <c r="R167" s="4255"/>
      <c r="S167" s="4255"/>
      <c r="T167" s="4255"/>
      <c r="U167" s="4255"/>
      <c r="V167" s="4255"/>
      <c r="W167" s="4255"/>
      <c r="X167" s="4255"/>
      <c r="Y167" s="4255"/>
      <c r="Z167" s="4255"/>
      <c r="AA167" s="4255"/>
      <c r="AB167" s="4255"/>
      <c r="AC167" s="4255"/>
      <c r="AD167" s="4255"/>
      <c r="AE167" s="4255"/>
      <c r="AF167" s="4255"/>
      <c r="AG167" s="4255"/>
      <c r="AH167" s="4255"/>
      <c r="AI167" s="1503" t="s">
        <v>1897</v>
      </c>
      <c r="AJ167" s="1502"/>
      <c r="AM167" s="1501"/>
    </row>
    <row r="168" spans="1:39" s="1494" customFormat="1">
      <c r="A168" s="1481"/>
      <c r="C168" s="4233" t="s">
        <v>1902</v>
      </c>
      <c r="D168" s="4248"/>
      <c r="E168" s="4250"/>
      <c r="F168" s="4250"/>
      <c r="G168" s="4250"/>
      <c r="H168" s="4250"/>
      <c r="I168" s="4250"/>
      <c r="J168" s="4250"/>
      <c r="K168" s="4250"/>
      <c r="L168" s="4250"/>
      <c r="M168" s="4250"/>
      <c r="N168" s="4250"/>
      <c r="O168" s="4250"/>
      <c r="P168" s="4250"/>
      <c r="Q168" s="4250"/>
      <c r="R168" s="4250"/>
      <c r="S168" s="4250"/>
      <c r="T168" s="4250"/>
      <c r="U168" s="4250"/>
      <c r="V168" s="4250"/>
      <c r="W168" s="4250"/>
      <c r="X168" s="4250"/>
      <c r="Y168" s="4250"/>
      <c r="Z168" s="4250"/>
      <c r="AA168" s="4250"/>
      <c r="AB168" s="4250"/>
      <c r="AC168" s="4250"/>
      <c r="AD168" s="4250"/>
      <c r="AE168" s="4250"/>
      <c r="AF168" s="4250"/>
      <c r="AG168" s="4250"/>
      <c r="AH168" s="4250"/>
      <c r="AI168" s="1500" t="s">
        <v>1909</v>
      </c>
      <c r="AJ168" s="1499"/>
      <c r="AM168" s="1498"/>
    </row>
    <row r="169" spans="1:39" s="1494" customFormat="1">
      <c r="A169" s="1481"/>
      <c r="C169" s="4247"/>
      <c r="D169" s="4249"/>
      <c r="E169" s="4251"/>
      <c r="F169" s="4251"/>
      <c r="G169" s="4251"/>
      <c r="H169" s="4251"/>
      <c r="I169" s="4251"/>
      <c r="J169" s="4251"/>
      <c r="K169" s="4251"/>
      <c r="L169" s="4251"/>
      <c r="M169" s="4251"/>
      <c r="N169" s="4251"/>
      <c r="O169" s="4251"/>
      <c r="P169" s="4251"/>
      <c r="Q169" s="4251"/>
      <c r="R169" s="4251"/>
      <c r="S169" s="4251"/>
      <c r="T169" s="4251"/>
      <c r="U169" s="4251"/>
      <c r="V169" s="4251"/>
      <c r="W169" s="4251"/>
      <c r="X169" s="4251"/>
      <c r="Y169" s="4251"/>
      <c r="Z169" s="4251"/>
      <c r="AA169" s="4251"/>
      <c r="AB169" s="4251"/>
      <c r="AC169" s="4251"/>
      <c r="AD169" s="4251"/>
      <c r="AE169" s="4251"/>
      <c r="AF169" s="4251"/>
      <c r="AG169" s="4251"/>
      <c r="AH169" s="4251"/>
      <c r="AI169" s="1497" t="s">
        <v>2018</v>
      </c>
      <c r="AJ169" s="1496"/>
      <c r="AK169" s="1487" t="str">
        <f>IF(AJ169="対象外","←７日間に満たない期間は達成判定の対象外",IF(AJ169="NG","←月単位未達成","←月単位達成"))</f>
        <v>←月単位達成</v>
      </c>
      <c r="AM169" s="1495" t="s">
        <v>2143</v>
      </c>
    </row>
    <row r="170" spans="1:39" hidden="1">
      <c r="C170" s="1491" t="s">
        <v>2017</v>
      </c>
      <c r="D170" s="1493">
        <v>0</v>
      </c>
      <c r="E170" s="1493">
        <v>0</v>
      </c>
      <c r="F170" s="1493">
        <v>0</v>
      </c>
      <c r="G170" s="1493">
        <v>0</v>
      </c>
      <c r="H170" s="1493">
        <v>0</v>
      </c>
      <c r="I170" s="1493">
        <v>0</v>
      </c>
      <c r="J170" s="1493">
        <v>0</v>
      </c>
      <c r="K170" s="1493">
        <v>0</v>
      </c>
      <c r="L170" s="1493">
        <v>0</v>
      </c>
      <c r="M170" s="1493">
        <v>0</v>
      </c>
      <c r="N170" s="1493">
        <v>0</v>
      </c>
      <c r="O170" s="1493">
        <v>0</v>
      </c>
      <c r="P170" s="1493">
        <v>0</v>
      </c>
      <c r="Q170" s="1493">
        <v>0</v>
      </c>
      <c r="R170" s="1493">
        <v>0</v>
      </c>
      <c r="S170" s="1493">
        <v>0</v>
      </c>
      <c r="T170" s="1493">
        <v>0</v>
      </c>
      <c r="U170" s="1493">
        <v>0</v>
      </c>
      <c r="V170" s="1493">
        <v>0</v>
      </c>
      <c r="W170" s="1493">
        <v>0</v>
      </c>
      <c r="X170" s="1493">
        <v>0</v>
      </c>
      <c r="Y170" s="1493">
        <v>0</v>
      </c>
      <c r="Z170" s="1493">
        <v>0</v>
      </c>
      <c r="AA170" s="1493">
        <v>0</v>
      </c>
      <c r="AB170" s="1493">
        <v>1</v>
      </c>
      <c r="AC170" s="1493">
        <v>0</v>
      </c>
      <c r="AD170" s="1493">
        <v>0</v>
      </c>
      <c r="AE170" s="1493">
        <v>0</v>
      </c>
      <c r="AF170" s="1493">
        <v>0</v>
      </c>
      <c r="AG170" s="1493">
        <v>0</v>
      </c>
      <c r="AH170" s="1493">
        <v>0</v>
      </c>
      <c r="AI170" s="1513" t="s">
        <v>2014</v>
      </c>
      <c r="AJ170" s="1511">
        <v>1</v>
      </c>
      <c r="AK170" s="1487"/>
    </row>
    <row r="171" spans="1:39" hidden="1">
      <c r="C171" s="1491" t="s">
        <v>2016</v>
      </c>
      <c r="D171" s="1490">
        <v>0</v>
      </c>
      <c r="E171" s="1490">
        <v>0</v>
      </c>
      <c r="F171" s="1490">
        <v>0</v>
      </c>
      <c r="G171" s="1490">
        <v>0</v>
      </c>
      <c r="H171" s="1490">
        <v>0</v>
      </c>
      <c r="I171" s="1490">
        <v>0</v>
      </c>
      <c r="J171" s="1490">
        <v>0</v>
      </c>
      <c r="K171" s="1490">
        <v>0</v>
      </c>
      <c r="L171" s="1490">
        <v>0</v>
      </c>
      <c r="M171" s="1490">
        <v>0</v>
      </c>
      <c r="N171" s="1490">
        <v>0</v>
      </c>
      <c r="O171" s="1490">
        <v>0</v>
      </c>
      <c r="P171" s="1490">
        <v>0</v>
      </c>
      <c r="Q171" s="1490">
        <v>0</v>
      </c>
      <c r="R171" s="1490">
        <v>0</v>
      </c>
      <c r="S171" s="1490">
        <v>0</v>
      </c>
      <c r="T171" s="1490">
        <v>0</v>
      </c>
      <c r="U171" s="1490">
        <v>0</v>
      </c>
      <c r="V171" s="1490">
        <v>0</v>
      </c>
      <c r="W171" s="1490">
        <v>0</v>
      </c>
      <c r="X171" s="1490">
        <v>0</v>
      </c>
      <c r="Y171" s="1490">
        <v>0</v>
      </c>
      <c r="Z171" s="1490">
        <v>0</v>
      </c>
      <c r="AA171" s="1490">
        <v>0</v>
      </c>
      <c r="AB171" s="1490">
        <v>0</v>
      </c>
      <c r="AC171" s="1490">
        <v>0</v>
      </c>
      <c r="AD171" s="1490">
        <v>0</v>
      </c>
      <c r="AE171" s="1490">
        <v>0</v>
      </c>
      <c r="AF171" s="1490">
        <v>0</v>
      </c>
      <c r="AG171" s="1490">
        <v>0</v>
      </c>
      <c r="AH171" s="1490">
        <v>0</v>
      </c>
      <c r="AI171" s="1512" t="s">
        <v>2012</v>
      </c>
      <c r="AJ171" s="1511">
        <v>0</v>
      </c>
      <c r="AK171" s="1487"/>
    </row>
    <row r="172" spans="1:39" hidden="1">
      <c r="C172" s="1491" t="s">
        <v>2015</v>
      </c>
      <c r="D172" s="1493">
        <v>0</v>
      </c>
      <c r="E172" s="1493">
        <v>0</v>
      </c>
      <c r="F172" s="1493">
        <v>0</v>
      </c>
      <c r="G172" s="1493">
        <v>0</v>
      </c>
      <c r="H172" s="1493">
        <v>0</v>
      </c>
      <c r="I172" s="1493">
        <v>0</v>
      </c>
      <c r="J172" s="1493">
        <v>0</v>
      </c>
      <c r="K172" s="1493">
        <v>0</v>
      </c>
      <c r="L172" s="1493">
        <v>0</v>
      </c>
      <c r="M172" s="1493">
        <v>0</v>
      </c>
      <c r="N172" s="1493">
        <v>1</v>
      </c>
      <c r="O172" s="1493">
        <v>0</v>
      </c>
      <c r="P172" s="1493">
        <v>0</v>
      </c>
      <c r="Q172" s="1493">
        <v>0</v>
      </c>
      <c r="R172" s="1493">
        <v>0</v>
      </c>
      <c r="S172" s="1493">
        <v>0</v>
      </c>
      <c r="T172" s="1493">
        <v>0</v>
      </c>
      <c r="U172" s="1493">
        <v>0</v>
      </c>
      <c r="V172" s="1493">
        <v>0</v>
      </c>
      <c r="W172" s="1493">
        <v>0</v>
      </c>
      <c r="X172" s="1493">
        <v>0</v>
      </c>
      <c r="Y172" s="1493">
        <v>0</v>
      </c>
      <c r="Z172" s="1493">
        <v>0</v>
      </c>
      <c r="AA172" s="1493">
        <v>0</v>
      </c>
      <c r="AB172" s="1493">
        <v>0</v>
      </c>
      <c r="AC172" s="1493">
        <v>0</v>
      </c>
      <c r="AD172" s="1493">
        <v>0</v>
      </c>
      <c r="AE172" s="1493">
        <v>0</v>
      </c>
      <c r="AF172" s="1493">
        <v>0</v>
      </c>
      <c r="AG172" s="1493">
        <v>0</v>
      </c>
      <c r="AH172" s="1493">
        <v>0</v>
      </c>
      <c r="AI172" s="1513" t="s">
        <v>2014</v>
      </c>
      <c r="AJ172" s="1511">
        <v>1</v>
      </c>
      <c r="AK172" s="1487"/>
    </row>
    <row r="173" spans="1:39" hidden="1">
      <c r="C173" s="1491" t="s">
        <v>2013</v>
      </c>
      <c r="D173" s="1490">
        <v>0</v>
      </c>
      <c r="E173" s="1490">
        <v>0</v>
      </c>
      <c r="F173" s="1490">
        <v>0</v>
      </c>
      <c r="G173" s="1490">
        <v>0</v>
      </c>
      <c r="H173" s="1490">
        <v>0</v>
      </c>
      <c r="I173" s="1490">
        <v>0</v>
      </c>
      <c r="J173" s="1490">
        <v>0</v>
      </c>
      <c r="K173" s="1490">
        <v>0</v>
      </c>
      <c r="L173" s="1490">
        <v>0</v>
      </c>
      <c r="M173" s="1490">
        <v>0</v>
      </c>
      <c r="N173" s="1490">
        <v>0</v>
      </c>
      <c r="O173" s="1490">
        <v>0</v>
      </c>
      <c r="P173" s="1490">
        <v>0</v>
      </c>
      <c r="Q173" s="1490">
        <v>0</v>
      </c>
      <c r="R173" s="1490">
        <v>0</v>
      </c>
      <c r="S173" s="1490">
        <v>0</v>
      </c>
      <c r="T173" s="1490">
        <v>0</v>
      </c>
      <c r="U173" s="1490">
        <v>0</v>
      </c>
      <c r="V173" s="1490">
        <v>0</v>
      </c>
      <c r="W173" s="1490">
        <v>0</v>
      </c>
      <c r="X173" s="1490">
        <v>0</v>
      </c>
      <c r="Y173" s="1490">
        <v>0</v>
      </c>
      <c r="Z173" s="1490">
        <v>0</v>
      </c>
      <c r="AA173" s="1490">
        <v>0</v>
      </c>
      <c r="AB173" s="1490">
        <v>0</v>
      </c>
      <c r="AC173" s="1490">
        <v>0</v>
      </c>
      <c r="AD173" s="1490">
        <v>0</v>
      </c>
      <c r="AE173" s="1490">
        <v>0</v>
      </c>
      <c r="AF173" s="1490">
        <v>0</v>
      </c>
      <c r="AG173" s="1490">
        <v>0</v>
      </c>
      <c r="AH173" s="1490">
        <v>0</v>
      </c>
      <c r="AI173" s="1512" t="s">
        <v>2012</v>
      </c>
      <c r="AJ173" s="1511">
        <v>0</v>
      </c>
      <c r="AK173" s="1487"/>
    </row>
    <row r="174" spans="1:39" s="1494" customFormat="1">
      <c r="A174" s="1481"/>
      <c r="C174" s="1486"/>
      <c r="D174" s="1486"/>
      <c r="E174" s="1486"/>
      <c r="F174" s="1486"/>
      <c r="G174" s="1486"/>
      <c r="H174" s="1486"/>
      <c r="I174" s="1486"/>
      <c r="J174" s="1486"/>
      <c r="K174" s="1486"/>
      <c r="L174" s="1486"/>
      <c r="M174" s="1486"/>
      <c r="N174" s="1486"/>
      <c r="O174" s="1486"/>
      <c r="P174" s="1486"/>
      <c r="Q174" s="1486"/>
      <c r="R174" s="1486"/>
      <c r="S174" s="1486"/>
      <c r="T174" s="1486"/>
      <c r="U174" s="1486"/>
      <c r="V174" s="1486"/>
      <c r="W174" s="1486"/>
      <c r="X174" s="1486"/>
      <c r="Y174" s="1486"/>
      <c r="Z174" s="1486"/>
      <c r="AA174" s="1486"/>
      <c r="AB174" s="1486"/>
      <c r="AC174" s="1486"/>
      <c r="AD174" s="1486"/>
      <c r="AE174" s="1486"/>
      <c r="AF174" s="1486"/>
      <c r="AG174" s="1486"/>
      <c r="AH174" s="1486"/>
      <c r="AJ174" s="1486"/>
      <c r="AM174" s="1501"/>
    </row>
    <row r="175" spans="1:39">
      <c r="C175" s="1510" t="s">
        <v>2022</v>
      </c>
      <c r="D175" s="4256"/>
      <c r="E175" s="4257"/>
      <c r="F175" s="4257"/>
      <c r="G175" s="4257"/>
      <c r="H175" s="4257"/>
      <c r="I175" s="4257"/>
      <c r="J175" s="4257"/>
      <c r="K175" s="4257"/>
      <c r="L175" s="4257"/>
      <c r="M175" s="4257"/>
      <c r="N175" s="4257"/>
      <c r="O175" s="4257"/>
      <c r="P175" s="4257"/>
      <c r="Q175" s="4257"/>
      <c r="R175" s="4257"/>
      <c r="S175" s="4257"/>
      <c r="T175" s="4257"/>
      <c r="U175" s="4257"/>
      <c r="V175" s="4257"/>
      <c r="W175" s="4257"/>
      <c r="X175" s="4257"/>
      <c r="Y175" s="4257"/>
      <c r="Z175" s="4257"/>
      <c r="AA175" s="4257"/>
      <c r="AB175" s="4257"/>
      <c r="AC175" s="4257"/>
      <c r="AD175" s="4257"/>
      <c r="AE175" s="4257"/>
      <c r="AF175" s="4257"/>
      <c r="AG175" s="4257"/>
      <c r="AH175" s="4257"/>
      <c r="AI175" s="4257"/>
      <c r="AJ175" s="4258"/>
    </row>
    <row r="176" spans="1:39">
      <c r="C176" s="1509" t="s">
        <v>1655</v>
      </c>
      <c r="D176" s="1507"/>
      <c r="E176" s="1507"/>
      <c r="F176" s="1507"/>
      <c r="G176" s="1507"/>
      <c r="H176" s="1507"/>
      <c r="I176" s="1507"/>
      <c r="J176" s="1507"/>
      <c r="K176" s="1507"/>
      <c r="L176" s="1507"/>
      <c r="M176" s="1507"/>
      <c r="N176" s="1507"/>
      <c r="O176" s="1507"/>
      <c r="P176" s="1507"/>
      <c r="Q176" s="1507"/>
      <c r="R176" s="1507"/>
      <c r="S176" s="1507"/>
      <c r="T176" s="1507"/>
      <c r="U176" s="1507"/>
      <c r="V176" s="1507"/>
      <c r="W176" s="1507"/>
      <c r="X176" s="1507"/>
      <c r="Y176" s="1507"/>
      <c r="Z176" s="1507"/>
      <c r="AA176" s="1507"/>
      <c r="AB176" s="1507"/>
      <c r="AC176" s="1507"/>
      <c r="AD176" s="1507"/>
      <c r="AE176" s="1507"/>
      <c r="AF176" s="1507"/>
      <c r="AG176" s="1507"/>
      <c r="AH176" s="1507"/>
      <c r="AI176" s="1506" t="s">
        <v>2021</v>
      </c>
      <c r="AJ176" s="1505"/>
    </row>
    <row r="177" spans="1:39" s="1494" customFormat="1">
      <c r="A177" s="1481"/>
      <c r="C177" s="1508" t="s">
        <v>1905</v>
      </c>
      <c r="D177" s="1507"/>
      <c r="E177" s="1507"/>
      <c r="F177" s="1507"/>
      <c r="G177" s="1507"/>
      <c r="H177" s="1507"/>
      <c r="I177" s="1507"/>
      <c r="J177" s="1507"/>
      <c r="K177" s="1507"/>
      <c r="L177" s="1507"/>
      <c r="M177" s="1507"/>
      <c r="N177" s="1507"/>
      <c r="O177" s="1507"/>
      <c r="P177" s="1507"/>
      <c r="Q177" s="1507"/>
      <c r="R177" s="1507"/>
      <c r="S177" s="1507"/>
      <c r="T177" s="1507"/>
      <c r="U177" s="1507"/>
      <c r="V177" s="1507"/>
      <c r="W177" s="1507"/>
      <c r="X177" s="1507"/>
      <c r="Y177" s="1507"/>
      <c r="Z177" s="1507"/>
      <c r="AA177" s="1507"/>
      <c r="AB177" s="1507"/>
      <c r="AC177" s="1507"/>
      <c r="AD177" s="1507"/>
      <c r="AE177" s="1507"/>
      <c r="AF177" s="1507"/>
      <c r="AG177" s="1507"/>
      <c r="AH177" s="1507"/>
      <c r="AI177" s="1506" t="s">
        <v>2020</v>
      </c>
      <c r="AJ177" s="1505"/>
      <c r="AM177" s="1501"/>
    </row>
    <row r="178" spans="1:39" s="1494" customFormat="1">
      <c r="A178" s="1481"/>
      <c r="C178" s="4208" t="s">
        <v>2019</v>
      </c>
      <c r="D178" s="4210"/>
      <c r="E178" s="4212"/>
      <c r="F178" s="4212"/>
      <c r="G178" s="4212"/>
      <c r="H178" s="4212"/>
      <c r="I178" s="4212"/>
      <c r="J178" s="4212"/>
      <c r="K178" s="4212"/>
      <c r="L178" s="4212"/>
      <c r="M178" s="4212"/>
      <c r="N178" s="4212"/>
      <c r="O178" s="4212"/>
      <c r="P178" s="4212"/>
      <c r="Q178" s="4212"/>
      <c r="R178" s="4212"/>
      <c r="S178" s="4212"/>
      <c r="T178" s="4212"/>
      <c r="U178" s="4212"/>
      <c r="V178" s="4212"/>
      <c r="W178" s="4212"/>
      <c r="X178" s="4212"/>
      <c r="Y178" s="4212"/>
      <c r="Z178" s="4212"/>
      <c r="AA178" s="4212"/>
      <c r="AB178" s="4212"/>
      <c r="AC178" s="4212"/>
      <c r="AD178" s="4212"/>
      <c r="AE178" s="4212"/>
      <c r="AF178" s="4212"/>
      <c r="AG178" s="4212"/>
      <c r="AH178" s="4212"/>
      <c r="AI178" s="1503" t="s">
        <v>1906</v>
      </c>
      <c r="AJ178" s="1502"/>
      <c r="AM178" s="1501"/>
    </row>
    <row r="179" spans="1:39" s="1494" customFormat="1">
      <c r="A179" s="1481"/>
      <c r="C179" s="4209"/>
      <c r="D179" s="4211"/>
      <c r="E179" s="4213"/>
      <c r="F179" s="4213"/>
      <c r="G179" s="4213"/>
      <c r="H179" s="4213"/>
      <c r="I179" s="4213"/>
      <c r="J179" s="4213"/>
      <c r="K179" s="4213"/>
      <c r="L179" s="4213"/>
      <c r="M179" s="4213"/>
      <c r="N179" s="4213"/>
      <c r="O179" s="4213"/>
      <c r="P179" s="4213"/>
      <c r="Q179" s="4213"/>
      <c r="R179" s="4213"/>
      <c r="S179" s="4213"/>
      <c r="T179" s="4213"/>
      <c r="U179" s="4213"/>
      <c r="V179" s="4213"/>
      <c r="W179" s="4213"/>
      <c r="X179" s="4213"/>
      <c r="Y179" s="4213"/>
      <c r="Z179" s="4213"/>
      <c r="AA179" s="4213"/>
      <c r="AB179" s="4213"/>
      <c r="AC179" s="4213"/>
      <c r="AD179" s="4213"/>
      <c r="AE179" s="4213"/>
      <c r="AF179" s="4213"/>
      <c r="AG179" s="4213"/>
      <c r="AH179" s="4213"/>
      <c r="AI179" s="1503" t="s">
        <v>1907</v>
      </c>
      <c r="AJ179" s="1502"/>
      <c r="AK179" s="1487" t="str">
        <f>IF(AJ180&gt;0.285,"",IF(AJ179&lt;AJ176,"←計画日数が足りません",""))</f>
        <v/>
      </c>
      <c r="AM179" s="1501"/>
    </row>
    <row r="180" spans="1:39" s="1494" customFormat="1">
      <c r="A180" s="1481"/>
      <c r="C180" s="4233" t="s">
        <v>1899</v>
      </c>
      <c r="D180" s="4235"/>
      <c r="E180" s="4250"/>
      <c r="F180" s="4250"/>
      <c r="G180" s="4250"/>
      <c r="H180" s="4250"/>
      <c r="I180" s="4250"/>
      <c r="J180" s="4250"/>
      <c r="K180" s="4250"/>
      <c r="L180" s="4250"/>
      <c r="M180" s="4250"/>
      <c r="N180" s="4250"/>
      <c r="O180" s="4250"/>
      <c r="P180" s="4250"/>
      <c r="Q180" s="4250"/>
      <c r="R180" s="4250"/>
      <c r="S180" s="4250"/>
      <c r="T180" s="4250"/>
      <c r="U180" s="4250"/>
      <c r="V180" s="4250"/>
      <c r="W180" s="4250"/>
      <c r="X180" s="4250"/>
      <c r="Y180" s="4250"/>
      <c r="Z180" s="4250"/>
      <c r="AA180" s="4250"/>
      <c r="AB180" s="4250"/>
      <c r="AC180" s="4250"/>
      <c r="AD180" s="4250"/>
      <c r="AE180" s="4250"/>
      <c r="AF180" s="4250"/>
      <c r="AG180" s="4250"/>
      <c r="AH180" s="4250"/>
      <c r="AI180" s="1503" t="s">
        <v>1908</v>
      </c>
      <c r="AJ180" s="1504"/>
      <c r="AM180" s="1501"/>
    </row>
    <row r="181" spans="1:39" s="1494" customFormat="1">
      <c r="A181" s="1481"/>
      <c r="C181" s="4234"/>
      <c r="D181" s="4236"/>
      <c r="E181" s="4255"/>
      <c r="F181" s="4255"/>
      <c r="G181" s="4255"/>
      <c r="H181" s="4255"/>
      <c r="I181" s="4255"/>
      <c r="J181" s="4255"/>
      <c r="K181" s="4255"/>
      <c r="L181" s="4255"/>
      <c r="M181" s="4255"/>
      <c r="N181" s="4255"/>
      <c r="O181" s="4255"/>
      <c r="P181" s="4255"/>
      <c r="Q181" s="4255"/>
      <c r="R181" s="4255"/>
      <c r="S181" s="4255"/>
      <c r="T181" s="4255"/>
      <c r="U181" s="4255"/>
      <c r="V181" s="4255"/>
      <c r="W181" s="4255"/>
      <c r="X181" s="4255"/>
      <c r="Y181" s="4255"/>
      <c r="Z181" s="4255"/>
      <c r="AA181" s="4255"/>
      <c r="AB181" s="4255"/>
      <c r="AC181" s="4255"/>
      <c r="AD181" s="4255"/>
      <c r="AE181" s="4255"/>
      <c r="AF181" s="4255"/>
      <c r="AG181" s="4255"/>
      <c r="AH181" s="4255"/>
      <c r="AI181" s="1503" t="s">
        <v>1897</v>
      </c>
      <c r="AJ181" s="1502"/>
      <c r="AM181" s="1501"/>
    </row>
    <row r="182" spans="1:39" s="1494" customFormat="1">
      <c r="A182" s="1481"/>
      <c r="C182" s="4233" t="s">
        <v>1902</v>
      </c>
      <c r="D182" s="4248"/>
      <c r="E182" s="4250"/>
      <c r="F182" s="4250"/>
      <c r="G182" s="4250"/>
      <c r="H182" s="4250"/>
      <c r="I182" s="4250"/>
      <c r="J182" s="4250"/>
      <c r="K182" s="4250"/>
      <c r="L182" s="4250"/>
      <c r="M182" s="4250"/>
      <c r="N182" s="4250"/>
      <c r="O182" s="4250"/>
      <c r="P182" s="4250"/>
      <c r="Q182" s="4250"/>
      <c r="R182" s="4250"/>
      <c r="S182" s="4250"/>
      <c r="T182" s="4250"/>
      <c r="U182" s="4250"/>
      <c r="V182" s="4250"/>
      <c r="W182" s="4250"/>
      <c r="X182" s="4250"/>
      <c r="Y182" s="4250"/>
      <c r="Z182" s="4250"/>
      <c r="AA182" s="4250"/>
      <c r="AB182" s="4250"/>
      <c r="AC182" s="4250"/>
      <c r="AD182" s="4250"/>
      <c r="AE182" s="4250"/>
      <c r="AF182" s="4250"/>
      <c r="AG182" s="4250"/>
      <c r="AH182" s="4250"/>
      <c r="AI182" s="1500" t="s">
        <v>1909</v>
      </c>
      <c r="AJ182" s="1499"/>
      <c r="AM182" s="1498"/>
    </row>
    <row r="183" spans="1:39" s="1494" customFormat="1">
      <c r="A183" s="1481"/>
      <c r="C183" s="4247"/>
      <c r="D183" s="4249"/>
      <c r="E183" s="4251"/>
      <c r="F183" s="4251"/>
      <c r="G183" s="4251"/>
      <c r="H183" s="4251"/>
      <c r="I183" s="4251"/>
      <c r="J183" s="4251"/>
      <c r="K183" s="4251"/>
      <c r="L183" s="4251"/>
      <c r="M183" s="4251"/>
      <c r="N183" s="4251"/>
      <c r="O183" s="4251"/>
      <c r="P183" s="4251"/>
      <c r="Q183" s="4251"/>
      <c r="R183" s="4251"/>
      <c r="S183" s="4251"/>
      <c r="T183" s="4251"/>
      <c r="U183" s="4251"/>
      <c r="V183" s="4251"/>
      <c r="W183" s="4251"/>
      <c r="X183" s="4251"/>
      <c r="Y183" s="4251"/>
      <c r="Z183" s="4251"/>
      <c r="AA183" s="4251"/>
      <c r="AB183" s="4251"/>
      <c r="AC183" s="4251"/>
      <c r="AD183" s="4251"/>
      <c r="AE183" s="4251"/>
      <c r="AF183" s="4251"/>
      <c r="AG183" s="4251"/>
      <c r="AH183" s="4251"/>
      <c r="AI183" s="1497" t="s">
        <v>2018</v>
      </c>
      <c r="AJ183" s="1496"/>
      <c r="AK183" s="1487" t="str">
        <f>IF(AJ183="対象外","←７日間に満たない期間は達成判定の対象外",IF(AJ183="NG","←月単位未達成","←月単位達成"))</f>
        <v>←月単位達成</v>
      </c>
      <c r="AM183" s="1495"/>
    </row>
    <row r="184" spans="1:39" hidden="1">
      <c r="C184" s="1491" t="s">
        <v>2017</v>
      </c>
      <c r="D184" s="1493">
        <f t="shared" ref="D184:AH184" si="0">IF(AND(DAY(D176)&gt;=22,DAY(D176)&lt;=28,D177="土"),1,0)</f>
        <v>0</v>
      </c>
      <c r="E184" s="1493">
        <f t="shared" si="0"/>
        <v>0</v>
      </c>
      <c r="F184" s="1493">
        <f t="shared" si="0"/>
        <v>0</v>
      </c>
      <c r="G184" s="1493">
        <f t="shared" si="0"/>
        <v>0</v>
      </c>
      <c r="H184" s="1493">
        <f t="shared" si="0"/>
        <v>0</v>
      </c>
      <c r="I184" s="1493">
        <f t="shared" si="0"/>
        <v>0</v>
      </c>
      <c r="J184" s="1493">
        <f t="shared" si="0"/>
        <v>0</v>
      </c>
      <c r="K184" s="1493">
        <f t="shared" si="0"/>
        <v>0</v>
      </c>
      <c r="L184" s="1493">
        <f t="shared" si="0"/>
        <v>0</v>
      </c>
      <c r="M184" s="1493">
        <f t="shared" si="0"/>
        <v>0</v>
      </c>
      <c r="N184" s="1493">
        <f t="shared" si="0"/>
        <v>0</v>
      </c>
      <c r="O184" s="1493">
        <f t="shared" si="0"/>
        <v>0</v>
      </c>
      <c r="P184" s="1493">
        <f t="shared" si="0"/>
        <v>0</v>
      </c>
      <c r="Q184" s="1493">
        <f t="shared" si="0"/>
        <v>0</v>
      </c>
      <c r="R184" s="1493">
        <f t="shared" si="0"/>
        <v>0</v>
      </c>
      <c r="S184" s="1493">
        <f t="shared" si="0"/>
        <v>0</v>
      </c>
      <c r="T184" s="1493">
        <f t="shared" si="0"/>
        <v>0</v>
      </c>
      <c r="U184" s="1493">
        <f t="shared" si="0"/>
        <v>0</v>
      </c>
      <c r="V184" s="1493">
        <f t="shared" si="0"/>
        <v>0</v>
      </c>
      <c r="W184" s="1493">
        <f t="shared" si="0"/>
        <v>0</v>
      </c>
      <c r="X184" s="1493">
        <f t="shared" si="0"/>
        <v>0</v>
      </c>
      <c r="Y184" s="1493">
        <f t="shared" si="0"/>
        <v>0</v>
      </c>
      <c r="Z184" s="1493">
        <f t="shared" si="0"/>
        <v>0</v>
      </c>
      <c r="AA184" s="1493">
        <f t="shared" si="0"/>
        <v>0</v>
      </c>
      <c r="AB184" s="1493">
        <f t="shared" si="0"/>
        <v>0</v>
      </c>
      <c r="AC184" s="1493">
        <f t="shared" si="0"/>
        <v>0</v>
      </c>
      <c r="AD184" s="1493">
        <f t="shared" si="0"/>
        <v>0</v>
      </c>
      <c r="AE184" s="1493">
        <f t="shared" si="0"/>
        <v>0</v>
      </c>
      <c r="AF184" s="1493">
        <f t="shared" si="0"/>
        <v>0</v>
      </c>
      <c r="AG184" s="1493">
        <f t="shared" si="0"/>
        <v>0</v>
      </c>
      <c r="AH184" s="1493">
        <f t="shared" si="0"/>
        <v>0</v>
      </c>
      <c r="AI184" s="1513" t="s">
        <v>2014</v>
      </c>
      <c r="AJ184" s="1511">
        <f>_xlfn.AGGREGATE(9,6,D184:AH184)</f>
        <v>0</v>
      </c>
      <c r="AK184" s="1487"/>
    </row>
    <row r="185" spans="1:39" hidden="1">
      <c r="C185" s="1491" t="s">
        <v>2016</v>
      </c>
      <c r="D185" s="1490">
        <f t="shared" ref="D185:AH185" si="1">IF(AND(DAY(D176)&gt;=22,DAY(D176)&lt;=28,D177="土",OR(D182="休",D182="雨")),1,0)</f>
        <v>0</v>
      </c>
      <c r="E185" s="1490">
        <f t="shared" si="1"/>
        <v>0</v>
      </c>
      <c r="F185" s="1490">
        <f t="shared" si="1"/>
        <v>0</v>
      </c>
      <c r="G185" s="1490">
        <f t="shared" si="1"/>
        <v>0</v>
      </c>
      <c r="H185" s="1490">
        <f t="shared" si="1"/>
        <v>0</v>
      </c>
      <c r="I185" s="1490">
        <f t="shared" si="1"/>
        <v>0</v>
      </c>
      <c r="J185" s="1490">
        <f t="shared" si="1"/>
        <v>0</v>
      </c>
      <c r="K185" s="1490">
        <f t="shared" si="1"/>
        <v>0</v>
      </c>
      <c r="L185" s="1490">
        <f t="shared" si="1"/>
        <v>0</v>
      </c>
      <c r="M185" s="1490">
        <f t="shared" si="1"/>
        <v>0</v>
      </c>
      <c r="N185" s="1490">
        <f t="shared" si="1"/>
        <v>0</v>
      </c>
      <c r="O185" s="1490">
        <f t="shared" si="1"/>
        <v>0</v>
      </c>
      <c r="P185" s="1490">
        <f t="shared" si="1"/>
        <v>0</v>
      </c>
      <c r="Q185" s="1490">
        <f t="shared" si="1"/>
        <v>0</v>
      </c>
      <c r="R185" s="1490">
        <f t="shared" si="1"/>
        <v>0</v>
      </c>
      <c r="S185" s="1490">
        <f t="shared" si="1"/>
        <v>0</v>
      </c>
      <c r="T185" s="1490">
        <f t="shared" si="1"/>
        <v>0</v>
      </c>
      <c r="U185" s="1490">
        <f t="shared" si="1"/>
        <v>0</v>
      </c>
      <c r="V185" s="1490">
        <f t="shared" si="1"/>
        <v>0</v>
      </c>
      <c r="W185" s="1490">
        <f t="shared" si="1"/>
        <v>0</v>
      </c>
      <c r="X185" s="1490">
        <f t="shared" si="1"/>
        <v>0</v>
      </c>
      <c r="Y185" s="1490">
        <f t="shared" si="1"/>
        <v>0</v>
      </c>
      <c r="Z185" s="1490">
        <f t="shared" si="1"/>
        <v>0</v>
      </c>
      <c r="AA185" s="1490">
        <f t="shared" si="1"/>
        <v>0</v>
      </c>
      <c r="AB185" s="1490">
        <f t="shared" si="1"/>
        <v>0</v>
      </c>
      <c r="AC185" s="1490">
        <f t="shared" si="1"/>
        <v>0</v>
      </c>
      <c r="AD185" s="1490">
        <f t="shared" si="1"/>
        <v>0</v>
      </c>
      <c r="AE185" s="1490">
        <f t="shared" si="1"/>
        <v>0</v>
      </c>
      <c r="AF185" s="1490">
        <f t="shared" si="1"/>
        <v>0</v>
      </c>
      <c r="AG185" s="1490">
        <f t="shared" si="1"/>
        <v>0</v>
      </c>
      <c r="AH185" s="1490">
        <f t="shared" si="1"/>
        <v>0</v>
      </c>
      <c r="AI185" s="1512" t="s">
        <v>2012</v>
      </c>
      <c r="AJ185" s="1511">
        <f>_xlfn.AGGREGATE(9,6,D185:AH185)</f>
        <v>0</v>
      </c>
      <c r="AK185" s="1487"/>
    </row>
    <row r="186" spans="1:39" hidden="1">
      <c r="C186" s="1491" t="s">
        <v>2015</v>
      </c>
      <c r="D186" s="1493">
        <f t="shared" ref="D186:AH186" si="2">IF(AND(DAY(D176)&gt;=8,DAY(D176)&lt;=14,D177="土"),1,0)</f>
        <v>0</v>
      </c>
      <c r="E186" s="1493">
        <f t="shared" si="2"/>
        <v>0</v>
      </c>
      <c r="F186" s="1493">
        <f t="shared" si="2"/>
        <v>0</v>
      </c>
      <c r="G186" s="1493">
        <f t="shared" si="2"/>
        <v>0</v>
      </c>
      <c r="H186" s="1493">
        <f t="shared" si="2"/>
        <v>0</v>
      </c>
      <c r="I186" s="1493">
        <f t="shared" si="2"/>
        <v>0</v>
      </c>
      <c r="J186" s="1493">
        <f t="shared" si="2"/>
        <v>0</v>
      </c>
      <c r="K186" s="1493">
        <f t="shared" si="2"/>
        <v>0</v>
      </c>
      <c r="L186" s="1493">
        <f t="shared" si="2"/>
        <v>0</v>
      </c>
      <c r="M186" s="1493">
        <f t="shared" si="2"/>
        <v>0</v>
      </c>
      <c r="N186" s="1493">
        <f t="shared" si="2"/>
        <v>0</v>
      </c>
      <c r="O186" s="1493">
        <f t="shared" si="2"/>
        <v>0</v>
      </c>
      <c r="P186" s="1493">
        <f t="shared" si="2"/>
        <v>0</v>
      </c>
      <c r="Q186" s="1493">
        <f t="shared" si="2"/>
        <v>0</v>
      </c>
      <c r="R186" s="1493">
        <f t="shared" si="2"/>
        <v>0</v>
      </c>
      <c r="S186" s="1493">
        <f t="shared" si="2"/>
        <v>0</v>
      </c>
      <c r="T186" s="1493">
        <f t="shared" si="2"/>
        <v>0</v>
      </c>
      <c r="U186" s="1493">
        <f t="shared" si="2"/>
        <v>0</v>
      </c>
      <c r="V186" s="1493">
        <f t="shared" si="2"/>
        <v>0</v>
      </c>
      <c r="W186" s="1493">
        <f t="shared" si="2"/>
        <v>0</v>
      </c>
      <c r="X186" s="1493">
        <f t="shared" si="2"/>
        <v>0</v>
      </c>
      <c r="Y186" s="1493">
        <f t="shared" si="2"/>
        <v>0</v>
      </c>
      <c r="Z186" s="1493">
        <f t="shared" si="2"/>
        <v>0</v>
      </c>
      <c r="AA186" s="1493">
        <f t="shared" si="2"/>
        <v>0</v>
      </c>
      <c r="AB186" s="1493">
        <f t="shared" si="2"/>
        <v>0</v>
      </c>
      <c r="AC186" s="1493">
        <f t="shared" si="2"/>
        <v>0</v>
      </c>
      <c r="AD186" s="1493">
        <f t="shared" si="2"/>
        <v>0</v>
      </c>
      <c r="AE186" s="1493">
        <f t="shared" si="2"/>
        <v>0</v>
      </c>
      <c r="AF186" s="1493">
        <f t="shared" si="2"/>
        <v>0</v>
      </c>
      <c r="AG186" s="1493">
        <f t="shared" si="2"/>
        <v>0</v>
      </c>
      <c r="AH186" s="1493">
        <f t="shared" si="2"/>
        <v>0</v>
      </c>
      <c r="AI186" s="1513" t="s">
        <v>2014</v>
      </c>
      <c r="AJ186" s="1511">
        <f>_xlfn.AGGREGATE(9,6,D186:AH186)</f>
        <v>0</v>
      </c>
      <c r="AK186" s="1487"/>
    </row>
    <row r="187" spans="1:39" hidden="1">
      <c r="C187" s="1491" t="s">
        <v>2013</v>
      </c>
      <c r="D187" s="1490">
        <f t="shared" ref="D187:AH187" si="3">IF(AND(DAY(D176)&gt;=8,DAY(D176)&lt;=14,D177="土",OR(D182="休",D182="雨")),1,0)</f>
        <v>0</v>
      </c>
      <c r="E187" s="1490">
        <f t="shared" si="3"/>
        <v>0</v>
      </c>
      <c r="F187" s="1490">
        <f t="shared" si="3"/>
        <v>0</v>
      </c>
      <c r="G187" s="1490">
        <f t="shared" si="3"/>
        <v>0</v>
      </c>
      <c r="H187" s="1490">
        <f t="shared" si="3"/>
        <v>0</v>
      </c>
      <c r="I187" s="1490">
        <f t="shared" si="3"/>
        <v>0</v>
      </c>
      <c r="J187" s="1490">
        <f t="shared" si="3"/>
        <v>0</v>
      </c>
      <c r="K187" s="1490">
        <f t="shared" si="3"/>
        <v>0</v>
      </c>
      <c r="L187" s="1490">
        <f t="shared" si="3"/>
        <v>0</v>
      </c>
      <c r="M187" s="1490">
        <f t="shared" si="3"/>
        <v>0</v>
      </c>
      <c r="N187" s="1490">
        <f t="shared" si="3"/>
        <v>0</v>
      </c>
      <c r="O187" s="1490">
        <f t="shared" si="3"/>
        <v>0</v>
      </c>
      <c r="P187" s="1490">
        <f t="shared" si="3"/>
        <v>0</v>
      </c>
      <c r="Q187" s="1490">
        <f t="shared" si="3"/>
        <v>0</v>
      </c>
      <c r="R187" s="1490">
        <f t="shared" si="3"/>
        <v>0</v>
      </c>
      <c r="S187" s="1490">
        <f t="shared" si="3"/>
        <v>0</v>
      </c>
      <c r="T187" s="1490">
        <f t="shared" si="3"/>
        <v>0</v>
      </c>
      <c r="U187" s="1490">
        <f t="shared" si="3"/>
        <v>0</v>
      </c>
      <c r="V187" s="1490">
        <f t="shared" si="3"/>
        <v>0</v>
      </c>
      <c r="W187" s="1490">
        <f t="shared" si="3"/>
        <v>0</v>
      </c>
      <c r="X187" s="1490">
        <f t="shared" si="3"/>
        <v>0</v>
      </c>
      <c r="Y187" s="1490">
        <f t="shared" si="3"/>
        <v>0</v>
      </c>
      <c r="Z187" s="1490">
        <f t="shared" si="3"/>
        <v>0</v>
      </c>
      <c r="AA187" s="1490">
        <f t="shared" si="3"/>
        <v>0</v>
      </c>
      <c r="AB187" s="1490">
        <f t="shared" si="3"/>
        <v>0</v>
      </c>
      <c r="AC187" s="1490">
        <f t="shared" si="3"/>
        <v>0</v>
      </c>
      <c r="AD187" s="1490">
        <f t="shared" si="3"/>
        <v>0</v>
      </c>
      <c r="AE187" s="1490">
        <f t="shared" si="3"/>
        <v>0</v>
      </c>
      <c r="AF187" s="1490">
        <f t="shared" si="3"/>
        <v>0</v>
      </c>
      <c r="AG187" s="1490">
        <f t="shared" si="3"/>
        <v>0</v>
      </c>
      <c r="AH187" s="1490">
        <f t="shared" si="3"/>
        <v>0</v>
      </c>
      <c r="AI187" s="1512" t="s">
        <v>2012</v>
      </c>
      <c r="AJ187" s="1511">
        <f>_xlfn.AGGREGATE(9,6,D187:AH187)</f>
        <v>0</v>
      </c>
      <c r="AK187" s="1487"/>
    </row>
    <row r="188" spans="1:39" s="1494" customFormat="1">
      <c r="A188" s="1481"/>
      <c r="C188" s="1486"/>
      <c r="D188" s="1486"/>
      <c r="E188" s="1486"/>
      <c r="F188" s="1486"/>
      <c r="G188" s="1486"/>
      <c r="H188" s="1486"/>
      <c r="I188" s="1486"/>
      <c r="J188" s="1486"/>
      <c r="K188" s="1486"/>
      <c r="L188" s="1486"/>
      <c r="M188" s="1486"/>
      <c r="N188" s="1486"/>
      <c r="O188" s="1486"/>
      <c r="P188" s="1486"/>
      <c r="Q188" s="1486"/>
      <c r="R188" s="1486"/>
      <c r="S188" s="1486"/>
      <c r="T188" s="1486"/>
      <c r="U188" s="1486"/>
      <c r="V188" s="1486"/>
      <c r="W188" s="1486"/>
      <c r="X188" s="1486"/>
      <c r="Y188" s="1486"/>
      <c r="Z188" s="1486"/>
      <c r="AA188" s="1486"/>
      <c r="AB188" s="1486"/>
      <c r="AC188" s="1486"/>
      <c r="AD188" s="1486"/>
      <c r="AE188" s="1486"/>
      <c r="AF188" s="1486"/>
      <c r="AG188" s="1486"/>
      <c r="AH188" s="1486"/>
      <c r="AJ188" s="1486"/>
      <c r="AM188" s="1501"/>
    </row>
    <row r="189" spans="1:39">
      <c r="C189" s="1510" t="s">
        <v>2022</v>
      </c>
      <c r="D189" s="4256"/>
      <c r="E189" s="4257"/>
      <c r="F189" s="4257"/>
      <c r="G189" s="4257"/>
      <c r="H189" s="4257"/>
      <c r="I189" s="4257"/>
      <c r="J189" s="4257"/>
      <c r="K189" s="4257"/>
      <c r="L189" s="4257"/>
      <c r="M189" s="4257"/>
      <c r="N189" s="4257"/>
      <c r="O189" s="4257"/>
      <c r="P189" s="4257"/>
      <c r="Q189" s="4257"/>
      <c r="R189" s="4257"/>
      <c r="S189" s="4257"/>
      <c r="T189" s="4257"/>
      <c r="U189" s="4257"/>
      <c r="V189" s="4257"/>
      <c r="W189" s="4257"/>
      <c r="X189" s="4257"/>
      <c r="Y189" s="4257"/>
      <c r="Z189" s="4257"/>
      <c r="AA189" s="4257"/>
      <c r="AB189" s="4257"/>
      <c r="AC189" s="4257"/>
      <c r="AD189" s="4257"/>
      <c r="AE189" s="4257"/>
      <c r="AF189" s="4257"/>
      <c r="AG189" s="4257"/>
      <c r="AH189" s="4257"/>
      <c r="AI189" s="4257"/>
      <c r="AJ189" s="4258"/>
    </row>
    <row r="190" spans="1:39">
      <c r="C190" s="1509" t="s">
        <v>1655</v>
      </c>
      <c r="D190" s="1507"/>
      <c r="E190" s="1507"/>
      <c r="F190" s="1507"/>
      <c r="G190" s="1507"/>
      <c r="H190" s="1507"/>
      <c r="I190" s="1507"/>
      <c r="J190" s="1507"/>
      <c r="K190" s="1507"/>
      <c r="L190" s="1507"/>
      <c r="M190" s="1507"/>
      <c r="N190" s="1507"/>
      <c r="O190" s="1507"/>
      <c r="P190" s="1507"/>
      <c r="Q190" s="1507"/>
      <c r="R190" s="1507"/>
      <c r="S190" s="1507"/>
      <c r="T190" s="1507"/>
      <c r="U190" s="1507"/>
      <c r="V190" s="1507"/>
      <c r="W190" s="1507"/>
      <c r="X190" s="1507"/>
      <c r="Y190" s="1507"/>
      <c r="Z190" s="1507"/>
      <c r="AA190" s="1507"/>
      <c r="AB190" s="1507"/>
      <c r="AC190" s="1507"/>
      <c r="AD190" s="1507"/>
      <c r="AE190" s="1507"/>
      <c r="AF190" s="1507"/>
      <c r="AG190" s="1507"/>
      <c r="AH190" s="1507"/>
      <c r="AI190" s="1506" t="s">
        <v>2021</v>
      </c>
      <c r="AJ190" s="1505"/>
    </row>
    <row r="191" spans="1:39" s="1494" customFormat="1">
      <c r="A191" s="1481"/>
      <c r="C191" s="1508" t="s">
        <v>1905</v>
      </c>
      <c r="D191" s="1507"/>
      <c r="E191" s="1507"/>
      <c r="F191" s="1507"/>
      <c r="G191" s="1507"/>
      <c r="H191" s="1507"/>
      <c r="I191" s="1507"/>
      <c r="J191" s="1507"/>
      <c r="K191" s="1507"/>
      <c r="L191" s="1507"/>
      <c r="M191" s="1507"/>
      <c r="N191" s="1507"/>
      <c r="O191" s="1507"/>
      <c r="P191" s="1507"/>
      <c r="Q191" s="1507"/>
      <c r="R191" s="1507"/>
      <c r="S191" s="1507"/>
      <c r="T191" s="1507"/>
      <c r="U191" s="1507"/>
      <c r="V191" s="1507"/>
      <c r="W191" s="1507"/>
      <c r="X191" s="1507"/>
      <c r="Y191" s="1507"/>
      <c r="Z191" s="1507"/>
      <c r="AA191" s="1507"/>
      <c r="AB191" s="1507"/>
      <c r="AC191" s="1507"/>
      <c r="AD191" s="1507"/>
      <c r="AE191" s="1507"/>
      <c r="AF191" s="1507"/>
      <c r="AG191" s="1507"/>
      <c r="AH191" s="1507"/>
      <c r="AI191" s="1506" t="s">
        <v>2020</v>
      </c>
      <c r="AJ191" s="1505"/>
      <c r="AM191" s="1501"/>
    </row>
    <row r="192" spans="1:39" s="1494" customFormat="1">
      <c r="A192" s="1481"/>
      <c r="C192" s="4208" t="s">
        <v>2019</v>
      </c>
      <c r="D192" s="4210"/>
      <c r="E192" s="4212"/>
      <c r="F192" s="4212"/>
      <c r="G192" s="4212"/>
      <c r="H192" s="4212"/>
      <c r="I192" s="4212"/>
      <c r="J192" s="4212"/>
      <c r="K192" s="4212"/>
      <c r="L192" s="4212"/>
      <c r="M192" s="4212"/>
      <c r="N192" s="4212"/>
      <c r="O192" s="4212"/>
      <c r="P192" s="4212"/>
      <c r="Q192" s="4212"/>
      <c r="R192" s="4212"/>
      <c r="S192" s="4212"/>
      <c r="T192" s="4212"/>
      <c r="U192" s="4212"/>
      <c r="V192" s="4212"/>
      <c r="W192" s="4212"/>
      <c r="X192" s="4212"/>
      <c r="Y192" s="4212"/>
      <c r="Z192" s="4212"/>
      <c r="AA192" s="4212"/>
      <c r="AB192" s="4212"/>
      <c r="AC192" s="4212"/>
      <c r="AD192" s="4212"/>
      <c r="AE192" s="4212"/>
      <c r="AF192" s="4212"/>
      <c r="AG192" s="4212"/>
      <c r="AH192" s="4212"/>
      <c r="AI192" s="1503" t="s">
        <v>1906</v>
      </c>
      <c r="AJ192" s="1502"/>
      <c r="AM192" s="1501"/>
    </row>
    <row r="193" spans="1:39" s="1494" customFormat="1">
      <c r="A193" s="1481"/>
      <c r="C193" s="4209"/>
      <c r="D193" s="4211"/>
      <c r="E193" s="4213"/>
      <c r="F193" s="4213"/>
      <c r="G193" s="4213"/>
      <c r="H193" s="4213"/>
      <c r="I193" s="4213"/>
      <c r="J193" s="4213"/>
      <c r="K193" s="4213"/>
      <c r="L193" s="4213"/>
      <c r="M193" s="4213"/>
      <c r="N193" s="4213"/>
      <c r="O193" s="4213"/>
      <c r="P193" s="4213"/>
      <c r="Q193" s="4213"/>
      <c r="R193" s="4213"/>
      <c r="S193" s="4213"/>
      <c r="T193" s="4213"/>
      <c r="U193" s="4213"/>
      <c r="V193" s="4213"/>
      <c r="W193" s="4213"/>
      <c r="X193" s="4213"/>
      <c r="Y193" s="4213"/>
      <c r="Z193" s="4213"/>
      <c r="AA193" s="4213"/>
      <c r="AB193" s="4213"/>
      <c r="AC193" s="4213"/>
      <c r="AD193" s="4213"/>
      <c r="AE193" s="4213"/>
      <c r="AF193" s="4213"/>
      <c r="AG193" s="4213"/>
      <c r="AH193" s="4213"/>
      <c r="AI193" s="1503" t="s">
        <v>1907</v>
      </c>
      <c r="AJ193" s="1502"/>
      <c r="AK193" s="1487" t="str">
        <f>IF(AJ194&gt;0.285,"",IF(AJ193&lt;AJ190,"←計画日数が足りません",""))</f>
        <v/>
      </c>
      <c r="AM193" s="1501"/>
    </row>
    <row r="194" spans="1:39" s="1494" customFormat="1">
      <c r="A194" s="1481"/>
      <c r="C194" s="4233" t="s">
        <v>1899</v>
      </c>
      <c r="D194" s="4235"/>
      <c r="E194" s="4250"/>
      <c r="F194" s="4250"/>
      <c r="G194" s="4250"/>
      <c r="H194" s="4250"/>
      <c r="I194" s="4250"/>
      <c r="J194" s="4250"/>
      <c r="K194" s="4250"/>
      <c r="L194" s="4250"/>
      <c r="M194" s="4250"/>
      <c r="N194" s="4250"/>
      <c r="O194" s="4250"/>
      <c r="P194" s="4250"/>
      <c r="Q194" s="4250"/>
      <c r="R194" s="4250"/>
      <c r="S194" s="4250"/>
      <c r="T194" s="4250"/>
      <c r="U194" s="4250"/>
      <c r="V194" s="4250"/>
      <c r="W194" s="4250"/>
      <c r="X194" s="4250"/>
      <c r="Y194" s="4250"/>
      <c r="Z194" s="4250"/>
      <c r="AA194" s="4250"/>
      <c r="AB194" s="4250"/>
      <c r="AC194" s="4250"/>
      <c r="AD194" s="4250"/>
      <c r="AE194" s="4250"/>
      <c r="AF194" s="4250"/>
      <c r="AG194" s="4250"/>
      <c r="AH194" s="4250"/>
      <c r="AI194" s="1503" t="s">
        <v>1908</v>
      </c>
      <c r="AJ194" s="1504"/>
      <c r="AM194" s="1501"/>
    </row>
    <row r="195" spans="1:39" s="1494" customFormat="1">
      <c r="A195" s="1481"/>
      <c r="C195" s="4234"/>
      <c r="D195" s="4236"/>
      <c r="E195" s="4255"/>
      <c r="F195" s="4255"/>
      <c r="G195" s="4255"/>
      <c r="H195" s="4255"/>
      <c r="I195" s="4255"/>
      <c r="J195" s="4255"/>
      <c r="K195" s="4255"/>
      <c r="L195" s="4255"/>
      <c r="M195" s="4255"/>
      <c r="N195" s="4255"/>
      <c r="O195" s="4255"/>
      <c r="P195" s="4255"/>
      <c r="Q195" s="4255"/>
      <c r="R195" s="4255"/>
      <c r="S195" s="4255"/>
      <c r="T195" s="4255"/>
      <c r="U195" s="4255"/>
      <c r="V195" s="4255"/>
      <c r="W195" s="4255"/>
      <c r="X195" s="4255"/>
      <c r="Y195" s="4255"/>
      <c r="Z195" s="4255"/>
      <c r="AA195" s="4255"/>
      <c r="AB195" s="4255"/>
      <c r="AC195" s="4255"/>
      <c r="AD195" s="4255"/>
      <c r="AE195" s="4255"/>
      <c r="AF195" s="4255"/>
      <c r="AG195" s="4255"/>
      <c r="AH195" s="4255"/>
      <c r="AI195" s="1503" t="s">
        <v>1897</v>
      </c>
      <c r="AJ195" s="1502"/>
      <c r="AM195" s="1501"/>
    </row>
    <row r="196" spans="1:39" s="1494" customFormat="1">
      <c r="A196" s="1481"/>
      <c r="C196" s="4233" t="s">
        <v>1902</v>
      </c>
      <c r="D196" s="4248"/>
      <c r="E196" s="4250"/>
      <c r="F196" s="4250"/>
      <c r="G196" s="4250"/>
      <c r="H196" s="4250"/>
      <c r="I196" s="4250"/>
      <c r="J196" s="4250"/>
      <c r="K196" s="4250"/>
      <c r="L196" s="4250"/>
      <c r="M196" s="4250"/>
      <c r="N196" s="4250"/>
      <c r="O196" s="4250"/>
      <c r="P196" s="4250"/>
      <c r="Q196" s="4250"/>
      <c r="R196" s="4250"/>
      <c r="S196" s="4250"/>
      <c r="T196" s="4250"/>
      <c r="U196" s="4250"/>
      <c r="V196" s="4250"/>
      <c r="W196" s="4250"/>
      <c r="X196" s="4250"/>
      <c r="Y196" s="4250"/>
      <c r="Z196" s="4250"/>
      <c r="AA196" s="4250"/>
      <c r="AB196" s="4250"/>
      <c r="AC196" s="4250"/>
      <c r="AD196" s="4250"/>
      <c r="AE196" s="4250"/>
      <c r="AF196" s="4250"/>
      <c r="AG196" s="4250"/>
      <c r="AH196" s="4250"/>
      <c r="AI196" s="1500" t="s">
        <v>1909</v>
      </c>
      <c r="AJ196" s="1499"/>
      <c r="AM196" s="1498"/>
    </row>
    <row r="197" spans="1:39" s="1494" customFormat="1">
      <c r="A197" s="1481"/>
      <c r="C197" s="4247"/>
      <c r="D197" s="4249"/>
      <c r="E197" s="4251"/>
      <c r="F197" s="4251"/>
      <c r="G197" s="4251"/>
      <c r="H197" s="4251"/>
      <c r="I197" s="4251"/>
      <c r="J197" s="4251"/>
      <c r="K197" s="4251"/>
      <c r="L197" s="4251"/>
      <c r="M197" s="4251"/>
      <c r="N197" s="4251"/>
      <c r="O197" s="4251"/>
      <c r="P197" s="4251"/>
      <c r="Q197" s="4251"/>
      <c r="R197" s="4251"/>
      <c r="S197" s="4251"/>
      <c r="T197" s="4251"/>
      <c r="U197" s="4251"/>
      <c r="V197" s="4251"/>
      <c r="W197" s="4251"/>
      <c r="X197" s="4251"/>
      <c r="Y197" s="4251"/>
      <c r="Z197" s="4251"/>
      <c r="AA197" s="4251"/>
      <c r="AB197" s="4251"/>
      <c r="AC197" s="4251"/>
      <c r="AD197" s="4251"/>
      <c r="AE197" s="4251"/>
      <c r="AF197" s="4251"/>
      <c r="AG197" s="4251"/>
      <c r="AH197" s="4251"/>
      <c r="AI197" s="1497" t="s">
        <v>2018</v>
      </c>
      <c r="AJ197" s="1496"/>
      <c r="AK197" s="1487" t="str">
        <f>IF(AJ197="対象外","←７日間に満たない期間は達成判定の対象外",IF(AJ197="NG","←月単位未達成","←月単位達成"))</f>
        <v>←月単位達成</v>
      </c>
      <c r="AM197" s="1495"/>
    </row>
    <row r="198" spans="1:39" hidden="1">
      <c r="C198" s="1491" t="s">
        <v>2017</v>
      </c>
      <c r="D198" s="1493">
        <f t="shared" ref="D198:AH198" si="4">IF(AND(DAY(D190)&gt;=22,DAY(D190)&lt;=28,D191="土"),1,0)</f>
        <v>0</v>
      </c>
      <c r="E198" s="1493">
        <f t="shared" si="4"/>
        <v>0</v>
      </c>
      <c r="F198" s="1493">
        <f t="shared" si="4"/>
        <v>0</v>
      </c>
      <c r="G198" s="1493">
        <f t="shared" si="4"/>
        <v>0</v>
      </c>
      <c r="H198" s="1493">
        <f t="shared" si="4"/>
        <v>0</v>
      </c>
      <c r="I198" s="1493">
        <f t="shared" si="4"/>
        <v>0</v>
      </c>
      <c r="J198" s="1493">
        <f t="shared" si="4"/>
        <v>0</v>
      </c>
      <c r="K198" s="1493">
        <f t="shared" si="4"/>
        <v>0</v>
      </c>
      <c r="L198" s="1493">
        <f t="shared" si="4"/>
        <v>0</v>
      </c>
      <c r="M198" s="1493">
        <f t="shared" si="4"/>
        <v>0</v>
      </c>
      <c r="N198" s="1493">
        <f t="shared" si="4"/>
        <v>0</v>
      </c>
      <c r="O198" s="1493">
        <f t="shared" si="4"/>
        <v>0</v>
      </c>
      <c r="P198" s="1493">
        <f t="shared" si="4"/>
        <v>0</v>
      </c>
      <c r="Q198" s="1493">
        <f t="shared" si="4"/>
        <v>0</v>
      </c>
      <c r="R198" s="1493">
        <f t="shared" si="4"/>
        <v>0</v>
      </c>
      <c r="S198" s="1493">
        <f t="shared" si="4"/>
        <v>0</v>
      </c>
      <c r="T198" s="1493">
        <f t="shared" si="4"/>
        <v>0</v>
      </c>
      <c r="U198" s="1493">
        <f t="shared" si="4"/>
        <v>0</v>
      </c>
      <c r="V198" s="1493">
        <f t="shared" si="4"/>
        <v>0</v>
      </c>
      <c r="W198" s="1493">
        <f t="shared" si="4"/>
        <v>0</v>
      </c>
      <c r="X198" s="1493">
        <f t="shared" si="4"/>
        <v>0</v>
      </c>
      <c r="Y198" s="1493">
        <f t="shared" si="4"/>
        <v>0</v>
      </c>
      <c r="Z198" s="1493">
        <f t="shared" si="4"/>
        <v>0</v>
      </c>
      <c r="AA198" s="1493">
        <f t="shared" si="4"/>
        <v>0</v>
      </c>
      <c r="AB198" s="1493">
        <f t="shared" si="4"/>
        <v>0</v>
      </c>
      <c r="AC198" s="1493">
        <f t="shared" si="4"/>
        <v>0</v>
      </c>
      <c r="AD198" s="1493">
        <f t="shared" si="4"/>
        <v>0</v>
      </c>
      <c r="AE198" s="1493">
        <f t="shared" si="4"/>
        <v>0</v>
      </c>
      <c r="AF198" s="1493">
        <f t="shared" si="4"/>
        <v>0</v>
      </c>
      <c r="AG198" s="1493">
        <f t="shared" si="4"/>
        <v>0</v>
      </c>
      <c r="AH198" s="1493">
        <f t="shared" si="4"/>
        <v>0</v>
      </c>
      <c r="AI198" s="1513" t="s">
        <v>2014</v>
      </c>
      <c r="AJ198" s="1511">
        <f>_xlfn.AGGREGATE(9,6,D198:AH198)</f>
        <v>0</v>
      </c>
      <c r="AK198" s="1487"/>
    </row>
    <row r="199" spans="1:39" hidden="1">
      <c r="C199" s="1491" t="s">
        <v>2016</v>
      </c>
      <c r="D199" s="1490">
        <f t="shared" ref="D199:AH199" si="5">IF(AND(DAY(D190)&gt;=22,DAY(D190)&lt;=28,D191="土",OR(D196="休",D196="雨")),1,0)</f>
        <v>0</v>
      </c>
      <c r="E199" s="1490">
        <f t="shared" si="5"/>
        <v>0</v>
      </c>
      <c r="F199" s="1490">
        <f t="shared" si="5"/>
        <v>0</v>
      </c>
      <c r="G199" s="1490">
        <f t="shared" si="5"/>
        <v>0</v>
      </c>
      <c r="H199" s="1490">
        <f t="shared" si="5"/>
        <v>0</v>
      </c>
      <c r="I199" s="1490">
        <f t="shared" si="5"/>
        <v>0</v>
      </c>
      <c r="J199" s="1490">
        <f t="shared" si="5"/>
        <v>0</v>
      </c>
      <c r="K199" s="1490">
        <f t="shared" si="5"/>
        <v>0</v>
      </c>
      <c r="L199" s="1490">
        <f t="shared" si="5"/>
        <v>0</v>
      </c>
      <c r="M199" s="1490">
        <f t="shared" si="5"/>
        <v>0</v>
      </c>
      <c r="N199" s="1490">
        <f t="shared" si="5"/>
        <v>0</v>
      </c>
      <c r="O199" s="1490">
        <f t="shared" si="5"/>
        <v>0</v>
      </c>
      <c r="P199" s="1490">
        <f t="shared" si="5"/>
        <v>0</v>
      </c>
      <c r="Q199" s="1490">
        <f t="shared" si="5"/>
        <v>0</v>
      </c>
      <c r="R199" s="1490">
        <f t="shared" si="5"/>
        <v>0</v>
      </c>
      <c r="S199" s="1490">
        <f t="shared" si="5"/>
        <v>0</v>
      </c>
      <c r="T199" s="1490">
        <f t="shared" si="5"/>
        <v>0</v>
      </c>
      <c r="U199" s="1490">
        <f t="shared" si="5"/>
        <v>0</v>
      </c>
      <c r="V199" s="1490">
        <f t="shared" si="5"/>
        <v>0</v>
      </c>
      <c r="W199" s="1490">
        <f t="shared" si="5"/>
        <v>0</v>
      </c>
      <c r="X199" s="1490">
        <f t="shared" si="5"/>
        <v>0</v>
      </c>
      <c r="Y199" s="1490">
        <f t="shared" si="5"/>
        <v>0</v>
      </c>
      <c r="Z199" s="1490">
        <f t="shared" si="5"/>
        <v>0</v>
      </c>
      <c r="AA199" s="1490">
        <f t="shared" si="5"/>
        <v>0</v>
      </c>
      <c r="AB199" s="1490">
        <f t="shared" si="5"/>
        <v>0</v>
      </c>
      <c r="AC199" s="1490">
        <f t="shared" si="5"/>
        <v>0</v>
      </c>
      <c r="AD199" s="1490">
        <f t="shared" si="5"/>
        <v>0</v>
      </c>
      <c r="AE199" s="1490">
        <f t="shared" si="5"/>
        <v>0</v>
      </c>
      <c r="AF199" s="1490">
        <f t="shared" si="5"/>
        <v>0</v>
      </c>
      <c r="AG199" s="1490">
        <f t="shared" si="5"/>
        <v>0</v>
      </c>
      <c r="AH199" s="1490">
        <f t="shared" si="5"/>
        <v>0</v>
      </c>
      <c r="AI199" s="1512" t="s">
        <v>2012</v>
      </c>
      <c r="AJ199" s="1511">
        <f>_xlfn.AGGREGATE(9,6,D199:AH199)</f>
        <v>0</v>
      </c>
      <c r="AK199" s="1487"/>
    </row>
    <row r="200" spans="1:39" hidden="1">
      <c r="C200" s="1491" t="s">
        <v>2015</v>
      </c>
      <c r="D200" s="1493">
        <f t="shared" ref="D200:AH200" si="6">IF(AND(DAY(D190)&gt;=8,DAY(D190)&lt;=14,D191="土"),1,0)</f>
        <v>0</v>
      </c>
      <c r="E200" s="1493">
        <f t="shared" si="6"/>
        <v>0</v>
      </c>
      <c r="F200" s="1493">
        <f t="shared" si="6"/>
        <v>0</v>
      </c>
      <c r="G200" s="1493">
        <f t="shared" si="6"/>
        <v>0</v>
      </c>
      <c r="H200" s="1493">
        <f t="shared" si="6"/>
        <v>0</v>
      </c>
      <c r="I200" s="1493">
        <f t="shared" si="6"/>
        <v>0</v>
      </c>
      <c r="J200" s="1493">
        <f t="shared" si="6"/>
        <v>0</v>
      </c>
      <c r="K200" s="1493">
        <f t="shared" si="6"/>
        <v>0</v>
      </c>
      <c r="L200" s="1493">
        <f t="shared" si="6"/>
        <v>0</v>
      </c>
      <c r="M200" s="1493">
        <f t="shared" si="6"/>
        <v>0</v>
      </c>
      <c r="N200" s="1493">
        <f t="shared" si="6"/>
        <v>0</v>
      </c>
      <c r="O200" s="1493">
        <f t="shared" si="6"/>
        <v>0</v>
      </c>
      <c r="P200" s="1493">
        <f t="shared" si="6"/>
        <v>0</v>
      </c>
      <c r="Q200" s="1493">
        <f t="shared" si="6"/>
        <v>0</v>
      </c>
      <c r="R200" s="1493">
        <f t="shared" si="6"/>
        <v>0</v>
      </c>
      <c r="S200" s="1493">
        <f t="shared" si="6"/>
        <v>0</v>
      </c>
      <c r="T200" s="1493">
        <f t="shared" si="6"/>
        <v>0</v>
      </c>
      <c r="U200" s="1493">
        <f t="shared" si="6"/>
        <v>0</v>
      </c>
      <c r="V200" s="1493">
        <f t="shared" si="6"/>
        <v>0</v>
      </c>
      <c r="W200" s="1493">
        <f t="shared" si="6"/>
        <v>0</v>
      </c>
      <c r="X200" s="1493">
        <f t="shared" si="6"/>
        <v>0</v>
      </c>
      <c r="Y200" s="1493">
        <f t="shared" si="6"/>
        <v>0</v>
      </c>
      <c r="Z200" s="1493">
        <f t="shared" si="6"/>
        <v>0</v>
      </c>
      <c r="AA200" s="1493">
        <f t="shared" si="6"/>
        <v>0</v>
      </c>
      <c r="AB200" s="1493">
        <f t="shared" si="6"/>
        <v>0</v>
      </c>
      <c r="AC200" s="1493">
        <f t="shared" si="6"/>
        <v>0</v>
      </c>
      <c r="AD200" s="1493">
        <f t="shared" si="6"/>
        <v>0</v>
      </c>
      <c r="AE200" s="1493">
        <f t="shared" si="6"/>
        <v>0</v>
      </c>
      <c r="AF200" s="1493">
        <f t="shared" si="6"/>
        <v>0</v>
      </c>
      <c r="AG200" s="1493">
        <f t="shared" si="6"/>
        <v>0</v>
      </c>
      <c r="AH200" s="1493">
        <f t="shared" si="6"/>
        <v>0</v>
      </c>
      <c r="AI200" s="1513" t="s">
        <v>2014</v>
      </c>
      <c r="AJ200" s="1511">
        <f>_xlfn.AGGREGATE(9,6,D200:AH200)</f>
        <v>0</v>
      </c>
      <c r="AK200" s="1487"/>
    </row>
    <row r="201" spans="1:39" hidden="1">
      <c r="C201" s="1491" t="s">
        <v>2013</v>
      </c>
      <c r="D201" s="1490">
        <f t="shared" ref="D201:AH201" si="7">IF(AND(DAY(D190)&gt;=8,DAY(D190)&lt;=14,D191="土",OR(D196="休",D196="雨")),1,0)</f>
        <v>0</v>
      </c>
      <c r="E201" s="1490">
        <f t="shared" si="7"/>
        <v>0</v>
      </c>
      <c r="F201" s="1490">
        <f t="shared" si="7"/>
        <v>0</v>
      </c>
      <c r="G201" s="1490">
        <f t="shared" si="7"/>
        <v>0</v>
      </c>
      <c r="H201" s="1490">
        <f t="shared" si="7"/>
        <v>0</v>
      </c>
      <c r="I201" s="1490">
        <f t="shared" si="7"/>
        <v>0</v>
      </c>
      <c r="J201" s="1490">
        <f t="shared" si="7"/>
        <v>0</v>
      </c>
      <c r="K201" s="1490">
        <f t="shared" si="7"/>
        <v>0</v>
      </c>
      <c r="L201" s="1490">
        <f t="shared" si="7"/>
        <v>0</v>
      </c>
      <c r="M201" s="1490">
        <f t="shared" si="7"/>
        <v>0</v>
      </c>
      <c r="N201" s="1490">
        <f t="shared" si="7"/>
        <v>0</v>
      </c>
      <c r="O201" s="1490">
        <f t="shared" si="7"/>
        <v>0</v>
      </c>
      <c r="P201" s="1490">
        <f t="shared" si="7"/>
        <v>0</v>
      </c>
      <c r="Q201" s="1490">
        <f t="shared" si="7"/>
        <v>0</v>
      </c>
      <c r="R201" s="1490">
        <f t="shared" si="7"/>
        <v>0</v>
      </c>
      <c r="S201" s="1490">
        <f t="shared" si="7"/>
        <v>0</v>
      </c>
      <c r="T201" s="1490">
        <f t="shared" si="7"/>
        <v>0</v>
      </c>
      <c r="U201" s="1490">
        <f t="shared" si="7"/>
        <v>0</v>
      </c>
      <c r="V201" s="1490">
        <f t="shared" si="7"/>
        <v>0</v>
      </c>
      <c r="W201" s="1490">
        <f t="shared" si="7"/>
        <v>0</v>
      </c>
      <c r="X201" s="1490">
        <f t="shared" si="7"/>
        <v>0</v>
      </c>
      <c r="Y201" s="1490">
        <f t="shared" si="7"/>
        <v>0</v>
      </c>
      <c r="Z201" s="1490">
        <f t="shared" si="7"/>
        <v>0</v>
      </c>
      <c r="AA201" s="1490">
        <f t="shared" si="7"/>
        <v>0</v>
      </c>
      <c r="AB201" s="1490">
        <f t="shared" si="7"/>
        <v>0</v>
      </c>
      <c r="AC201" s="1490">
        <f t="shared" si="7"/>
        <v>0</v>
      </c>
      <c r="AD201" s="1490">
        <f t="shared" si="7"/>
        <v>0</v>
      </c>
      <c r="AE201" s="1490">
        <f t="shared" si="7"/>
        <v>0</v>
      </c>
      <c r="AF201" s="1490">
        <f t="shared" si="7"/>
        <v>0</v>
      </c>
      <c r="AG201" s="1490">
        <f t="shared" si="7"/>
        <v>0</v>
      </c>
      <c r="AH201" s="1490">
        <f t="shared" si="7"/>
        <v>0</v>
      </c>
      <c r="AI201" s="1512" t="s">
        <v>2012</v>
      </c>
      <c r="AJ201" s="1511">
        <f>_xlfn.AGGREGATE(9,6,D201:AH201)</f>
        <v>0</v>
      </c>
      <c r="AK201" s="1487"/>
    </row>
    <row r="202" spans="1:39" s="1494" customFormat="1">
      <c r="A202" s="1481"/>
      <c r="C202" s="1486"/>
      <c r="D202" s="1486"/>
      <c r="E202" s="1486"/>
      <c r="F202" s="1486"/>
      <c r="G202" s="1486"/>
      <c r="H202" s="1486"/>
      <c r="I202" s="1486"/>
      <c r="J202" s="1486"/>
      <c r="K202" s="1486"/>
      <c r="L202" s="1486"/>
      <c r="M202" s="1486"/>
      <c r="N202" s="1486"/>
      <c r="O202" s="1486"/>
      <c r="P202" s="1486"/>
      <c r="Q202" s="1486"/>
      <c r="R202" s="1486"/>
      <c r="S202" s="1486"/>
      <c r="T202" s="1486"/>
      <c r="U202" s="1486"/>
      <c r="V202" s="1486"/>
      <c r="W202" s="1486"/>
      <c r="X202" s="1486"/>
      <c r="Y202" s="1486"/>
      <c r="Z202" s="1486"/>
      <c r="AA202" s="1486"/>
      <c r="AB202" s="1486"/>
      <c r="AC202" s="1486"/>
      <c r="AD202" s="1486"/>
      <c r="AE202" s="1486"/>
      <c r="AF202" s="1486"/>
      <c r="AG202" s="1486"/>
      <c r="AH202" s="1486"/>
      <c r="AJ202" s="1486"/>
      <c r="AM202" s="1501"/>
    </row>
    <row r="203" spans="1:39">
      <c r="C203" s="1510" t="s">
        <v>2022</v>
      </c>
      <c r="D203" s="4256"/>
      <c r="E203" s="4257"/>
      <c r="F203" s="4257"/>
      <c r="G203" s="4257"/>
      <c r="H203" s="4257"/>
      <c r="I203" s="4257"/>
      <c r="J203" s="4257"/>
      <c r="K203" s="4257"/>
      <c r="L203" s="4257"/>
      <c r="M203" s="4257"/>
      <c r="N203" s="4257"/>
      <c r="O203" s="4257"/>
      <c r="P203" s="4257"/>
      <c r="Q203" s="4257"/>
      <c r="R203" s="4257"/>
      <c r="S203" s="4257"/>
      <c r="T203" s="4257"/>
      <c r="U203" s="4257"/>
      <c r="V203" s="4257"/>
      <c r="W203" s="4257"/>
      <c r="X203" s="4257"/>
      <c r="Y203" s="4257"/>
      <c r="Z203" s="4257"/>
      <c r="AA203" s="4257"/>
      <c r="AB203" s="4257"/>
      <c r="AC203" s="4257"/>
      <c r="AD203" s="4257"/>
      <c r="AE203" s="4257"/>
      <c r="AF203" s="4257"/>
      <c r="AG203" s="4257"/>
      <c r="AH203" s="4257"/>
      <c r="AI203" s="4257"/>
      <c r="AJ203" s="4258"/>
    </row>
    <row r="204" spans="1:39">
      <c r="C204" s="1509" t="s">
        <v>1655</v>
      </c>
      <c r="D204" s="1507"/>
      <c r="E204" s="1507"/>
      <c r="F204" s="1507"/>
      <c r="G204" s="1507"/>
      <c r="H204" s="1507"/>
      <c r="I204" s="1507"/>
      <c r="J204" s="1507"/>
      <c r="K204" s="1507"/>
      <c r="L204" s="1507"/>
      <c r="M204" s="1507"/>
      <c r="N204" s="1507"/>
      <c r="O204" s="1507"/>
      <c r="P204" s="1507"/>
      <c r="Q204" s="1507"/>
      <c r="R204" s="1507"/>
      <c r="S204" s="1507"/>
      <c r="T204" s="1507"/>
      <c r="U204" s="1507"/>
      <c r="V204" s="1507"/>
      <c r="W204" s="1507"/>
      <c r="X204" s="1507"/>
      <c r="Y204" s="1507"/>
      <c r="Z204" s="1507"/>
      <c r="AA204" s="1507"/>
      <c r="AB204" s="1507"/>
      <c r="AC204" s="1507"/>
      <c r="AD204" s="1507"/>
      <c r="AE204" s="1507"/>
      <c r="AF204" s="1507"/>
      <c r="AG204" s="1507"/>
      <c r="AH204" s="1507"/>
      <c r="AI204" s="1506" t="s">
        <v>2021</v>
      </c>
      <c r="AJ204" s="1505"/>
    </row>
    <row r="205" spans="1:39" s="1494" customFormat="1">
      <c r="A205" s="1481"/>
      <c r="C205" s="1508" t="s">
        <v>1905</v>
      </c>
      <c r="D205" s="1507"/>
      <c r="E205" s="1507"/>
      <c r="F205" s="1507"/>
      <c r="G205" s="1507"/>
      <c r="H205" s="1507"/>
      <c r="I205" s="1507"/>
      <c r="J205" s="1507"/>
      <c r="K205" s="1507"/>
      <c r="L205" s="1507"/>
      <c r="M205" s="1507"/>
      <c r="N205" s="1507"/>
      <c r="O205" s="1507"/>
      <c r="P205" s="1507"/>
      <c r="Q205" s="1507"/>
      <c r="R205" s="1507"/>
      <c r="S205" s="1507"/>
      <c r="T205" s="1507"/>
      <c r="U205" s="1507"/>
      <c r="V205" s="1507"/>
      <c r="W205" s="1507"/>
      <c r="X205" s="1507"/>
      <c r="Y205" s="1507"/>
      <c r="Z205" s="1507"/>
      <c r="AA205" s="1507"/>
      <c r="AB205" s="1507"/>
      <c r="AC205" s="1507"/>
      <c r="AD205" s="1507"/>
      <c r="AE205" s="1507"/>
      <c r="AF205" s="1507"/>
      <c r="AG205" s="1507"/>
      <c r="AH205" s="1507"/>
      <c r="AI205" s="1506" t="s">
        <v>2020</v>
      </c>
      <c r="AJ205" s="1505"/>
      <c r="AM205" s="1501"/>
    </row>
    <row r="206" spans="1:39" s="1494" customFormat="1">
      <c r="A206" s="1481"/>
      <c r="C206" s="4208" t="s">
        <v>2019</v>
      </c>
      <c r="D206" s="4210"/>
      <c r="E206" s="4212"/>
      <c r="F206" s="4212"/>
      <c r="G206" s="4212"/>
      <c r="H206" s="4212"/>
      <c r="I206" s="4212"/>
      <c r="J206" s="4212"/>
      <c r="K206" s="4212"/>
      <c r="L206" s="4212"/>
      <c r="M206" s="4212"/>
      <c r="N206" s="4212"/>
      <c r="O206" s="4212"/>
      <c r="P206" s="4212"/>
      <c r="Q206" s="4212"/>
      <c r="R206" s="4212"/>
      <c r="S206" s="4212"/>
      <c r="T206" s="4212"/>
      <c r="U206" s="4212"/>
      <c r="V206" s="4212"/>
      <c r="W206" s="4212"/>
      <c r="X206" s="4212"/>
      <c r="Y206" s="4212"/>
      <c r="Z206" s="4212"/>
      <c r="AA206" s="4212"/>
      <c r="AB206" s="4212"/>
      <c r="AC206" s="4212"/>
      <c r="AD206" s="4212"/>
      <c r="AE206" s="4212"/>
      <c r="AF206" s="4212"/>
      <c r="AG206" s="4212"/>
      <c r="AH206" s="4212"/>
      <c r="AI206" s="1503" t="s">
        <v>1906</v>
      </c>
      <c r="AJ206" s="1502"/>
      <c r="AM206" s="1501"/>
    </row>
    <row r="207" spans="1:39" s="1494" customFormat="1">
      <c r="A207" s="1481"/>
      <c r="C207" s="4209"/>
      <c r="D207" s="4211"/>
      <c r="E207" s="4213"/>
      <c r="F207" s="4213"/>
      <c r="G207" s="4213"/>
      <c r="H207" s="4213"/>
      <c r="I207" s="4213"/>
      <c r="J207" s="4213"/>
      <c r="K207" s="4213"/>
      <c r="L207" s="4213"/>
      <c r="M207" s="4213"/>
      <c r="N207" s="4213"/>
      <c r="O207" s="4213"/>
      <c r="P207" s="4213"/>
      <c r="Q207" s="4213"/>
      <c r="R207" s="4213"/>
      <c r="S207" s="4213"/>
      <c r="T207" s="4213"/>
      <c r="U207" s="4213"/>
      <c r="V207" s="4213"/>
      <c r="W207" s="4213"/>
      <c r="X207" s="4213"/>
      <c r="Y207" s="4213"/>
      <c r="Z207" s="4213"/>
      <c r="AA207" s="4213"/>
      <c r="AB207" s="4213"/>
      <c r="AC207" s="4213"/>
      <c r="AD207" s="4213"/>
      <c r="AE207" s="4213"/>
      <c r="AF207" s="4213"/>
      <c r="AG207" s="4213"/>
      <c r="AH207" s="4213"/>
      <c r="AI207" s="1503" t="s">
        <v>1907</v>
      </c>
      <c r="AJ207" s="1502"/>
      <c r="AK207" s="1487" t="str">
        <f>IF(AJ208&gt;0.285,"",IF(AJ207&lt;AJ204,"←計画日数が足りません",""))</f>
        <v/>
      </c>
      <c r="AM207" s="1501"/>
    </row>
    <row r="208" spans="1:39" s="1494" customFormat="1">
      <c r="A208" s="1481"/>
      <c r="C208" s="4233" t="s">
        <v>1899</v>
      </c>
      <c r="D208" s="4235"/>
      <c r="E208" s="4250"/>
      <c r="F208" s="4250"/>
      <c r="G208" s="4250"/>
      <c r="H208" s="4250"/>
      <c r="I208" s="4250"/>
      <c r="J208" s="4250"/>
      <c r="K208" s="4250"/>
      <c r="L208" s="4250"/>
      <c r="M208" s="4250"/>
      <c r="N208" s="4250"/>
      <c r="O208" s="4250"/>
      <c r="P208" s="4250"/>
      <c r="Q208" s="4250"/>
      <c r="R208" s="4250"/>
      <c r="S208" s="4250"/>
      <c r="T208" s="4250"/>
      <c r="U208" s="4250"/>
      <c r="V208" s="4250"/>
      <c r="W208" s="4250"/>
      <c r="X208" s="4250"/>
      <c r="Y208" s="4250"/>
      <c r="Z208" s="4250"/>
      <c r="AA208" s="4250"/>
      <c r="AB208" s="4250"/>
      <c r="AC208" s="4250"/>
      <c r="AD208" s="4250"/>
      <c r="AE208" s="4250"/>
      <c r="AF208" s="4250"/>
      <c r="AG208" s="4250"/>
      <c r="AH208" s="4250"/>
      <c r="AI208" s="1503" t="s">
        <v>1908</v>
      </c>
      <c r="AJ208" s="1504"/>
      <c r="AM208" s="1501"/>
    </row>
    <row r="209" spans="1:39" s="1494" customFormat="1">
      <c r="A209" s="1481"/>
      <c r="C209" s="4234"/>
      <c r="D209" s="4236"/>
      <c r="E209" s="4255"/>
      <c r="F209" s="4255"/>
      <c r="G209" s="4255"/>
      <c r="H209" s="4255"/>
      <c r="I209" s="4255"/>
      <c r="J209" s="4255"/>
      <c r="K209" s="4255"/>
      <c r="L209" s="4255"/>
      <c r="M209" s="4255"/>
      <c r="N209" s="4255"/>
      <c r="O209" s="4255"/>
      <c r="P209" s="4255"/>
      <c r="Q209" s="4255"/>
      <c r="R209" s="4255"/>
      <c r="S209" s="4255"/>
      <c r="T209" s="4255"/>
      <c r="U209" s="4255"/>
      <c r="V209" s="4255"/>
      <c r="W209" s="4255"/>
      <c r="X209" s="4255"/>
      <c r="Y209" s="4255"/>
      <c r="Z209" s="4255"/>
      <c r="AA209" s="4255"/>
      <c r="AB209" s="4255"/>
      <c r="AC209" s="4255"/>
      <c r="AD209" s="4255"/>
      <c r="AE209" s="4255"/>
      <c r="AF209" s="4255"/>
      <c r="AG209" s="4255"/>
      <c r="AH209" s="4255"/>
      <c r="AI209" s="1503" t="s">
        <v>1897</v>
      </c>
      <c r="AJ209" s="1502"/>
      <c r="AM209" s="1501"/>
    </row>
    <row r="210" spans="1:39" s="1494" customFormat="1">
      <c r="A210" s="1481"/>
      <c r="C210" s="4233" t="s">
        <v>1902</v>
      </c>
      <c r="D210" s="4248"/>
      <c r="E210" s="4250"/>
      <c r="F210" s="4250"/>
      <c r="G210" s="4250"/>
      <c r="H210" s="4250"/>
      <c r="I210" s="4250"/>
      <c r="J210" s="4250"/>
      <c r="K210" s="4250"/>
      <c r="L210" s="4250"/>
      <c r="M210" s="4250"/>
      <c r="N210" s="4250"/>
      <c r="O210" s="4250"/>
      <c r="P210" s="4250"/>
      <c r="Q210" s="4250"/>
      <c r="R210" s="4250"/>
      <c r="S210" s="4250"/>
      <c r="T210" s="4250"/>
      <c r="U210" s="4250"/>
      <c r="V210" s="4250"/>
      <c r="W210" s="4250"/>
      <c r="X210" s="4250"/>
      <c r="Y210" s="4250"/>
      <c r="Z210" s="4250"/>
      <c r="AA210" s="4250"/>
      <c r="AB210" s="4250"/>
      <c r="AC210" s="4250"/>
      <c r="AD210" s="4250"/>
      <c r="AE210" s="4250"/>
      <c r="AF210" s="4250"/>
      <c r="AG210" s="4250"/>
      <c r="AH210" s="4250"/>
      <c r="AI210" s="1500" t="s">
        <v>1909</v>
      </c>
      <c r="AJ210" s="1499"/>
      <c r="AM210" s="1498"/>
    </row>
    <row r="211" spans="1:39" s="1494" customFormat="1">
      <c r="A211" s="1481"/>
      <c r="C211" s="4247"/>
      <c r="D211" s="4249"/>
      <c r="E211" s="4251"/>
      <c r="F211" s="4251"/>
      <c r="G211" s="4251"/>
      <c r="H211" s="4251"/>
      <c r="I211" s="4251"/>
      <c r="J211" s="4251"/>
      <c r="K211" s="4251"/>
      <c r="L211" s="4251"/>
      <c r="M211" s="4251"/>
      <c r="N211" s="4251"/>
      <c r="O211" s="4251"/>
      <c r="P211" s="4251"/>
      <c r="Q211" s="4251"/>
      <c r="R211" s="4251"/>
      <c r="S211" s="4251"/>
      <c r="T211" s="4251"/>
      <c r="U211" s="4251"/>
      <c r="V211" s="4251"/>
      <c r="W211" s="4251"/>
      <c r="X211" s="4251"/>
      <c r="Y211" s="4251"/>
      <c r="Z211" s="4251"/>
      <c r="AA211" s="4251"/>
      <c r="AB211" s="4251"/>
      <c r="AC211" s="4251"/>
      <c r="AD211" s="4251"/>
      <c r="AE211" s="4251"/>
      <c r="AF211" s="4251"/>
      <c r="AG211" s="4251"/>
      <c r="AH211" s="4251"/>
      <c r="AI211" s="1497" t="s">
        <v>2018</v>
      </c>
      <c r="AJ211" s="1496"/>
      <c r="AK211" s="1487" t="str">
        <f>IF(AJ211="対象外","←７日間に満たない期間は達成判定の対象外",IF(AJ211="NG","←月単位未達成","←月単位達成"))</f>
        <v>←月単位達成</v>
      </c>
      <c r="AM211" s="1495"/>
    </row>
    <row r="212" spans="1:39" hidden="1">
      <c r="C212" s="1491" t="s">
        <v>2017</v>
      </c>
      <c r="D212" s="1493">
        <f t="shared" ref="D212:AH212" si="8">IF(AND(DAY(D204)&gt;=22,DAY(D204)&lt;=28,D205="土"),1,0)</f>
        <v>0</v>
      </c>
      <c r="E212" s="1493">
        <f t="shared" si="8"/>
        <v>0</v>
      </c>
      <c r="F212" s="1493">
        <f t="shared" si="8"/>
        <v>0</v>
      </c>
      <c r="G212" s="1493">
        <f t="shared" si="8"/>
        <v>0</v>
      </c>
      <c r="H212" s="1493">
        <f t="shared" si="8"/>
        <v>0</v>
      </c>
      <c r="I212" s="1493">
        <f t="shared" si="8"/>
        <v>0</v>
      </c>
      <c r="J212" s="1493">
        <f t="shared" si="8"/>
        <v>0</v>
      </c>
      <c r="K212" s="1493">
        <f t="shared" si="8"/>
        <v>0</v>
      </c>
      <c r="L212" s="1493">
        <f t="shared" si="8"/>
        <v>0</v>
      </c>
      <c r="M212" s="1493">
        <f t="shared" si="8"/>
        <v>0</v>
      </c>
      <c r="N212" s="1493">
        <f t="shared" si="8"/>
        <v>0</v>
      </c>
      <c r="O212" s="1493">
        <f t="shared" si="8"/>
        <v>0</v>
      </c>
      <c r="P212" s="1493">
        <f t="shared" si="8"/>
        <v>0</v>
      </c>
      <c r="Q212" s="1493">
        <f t="shared" si="8"/>
        <v>0</v>
      </c>
      <c r="R212" s="1493">
        <f t="shared" si="8"/>
        <v>0</v>
      </c>
      <c r="S212" s="1493">
        <f t="shared" si="8"/>
        <v>0</v>
      </c>
      <c r="T212" s="1493">
        <f t="shared" si="8"/>
        <v>0</v>
      </c>
      <c r="U212" s="1493">
        <f t="shared" si="8"/>
        <v>0</v>
      </c>
      <c r="V212" s="1493">
        <f t="shared" si="8"/>
        <v>0</v>
      </c>
      <c r="W212" s="1493">
        <f t="shared" si="8"/>
        <v>0</v>
      </c>
      <c r="X212" s="1493">
        <f t="shared" si="8"/>
        <v>0</v>
      </c>
      <c r="Y212" s="1493">
        <f t="shared" si="8"/>
        <v>0</v>
      </c>
      <c r="Z212" s="1493">
        <f t="shared" si="8"/>
        <v>0</v>
      </c>
      <c r="AA212" s="1493">
        <f t="shared" si="8"/>
        <v>0</v>
      </c>
      <c r="AB212" s="1493">
        <f t="shared" si="8"/>
        <v>0</v>
      </c>
      <c r="AC212" s="1493">
        <f t="shared" si="8"/>
        <v>0</v>
      </c>
      <c r="AD212" s="1493">
        <f t="shared" si="8"/>
        <v>0</v>
      </c>
      <c r="AE212" s="1493">
        <f t="shared" si="8"/>
        <v>0</v>
      </c>
      <c r="AF212" s="1493">
        <f t="shared" si="8"/>
        <v>0</v>
      </c>
      <c r="AG212" s="1493">
        <f t="shared" si="8"/>
        <v>0</v>
      </c>
      <c r="AH212" s="1493">
        <f t="shared" si="8"/>
        <v>0</v>
      </c>
      <c r="AI212" s="1513" t="s">
        <v>2014</v>
      </c>
      <c r="AJ212" s="1511">
        <f>_xlfn.AGGREGATE(9,6,D212:AH212)</f>
        <v>0</v>
      </c>
      <c r="AK212" s="1487"/>
    </row>
    <row r="213" spans="1:39" hidden="1">
      <c r="C213" s="1491" t="s">
        <v>2016</v>
      </c>
      <c r="D213" s="1490">
        <f t="shared" ref="D213:AH213" si="9">IF(AND(DAY(D204)&gt;=22,DAY(D204)&lt;=28,D205="土",OR(D210="休",D210="雨")),1,0)</f>
        <v>0</v>
      </c>
      <c r="E213" s="1490">
        <f t="shared" si="9"/>
        <v>0</v>
      </c>
      <c r="F213" s="1490">
        <f t="shared" si="9"/>
        <v>0</v>
      </c>
      <c r="G213" s="1490">
        <f t="shared" si="9"/>
        <v>0</v>
      </c>
      <c r="H213" s="1490">
        <f t="shared" si="9"/>
        <v>0</v>
      </c>
      <c r="I213" s="1490">
        <f t="shared" si="9"/>
        <v>0</v>
      </c>
      <c r="J213" s="1490">
        <f t="shared" si="9"/>
        <v>0</v>
      </c>
      <c r="K213" s="1490">
        <f t="shared" si="9"/>
        <v>0</v>
      </c>
      <c r="L213" s="1490">
        <f t="shared" si="9"/>
        <v>0</v>
      </c>
      <c r="M213" s="1490">
        <f t="shared" si="9"/>
        <v>0</v>
      </c>
      <c r="N213" s="1490">
        <f t="shared" si="9"/>
        <v>0</v>
      </c>
      <c r="O213" s="1490">
        <f t="shared" si="9"/>
        <v>0</v>
      </c>
      <c r="P213" s="1490">
        <f t="shared" si="9"/>
        <v>0</v>
      </c>
      <c r="Q213" s="1490">
        <f t="shared" si="9"/>
        <v>0</v>
      </c>
      <c r="R213" s="1490">
        <f t="shared" si="9"/>
        <v>0</v>
      </c>
      <c r="S213" s="1490">
        <f t="shared" si="9"/>
        <v>0</v>
      </c>
      <c r="T213" s="1490">
        <f t="shared" si="9"/>
        <v>0</v>
      </c>
      <c r="U213" s="1490">
        <f t="shared" si="9"/>
        <v>0</v>
      </c>
      <c r="V213" s="1490">
        <f t="shared" si="9"/>
        <v>0</v>
      </c>
      <c r="W213" s="1490">
        <f t="shared" si="9"/>
        <v>0</v>
      </c>
      <c r="X213" s="1490">
        <f t="shared" si="9"/>
        <v>0</v>
      </c>
      <c r="Y213" s="1490">
        <f t="shared" si="9"/>
        <v>0</v>
      </c>
      <c r="Z213" s="1490">
        <f t="shared" si="9"/>
        <v>0</v>
      </c>
      <c r="AA213" s="1490">
        <f t="shared" si="9"/>
        <v>0</v>
      </c>
      <c r="AB213" s="1490">
        <f t="shared" si="9"/>
        <v>0</v>
      </c>
      <c r="AC213" s="1490">
        <f t="shared" si="9"/>
        <v>0</v>
      </c>
      <c r="AD213" s="1490">
        <f t="shared" si="9"/>
        <v>0</v>
      </c>
      <c r="AE213" s="1490">
        <f t="shared" si="9"/>
        <v>0</v>
      </c>
      <c r="AF213" s="1490">
        <f t="shared" si="9"/>
        <v>0</v>
      </c>
      <c r="AG213" s="1490">
        <f t="shared" si="9"/>
        <v>0</v>
      </c>
      <c r="AH213" s="1490">
        <f t="shared" si="9"/>
        <v>0</v>
      </c>
      <c r="AI213" s="1512" t="s">
        <v>2012</v>
      </c>
      <c r="AJ213" s="1511">
        <f>_xlfn.AGGREGATE(9,6,D213:AH213)</f>
        <v>0</v>
      </c>
      <c r="AK213" s="1487"/>
    </row>
    <row r="214" spans="1:39" hidden="1">
      <c r="C214" s="1491" t="s">
        <v>2015</v>
      </c>
      <c r="D214" s="1493">
        <f t="shared" ref="D214:AH214" si="10">IF(AND(DAY(D204)&gt;=8,DAY(D204)&lt;=14,D205="土"),1,0)</f>
        <v>0</v>
      </c>
      <c r="E214" s="1493">
        <f t="shared" si="10"/>
        <v>0</v>
      </c>
      <c r="F214" s="1493">
        <f t="shared" si="10"/>
        <v>0</v>
      </c>
      <c r="G214" s="1493">
        <f t="shared" si="10"/>
        <v>0</v>
      </c>
      <c r="H214" s="1493">
        <f t="shared" si="10"/>
        <v>0</v>
      </c>
      <c r="I214" s="1493">
        <f t="shared" si="10"/>
        <v>0</v>
      </c>
      <c r="J214" s="1493">
        <f t="shared" si="10"/>
        <v>0</v>
      </c>
      <c r="K214" s="1493">
        <f t="shared" si="10"/>
        <v>0</v>
      </c>
      <c r="L214" s="1493">
        <f t="shared" si="10"/>
        <v>0</v>
      </c>
      <c r="M214" s="1493">
        <f t="shared" si="10"/>
        <v>0</v>
      </c>
      <c r="N214" s="1493">
        <f t="shared" si="10"/>
        <v>0</v>
      </c>
      <c r="O214" s="1493">
        <f t="shared" si="10"/>
        <v>0</v>
      </c>
      <c r="P214" s="1493">
        <f t="shared" si="10"/>
        <v>0</v>
      </c>
      <c r="Q214" s="1493">
        <f t="shared" si="10"/>
        <v>0</v>
      </c>
      <c r="R214" s="1493">
        <f t="shared" si="10"/>
        <v>0</v>
      </c>
      <c r="S214" s="1493">
        <f t="shared" si="10"/>
        <v>0</v>
      </c>
      <c r="T214" s="1493">
        <f t="shared" si="10"/>
        <v>0</v>
      </c>
      <c r="U214" s="1493">
        <f t="shared" si="10"/>
        <v>0</v>
      </c>
      <c r="V214" s="1493">
        <f t="shared" si="10"/>
        <v>0</v>
      </c>
      <c r="W214" s="1493">
        <f t="shared" si="10"/>
        <v>0</v>
      </c>
      <c r="X214" s="1493">
        <f t="shared" si="10"/>
        <v>0</v>
      </c>
      <c r="Y214" s="1493">
        <f t="shared" si="10"/>
        <v>0</v>
      </c>
      <c r="Z214" s="1493">
        <f t="shared" si="10"/>
        <v>0</v>
      </c>
      <c r="AA214" s="1493">
        <f t="shared" si="10"/>
        <v>0</v>
      </c>
      <c r="AB214" s="1493">
        <f t="shared" si="10"/>
        <v>0</v>
      </c>
      <c r="AC214" s="1493">
        <f t="shared" si="10"/>
        <v>0</v>
      </c>
      <c r="AD214" s="1493">
        <f t="shared" si="10"/>
        <v>0</v>
      </c>
      <c r="AE214" s="1493">
        <f t="shared" si="10"/>
        <v>0</v>
      </c>
      <c r="AF214" s="1493">
        <f t="shared" si="10"/>
        <v>0</v>
      </c>
      <c r="AG214" s="1493">
        <f t="shared" si="10"/>
        <v>0</v>
      </c>
      <c r="AH214" s="1493">
        <f t="shared" si="10"/>
        <v>0</v>
      </c>
      <c r="AI214" s="1513" t="s">
        <v>2014</v>
      </c>
      <c r="AJ214" s="1511">
        <f>_xlfn.AGGREGATE(9,6,D214:AH214)</f>
        <v>0</v>
      </c>
      <c r="AK214" s="1487"/>
    </row>
    <row r="215" spans="1:39" hidden="1">
      <c r="C215" s="1491" t="s">
        <v>2013</v>
      </c>
      <c r="D215" s="1490">
        <f t="shared" ref="D215:AH215" si="11">IF(AND(DAY(D204)&gt;=8,DAY(D204)&lt;=14,D205="土",OR(D210="休",D210="雨")),1,0)</f>
        <v>0</v>
      </c>
      <c r="E215" s="1490">
        <f t="shared" si="11"/>
        <v>0</v>
      </c>
      <c r="F215" s="1490">
        <f t="shared" si="11"/>
        <v>0</v>
      </c>
      <c r="G215" s="1490">
        <f t="shared" si="11"/>
        <v>0</v>
      </c>
      <c r="H215" s="1490">
        <f t="shared" si="11"/>
        <v>0</v>
      </c>
      <c r="I215" s="1490">
        <f t="shared" si="11"/>
        <v>0</v>
      </c>
      <c r="J215" s="1490">
        <f t="shared" si="11"/>
        <v>0</v>
      </c>
      <c r="K215" s="1490">
        <f t="shared" si="11"/>
        <v>0</v>
      </c>
      <c r="L215" s="1490">
        <f t="shared" si="11"/>
        <v>0</v>
      </c>
      <c r="M215" s="1490">
        <f t="shared" si="11"/>
        <v>0</v>
      </c>
      <c r="N215" s="1490">
        <f t="shared" si="11"/>
        <v>0</v>
      </c>
      <c r="O215" s="1490">
        <f t="shared" si="11"/>
        <v>0</v>
      </c>
      <c r="P215" s="1490">
        <f t="shared" si="11"/>
        <v>0</v>
      </c>
      <c r="Q215" s="1490">
        <f t="shared" si="11"/>
        <v>0</v>
      </c>
      <c r="R215" s="1490">
        <f t="shared" si="11"/>
        <v>0</v>
      </c>
      <c r="S215" s="1490">
        <f t="shared" si="11"/>
        <v>0</v>
      </c>
      <c r="T215" s="1490">
        <f t="shared" si="11"/>
        <v>0</v>
      </c>
      <c r="U215" s="1490">
        <f t="shared" si="11"/>
        <v>0</v>
      </c>
      <c r="V215" s="1490">
        <f t="shared" si="11"/>
        <v>0</v>
      </c>
      <c r="W215" s="1490">
        <f t="shared" si="11"/>
        <v>0</v>
      </c>
      <c r="X215" s="1490">
        <f t="shared" si="11"/>
        <v>0</v>
      </c>
      <c r="Y215" s="1490">
        <f t="shared" si="11"/>
        <v>0</v>
      </c>
      <c r="Z215" s="1490">
        <f t="shared" si="11"/>
        <v>0</v>
      </c>
      <c r="AA215" s="1490">
        <f t="shared" si="11"/>
        <v>0</v>
      </c>
      <c r="AB215" s="1490">
        <f t="shared" si="11"/>
        <v>0</v>
      </c>
      <c r="AC215" s="1490">
        <f t="shared" si="11"/>
        <v>0</v>
      </c>
      <c r="AD215" s="1490">
        <f t="shared" si="11"/>
        <v>0</v>
      </c>
      <c r="AE215" s="1490">
        <f t="shared" si="11"/>
        <v>0</v>
      </c>
      <c r="AF215" s="1490">
        <f t="shared" si="11"/>
        <v>0</v>
      </c>
      <c r="AG215" s="1490">
        <f t="shared" si="11"/>
        <v>0</v>
      </c>
      <c r="AH215" s="1490">
        <f t="shared" si="11"/>
        <v>0</v>
      </c>
      <c r="AI215" s="1512" t="s">
        <v>2012</v>
      </c>
      <c r="AJ215" s="1511">
        <f>_xlfn.AGGREGATE(9,6,D215:AH215)</f>
        <v>0</v>
      </c>
      <c r="AK215" s="1487"/>
    </row>
    <row r="216" spans="1:39" s="1494" customFormat="1">
      <c r="A216" s="1481"/>
      <c r="C216" s="1486"/>
      <c r="D216" s="1486"/>
      <c r="E216" s="1486"/>
      <c r="F216" s="1486"/>
      <c r="G216" s="1486"/>
      <c r="H216" s="1486"/>
      <c r="I216" s="1486"/>
      <c r="J216" s="1486"/>
      <c r="K216" s="1486"/>
      <c r="L216" s="1486"/>
      <c r="M216" s="1486"/>
      <c r="N216" s="1486"/>
      <c r="O216" s="1486"/>
      <c r="P216" s="1486"/>
      <c r="Q216" s="1486"/>
      <c r="R216" s="1486"/>
      <c r="S216" s="1486"/>
      <c r="T216" s="1486"/>
      <c r="U216" s="1486"/>
      <c r="V216" s="1486"/>
      <c r="W216" s="1486"/>
      <c r="X216" s="1486"/>
      <c r="Y216" s="1486"/>
      <c r="Z216" s="1486"/>
      <c r="AA216" s="1486"/>
      <c r="AB216" s="1486"/>
      <c r="AC216" s="1486"/>
      <c r="AD216" s="1486"/>
      <c r="AE216" s="1486"/>
      <c r="AF216" s="1486"/>
      <c r="AG216" s="1486"/>
      <c r="AH216" s="1486"/>
      <c r="AJ216" s="1486"/>
      <c r="AM216" s="1501"/>
    </row>
    <row r="217" spans="1:39">
      <c r="C217" s="1510" t="s">
        <v>2022</v>
      </c>
      <c r="D217" s="4256"/>
      <c r="E217" s="4257"/>
      <c r="F217" s="4257"/>
      <c r="G217" s="4257"/>
      <c r="H217" s="4257"/>
      <c r="I217" s="4257"/>
      <c r="J217" s="4257"/>
      <c r="K217" s="4257"/>
      <c r="L217" s="4257"/>
      <c r="M217" s="4257"/>
      <c r="N217" s="4257"/>
      <c r="O217" s="4257"/>
      <c r="P217" s="4257"/>
      <c r="Q217" s="4257"/>
      <c r="R217" s="4257"/>
      <c r="S217" s="4257"/>
      <c r="T217" s="4257"/>
      <c r="U217" s="4257"/>
      <c r="V217" s="4257"/>
      <c r="W217" s="4257"/>
      <c r="X217" s="4257"/>
      <c r="Y217" s="4257"/>
      <c r="Z217" s="4257"/>
      <c r="AA217" s="4257"/>
      <c r="AB217" s="4257"/>
      <c r="AC217" s="4257"/>
      <c r="AD217" s="4257"/>
      <c r="AE217" s="4257"/>
      <c r="AF217" s="4257"/>
      <c r="AG217" s="4257"/>
      <c r="AH217" s="4257"/>
      <c r="AI217" s="4257"/>
      <c r="AJ217" s="4258"/>
    </row>
    <row r="218" spans="1:39">
      <c r="C218" s="1509" t="s">
        <v>1655</v>
      </c>
      <c r="D218" s="1507"/>
      <c r="E218" s="1507"/>
      <c r="F218" s="1507"/>
      <c r="G218" s="1507"/>
      <c r="H218" s="1507"/>
      <c r="I218" s="1507"/>
      <c r="J218" s="1507"/>
      <c r="K218" s="1507"/>
      <c r="L218" s="1507"/>
      <c r="M218" s="1507"/>
      <c r="N218" s="1507"/>
      <c r="O218" s="1507"/>
      <c r="P218" s="1507"/>
      <c r="Q218" s="1507"/>
      <c r="R218" s="1507"/>
      <c r="S218" s="1507"/>
      <c r="T218" s="1507"/>
      <c r="U218" s="1507"/>
      <c r="V218" s="1507"/>
      <c r="W218" s="1507"/>
      <c r="X218" s="1507"/>
      <c r="Y218" s="1507"/>
      <c r="Z218" s="1507"/>
      <c r="AA218" s="1507"/>
      <c r="AB218" s="1507"/>
      <c r="AC218" s="1507"/>
      <c r="AD218" s="1507"/>
      <c r="AE218" s="1507"/>
      <c r="AF218" s="1507"/>
      <c r="AG218" s="1507"/>
      <c r="AH218" s="1507"/>
      <c r="AI218" s="1506" t="s">
        <v>2021</v>
      </c>
      <c r="AJ218" s="1505"/>
    </row>
    <row r="219" spans="1:39" s="1494" customFormat="1">
      <c r="A219" s="1481"/>
      <c r="C219" s="1508" t="s">
        <v>1905</v>
      </c>
      <c r="D219" s="1507"/>
      <c r="E219" s="1507"/>
      <c r="F219" s="1507"/>
      <c r="G219" s="1507"/>
      <c r="H219" s="1507"/>
      <c r="I219" s="1507"/>
      <c r="J219" s="1507"/>
      <c r="K219" s="1507"/>
      <c r="L219" s="1507"/>
      <c r="M219" s="1507"/>
      <c r="N219" s="1507"/>
      <c r="O219" s="1507"/>
      <c r="P219" s="1507"/>
      <c r="Q219" s="1507"/>
      <c r="R219" s="1507"/>
      <c r="S219" s="1507"/>
      <c r="T219" s="1507"/>
      <c r="U219" s="1507"/>
      <c r="V219" s="1507"/>
      <c r="W219" s="1507"/>
      <c r="X219" s="1507"/>
      <c r="Y219" s="1507"/>
      <c r="Z219" s="1507"/>
      <c r="AA219" s="1507"/>
      <c r="AB219" s="1507"/>
      <c r="AC219" s="1507"/>
      <c r="AD219" s="1507"/>
      <c r="AE219" s="1507"/>
      <c r="AF219" s="1507"/>
      <c r="AG219" s="1507"/>
      <c r="AH219" s="1507"/>
      <c r="AI219" s="1506" t="s">
        <v>2020</v>
      </c>
      <c r="AJ219" s="1505"/>
      <c r="AM219" s="1501"/>
    </row>
    <row r="220" spans="1:39" s="1494" customFormat="1">
      <c r="A220" s="1481"/>
      <c r="C220" s="4208" t="s">
        <v>2019</v>
      </c>
      <c r="D220" s="4210"/>
      <c r="E220" s="4212"/>
      <c r="F220" s="4212"/>
      <c r="G220" s="4212"/>
      <c r="H220" s="4212"/>
      <c r="I220" s="4212"/>
      <c r="J220" s="4212"/>
      <c r="K220" s="4212"/>
      <c r="L220" s="4212"/>
      <c r="M220" s="4212"/>
      <c r="N220" s="4212"/>
      <c r="O220" s="4212"/>
      <c r="P220" s="4212"/>
      <c r="Q220" s="4212"/>
      <c r="R220" s="4212"/>
      <c r="S220" s="4212"/>
      <c r="T220" s="4212"/>
      <c r="U220" s="4212"/>
      <c r="V220" s="4212"/>
      <c r="W220" s="4212"/>
      <c r="X220" s="4212"/>
      <c r="Y220" s="4212"/>
      <c r="Z220" s="4212"/>
      <c r="AA220" s="4212"/>
      <c r="AB220" s="4212"/>
      <c r="AC220" s="4212"/>
      <c r="AD220" s="4212"/>
      <c r="AE220" s="4212"/>
      <c r="AF220" s="4212"/>
      <c r="AG220" s="4212"/>
      <c r="AH220" s="4212"/>
      <c r="AI220" s="1503" t="s">
        <v>1906</v>
      </c>
      <c r="AJ220" s="1502"/>
      <c r="AM220" s="1501"/>
    </row>
    <row r="221" spans="1:39" s="1494" customFormat="1">
      <c r="A221" s="1481"/>
      <c r="C221" s="4209"/>
      <c r="D221" s="4211"/>
      <c r="E221" s="4213"/>
      <c r="F221" s="4213"/>
      <c r="G221" s="4213"/>
      <c r="H221" s="4213"/>
      <c r="I221" s="4213"/>
      <c r="J221" s="4213"/>
      <c r="K221" s="4213"/>
      <c r="L221" s="4213"/>
      <c r="M221" s="4213"/>
      <c r="N221" s="4213"/>
      <c r="O221" s="4213"/>
      <c r="P221" s="4213"/>
      <c r="Q221" s="4213"/>
      <c r="R221" s="4213"/>
      <c r="S221" s="4213"/>
      <c r="T221" s="4213"/>
      <c r="U221" s="4213"/>
      <c r="V221" s="4213"/>
      <c r="W221" s="4213"/>
      <c r="X221" s="4213"/>
      <c r="Y221" s="4213"/>
      <c r="Z221" s="4213"/>
      <c r="AA221" s="4213"/>
      <c r="AB221" s="4213"/>
      <c r="AC221" s="4213"/>
      <c r="AD221" s="4213"/>
      <c r="AE221" s="4213"/>
      <c r="AF221" s="4213"/>
      <c r="AG221" s="4213"/>
      <c r="AH221" s="4213"/>
      <c r="AI221" s="1503" t="s">
        <v>1907</v>
      </c>
      <c r="AJ221" s="1502"/>
      <c r="AK221" s="1487" t="str">
        <f>IF(AJ222&gt;0.285,"",IF(AJ221&lt;AJ218,"←計画日数が足りません",""))</f>
        <v/>
      </c>
      <c r="AM221" s="1501"/>
    </row>
    <row r="222" spans="1:39" s="1494" customFormat="1">
      <c r="A222" s="1481"/>
      <c r="C222" s="4233" t="s">
        <v>1899</v>
      </c>
      <c r="D222" s="4235"/>
      <c r="E222" s="4250"/>
      <c r="F222" s="4250"/>
      <c r="G222" s="4250"/>
      <c r="H222" s="4250"/>
      <c r="I222" s="4250"/>
      <c r="J222" s="4250"/>
      <c r="K222" s="4250"/>
      <c r="L222" s="4250"/>
      <c r="M222" s="4250"/>
      <c r="N222" s="4250"/>
      <c r="O222" s="4250"/>
      <c r="P222" s="4250"/>
      <c r="Q222" s="4250"/>
      <c r="R222" s="4250"/>
      <c r="S222" s="4250"/>
      <c r="T222" s="4250"/>
      <c r="U222" s="4250"/>
      <c r="V222" s="4250"/>
      <c r="W222" s="4250"/>
      <c r="X222" s="4250"/>
      <c r="Y222" s="4250"/>
      <c r="Z222" s="4250"/>
      <c r="AA222" s="4250"/>
      <c r="AB222" s="4250"/>
      <c r="AC222" s="4250"/>
      <c r="AD222" s="4250"/>
      <c r="AE222" s="4250"/>
      <c r="AF222" s="4250"/>
      <c r="AG222" s="4250"/>
      <c r="AH222" s="4250"/>
      <c r="AI222" s="1503" t="s">
        <v>1908</v>
      </c>
      <c r="AJ222" s="1504"/>
      <c r="AM222" s="1501"/>
    </row>
    <row r="223" spans="1:39" s="1494" customFormat="1">
      <c r="A223" s="1481"/>
      <c r="C223" s="4234"/>
      <c r="D223" s="4236"/>
      <c r="E223" s="4255"/>
      <c r="F223" s="4255"/>
      <c r="G223" s="4255"/>
      <c r="H223" s="4255"/>
      <c r="I223" s="4255"/>
      <c r="J223" s="4255"/>
      <c r="K223" s="4255"/>
      <c r="L223" s="4255"/>
      <c r="M223" s="4255"/>
      <c r="N223" s="4255"/>
      <c r="O223" s="4255"/>
      <c r="P223" s="4255"/>
      <c r="Q223" s="4255"/>
      <c r="R223" s="4255"/>
      <c r="S223" s="4255"/>
      <c r="T223" s="4255"/>
      <c r="U223" s="4255"/>
      <c r="V223" s="4255"/>
      <c r="W223" s="4255"/>
      <c r="X223" s="4255"/>
      <c r="Y223" s="4255"/>
      <c r="Z223" s="4255"/>
      <c r="AA223" s="4255"/>
      <c r="AB223" s="4255"/>
      <c r="AC223" s="4255"/>
      <c r="AD223" s="4255"/>
      <c r="AE223" s="4255"/>
      <c r="AF223" s="4255"/>
      <c r="AG223" s="4255"/>
      <c r="AH223" s="4255"/>
      <c r="AI223" s="1503" t="s">
        <v>1897</v>
      </c>
      <c r="AJ223" s="1502"/>
      <c r="AM223" s="1501"/>
    </row>
    <row r="224" spans="1:39" s="1494" customFormat="1">
      <c r="A224" s="1481"/>
      <c r="C224" s="4233" t="s">
        <v>1902</v>
      </c>
      <c r="D224" s="4248"/>
      <c r="E224" s="4250"/>
      <c r="F224" s="4250"/>
      <c r="G224" s="4250"/>
      <c r="H224" s="4250"/>
      <c r="I224" s="4250"/>
      <c r="J224" s="4250"/>
      <c r="K224" s="4250"/>
      <c r="L224" s="4250"/>
      <c r="M224" s="4250"/>
      <c r="N224" s="4250"/>
      <c r="O224" s="4250"/>
      <c r="P224" s="4250"/>
      <c r="Q224" s="4250"/>
      <c r="R224" s="4250"/>
      <c r="S224" s="4250"/>
      <c r="T224" s="4250"/>
      <c r="U224" s="4250"/>
      <c r="V224" s="4250"/>
      <c r="W224" s="4250"/>
      <c r="X224" s="4250"/>
      <c r="Y224" s="4250"/>
      <c r="Z224" s="4250"/>
      <c r="AA224" s="4250"/>
      <c r="AB224" s="4250"/>
      <c r="AC224" s="4250"/>
      <c r="AD224" s="4250"/>
      <c r="AE224" s="4250"/>
      <c r="AF224" s="4250"/>
      <c r="AG224" s="4250"/>
      <c r="AH224" s="4250"/>
      <c r="AI224" s="1500" t="s">
        <v>1909</v>
      </c>
      <c r="AJ224" s="1499"/>
      <c r="AM224" s="1498"/>
    </row>
    <row r="225" spans="1:39" s="1494" customFormat="1">
      <c r="A225" s="1481"/>
      <c r="C225" s="4247"/>
      <c r="D225" s="4249"/>
      <c r="E225" s="4251"/>
      <c r="F225" s="4251"/>
      <c r="G225" s="4251"/>
      <c r="H225" s="4251"/>
      <c r="I225" s="4251"/>
      <c r="J225" s="4251"/>
      <c r="K225" s="4251"/>
      <c r="L225" s="4251"/>
      <c r="M225" s="4251"/>
      <c r="N225" s="4251"/>
      <c r="O225" s="4251"/>
      <c r="P225" s="4251"/>
      <c r="Q225" s="4251"/>
      <c r="R225" s="4251"/>
      <c r="S225" s="4251"/>
      <c r="T225" s="4251"/>
      <c r="U225" s="4251"/>
      <c r="V225" s="4251"/>
      <c r="W225" s="4251"/>
      <c r="X225" s="4251"/>
      <c r="Y225" s="4251"/>
      <c r="Z225" s="4251"/>
      <c r="AA225" s="4251"/>
      <c r="AB225" s="4251"/>
      <c r="AC225" s="4251"/>
      <c r="AD225" s="4251"/>
      <c r="AE225" s="4251"/>
      <c r="AF225" s="4251"/>
      <c r="AG225" s="4251"/>
      <c r="AH225" s="4251"/>
      <c r="AI225" s="1497" t="s">
        <v>2018</v>
      </c>
      <c r="AJ225" s="1496"/>
      <c r="AK225" s="1487" t="str">
        <f>IF(AJ225="対象外","←７日間に満たない期間は達成判定の対象外",IF(AJ225="NG","←月単位未達成","←月単位達成"))</f>
        <v>←月単位達成</v>
      </c>
      <c r="AM225" s="1495"/>
    </row>
    <row r="226" spans="1:39" hidden="1">
      <c r="C226" s="1491" t="s">
        <v>2017</v>
      </c>
      <c r="D226" s="1493">
        <f t="shared" ref="D226:AH226" si="12">IF(AND(DAY(D218)&gt;=22,DAY(D218)&lt;=28,D219="土"),1,0)</f>
        <v>0</v>
      </c>
      <c r="E226" s="1493">
        <f t="shared" si="12"/>
        <v>0</v>
      </c>
      <c r="F226" s="1493">
        <f t="shared" si="12"/>
        <v>0</v>
      </c>
      <c r="G226" s="1493">
        <f t="shared" si="12"/>
        <v>0</v>
      </c>
      <c r="H226" s="1493">
        <f t="shared" si="12"/>
        <v>0</v>
      </c>
      <c r="I226" s="1493">
        <f t="shared" si="12"/>
        <v>0</v>
      </c>
      <c r="J226" s="1493">
        <f t="shared" si="12"/>
        <v>0</v>
      </c>
      <c r="K226" s="1493">
        <f t="shared" si="12"/>
        <v>0</v>
      </c>
      <c r="L226" s="1493">
        <f t="shared" si="12"/>
        <v>0</v>
      </c>
      <c r="M226" s="1493">
        <f t="shared" si="12"/>
        <v>0</v>
      </c>
      <c r="N226" s="1493">
        <f t="shared" si="12"/>
        <v>0</v>
      </c>
      <c r="O226" s="1493">
        <f t="shared" si="12"/>
        <v>0</v>
      </c>
      <c r="P226" s="1493">
        <f t="shared" si="12"/>
        <v>0</v>
      </c>
      <c r="Q226" s="1493">
        <f t="shared" si="12"/>
        <v>0</v>
      </c>
      <c r="R226" s="1493">
        <f t="shared" si="12"/>
        <v>0</v>
      </c>
      <c r="S226" s="1493">
        <f t="shared" si="12"/>
        <v>0</v>
      </c>
      <c r="T226" s="1493">
        <f t="shared" si="12"/>
        <v>0</v>
      </c>
      <c r="U226" s="1493">
        <f t="shared" si="12"/>
        <v>0</v>
      </c>
      <c r="V226" s="1493">
        <f t="shared" si="12"/>
        <v>0</v>
      </c>
      <c r="W226" s="1493">
        <f t="shared" si="12"/>
        <v>0</v>
      </c>
      <c r="X226" s="1493">
        <f t="shared" si="12"/>
        <v>0</v>
      </c>
      <c r="Y226" s="1493">
        <f t="shared" si="12"/>
        <v>0</v>
      </c>
      <c r="Z226" s="1493">
        <f t="shared" si="12"/>
        <v>0</v>
      </c>
      <c r="AA226" s="1493">
        <f t="shared" si="12"/>
        <v>0</v>
      </c>
      <c r="AB226" s="1493">
        <f t="shared" si="12"/>
        <v>0</v>
      </c>
      <c r="AC226" s="1493">
        <f t="shared" si="12"/>
        <v>0</v>
      </c>
      <c r="AD226" s="1493">
        <f t="shared" si="12"/>
        <v>0</v>
      </c>
      <c r="AE226" s="1493">
        <f t="shared" si="12"/>
        <v>0</v>
      </c>
      <c r="AF226" s="1493">
        <f t="shared" si="12"/>
        <v>0</v>
      </c>
      <c r="AG226" s="1493">
        <f t="shared" si="12"/>
        <v>0</v>
      </c>
      <c r="AH226" s="1493">
        <f t="shared" si="12"/>
        <v>0</v>
      </c>
      <c r="AI226" s="1513" t="s">
        <v>2014</v>
      </c>
      <c r="AJ226" s="1511">
        <f>_xlfn.AGGREGATE(9,6,D226:AH226)</f>
        <v>0</v>
      </c>
      <c r="AK226" s="1487"/>
    </row>
    <row r="227" spans="1:39" hidden="1">
      <c r="C227" s="1491" t="s">
        <v>2016</v>
      </c>
      <c r="D227" s="1490">
        <f t="shared" ref="D227:AH227" si="13">IF(AND(DAY(D218)&gt;=22,DAY(D218)&lt;=28,D219="土",OR(D224="休",D224="雨")),1,0)</f>
        <v>0</v>
      </c>
      <c r="E227" s="1490">
        <f t="shared" si="13"/>
        <v>0</v>
      </c>
      <c r="F227" s="1490">
        <f t="shared" si="13"/>
        <v>0</v>
      </c>
      <c r="G227" s="1490">
        <f t="shared" si="13"/>
        <v>0</v>
      </c>
      <c r="H227" s="1490">
        <f t="shared" si="13"/>
        <v>0</v>
      </c>
      <c r="I227" s="1490">
        <f t="shared" si="13"/>
        <v>0</v>
      </c>
      <c r="J227" s="1490">
        <f t="shared" si="13"/>
        <v>0</v>
      </c>
      <c r="K227" s="1490">
        <f t="shared" si="13"/>
        <v>0</v>
      </c>
      <c r="L227" s="1490">
        <f t="shared" si="13"/>
        <v>0</v>
      </c>
      <c r="M227" s="1490">
        <f t="shared" si="13"/>
        <v>0</v>
      </c>
      <c r="N227" s="1490">
        <f t="shared" si="13"/>
        <v>0</v>
      </c>
      <c r="O227" s="1490">
        <f t="shared" si="13"/>
        <v>0</v>
      </c>
      <c r="P227" s="1490">
        <f t="shared" si="13"/>
        <v>0</v>
      </c>
      <c r="Q227" s="1490">
        <f t="shared" si="13"/>
        <v>0</v>
      </c>
      <c r="R227" s="1490">
        <f t="shared" si="13"/>
        <v>0</v>
      </c>
      <c r="S227" s="1490">
        <f t="shared" si="13"/>
        <v>0</v>
      </c>
      <c r="T227" s="1490">
        <f t="shared" si="13"/>
        <v>0</v>
      </c>
      <c r="U227" s="1490">
        <f t="shared" si="13"/>
        <v>0</v>
      </c>
      <c r="V227" s="1490">
        <f t="shared" si="13"/>
        <v>0</v>
      </c>
      <c r="W227" s="1490">
        <f t="shared" si="13"/>
        <v>0</v>
      </c>
      <c r="X227" s="1490">
        <f t="shared" si="13"/>
        <v>0</v>
      </c>
      <c r="Y227" s="1490">
        <f t="shared" si="13"/>
        <v>0</v>
      </c>
      <c r="Z227" s="1490">
        <f t="shared" si="13"/>
        <v>0</v>
      </c>
      <c r="AA227" s="1490">
        <f t="shared" si="13"/>
        <v>0</v>
      </c>
      <c r="AB227" s="1490">
        <f t="shared" si="13"/>
        <v>0</v>
      </c>
      <c r="AC227" s="1490">
        <f t="shared" si="13"/>
        <v>0</v>
      </c>
      <c r="AD227" s="1490">
        <f t="shared" si="13"/>
        <v>0</v>
      </c>
      <c r="AE227" s="1490">
        <f t="shared" si="13"/>
        <v>0</v>
      </c>
      <c r="AF227" s="1490">
        <f t="shared" si="13"/>
        <v>0</v>
      </c>
      <c r="AG227" s="1490">
        <f t="shared" si="13"/>
        <v>0</v>
      </c>
      <c r="AH227" s="1490">
        <f t="shared" si="13"/>
        <v>0</v>
      </c>
      <c r="AI227" s="1512" t="s">
        <v>2012</v>
      </c>
      <c r="AJ227" s="1511">
        <f>_xlfn.AGGREGATE(9,6,D227:AH227)</f>
        <v>0</v>
      </c>
      <c r="AK227" s="1487"/>
    </row>
    <row r="228" spans="1:39" hidden="1">
      <c r="C228" s="1491" t="s">
        <v>2015</v>
      </c>
      <c r="D228" s="1493">
        <f t="shared" ref="D228:AH228" si="14">IF(AND(DAY(D218)&gt;=8,DAY(D218)&lt;=14,D219="土"),1,0)</f>
        <v>0</v>
      </c>
      <c r="E228" s="1493">
        <f t="shared" si="14"/>
        <v>0</v>
      </c>
      <c r="F228" s="1493">
        <f t="shared" si="14"/>
        <v>0</v>
      </c>
      <c r="G228" s="1493">
        <f t="shared" si="14"/>
        <v>0</v>
      </c>
      <c r="H228" s="1493">
        <f t="shared" si="14"/>
        <v>0</v>
      </c>
      <c r="I228" s="1493">
        <f t="shared" si="14"/>
        <v>0</v>
      </c>
      <c r="J228" s="1493">
        <f t="shared" si="14"/>
        <v>0</v>
      </c>
      <c r="K228" s="1493">
        <f t="shared" si="14"/>
        <v>0</v>
      </c>
      <c r="L228" s="1493">
        <f t="shared" si="14"/>
        <v>0</v>
      </c>
      <c r="M228" s="1493">
        <f t="shared" si="14"/>
        <v>0</v>
      </c>
      <c r="N228" s="1493">
        <f t="shared" si="14"/>
        <v>0</v>
      </c>
      <c r="O228" s="1493">
        <f t="shared" si="14"/>
        <v>0</v>
      </c>
      <c r="P228" s="1493">
        <f t="shared" si="14"/>
        <v>0</v>
      </c>
      <c r="Q228" s="1493">
        <f t="shared" si="14"/>
        <v>0</v>
      </c>
      <c r="R228" s="1493">
        <f t="shared" si="14"/>
        <v>0</v>
      </c>
      <c r="S228" s="1493">
        <f t="shared" si="14"/>
        <v>0</v>
      </c>
      <c r="T228" s="1493">
        <f t="shared" si="14"/>
        <v>0</v>
      </c>
      <c r="U228" s="1493">
        <f t="shared" si="14"/>
        <v>0</v>
      </c>
      <c r="V228" s="1493">
        <f t="shared" si="14"/>
        <v>0</v>
      </c>
      <c r="W228" s="1493">
        <f t="shared" si="14"/>
        <v>0</v>
      </c>
      <c r="X228" s="1493">
        <f t="shared" si="14"/>
        <v>0</v>
      </c>
      <c r="Y228" s="1493">
        <f t="shared" si="14"/>
        <v>0</v>
      </c>
      <c r="Z228" s="1493">
        <f t="shared" si="14"/>
        <v>0</v>
      </c>
      <c r="AA228" s="1493">
        <f t="shared" si="14"/>
        <v>0</v>
      </c>
      <c r="AB228" s="1493">
        <f t="shared" si="14"/>
        <v>0</v>
      </c>
      <c r="AC228" s="1493">
        <f t="shared" si="14"/>
        <v>0</v>
      </c>
      <c r="AD228" s="1493">
        <f t="shared" si="14"/>
        <v>0</v>
      </c>
      <c r="AE228" s="1493">
        <f t="shared" si="14"/>
        <v>0</v>
      </c>
      <c r="AF228" s="1493">
        <f t="shared" si="14"/>
        <v>0</v>
      </c>
      <c r="AG228" s="1493">
        <f t="shared" si="14"/>
        <v>0</v>
      </c>
      <c r="AH228" s="1493">
        <f t="shared" si="14"/>
        <v>0</v>
      </c>
      <c r="AI228" s="1513" t="s">
        <v>2014</v>
      </c>
      <c r="AJ228" s="1511">
        <f>_xlfn.AGGREGATE(9,6,D228:AH228)</f>
        <v>0</v>
      </c>
      <c r="AK228" s="1487"/>
    </row>
    <row r="229" spans="1:39" hidden="1">
      <c r="C229" s="1491" t="s">
        <v>2013</v>
      </c>
      <c r="D229" s="1490">
        <f t="shared" ref="D229:AH229" si="15">IF(AND(DAY(D218)&gt;=8,DAY(D218)&lt;=14,D219="土",OR(D224="休",D224="雨")),1,0)</f>
        <v>0</v>
      </c>
      <c r="E229" s="1490">
        <f t="shared" si="15"/>
        <v>0</v>
      </c>
      <c r="F229" s="1490">
        <f t="shared" si="15"/>
        <v>0</v>
      </c>
      <c r="G229" s="1490">
        <f t="shared" si="15"/>
        <v>0</v>
      </c>
      <c r="H229" s="1490">
        <f t="shared" si="15"/>
        <v>0</v>
      </c>
      <c r="I229" s="1490">
        <f t="shared" si="15"/>
        <v>0</v>
      </c>
      <c r="J229" s="1490">
        <f t="shared" si="15"/>
        <v>0</v>
      </c>
      <c r="K229" s="1490">
        <f t="shared" si="15"/>
        <v>0</v>
      </c>
      <c r="L229" s="1490">
        <f t="shared" si="15"/>
        <v>0</v>
      </c>
      <c r="M229" s="1490">
        <f t="shared" si="15"/>
        <v>0</v>
      </c>
      <c r="N229" s="1490">
        <f t="shared" si="15"/>
        <v>0</v>
      </c>
      <c r="O229" s="1490">
        <f t="shared" si="15"/>
        <v>0</v>
      </c>
      <c r="P229" s="1490">
        <f t="shared" si="15"/>
        <v>0</v>
      </c>
      <c r="Q229" s="1490">
        <f t="shared" si="15"/>
        <v>0</v>
      </c>
      <c r="R229" s="1490">
        <f t="shared" si="15"/>
        <v>0</v>
      </c>
      <c r="S229" s="1490">
        <f t="shared" si="15"/>
        <v>0</v>
      </c>
      <c r="T229" s="1490">
        <f t="shared" si="15"/>
        <v>0</v>
      </c>
      <c r="U229" s="1490">
        <f t="shared" si="15"/>
        <v>0</v>
      </c>
      <c r="V229" s="1490">
        <f t="shared" si="15"/>
        <v>0</v>
      </c>
      <c r="W229" s="1490">
        <f t="shared" si="15"/>
        <v>0</v>
      </c>
      <c r="X229" s="1490">
        <f t="shared" si="15"/>
        <v>0</v>
      </c>
      <c r="Y229" s="1490">
        <f t="shared" si="15"/>
        <v>0</v>
      </c>
      <c r="Z229" s="1490">
        <f t="shared" si="15"/>
        <v>0</v>
      </c>
      <c r="AA229" s="1490">
        <f t="shared" si="15"/>
        <v>0</v>
      </c>
      <c r="AB229" s="1490">
        <f t="shared" si="15"/>
        <v>0</v>
      </c>
      <c r="AC229" s="1490">
        <f t="shared" si="15"/>
        <v>0</v>
      </c>
      <c r="AD229" s="1490">
        <f t="shared" si="15"/>
        <v>0</v>
      </c>
      <c r="AE229" s="1490">
        <f t="shared" si="15"/>
        <v>0</v>
      </c>
      <c r="AF229" s="1490">
        <f t="shared" si="15"/>
        <v>0</v>
      </c>
      <c r="AG229" s="1490">
        <f t="shared" si="15"/>
        <v>0</v>
      </c>
      <c r="AH229" s="1490">
        <f t="shared" si="15"/>
        <v>0</v>
      </c>
      <c r="AI229" s="1512" t="s">
        <v>2012</v>
      </c>
      <c r="AJ229" s="1511">
        <f>_xlfn.AGGREGATE(9,6,D229:AH229)</f>
        <v>0</v>
      </c>
      <c r="AK229" s="1487"/>
    </row>
    <row r="230" spans="1:39" s="1494" customFormat="1">
      <c r="A230" s="1481"/>
      <c r="C230" s="1486"/>
      <c r="D230" s="1486"/>
      <c r="E230" s="1486"/>
      <c r="F230" s="1486"/>
      <c r="G230" s="1486"/>
      <c r="H230" s="1486"/>
      <c r="I230" s="1486"/>
      <c r="J230" s="1486"/>
      <c r="K230" s="1486"/>
      <c r="L230" s="1486"/>
      <c r="M230" s="1486"/>
      <c r="N230" s="1486"/>
      <c r="O230" s="1486"/>
      <c r="P230" s="1486"/>
      <c r="Q230" s="1486"/>
      <c r="R230" s="1486"/>
      <c r="S230" s="1486"/>
      <c r="T230" s="1486"/>
      <c r="U230" s="1486"/>
      <c r="V230" s="1486"/>
      <c r="W230" s="1486"/>
      <c r="X230" s="1486"/>
      <c r="Y230" s="1486"/>
      <c r="Z230" s="1486"/>
      <c r="AA230" s="1486"/>
      <c r="AB230" s="1486"/>
      <c r="AC230" s="1486"/>
      <c r="AD230" s="1486"/>
      <c r="AE230" s="1486"/>
      <c r="AF230" s="1486"/>
      <c r="AG230" s="1486"/>
      <c r="AH230" s="1486"/>
      <c r="AJ230" s="1486"/>
      <c r="AM230" s="1501"/>
    </row>
    <row r="231" spans="1:39">
      <c r="C231" s="1510" t="s">
        <v>2022</v>
      </c>
      <c r="D231" s="4256"/>
      <c r="E231" s="4257"/>
      <c r="F231" s="4257"/>
      <c r="G231" s="4257"/>
      <c r="H231" s="4257"/>
      <c r="I231" s="4257"/>
      <c r="J231" s="4257"/>
      <c r="K231" s="4257"/>
      <c r="L231" s="4257"/>
      <c r="M231" s="4257"/>
      <c r="N231" s="4257"/>
      <c r="O231" s="4257"/>
      <c r="P231" s="4257"/>
      <c r="Q231" s="4257"/>
      <c r="R231" s="4257"/>
      <c r="S231" s="4257"/>
      <c r="T231" s="4257"/>
      <c r="U231" s="4257"/>
      <c r="V231" s="4257"/>
      <c r="W231" s="4257"/>
      <c r="X231" s="4257"/>
      <c r="Y231" s="4257"/>
      <c r="Z231" s="4257"/>
      <c r="AA231" s="4257"/>
      <c r="AB231" s="4257"/>
      <c r="AC231" s="4257"/>
      <c r="AD231" s="4257"/>
      <c r="AE231" s="4257"/>
      <c r="AF231" s="4257"/>
      <c r="AG231" s="4257"/>
      <c r="AH231" s="4257"/>
      <c r="AI231" s="4257"/>
      <c r="AJ231" s="4258"/>
    </row>
    <row r="232" spans="1:39">
      <c r="C232" s="1509" t="s">
        <v>1655</v>
      </c>
      <c r="D232" s="1507"/>
      <c r="E232" s="1507"/>
      <c r="F232" s="1507"/>
      <c r="G232" s="1507"/>
      <c r="H232" s="1507"/>
      <c r="I232" s="1507"/>
      <c r="J232" s="1507"/>
      <c r="K232" s="1507"/>
      <c r="L232" s="1507"/>
      <c r="M232" s="1507"/>
      <c r="N232" s="1507"/>
      <c r="O232" s="1507"/>
      <c r="P232" s="1507"/>
      <c r="Q232" s="1507"/>
      <c r="R232" s="1507"/>
      <c r="S232" s="1507"/>
      <c r="T232" s="1507"/>
      <c r="U232" s="1507"/>
      <c r="V232" s="1507"/>
      <c r="W232" s="1507"/>
      <c r="X232" s="1507"/>
      <c r="Y232" s="1507"/>
      <c r="Z232" s="1507"/>
      <c r="AA232" s="1507"/>
      <c r="AB232" s="1507"/>
      <c r="AC232" s="1507"/>
      <c r="AD232" s="1507"/>
      <c r="AE232" s="1507"/>
      <c r="AF232" s="1507"/>
      <c r="AG232" s="1507"/>
      <c r="AH232" s="1507"/>
      <c r="AI232" s="1506" t="s">
        <v>2021</v>
      </c>
      <c r="AJ232" s="1505"/>
    </row>
    <row r="233" spans="1:39" s="1494" customFormat="1">
      <c r="A233" s="1481"/>
      <c r="C233" s="1508" t="s">
        <v>1905</v>
      </c>
      <c r="D233" s="1507"/>
      <c r="E233" s="1507"/>
      <c r="F233" s="1507"/>
      <c r="G233" s="1507"/>
      <c r="H233" s="1507"/>
      <c r="I233" s="1507"/>
      <c r="J233" s="1507"/>
      <c r="K233" s="1507"/>
      <c r="L233" s="1507"/>
      <c r="M233" s="1507"/>
      <c r="N233" s="1507"/>
      <c r="O233" s="1507"/>
      <c r="P233" s="1507"/>
      <c r="Q233" s="1507"/>
      <c r="R233" s="1507"/>
      <c r="S233" s="1507"/>
      <c r="T233" s="1507"/>
      <c r="U233" s="1507"/>
      <c r="V233" s="1507"/>
      <c r="W233" s="1507"/>
      <c r="X233" s="1507"/>
      <c r="Y233" s="1507"/>
      <c r="Z233" s="1507"/>
      <c r="AA233" s="1507"/>
      <c r="AB233" s="1507"/>
      <c r="AC233" s="1507"/>
      <c r="AD233" s="1507"/>
      <c r="AE233" s="1507"/>
      <c r="AF233" s="1507"/>
      <c r="AG233" s="1507"/>
      <c r="AH233" s="1507"/>
      <c r="AI233" s="1506" t="s">
        <v>2020</v>
      </c>
      <c r="AJ233" s="1505"/>
      <c r="AM233" s="1501"/>
    </row>
    <row r="234" spans="1:39" s="1494" customFormat="1">
      <c r="A234" s="1481"/>
      <c r="C234" s="4208" t="s">
        <v>2019</v>
      </c>
      <c r="D234" s="4210"/>
      <c r="E234" s="4212"/>
      <c r="F234" s="4212"/>
      <c r="G234" s="4212"/>
      <c r="H234" s="4212"/>
      <c r="I234" s="4212"/>
      <c r="J234" s="4212"/>
      <c r="K234" s="4212"/>
      <c r="L234" s="4212"/>
      <c r="M234" s="4212"/>
      <c r="N234" s="4212"/>
      <c r="O234" s="4212"/>
      <c r="P234" s="4212"/>
      <c r="Q234" s="4212"/>
      <c r="R234" s="4212"/>
      <c r="S234" s="4212"/>
      <c r="T234" s="4212"/>
      <c r="U234" s="4212"/>
      <c r="V234" s="4212"/>
      <c r="W234" s="4212"/>
      <c r="X234" s="4212"/>
      <c r="Y234" s="4212"/>
      <c r="Z234" s="4212"/>
      <c r="AA234" s="4212"/>
      <c r="AB234" s="4212"/>
      <c r="AC234" s="4212"/>
      <c r="AD234" s="4212"/>
      <c r="AE234" s="4212"/>
      <c r="AF234" s="4212"/>
      <c r="AG234" s="4212"/>
      <c r="AH234" s="4212"/>
      <c r="AI234" s="1503" t="s">
        <v>1906</v>
      </c>
      <c r="AJ234" s="1502"/>
      <c r="AM234" s="1501"/>
    </row>
    <row r="235" spans="1:39" s="1494" customFormat="1">
      <c r="A235" s="1481"/>
      <c r="C235" s="4209"/>
      <c r="D235" s="4211"/>
      <c r="E235" s="4213"/>
      <c r="F235" s="4213"/>
      <c r="G235" s="4213"/>
      <c r="H235" s="4213"/>
      <c r="I235" s="4213"/>
      <c r="J235" s="4213"/>
      <c r="K235" s="4213"/>
      <c r="L235" s="4213"/>
      <c r="M235" s="4213"/>
      <c r="N235" s="4213"/>
      <c r="O235" s="4213"/>
      <c r="P235" s="4213"/>
      <c r="Q235" s="4213"/>
      <c r="R235" s="4213"/>
      <c r="S235" s="4213"/>
      <c r="T235" s="4213"/>
      <c r="U235" s="4213"/>
      <c r="V235" s="4213"/>
      <c r="W235" s="4213"/>
      <c r="X235" s="4213"/>
      <c r="Y235" s="4213"/>
      <c r="Z235" s="4213"/>
      <c r="AA235" s="4213"/>
      <c r="AB235" s="4213"/>
      <c r="AC235" s="4213"/>
      <c r="AD235" s="4213"/>
      <c r="AE235" s="4213"/>
      <c r="AF235" s="4213"/>
      <c r="AG235" s="4213"/>
      <c r="AH235" s="4213"/>
      <c r="AI235" s="1503" t="s">
        <v>1907</v>
      </c>
      <c r="AJ235" s="1502"/>
      <c r="AK235" s="1487" t="str">
        <f>IF(AJ236&gt;0.285,"",IF(AJ235&lt;AJ232,"←計画日数が足りません",""))</f>
        <v/>
      </c>
      <c r="AM235" s="1501"/>
    </row>
    <row r="236" spans="1:39" s="1494" customFormat="1">
      <c r="A236" s="1481"/>
      <c r="C236" s="4233" t="s">
        <v>1899</v>
      </c>
      <c r="D236" s="4235"/>
      <c r="E236" s="4250"/>
      <c r="F236" s="4250"/>
      <c r="G236" s="4250"/>
      <c r="H236" s="4250"/>
      <c r="I236" s="4250"/>
      <c r="J236" s="4250"/>
      <c r="K236" s="4250"/>
      <c r="L236" s="4250"/>
      <c r="M236" s="4250"/>
      <c r="N236" s="4250"/>
      <c r="O236" s="4250"/>
      <c r="P236" s="4250"/>
      <c r="Q236" s="4250"/>
      <c r="R236" s="4250"/>
      <c r="S236" s="4250"/>
      <c r="T236" s="4250"/>
      <c r="U236" s="4250"/>
      <c r="V236" s="4250"/>
      <c r="W236" s="4250"/>
      <c r="X236" s="4250"/>
      <c r="Y236" s="4250"/>
      <c r="Z236" s="4250"/>
      <c r="AA236" s="4250"/>
      <c r="AB236" s="4250"/>
      <c r="AC236" s="4250"/>
      <c r="AD236" s="4250"/>
      <c r="AE236" s="4250"/>
      <c r="AF236" s="4250"/>
      <c r="AG236" s="4250"/>
      <c r="AH236" s="4250"/>
      <c r="AI236" s="1503" t="s">
        <v>1908</v>
      </c>
      <c r="AJ236" s="1504"/>
      <c r="AM236" s="1501"/>
    </row>
    <row r="237" spans="1:39" s="1494" customFormat="1">
      <c r="A237" s="1481"/>
      <c r="C237" s="4234"/>
      <c r="D237" s="4236"/>
      <c r="E237" s="4255"/>
      <c r="F237" s="4255"/>
      <c r="G237" s="4255"/>
      <c r="H237" s="4255"/>
      <c r="I237" s="4255"/>
      <c r="J237" s="4255"/>
      <c r="K237" s="4255"/>
      <c r="L237" s="4255"/>
      <c r="M237" s="4255"/>
      <c r="N237" s="4255"/>
      <c r="O237" s="4255"/>
      <c r="P237" s="4255"/>
      <c r="Q237" s="4255"/>
      <c r="R237" s="4255"/>
      <c r="S237" s="4255"/>
      <c r="T237" s="4255"/>
      <c r="U237" s="4255"/>
      <c r="V237" s="4255"/>
      <c r="W237" s="4255"/>
      <c r="X237" s="4255"/>
      <c r="Y237" s="4255"/>
      <c r="Z237" s="4255"/>
      <c r="AA237" s="4255"/>
      <c r="AB237" s="4255"/>
      <c r="AC237" s="4255"/>
      <c r="AD237" s="4255"/>
      <c r="AE237" s="4255"/>
      <c r="AF237" s="4255"/>
      <c r="AG237" s="4255"/>
      <c r="AH237" s="4255"/>
      <c r="AI237" s="1503" t="s">
        <v>1897</v>
      </c>
      <c r="AJ237" s="1502"/>
      <c r="AM237" s="1501"/>
    </row>
    <row r="238" spans="1:39" s="1494" customFormat="1">
      <c r="A238" s="1481"/>
      <c r="C238" s="4233" t="s">
        <v>1902</v>
      </c>
      <c r="D238" s="4248"/>
      <c r="E238" s="4250"/>
      <c r="F238" s="4250"/>
      <c r="G238" s="4250"/>
      <c r="H238" s="4250"/>
      <c r="I238" s="4250"/>
      <c r="J238" s="4250"/>
      <c r="K238" s="4250"/>
      <c r="L238" s="4250"/>
      <c r="M238" s="4250"/>
      <c r="N238" s="4250"/>
      <c r="O238" s="4250"/>
      <c r="P238" s="4250"/>
      <c r="Q238" s="4250"/>
      <c r="R238" s="4250"/>
      <c r="S238" s="4250"/>
      <c r="T238" s="4250"/>
      <c r="U238" s="4250"/>
      <c r="V238" s="4250"/>
      <c r="W238" s="4250"/>
      <c r="X238" s="4250"/>
      <c r="Y238" s="4250"/>
      <c r="Z238" s="4250"/>
      <c r="AA238" s="4250"/>
      <c r="AB238" s="4250"/>
      <c r="AC238" s="4250"/>
      <c r="AD238" s="4250"/>
      <c r="AE238" s="4250"/>
      <c r="AF238" s="4250"/>
      <c r="AG238" s="4250"/>
      <c r="AH238" s="4250"/>
      <c r="AI238" s="1500" t="s">
        <v>1909</v>
      </c>
      <c r="AJ238" s="1499"/>
      <c r="AM238" s="1498"/>
    </row>
    <row r="239" spans="1:39" s="1494" customFormat="1">
      <c r="A239" s="1481"/>
      <c r="C239" s="4247"/>
      <c r="D239" s="4249"/>
      <c r="E239" s="4251"/>
      <c r="F239" s="4251"/>
      <c r="G239" s="4251"/>
      <c r="H239" s="4251"/>
      <c r="I239" s="4251"/>
      <c r="J239" s="4251"/>
      <c r="K239" s="4251"/>
      <c r="L239" s="4251"/>
      <c r="M239" s="4251"/>
      <c r="N239" s="4251"/>
      <c r="O239" s="4251"/>
      <c r="P239" s="4251"/>
      <c r="Q239" s="4251"/>
      <c r="R239" s="4251"/>
      <c r="S239" s="4251"/>
      <c r="T239" s="4251"/>
      <c r="U239" s="4251"/>
      <c r="V239" s="4251"/>
      <c r="W239" s="4251"/>
      <c r="X239" s="4251"/>
      <c r="Y239" s="4251"/>
      <c r="Z239" s="4251"/>
      <c r="AA239" s="4251"/>
      <c r="AB239" s="4251"/>
      <c r="AC239" s="4251"/>
      <c r="AD239" s="4251"/>
      <c r="AE239" s="4251"/>
      <c r="AF239" s="4251"/>
      <c r="AG239" s="4251"/>
      <c r="AH239" s="4251"/>
      <c r="AI239" s="1497" t="s">
        <v>2018</v>
      </c>
      <c r="AJ239" s="1496"/>
      <c r="AK239" s="1487" t="str">
        <f>IF(AJ239="対象外","←７日間に満たない期間は達成判定の対象外",IF(AJ239="NG","←月単位未達成","←月単位達成"))</f>
        <v>←月単位達成</v>
      </c>
      <c r="AM239" s="1495"/>
    </row>
    <row r="240" spans="1:39" hidden="1">
      <c r="C240" s="1491" t="s">
        <v>2017</v>
      </c>
      <c r="D240" s="1493">
        <f t="shared" ref="D240:AH240" si="16">IF(AND(DAY(D232)&gt;=22,DAY(D232)&lt;=28,D233="土"),1,0)</f>
        <v>0</v>
      </c>
      <c r="E240" s="1493">
        <f t="shared" si="16"/>
        <v>0</v>
      </c>
      <c r="F240" s="1493">
        <f t="shared" si="16"/>
        <v>0</v>
      </c>
      <c r="G240" s="1493">
        <f t="shared" si="16"/>
        <v>0</v>
      </c>
      <c r="H240" s="1493">
        <f t="shared" si="16"/>
        <v>0</v>
      </c>
      <c r="I240" s="1493">
        <f t="shared" si="16"/>
        <v>0</v>
      </c>
      <c r="J240" s="1493">
        <f t="shared" si="16"/>
        <v>0</v>
      </c>
      <c r="K240" s="1493">
        <f t="shared" si="16"/>
        <v>0</v>
      </c>
      <c r="L240" s="1493">
        <f t="shared" si="16"/>
        <v>0</v>
      </c>
      <c r="M240" s="1493">
        <f t="shared" si="16"/>
        <v>0</v>
      </c>
      <c r="N240" s="1493">
        <f t="shared" si="16"/>
        <v>0</v>
      </c>
      <c r="O240" s="1493">
        <f t="shared" si="16"/>
        <v>0</v>
      </c>
      <c r="P240" s="1493">
        <f t="shared" si="16"/>
        <v>0</v>
      </c>
      <c r="Q240" s="1493">
        <f t="shared" si="16"/>
        <v>0</v>
      </c>
      <c r="R240" s="1493">
        <f t="shared" si="16"/>
        <v>0</v>
      </c>
      <c r="S240" s="1493">
        <f t="shared" si="16"/>
        <v>0</v>
      </c>
      <c r="T240" s="1493">
        <f t="shared" si="16"/>
        <v>0</v>
      </c>
      <c r="U240" s="1493">
        <f t="shared" si="16"/>
        <v>0</v>
      </c>
      <c r="V240" s="1493">
        <f t="shared" si="16"/>
        <v>0</v>
      </c>
      <c r="W240" s="1493">
        <f t="shared" si="16"/>
        <v>0</v>
      </c>
      <c r="X240" s="1493">
        <f t="shared" si="16"/>
        <v>0</v>
      </c>
      <c r="Y240" s="1493">
        <f t="shared" si="16"/>
        <v>0</v>
      </c>
      <c r="Z240" s="1493">
        <f t="shared" si="16"/>
        <v>0</v>
      </c>
      <c r="AA240" s="1493">
        <f t="shared" si="16"/>
        <v>0</v>
      </c>
      <c r="AB240" s="1493">
        <f t="shared" si="16"/>
        <v>0</v>
      </c>
      <c r="AC240" s="1493">
        <f t="shared" si="16"/>
        <v>0</v>
      </c>
      <c r="AD240" s="1493">
        <f t="shared" si="16"/>
        <v>0</v>
      </c>
      <c r="AE240" s="1493">
        <f t="shared" si="16"/>
        <v>0</v>
      </c>
      <c r="AF240" s="1493">
        <f t="shared" si="16"/>
        <v>0</v>
      </c>
      <c r="AG240" s="1493">
        <f t="shared" si="16"/>
        <v>0</v>
      </c>
      <c r="AH240" s="1493">
        <f t="shared" si="16"/>
        <v>0</v>
      </c>
      <c r="AI240" s="1513" t="s">
        <v>2014</v>
      </c>
      <c r="AJ240" s="1511">
        <f>_xlfn.AGGREGATE(9,6,D240:AH240)</f>
        <v>0</v>
      </c>
      <c r="AK240" s="1487"/>
    </row>
    <row r="241" spans="1:39" hidden="1">
      <c r="C241" s="1491" t="s">
        <v>2016</v>
      </c>
      <c r="D241" s="1490">
        <f t="shared" ref="D241:AH241" si="17">IF(AND(DAY(D232)&gt;=22,DAY(D232)&lt;=28,D233="土",OR(D238="休",D238="雨")),1,0)</f>
        <v>0</v>
      </c>
      <c r="E241" s="1490">
        <f t="shared" si="17"/>
        <v>0</v>
      </c>
      <c r="F241" s="1490">
        <f t="shared" si="17"/>
        <v>0</v>
      </c>
      <c r="G241" s="1490">
        <f t="shared" si="17"/>
        <v>0</v>
      </c>
      <c r="H241" s="1490">
        <f t="shared" si="17"/>
        <v>0</v>
      </c>
      <c r="I241" s="1490">
        <f t="shared" si="17"/>
        <v>0</v>
      </c>
      <c r="J241" s="1490">
        <f t="shared" si="17"/>
        <v>0</v>
      </c>
      <c r="K241" s="1490">
        <f t="shared" si="17"/>
        <v>0</v>
      </c>
      <c r="L241" s="1490">
        <f t="shared" si="17"/>
        <v>0</v>
      </c>
      <c r="M241" s="1490">
        <f t="shared" si="17"/>
        <v>0</v>
      </c>
      <c r="N241" s="1490">
        <f t="shared" si="17"/>
        <v>0</v>
      </c>
      <c r="O241" s="1490">
        <f t="shared" si="17"/>
        <v>0</v>
      </c>
      <c r="P241" s="1490">
        <f t="shared" si="17"/>
        <v>0</v>
      </c>
      <c r="Q241" s="1490">
        <f t="shared" si="17"/>
        <v>0</v>
      </c>
      <c r="R241" s="1490">
        <f t="shared" si="17"/>
        <v>0</v>
      </c>
      <c r="S241" s="1490">
        <f t="shared" si="17"/>
        <v>0</v>
      </c>
      <c r="T241" s="1490">
        <f t="shared" si="17"/>
        <v>0</v>
      </c>
      <c r="U241" s="1490">
        <f t="shared" si="17"/>
        <v>0</v>
      </c>
      <c r="V241" s="1490">
        <f t="shared" si="17"/>
        <v>0</v>
      </c>
      <c r="W241" s="1490">
        <f t="shared" si="17"/>
        <v>0</v>
      </c>
      <c r="X241" s="1490">
        <f t="shared" si="17"/>
        <v>0</v>
      </c>
      <c r="Y241" s="1490">
        <f t="shared" si="17"/>
        <v>0</v>
      </c>
      <c r="Z241" s="1490">
        <f t="shared" si="17"/>
        <v>0</v>
      </c>
      <c r="AA241" s="1490">
        <f t="shared" si="17"/>
        <v>0</v>
      </c>
      <c r="AB241" s="1490">
        <f t="shared" si="17"/>
        <v>0</v>
      </c>
      <c r="AC241" s="1490">
        <f t="shared" si="17"/>
        <v>0</v>
      </c>
      <c r="AD241" s="1490">
        <f t="shared" si="17"/>
        <v>0</v>
      </c>
      <c r="AE241" s="1490">
        <f t="shared" si="17"/>
        <v>0</v>
      </c>
      <c r="AF241" s="1490">
        <f t="shared" si="17"/>
        <v>0</v>
      </c>
      <c r="AG241" s="1490">
        <f t="shared" si="17"/>
        <v>0</v>
      </c>
      <c r="AH241" s="1490">
        <f t="shared" si="17"/>
        <v>0</v>
      </c>
      <c r="AI241" s="1512" t="s">
        <v>2012</v>
      </c>
      <c r="AJ241" s="1511">
        <f>_xlfn.AGGREGATE(9,6,D241:AH241)</f>
        <v>0</v>
      </c>
      <c r="AK241" s="1487"/>
    </row>
    <row r="242" spans="1:39" hidden="1">
      <c r="C242" s="1491" t="s">
        <v>2015</v>
      </c>
      <c r="D242" s="1493">
        <f t="shared" ref="D242:AH242" si="18">IF(AND(DAY(D232)&gt;=8,DAY(D232)&lt;=14,D233="土"),1,0)</f>
        <v>0</v>
      </c>
      <c r="E242" s="1493">
        <f t="shared" si="18"/>
        <v>0</v>
      </c>
      <c r="F242" s="1493">
        <f t="shared" si="18"/>
        <v>0</v>
      </c>
      <c r="G242" s="1493">
        <f t="shared" si="18"/>
        <v>0</v>
      </c>
      <c r="H242" s="1493">
        <f t="shared" si="18"/>
        <v>0</v>
      </c>
      <c r="I242" s="1493">
        <f t="shared" si="18"/>
        <v>0</v>
      </c>
      <c r="J242" s="1493">
        <f t="shared" si="18"/>
        <v>0</v>
      </c>
      <c r="K242" s="1493">
        <f t="shared" si="18"/>
        <v>0</v>
      </c>
      <c r="L242" s="1493">
        <f t="shared" si="18"/>
        <v>0</v>
      </c>
      <c r="M242" s="1493">
        <f t="shared" si="18"/>
        <v>0</v>
      </c>
      <c r="N242" s="1493">
        <f t="shared" si="18"/>
        <v>0</v>
      </c>
      <c r="O242" s="1493">
        <f t="shared" si="18"/>
        <v>0</v>
      </c>
      <c r="P242" s="1493">
        <f t="shared" si="18"/>
        <v>0</v>
      </c>
      <c r="Q242" s="1493">
        <f t="shared" si="18"/>
        <v>0</v>
      </c>
      <c r="R242" s="1493">
        <f t="shared" si="18"/>
        <v>0</v>
      </c>
      <c r="S242" s="1493">
        <f t="shared" si="18"/>
        <v>0</v>
      </c>
      <c r="T242" s="1493">
        <f t="shared" si="18"/>
        <v>0</v>
      </c>
      <c r="U242" s="1493">
        <f t="shared" si="18"/>
        <v>0</v>
      </c>
      <c r="V242" s="1493">
        <f t="shared" si="18"/>
        <v>0</v>
      </c>
      <c r="W242" s="1493">
        <f t="shared" si="18"/>
        <v>0</v>
      </c>
      <c r="X242" s="1493">
        <f t="shared" si="18"/>
        <v>0</v>
      </c>
      <c r="Y242" s="1493">
        <f t="shared" si="18"/>
        <v>0</v>
      </c>
      <c r="Z242" s="1493">
        <f t="shared" si="18"/>
        <v>0</v>
      </c>
      <c r="AA242" s="1493">
        <f t="shared" si="18"/>
        <v>0</v>
      </c>
      <c r="AB242" s="1493">
        <f t="shared" si="18"/>
        <v>0</v>
      </c>
      <c r="AC242" s="1493">
        <f t="shared" si="18"/>
        <v>0</v>
      </c>
      <c r="AD242" s="1493">
        <f t="shared" si="18"/>
        <v>0</v>
      </c>
      <c r="AE242" s="1493">
        <f t="shared" si="18"/>
        <v>0</v>
      </c>
      <c r="AF242" s="1493">
        <f t="shared" si="18"/>
        <v>0</v>
      </c>
      <c r="AG242" s="1493">
        <f t="shared" si="18"/>
        <v>0</v>
      </c>
      <c r="AH242" s="1493">
        <f t="shared" si="18"/>
        <v>0</v>
      </c>
      <c r="AI242" s="1513" t="s">
        <v>2014</v>
      </c>
      <c r="AJ242" s="1511">
        <f>_xlfn.AGGREGATE(9,6,D242:AH242)</f>
        <v>0</v>
      </c>
      <c r="AK242" s="1487"/>
    </row>
    <row r="243" spans="1:39" hidden="1">
      <c r="C243" s="1491" t="s">
        <v>2013</v>
      </c>
      <c r="D243" s="1490">
        <f t="shared" ref="D243:AH243" si="19">IF(AND(DAY(D232)&gt;=8,DAY(D232)&lt;=14,D233="土",OR(D238="休",D238="雨")),1,0)</f>
        <v>0</v>
      </c>
      <c r="E243" s="1490">
        <f t="shared" si="19"/>
        <v>0</v>
      </c>
      <c r="F243" s="1490">
        <f t="shared" si="19"/>
        <v>0</v>
      </c>
      <c r="G243" s="1490">
        <f t="shared" si="19"/>
        <v>0</v>
      </c>
      <c r="H243" s="1490">
        <f t="shared" si="19"/>
        <v>0</v>
      </c>
      <c r="I243" s="1490">
        <f t="shared" si="19"/>
        <v>0</v>
      </c>
      <c r="J243" s="1490">
        <f t="shared" si="19"/>
        <v>0</v>
      </c>
      <c r="K243" s="1490">
        <f t="shared" si="19"/>
        <v>0</v>
      </c>
      <c r="L243" s="1490">
        <f t="shared" si="19"/>
        <v>0</v>
      </c>
      <c r="M243" s="1490">
        <f t="shared" si="19"/>
        <v>0</v>
      </c>
      <c r="N243" s="1490">
        <f t="shared" si="19"/>
        <v>0</v>
      </c>
      <c r="O243" s="1490">
        <f t="shared" si="19"/>
        <v>0</v>
      </c>
      <c r="P243" s="1490">
        <f t="shared" si="19"/>
        <v>0</v>
      </c>
      <c r="Q243" s="1490">
        <f t="shared" si="19"/>
        <v>0</v>
      </c>
      <c r="R243" s="1490">
        <f t="shared" si="19"/>
        <v>0</v>
      </c>
      <c r="S243" s="1490">
        <f t="shared" si="19"/>
        <v>0</v>
      </c>
      <c r="T243" s="1490">
        <f t="shared" si="19"/>
        <v>0</v>
      </c>
      <c r="U243" s="1490">
        <f t="shared" si="19"/>
        <v>0</v>
      </c>
      <c r="V243" s="1490">
        <f t="shared" si="19"/>
        <v>0</v>
      </c>
      <c r="W243" s="1490">
        <f t="shared" si="19"/>
        <v>0</v>
      </c>
      <c r="X243" s="1490">
        <f t="shared" si="19"/>
        <v>0</v>
      </c>
      <c r="Y243" s="1490">
        <f t="shared" si="19"/>
        <v>0</v>
      </c>
      <c r="Z243" s="1490">
        <f t="shared" si="19"/>
        <v>0</v>
      </c>
      <c r="AA243" s="1490">
        <f t="shared" si="19"/>
        <v>0</v>
      </c>
      <c r="AB243" s="1490">
        <f t="shared" si="19"/>
        <v>0</v>
      </c>
      <c r="AC243" s="1490">
        <f t="shared" si="19"/>
        <v>0</v>
      </c>
      <c r="AD243" s="1490">
        <f t="shared" si="19"/>
        <v>0</v>
      </c>
      <c r="AE243" s="1490">
        <f t="shared" si="19"/>
        <v>0</v>
      </c>
      <c r="AF243" s="1490">
        <f t="shared" si="19"/>
        <v>0</v>
      </c>
      <c r="AG243" s="1490">
        <f t="shared" si="19"/>
        <v>0</v>
      </c>
      <c r="AH243" s="1490">
        <f t="shared" si="19"/>
        <v>0</v>
      </c>
      <c r="AI243" s="1512" t="s">
        <v>2012</v>
      </c>
      <c r="AJ243" s="1511">
        <f>_xlfn.AGGREGATE(9,6,D243:AH243)</f>
        <v>0</v>
      </c>
      <c r="AK243" s="1487"/>
    </row>
    <row r="244" spans="1:39" s="1494" customFormat="1">
      <c r="A244" s="1481"/>
      <c r="C244" s="1486"/>
      <c r="D244" s="1486"/>
      <c r="E244" s="1486"/>
      <c r="F244" s="1486"/>
      <c r="G244" s="1486"/>
      <c r="H244" s="1486"/>
      <c r="I244" s="1486"/>
      <c r="J244" s="1486"/>
      <c r="K244" s="1486"/>
      <c r="L244" s="1486"/>
      <c r="M244" s="1486"/>
      <c r="N244" s="1486"/>
      <c r="O244" s="1486"/>
      <c r="P244" s="1486"/>
      <c r="Q244" s="1486"/>
      <c r="R244" s="1486"/>
      <c r="S244" s="1486"/>
      <c r="T244" s="1486"/>
      <c r="U244" s="1486"/>
      <c r="V244" s="1486"/>
      <c r="W244" s="1486"/>
      <c r="X244" s="1486"/>
      <c r="Y244" s="1486"/>
      <c r="Z244" s="1486"/>
      <c r="AA244" s="1486"/>
      <c r="AB244" s="1486"/>
      <c r="AC244" s="1486"/>
      <c r="AD244" s="1486"/>
      <c r="AE244" s="1486"/>
      <c r="AF244" s="1486"/>
      <c r="AG244" s="1486"/>
      <c r="AH244" s="1486"/>
      <c r="AJ244" s="1486"/>
      <c r="AM244" s="1501"/>
    </row>
    <row r="245" spans="1:39">
      <c r="C245" s="1510" t="s">
        <v>2022</v>
      </c>
      <c r="D245" s="4256"/>
      <c r="E245" s="4257"/>
      <c r="F245" s="4257"/>
      <c r="G245" s="4257"/>
      <c r="H245" s="4257"/>
      <c r="I245" s="4257"/>
      <c r="J245" s="4257"/>
      <c r="K245" s="4257"/>
      <c r="L245" s="4257"/>
      <c r="M245" s="4257"/>
      <c r="N245" s="4257"/>
      <c r="O245" s="4257"/>
      <c r="P245" s="4257"/>
      <c r="Q245" s="4257"/>
      <c r="R245" s="4257"/>
      <c r="S245" s="4257"/>
      <c r="T245" s="4257"/>
      <c r="U245" s="4257"/>
      <c r="V245" s="4257"/>
      <c r="W245" s="4257"/>
      <c r="X245" s="4257"/>
      <c r="Y245" s="4257"/>
      <c r="Z245" s="4257"/>
      <c r="AA245" s="4257"/>
      <c r="AB245" s="4257"/>
      <c r="AC245" s="4257"/>
      <c r="AD245" s="4257"/>
      <c r="AE245" s="4257"/>
      <c r="AF245" s="4257"/>
      <c r="AG245" s="4257"/>
      <c r="AH245" s="4257"/>
      <c r="AI245" s="4257"/>
      <c r="AJ245" s="4258"/>
    </row>
    <row r="246" spans="1:39">
      <c r="C246" s="1509" t="s">
        <v>1655</v>
      </c>
      <c r="D246" s="1507"/>
      <c r="E246" s="1507"/>
      <c r="F246" s="1507"/>
      <c r="G246" s="1507"/>
      <c r="H246" s="1507"/>
      <c r="I246" s="1507"/>
      <c r="J246" s="1507"/>
      <c r="K246" s="1507"/>
      <c r="L246" s="1507"/>
      <c r="M246" s="1507"/>
      <c r="N246" s="1507"/>
      <c r="O246" s="1507"/>
      <c r="P246" s="1507"/>
      <c r="Q246" s="1507"/>
      <c r="R246" s="1507"/>
      <c r="S246" s="1507"/>
      <c r="T246" s="1507"/>
      <c r="U246" s="1507"/>
      <c r="V246" s="1507"/>
      <c r="W246" s="1507"/>
      <c r="X246" s="1507"/>
      <c r="Y246" s="1507"/>
      <c r="Z246" s="1507"/>
      <c r="AA246" s="1507"/>
      <c r="AB246" s="1507"/>
      <c r="AC246" s="1507"/>
      <c r="AD246" s="1507"/>
      <c r="AE246" s="1507"/>
      <c r="AF246" s="1507"/>
      <c r="AG246" s="1507"/>
      <c r="AH246" s="1507"/>
      <c r="AI246" s="1506" t="s">
        <v>2021</v>
      </c>
      <c r="AJ246" s="1505"/>
    </row>
    <row r="247" spans="1:39" s="1494" customFormat="1">
      <c r="A247" s="1481"/>
      <c r="C247" s="1508" t="s">
        <v>1905</v>
      </c>
      <c r="D247" s="1507"/>
      <c r="E247" s="1507"/>
      <c r="F247" s="1507"/>
      <c r="G247" s="1507"/>
      <c r="H247" s="1507"/>
      <c r="I247" s="1507"/>
      <c r="J247" s="1507"/>
      <c r="K247" s="1507"/>
      <c r="L247" s="1507"/>
      <c r="M247" s="1507"/>
      <c r="N247" s="1507"/>
      <c r="O247" s="1507"/>
      <c r="P247" s="1507"/>
      <c r="Q247" s="1507"/>
      <c r="R247" s="1507"/>
      <c r="S247" s="1507"/>
      <c r="T247" s="1507"/>
      <c r="U247" s="1507"/>
      <c r="V247" s="1507"/>
      <c r="W247" s="1507"/>
      <c r="X247" s="1507"/>
      <c r="Y247" s="1507"/>
      <c r="Z247" s="1507"/>
      <c r="AA247" s="1507"/>
      <c r="AB247" s="1507"/>
      <c r="AC247" s="1507"/>
      <c r="AD247" s="1507"/>
      <c r="AE247" s="1507"/>
      <c r="AF247" s="1507"/>
      <c r="AG247" s="1507"/>
      <c r="AH247" s="1507"/>
      <c r="AI247" s="1506" t="s">
        <v>2020</v>
      </c>
      <c r="AJ247" s="1505"/>
      <c r="AM247" s="1501"/>
    </row>
    <row r="248" spans="1:39" s="1494" customFormat="1">
      <c r="A248" s="1481"/>
      <c r="C248" s="4208" t="s">
        <v>2019</v>
      </c>
      <c r="D248" s="4210"/>
      <c r="E248" s="4212"/>
      <c r="F248" s="4212"/>
      <c r="G248" s="4212"/>
      <c r="H248" s="4212"/>
      <c r="I248" s="4212"/>
      <c r="J248" s="4212"/>
      <c r="K248" s="4212"/>
      <c r="L248" s="4212"/>
      <c r="M248" s="4212"/>
      <c r="N248" s="4212"/>
      <c r="O248" s="4212"/>
      <c r="P248" s="4212"/>
      <c r="Q248" s="4212"/>
      <c r="R248" s="4212"/>
      <c r="S248" s="4212"/>
      <c r="T248" s="4212"/>
      <c r="U248" s="4212"/>
      <c r="V248" s="4212"/>
      <c r="W248" s="4212"/>
      <c r="X248" s="4212"/>
      <c r="Y248" s="4212"/>
      <c r="Z248" s="4212"/>
      <c r="AA248" s="4212"/>
      <c r="AB248" s="4212"/>
      <c r="AC248" s="4212"/>
      <c r="AD248" s="4212"/>
      <c r="AE248" s="4212"/>
      <c r="AF248" s="4212"/>
      <c r="AG248" s="4212"/>
      <c r="AH248" s="4212"/>
      <c r="AI248" s="1503" t="s">
        <v>1906</v>
      </c>
      <c r="AJ248" s="1502"/>
      <c r="AM248" s="1501"/>
    </row>
    <row r="249" spans="1:39" s="1494" customFormat="1">
      <c r="A249" s="1481"/>
      <c r="C249" s="4209"/>
      <c r="D249" s="4211"/>
      <c r="E249" s="4213"/>
      <c r="F249" s="4213"/>
      <c r="G249" s="4213"/>
      <c r="H249" s="4213"/>
      <c r="I249" s="4213"/>
      <c r="J249" s="4213"/>
      <c r="K249" s="4213"/>
      <c r="L249" s="4213"/>
      <c r="M249" s="4213"/>
      <c r="N249" s="4213"/>
      <c r="O249" s="4213"/>
      <c r="P249" s="4213"/>
      <c r="Q249" s="4213"/>
      <c r="R249" s="4213"/>
      <c r="S249" s="4213"/>
      <c r="T249" s="4213"/>
      <c r="U249" s="4213"/>
      <c r="V249" s="4213"/>
      <c r="W249" s="4213"/>
      <c r="X249" s="4213"/>
      <c r="Y249" s="4213"/>
      <c r="Z249" s="4213"/>
      <c r="AA249" s="4213"/>
      <c r="AB249" s="4213"/>
      <c r="AC249" s="4213"/>
      <c r="AD249" s="4213"/>
      <c r="AE249" s="4213"/>
      <c r="AF249" s="4213"/>
      <c r="AG249" s="4213"/>
      <c r="AH249" s="4213"/>
      <c r="AI249" s="1503" t="s">
        <v>1907</v>
      </c>
      <c r="AJ249" s="1502"/>
      <c r="AK249" s="1487" t="str">
        <f>IF(AJ250&gt;0.285,"",IF(AJ249&lt;AJ246,"←計画日数が足りません",""))</f>
        <v/>
      </c>
      <c r="AM249" s="1501"/>
    </row>
    <row r="250" spans="1:39" s="1494" customFormat="1">
      <c r="A250" s="1481"/>
      <c r="C250" s="4233" t="s">
        <v>1899</v>
      </c>
      <c r="D250" s="4235"/>
      <c r="E250" s="4250"/>
      <c r="F250" s="4250"/>
      <c r="G250" s="4250"/>
      <c r="H250" s="4250"/>
      <c r="I250" s="4250"/>
      <c r="J250" s="4250"/>
      <c r="K250" s="4250"/>
      <c r="L250" s="4250"/>
      <c r="M250" s="4250"/>
      <c r="N250" s="4250"/>
      <c r="O250" s="4250"/>
      <c r="P250" s="4250"/>
      <c r="Q250" s="4250"/>
      <c r="R250" s="4250"/>
      <c r="S250" s="4250"/>
      <c r="T250" s="4250"/>
      <c r="U250" s="4250"/>
      <c r="V250" s="4250"/>
      <c r="W250" s="4250"/>
      <c r="X250" s="4250"/>
      <c r="Y250" s="4250"/>
      <c r="Z250" s="4250"/>
      <c r="AA250" s="4250"/>
      <c r="AB250" s="4250"/>
      <c r="AC250" s="4250"/>
      <c r="AD250" s="4250"/>
      <c r="AE250" s="4250"/>
      <c r="AF250" s="4250"/>
      <c r="AG250" s="4250"/>
      <c r="AH250" s="4250"/>
      <c r="AI250" s="1503" t="s">
        <v>1908</v>
      </c>
      <c r="AJ250" s="1504"/>
      <c r="AM250" s="1501"/>
    </row>
    <row r="251" spans="1:39" s="1494" customFormat="1">
      <c r="A251" s="1481"/>
      <c r="C251" s="4234"/>
      <c r="D251" s="4236"/>
      <c r="E251" s="4255"/>
      <c r="F251" s="4255"/>
      <c r="G251" s="4255"/>
      <c r="H251" s="4255"/>
      <c r="I251" s="4255"/>
      <c r="J251" s="4255"/>
      <c r="K251" s="4255"/>
      <c r="L251" s="4255"/>
      <c r="M251" s="4255"/>
      <c r="N251" s="4255"/>
      <c r="O251" s="4255"/>
      <c r="P251" s="4255"/>
      <c r="Q251" s="4255"/>
      <c r="R251" s="4255"/>
      <c r="S251" s="4255"/>
      <c r="T251" s="4255"/>
      <c r="U251" s="4255"/>
      <c r="V251" s="4255"/>
      <c r="W251" s="4255"/>
      <c r="X251" s="4255"/>
      <c r="Y251" s="4255"/>
      <c r="Z251" s="4255"/>
      <c r="AA251" s="4255"/>
      <c r="AB251" s="4255"/>
      <c r="AC251" s="4255"/>
      <c r="AD251" s="4255"/>
      <c r="AE251" s="4255"/>
      <c r="AF251" s="4255"/>
      <c r="AG251" s="4255"/>
      <c r="AH251" s="4255"/>
      <c r="AI251" s="1503" t="s">
        <v>1897</v>
      </c>
      <c r="AJ251" s="1502"/>
      <c r="AM251" s="1501"/>
    </row>
    <row r="252" spans="1:39" s="1494" customFormat="1">
      <c r="A252" s="1481"/>
      <c r="C252" s="4233" t="s">
        <v>1902</v>
      </c>
      <c r="D252" s="4248"/>
      <c r="E252" s="4250"/>
      <c r="F252" s="4250"/>
      <c r="G252" s="4250"/>
      <c r="H252" s="4250"/>
      <c r="I252" s="4250"/>
      <c r="J252" s="4250"/>
      <c r="K252" s="4250"/>
      <c r="L252" s="4250"/>
      <c r="M252" s="4250"/>
      <c r="N252" s="4250"/>
      <c r="O252" s="4250"/>
      <c r="P252" s="4250"/>
      <c r="Q252" s="4250"/>
      <c r="R252" s="4250"/>
      <c r="S252" s="4250"/>
      <c r="T252" s="4250"/>
      <c r="U252" s="4250"/>
      <c r="V252" s="4250"/>
      <c r="W252" s="4250"/>
      <c r="X252" s="4250"/>
      <c r="Y252" s="4250"/>
      <c r="Z252" s="4250"/>
      <c r="AA252" s="4250"/>
      <c r="AB252" s="4250"/>
      <c r="AC252" s="4250"/>
      <c r="AD252" s="4250"/>
      <c r="AE252" s="4250"/>
      <c r="AF252" s="4250"/>
      <c r="AG252" s="4250"/>
      <c r="AH252" s="4250"/>
      <c r="AI252" s="1500" t="s">
        <v>1909</v>
      </c>
      <c r="AJ252" s="1499"/>
      <c r="AM252" s="1498"/>
    </row>
    <row r="253" spans="1:39" s="1494" customFormat="1">
      <c r="A253" s="1481"/>
      <c r="C253" s="4247"/>
      <c r="D253" s="4249"/>
      <c r="E253" s="4251"/>
      <c r="F253" s="4251"/>
      <c r="G253" s="4251"/>
      <c r="H253" s="4251"/>
      <c r="I253" s="4251"/>
      <c r="J253" s="4251"/>
      <c r="K253" s="4251"/>
      <c r="L253" s="4251"/>
      <c r="M253" s="4251"/>
      <c r="N253" s="4251"/>
      <c r="O253" s="4251"/>
      <c r="P253" s="4251"/>
      <c r="Q253" s="4251"/>
      <c r="R253" s="4251"/>
      <c r="S253" s="4251"/>
      <c r="T253" s="4251"/>
      <c r="U253" s="4251"/>
      <c r="V253" s="4251"/>
      <c r="W253" s="4251"/>
      <c r="X253" s="4251"/>
      <c r="Y253" s="4251"/>
      <c r="Z253" s="4251"/>
      <c r="AA253" s="4251"/>
      <c r="AB253" s="4251"/>
      <c r="AC253" s="4251"/>
      <c r="AD253" s="4251"/>
      <c r="AE253" s="4251"/>
      <c r="AF253" s="4251"/>
      <c r="AG253" s="4251"/>
      <c r="AH253" s="4251"/>
      <c r="AI253" s="1497" t="s">
        <v>2018</v>
      </c>
      <c r="AJ253" s="1496"/>
      <c r="AK253" s="1487" t="str">
        <f>IF(AJ253="対象外","←７日間に満たない期間は達成判定の対象外",IF(AJ253="NG","←月単位未達成","←月単位達成"))</f>
        <v>←月単位達成</v>
      </c>
      <c r="AM253" s="1495"/>
    </row>
    <row r="254" spans="1:39" hidden="1">
      <c r="C254" s="1491" t="s">
        <v>2017</v>
      </c>
      <c r="D254" s="1493">
        <f t="shared" ref="D254:AH254" si="20">IF(AND(DAY(D246)&gt;=22,DAY(D246)&lt;=28,D247="土"),1,0)</f>
        <v>0</v>
      </c>
      <c r="E254" s="1493">
        <f t="shared" si="20"/>
        <v>0</v>
      </c>
      <c r="F254" s="1493">
        <f t="shared" si="20"/>
        <v>0</v>
      </c>
      <c r="G254" s="1493">
        <f t="shared" si="20"/>
        <v>0</v>
      </c>
      <c r="H254" s="1493">
        <f t="shared" si="20"/>
        <v>0</v>
      </c>
      <c r="I254" s="1493">
        <f t="shared" si="20"/>
        <v>0</v>
      </c>
      <c r="J254" s="1493">
        <f t="shared" si="20"/>
        <v>0</v>
      </c>
      <c r="K254" s="1493">
        <f t="shared" si="20"/>
        <v>0</v>
      </c>
      <c r="L254" s="1493">
        <f t="shared" si="20"/>
        <v>0</v>
      </c>
      <c r="M254" s="1493">
        <f t="shared" si="20"/>
        <v>0</v>
      </c>
      <c r="N254" s="1493">
        <f t="shared" si="20"/>
        <v>0</v>
      </c>
      <c r="O254" s="1493">
        <f t="shared" si="20"/>
        <v>0</v>
      </c>
      <c r="P254" s="1493">
        <f t="shared" si="20"/>
        <v>0</v>
      </c>
      <c r="Q254" s="1493">
        <f t="shared" si="20"/>
        <v>0</v>
      </c>
      <c r="R254" s="1493">
        <f t="shared" si="20"/>
        <v>0</v>
      </c>
      <c r="S254" s="1493">
        <f t="shared" si="20"/>
        <v>0</v>
      </c>
      <c r="T254" s="1493">
        <f t="shared" si="20"/>
        <v>0</v>
      </c>
      <c r="U254" s="1493">
        <f t="shared" si="20"/>
        <v>0</v>
      </c>
      <c r="V254" s="1493">
        <f t="shared" si="20"/>
        <v>0</v>
      </c>
      <c r="W254" s="1493">
        <f t="shared" si="20"/>
        <v>0</v>
      </c>
      <c r="X254" s="1493">
        <f t="shared" si="20"/>
        <v>0</v>
      </c>
      <c r="Y254" s="1493">
        <f t="shared" si="20"/>
        <v>0</v>
      </c>
      <c r="Z254" s="1493">
        <f t="shared" si="20"/>
        <v>0</v>
      </c>
      <c r="AA254" s="1493">
        <f t="shared" si="20"/>
        <v>0</v>
      </c>
      <c r="AB254" s="1493">
        <f t="shared" si="20"/>
        <v>0</v>
      </c>
      <c r="AC254" s="1493">
        <f t="shared" si="20"/>
        <v>0</v>
      </c>
      <c r="AD254" s="1493">
        <f t="shared" si="20"/>
        <v>0</v>
      </c>
      <c r="AE254" s="1493">
        <f t="shared" si="20"/>
        <v>0</v>
      </c>
      <c r="AF254" s="1493">
        <f t="shared" si="20"/>
        <v>0</v>
      </c>
      <c r="AG254" s="1493">
        <f t="shared" si="20"/>
        <v>0</v>
      </c>
      <c r="AH254" s="1493">
        <f t="shared" si="20"/>
        <v>0</v>
      </c>
      <c r="AI254" s="1513" t="s">
        <v>2014</v>
      </c>
      <c r="AJ254" s="1511">
        <f>_xlfn.AGGREGATE(9,6,D254:AH254)</f>
        <v>0</v>
      </c>
      <c r="AK254" s="1487"/>
    </row>
    <row r="255" spans="1:39" hidden="1">
      <c r="C255" s="1491" t="s">
        <v>2016</v>
      </c>
      <c r="D255" s="1490">
        <f t="shared" ref="D255:AH255" si="21">IF(AND(DAY(D246)&gt;=22,DAY(D246)&lt;=28,D247="土",OR(D252="休",D252="雨")),1,0)</f>
        <v>0</v>
      </c>
      <c r="E255" s="1490">
        <f t="shared" si="21"/>
        <v>0</v>
      </c>
      <c r="F255" s="1490">
        <f t="shared" si="21"/>
        <v>0</v>
      </c>
      <c r="G255" s="1490">
        <f t="shared" si="21"/>
        <v>0</v>
      </c>
      <c r="H255" s="1490">
        <f t="shared" si="21"/>
        <v>0</v>
      </c>
      <c r="I255" s="1490">
        <f t="shared" si="21"/>
        <v>0</v>
      </c>
      <c r="J255" s="1490">
        <f t="shared" si="21"/>
        <v>0</v>
      </c>
      <c r="K255" s="1490">
        <f t="shared" si="21"/>
        <v>0</v>
      </c>
      <c r="L255" s="1490">
        <f t="shared" si="21"/>
        <v>0</v>
      </c>
      <c r="M255" s="1490">
        <f t="shared" si="21"/>
        <v>0</v>
      </c>
      <c r="N255" s="1490">
        <f t="shared" si="21"/>
        <v>0</v>
      </c>
      <c r="O255" s="1490">
        <f t="shared" si="21"/>
        <v>0</v>
      </c>
      <c r="P255" s="1490">
        <f t="shared" si="21"/>
        <v>0</v>
      </c>
      <c r="Q255" s="1490">
        <f t="shared" si="21"/>
        <v>0</v>
      </c>
      <c r="R255" s="1490">
        <f t="shared" si="21"/>
        <v>0</v>
      </c>
      <c r="S255" s="1490">
        <f t="shared" si="21"/>
        <v>0</v>
      </c>
      <c r="T255" s="1490">
        <f t="shared" si="21"/>
        <v>0</v>
      </c>
      <c r="U255" s="1490">
        <f t="shared" si="21"/>
        <v>0</v>
      </c>
      <c r="V255" s="1490">
        <f t="shared" si="21"/>
        <v>0</v>
      </c>
      <c r="W255" s="1490">
        <f t="shared" si="21"/>
        <v>0</v>
      </c>
      <c r="X255" s="1490">
        <f t="shared" si="21"/>
        <v>0</v>
      </c>
      <c r="Y255" s="1490">
        <f t="shared" si="21"/>
        <v>0</v>
      </c>
      <c r="Z255" s="1490">
        <f t="shared" si="21"/>
        <v>0</v>
      </c>
      <c r="AA255" s="1490">
        <f t="shared" si="21"/>
        <v>0</v>
      </c>
      <c r="AB255" s="1490">
        <f t="shared" si="21"/>
        <v>0</v>
      </c>
      <c r="AC255" s="1490">
        <f t="shared" si="21"/>
        <v>0</v>
      </c>
      <c r="AD255" s="1490">
        <f t="shared" si="21"/>
        <v>0</v>
      </c>
      <c r="AE255" s="1490">
        <f t="shared" si="21"/>
        <v>0</v>
      </c>
      <c r="AF255" s="1490">
        <f t="shared" si="21"/>
        <v>0</v>
      </c>
      <c r="AG255" s="1490">
        <f t="shared" si="21"/>
        <v>0</v>
      </c>
      <c r="AH255" s="1490">
        <f t="shared" si="21"/>
        <v>0</v>
      </c>
      <c r="AI255" s="1512" t="s">
        <v>2012</v>
      </c>
      <c r="AJ255" s="1511">
        <f>_xlfn.AGGREGATE(9,6,D255:AH255)</f>
        <v>0</v>
      </c>
      <c r="AK255" s="1487"/>
    </row>
    <row r="256" spans="1:39" hidden="1">
      <c r="C256" s="1491" t="s">
        <v>2015</v>
      </c>
      <c r="D256" s="1493">
        <f t="shared" ref="D256:AH256" si="22">IF(AND(DAY(D246)&gt;=8,DAY(D246)&lt;=14,D247="土"),1,0)</f>
        <v>0</v>
      </c>
      <c r="E256" s="1493">
        <f t="shared" si="22"/>
        <v>0</v>
      </c>
      <c r="F256" s="1493">
        <f t="shared" si="22"/>
        <v>0</v>
      </c>
      <c r="G256" s="1493">
        <f t="shared" si="22"/>
        <v>0</v>
      </c>
      <c r="H256" s="1493">
        <f t="shared" si="22"/>
        <v>0</v>
      </c>
      <c r="I256" s="1493">
        <f t="shared" si="22"/>
        <v>0</v>
      </c>
      <c r="J256" s="1493">
        <f t="shared" si="22"/>
        <v>0</v>
      </c>
      <c r="K256" s="1493">
        <f t="shared" si="22"/>
        <v>0</v>
      </c>
      <c r="L256" s="1493">
        <f t="shared" si="22"/>
        <v>0</v>
      </c>
      <c r="M256" s="1493">
        <f t="shared" si="22"/>
        <v>0</v>
      </c>
      <c r="N256" s="1493">
        <f t="shared" si="22"/>
        <v>0</v>
      </c>
      <c r="O256" s="1493">
        <f t="shared" si="22"/>
        <v>0</v>
      </c>
      <c r="P256" s="1493">
        <f t="shared" si="22"/>
        <v>0</v>
      </c>
      <c r="Q256" s="1493">
        <f t="shared" si="22"/>
        <v>0</v>
      </c>
      <c r="R256" s="1493">
        <f t="shared" si="22"/>
        <v>0</v>
      </c>
      <c r="S256" s="1493">
        <f t="shared" si="22"/>
        <v>0</v>
      </c>
      <c r="T256" s="1493">
        <f t="shared" si="22"/>
        <v>0</v>
      </c>
      <c r="U256" s="1493">
        <f t="shared" si="22"/>
        <v>0</v>
      </c>
      <c r="V256" s="1493">
        <f t="shared" si="22"/>
        <v>0</v>
      </c>
      <c r="W256" s="1493">
        <f t="shared" si="22"/>
        <v>0</v>
      </c>
      <c r="X256" s="1493">
        <f t="shared" si="22"/>
        <v>0</v>
      </c>
      <c r="Y256" s="1493">
        <f t="shared" si="22"/>
        <v>0</v>
      </c>
      <c r="Z256" s="1493">
        <f t="shared" si="22"/>
        <v>0</v>
      </c>
      <c r="AA256" s="1493">
        <f t="shared" si="22"/>
        <v>0</v>
      </c>
      <c r="AB256" s="1493">
        <f t="shared" si="22"/>
        <v>0</v>
      </c>
      <c r="AC256" s="1493">
        <f t="shared" si="22"/>
        <v>0</v>
      </c>
      <c r="AD256" s="1493">
        <f t="shared" si="22"/>
        <v>0</v>
      </c>
      <c r="AE256" s="1493">
        <f t="shared" si="22"/>
        <v>0</v>
      </c>
      <c r="AF256" s="1493">
        <f t="shared" si="22"/>
        <v>0</v>
      </c>
      <c r="AG256" s="1493">
        <f t="shared" si="22"/>
        <v>0</v>
      </c>
      <c r="AH256" s="1493">
        <f t="shared" si="22"/>
        <v>0</v>
      </c>
      <c r="AI256" s="1513" t="s">
        <v>2014</v>
      </c>
      <c r="AJ256" s="1511">
        <f>_xlfn.AGGREGATE(9,6,D256:AH256)</f>
        <v>0</v>
      </c>
      <c r="AK256" s="1487"/>
    </row>
    <row r="257" spans="1:39" hidden="1">
      <c r="C257" s="1491" t="s">
        <v>2013</v>
      </c>
      <c r="D257" s="1490">
        <f t="shared" ref="D257:AH257" si="23">IF(AND(DAY(D246)&gt;=8,DAY(D246)&lt;=14,D247="土",OR(D252="休",D252="雨")),1,0)</f>
        <v>0</v>
      </c>
      <c r="E257" s="1490">
        <f t="shared" si="23"/>
        <v>0</v>
      </c>
      <c r="F257" s="1490">
        <f t="shared" si="23"/>
        <v>0</v>
      </c>
      <c r="G257" s="1490">
        <f t="shared" si="23"/>
        <v>0</v>
      </c>
      <c r="H257" s="1490">
        <f t="shared" si="23"/>
        <v>0</v>
      </c>
      <c r="I257" s="1490">
        <f t="shared" si="23"/>
        <v>0</v>
      </c>
      <c r="J257" s="1490">
        <f t="shared" si="23"/>
        <v>0</v>
      </c>
      <c r="K257" s="1490">
        <f t="shared" si="23"/>
        <v>0</v>
      </c>
      <c r="L257" s="1490">
        <f t="shared" si="23"/>
        <v>0</v>
      </c>
      <c r="M257" s="1490">
        <f t="shared" si="23"/>
        <v>0</v>
      </c>
      <c r="N257" s="1490">
        <f t="shared" si="23"/>
        <v>0</v>
      </c>
      <c r="O257" s="1490">
        <f t="shared" si="23"/>
        <v>0</v>
      </c>
      <c r="P257" s="1490">
        <f t="shared" si="23"/>
        <v>0</v>
      </c>
      <c r="Q257" s="1490">
        <f t="shared" si="23"/>
        <v>0</v>
      </c>
      <c r="R257" s="1490">
        <f t="shared" si="23"/>
        <v>0</v>
      </c>
      <c r="S257" s="1490">
        <f t="shared" si="23"/>
        <v>0</v>
      </c>
      <c r="T257" s="1490">
        <f t="shared" si="23"/>
        <v>0</v>
      </c>
      <c r="U257" s="1490">
        <f t="shared" si="23"/>
        <v>0</v>
      </c>
      <c r="V257" s="1490">
        <f t="shared" si="23"/>
        <v>0</v>
      </c>
      <c r="W257" s="1490">
        <f t="shared" si="23"/>
        <v>0</v>
      </c>
      <c r="X257" s="1490">
        <f t="shared" si="23"/>
        <v>0</v>
      </c>
      <c r="Y257" s="1490">
        <f t="shared" si="23"/>
        <v>0</v>
      </c>
      <c r="Z257" s="1490">
        <f t="shared" si="23"/>
        <v>0</v>
      </c>
      <c r="AA257" s="1490">
        <f t="shared" si="23"/>
        <v>0</v>
      </c>
      <c r="AB257" s="1490">
        <f t="shared" si="23"/>
        <v>0</v>
      </c>
      <c r="AC257" s="1490">
        <f t="shared" si="23"/>
        <v>0</v>
      </c>
      <c r="AD257" s="1490">
        <f t="shared" si="23"/>
        <v>0</v>
      </c>
      <c r="AE257" s="1490">
        <f t="shared" si="23"/>
        <v>0</v>
      </c>
      <c r="AF257" s="1490">
        <f t="shared" si="23"/>
        <v>0</v>
      </c>
      <c r="AG257" s="1490">
        <f t="shared" si="23"/>
        <v>0</v>
      </c>
      <c r="AH257" s="1490">
        <f t="shared" si="23"/>
        <v>0</v>
      </c>
      <c r="AI257" s="1512" t="s">
        <v>2012</v>
      </c>
      <c r="AJ257" s="1511">
        <f>_xlfn.AGGREGATE(9,6,D257:AH257)</f>
        <v>0</v>
      </c>
      <c r="AK257" s="1487"/>
    </row>
    <row r="258" spans="1:39">
      <c r="D258" s="1486"/>
      <c r="E258" s="1486"/>
      <c r="F258" s="1486"/>
      <c r="G258" s="1486"/>
      <c r="H258" s="1486"/>
      <c r="I258" s="1486"/>
      <c r="J258" s="1486"/>
      <c r="K258" s="1486"/>
      <c r="L258" s="1486"/>
      <c r="M258" s="1486"/>
      <c r="N258" s="1486"/>
      <c r="O258" s="1486"/>
      <c r="P258" s="1486"/>
      <c r="Q258" s="1486"/>
      <c r="R258" s="1486"/>
      <c r="S258" s="1486"/>
      <c r="T258" s="1486"/>
      <c r="U258" s="1486"/>
      <c r="V258" s="1486"/>
      <c r="W258" s="1486"/>
      <c r="X258" s="1486"/>
      <c r="Y258" s="1486"/>
      <c r="Z258" s="1486"/>
      <c r="AA258" s="1486"/>
      <c r="AB258" s="1486"/>
      <c r="AC258" s="1486"/>
      <c r="AD258" s="1486"/>
      <c r="AE258" s="1486"/>
      <c r="AF258" s="1486"/>
      <c r="AG258" s="1486"/>
      <c r="AH258" s="1486"/>
      <c r="AI258" s="1494"/>
      <c r="AJ258" s="1486"/>
    </row>
    <row r="259" spans="1:39">
      <c r="C259" s="1510" t="s">
        <v>2022</v>
      </c>
      <c r="D259" s="4256"/>
      <c r="E259" s="4257"/>
      <c r="F259" s="4257"/>
      <c r="G259" s="4257"/>
      <c r="H259" s="4257"/>
      <c r="I259" s="4257"/>
      <c r="J259" s="4257"/>
      <c r="K259" s="4257"/>
      <c r="L259" s="4257"/>
      <c r="M259" s="4257"/>
      <c r="N259" s="4257"/>
      <c r="O259" s="4257"/>
      <c r="P259" s="4257"/>
      <c r="Q259" s="4257"/>
      <c r="R259" s="4257"/>
      <c r="S259" s="4257"/>
      <c r="T259" s="4257"/>
      <c r="U259" s="4257"/>
      <c r="V259" s="4257"/>
      <c r="W259" s="4257"/>
      <c r="X259" s="4257"/>
      <c r="Y259" s="4257"/>
      <c r="Z259" s="4257"/>
      <c r="AA259" s="4257"/>
      <c r="AB259" s="4257"/>
      <c r="AC259" s="4257"/>
      <c r="AD259" s="4257"/>
      <c r="AE259" s="4257"/>
      <c r="AF259" s="4257"/>
      <c r="AG259" s="4257"/>
      <c r="AH259" s="4257"/>
      <c r="AI259" s="4257"/>
      <c r="AJ259" s="4258"/>
    </row>
    <row r="260" spans="1:39">
      <c r="C260" s="1509" t="s">
        <v>1655</v>
      </c>
      <c r="D260" s="1507"/>
      <c r="E260" s="1507"/>
      <c r="F260" s="1507"/>
      <c r="G260" s="1507"/>
      <c r="H260" s="1507"/>
      <c r="I260" s="1507"/>
      <c r="J260" s="1507"/>
      <c r="K260" s="1507"/>
      <c r="L260" s="1507"/>
      <c r="M260" s="1507"/>
      <c r="N260" s="1507"/>
      <c r="O260" s="1507"/>
      <c r="P260" s="1507"/>
      <c r="Q260" s="1507"/>
      <c r="R260" s="1507"/>
      <c r="S260" s="1507"/>
      <c r="T260" s="1507"/>
      <c r="U260" s="1507"/>
      <c r="V260" s="1507"/>
      <c r="W260" s="1507"/>
      <c r="X260" s="1507"/>
      <c r="Y260" s="1507"/>
      <c r="Z260" s="1507"/>
      <c r="AA260" s="1507"/>
      <c r="AB260" s="1507"/>
      <c r="AC260" s="1507"/>
      <c r="AD260" s="1507"/>
      <c r="AE260" s="1507"/>
      <c r="AF260" s="1507"/>
      <c r="AG260" s="1507"/>
      <c r="AH260" s="1507"/>
      <c r="AI260" s="1506" t="s">
        <v>2021</v>
      </c>
      <c r="AJ260" s="1505"/>
    </row>
    <row r="261" spans="1:39" s="1494" customFormat="1">
      <c r="A261" s="1481"/>
      <c r="C261" s="1508" t="s">
        <v>1905</v>
      </c>
      <c r="D261" s="1507"/>
      <c r="E261" s="1507"/>
      <c r="F261" s="1507"/>
      <c r="G261" s="1507"/>
      <c r="H261" s="1507"/>
      <c r="I261" s="1507"/>
      <c r="J261" s="1507"/>
      <c r="K261" s="1507"/>
      <c r="L261" s="1507"/>
      <c r="M261" s="1507"/>
      <c r="N261" s="1507"/>
      <c r="O261" s="1507"/>
      <c r="P261" s="1507"/>
      <c r="Q261" s="1507"/>
      <c r="R261" s="1507"/>
      <c r="S261" s="1507"/>
      <c r="T261" s="1507"/>
      <c r="U261" s="1507"/>
      <c r="V261" s="1507"/>
      <c r="W261" s="1507"/>
      <c r="X261" s="1507"/>
      <c r="Y261" s="1507"/>
      <c r="Z261" s="1507"/>
      <c r="AA261" s="1507"/>
      <c r="AB261" s="1507"/>
      <c r="AC261" s="1507"/>
      <c r="AD261" s="1507"/>
      <c r="AE261" s="1507"/>
      <c r="AF261" s="1507"/>
      <c r="AG261" s="1507"/>
      <c r="AH261" s="1507"/>
      <c r="AI261" s="1506" t="s">
        <v>2020</v>
      </c>
      <c r="AJ261" s="1505"/>
      <c r="AM261" s="1501"/>
    </row>
    <row r="262" spans="1:39" s="1494" customFormat="1">
      <c r="A262" s="1481"/>
      <c r="C262" s="4208" t="s">
        <v>2019</v>
      </c>
      <c r="D262" s="4210"/>
      <c r="E262" s="4212"/>
      <c r="F262" s="4212"/>
      <c r="G262" s="4212"/>
      <c r="H262" s="4212"/>
      <c r="I262" s="4212"/>
      <c r="J262" s="4212"/>
      <c r="K262" s="4212"/>
      <c r="L262" s="4212"/>
      <c r="M262" s="4212"/>
      <c r="N262" s="4212"/>
      <c r="O262" s="4212"/>
      <c r="P262" s="4212"/>
      <c r="Q262" s="4212"/>
      <c r="R262" s="4212"/>
      <c r="S262" s="4212"/>
      <c r="T262" s="4212"/>
      <c r="U262" s="4212"/>
      <c r="V262" s="4212"/>
      <c r="W262" s="4212"/>
      <c r="X262" s="4212"/>
      <c r="Y262" s="4212"/>
      <c r="Z262" s="4212"/>
      <c r="AA262" s="4212"/>
      <c r="AB262" s="4212"/>
      <c r="AC262" s="4212"/>
      <c r="AD262" s="4212"/>
      <c r="AE262" s="4212"/>
      <c r="AF262" s="4212"/>
      <c r="AG262" s="4212"/>
      <c r="AH262" s="4212"/>
      <c r="AI262" s="1503" t="s">
        <v>1906</v>
      </c>
      <c r="AJ262" s="1502"/>
      <c r="AM262" s="1501"/>
    </row>
    <row r="263" spans="1:39" s="1494" customFormat="1">
      <c r="A263" s="1481"/>
      <c r="C263" s="4209"/>
      <c r="D263" s="4211"/>
      <c r="E263" s="4213"/>
      <c r="F263" s="4213"/>
      <c r="G263" s="4213"/>
      <c r="H263" s="4213"/>
      <c r="I263" s="4213"/>
      <c r="J263" s="4213"/>
      <c r="K263" s="4213"/>
      <c r="L263" s="4213"/>
      <c r="M263" s="4213"/>
      <c r="N263" s="4213"/>
      <c r="O263" s="4213"/>
      <c r="P263" s="4213"/>
      <c r="Q263" s="4213"/>
      <c r="R263" s="4213"/>
      <c r="S263" s="4213"/>
      <c r="T263" s="4213"/>
      <c r="U263" s="4213"/>
      <c r="V263" s="4213"/>
      <c r="W263" s="4213"/>
      <c r="X263" s="4213"/>
      <c r="Y263" s="4213"/>
      <c r="Z263" s="4213"/>
      <c r="AA263" s="4213"/>
      <c r="AB263" s="4213"/>
      <c r="AC263" s="4213"/>
      <c r="AD263" s="4213"/>
      <c r="AE263" s="4213"/>
      <c r="AF263" s="4213"/>
      <c r="AG263" s="4213"/>
      <c r="AH263" s="4213"/>
      <c r="AI263" s="1503" t="s">
        <v>1907</v>
      </c>
      <c r="AJ263" s="1502"/>
      <c r="AK263" s="1487" t="str">
        <f>IF(AJ264&gt;0.285,"",IF(AJ263&lt;AJ260,"←計画日数が足りません",""))</f>
        <v/>
      </c>
      <c r="AM263" s="1501"/>
    </row>
    <row r="264" spans="1:39" s="1494" customFormat="1">
      <c r="A264" s="1481"/>
      <c r="C264" s="4233" t="s">
        <v>1899</v>
      </c>
      <c r="D264" s="4235"/>
      <c r="E264" s="4250"/>
      <c r="F264" s="4250"/>
      <c r="G264" s="4250"/>
      <c r="H264" s="4250"/>
      <c r="I264" s="4250"/>
      <c r="J264" s="4250"/>
      <c r="K264" s="4250"/>
      <c r="L264" s="4250"/>
      <c r="M264" s="4250"/>
      <c r="N264" s="4250"/>
      <c r="O264" s="4250"/>
      <c r="P264" s="4250"/>
      <c r="Q264" s="4250"/>
      <c r="R264" s="4250"/>
      <c r="S264" s="4250"/>
      <c r="T264" s="4250"/>
      <c r="U264" s="4250"/>
      <c r="V264" s="4250"/>
      <c r="W264" s="4250"/>
      <c r="X264" s="4250"/>
      <c r="Y264" s="4250"/>
      <c r="Z264" s="4250"/>
      <c r="AA264" s="4250"/>
      <c r="AB264" s="4250"/>
      <c r="AC264" s="4250"/>
      <c r="AD264" s="4250"/>
      <c r="AE264" s="4250"/>
      <c r="AF264" s="4250"/>
      <c r="AG264" s="4250"/>
      <c r="AH264" s="4250"/>
      <c r="AI264" s="1503" t="s">
        <v>1908</v>
      </c>
      <c r="AJ264" s="1504"/>
      <c r="AM264" s="1501"/>
    </row>
    <row r="265" spans="1:39" s="1494" customFormat="1">
      <c r="A265" s="1481"/>
      <c r="C265" s="4234"/>
      <c r="D265" s="4236"/>
      <c r="E265" s="4255"/>
      <c r="F265" s="4255"/>
      <c r="G265" s="4255"/>
      <c r="H265" s="4255"/>
      <c r="I265" s="4255"/>
      <c r="J265" s="4255"/>
      <c r="K265" s="4255"/>
      <c r="L265" s="4255"/>
      <c r="M265" s="4255"/>
      <c r="N265" s="4255"/>
      <c r="O265" s="4255"/>
      <c r="P265" s="4255"/>
      <c r="Q265" s="4255"/>
      <c r="R265" s="4255"/>
      <c r="S265" s="4255"/>
      <c r="T265" s="4255"/>
      <c r="U265" s="4255"/>
      <c r="V265" s="4255"/>
      <c r="W265" s="4255"/>
      <c r="X265" s="4255"/>
      <c r="Y265" s="4255"/>
      <c r="Z265" s="4255"/>
      <c r="AA265" s="4255"/>
      <c r="AB265" s="4255"/>
      <c r="AC265" s="4255"/>
      <c r="AD265" s="4255"/>
      <c r="AE265" s="4255"/>
      <c r="AF265" s="4255"/>
      <c r="AG265" s="4255"/>
      <c r="AH265" s="4255"/>
      <c r="AI265" s="1503" t="s">
        <v>1897</v>
      </c>
      <c r="AJ265" s="1502"/>
      <c r="AM265" s="1501"/>
    </row>
    <row r="266" spans="1:39" s="1494" customFormat="1">
      <c r="A266" s="1481"/>
      <c r="C266" s="4233" t="s">
        <v>1902</v>
      </c>
      <c r="D266" s="4248"/>
      <c r="E266" s="4250"/>
      <c r="F266" s="4250"/>
      <c r="G266" s="4250"/>
      <c r="H266" s="4250"/>
      <c r="I266" s="4250"/>
      <c r="J266" s="4250"/>
      <c r="K266" s="4250"/>
      <c r="L266" s="4250"/>
      <c r="M266" s="4250"/>
      <c r="N266" s="4250"/>
      <c r="O266" s="4250"/>
      <c r="P266" s="4250"/>
      <c r="Q266" s="4250"/>
      <c r="R266" s="4250"/>
      <c r="S266" s="4250"/>
      <c r="T266" s="4250"/>
      <c r="U266" s="4250"/>
      <c r="V266" s="4250"/>
      <c r="W266" s="4250"/>
      <c r="X266" s="4250"/>
      <c r="Y266" s="4250"/>
      <c r="Z266" s="4250"/>
      <c r="AA266" s="4250"/>
      <c r="AB266" s="4250"/>
      <c r="AC266" s="4250"/>
      <c r="AD266" s="4250"/>
      <c r="AE266" s="4250"/>
      <c r="AF266" s="4250"/>
      <c r="AG266" s="4250"/>
      <c r="AH266" s="4250"/>
      <c r="AI266" s="1500" t="s">
        <v>1909</v>
      </c>
      <c r="AJ266" s="1499"/>
      <c r="AM266" s="1498"/>
    </row>
    <row r="267" spans="1:39" s="1494" customFormat="1">
      <c r="A267" s="1481"/>
      <c r="C267" s="4247"/>
      <c r="D267" s="4249"/>
      <c r="E267" s="4251"/>
      <c r="F267" s="4251"/>
      <c r="G267" s="4251"/>
      <c r="H267" s="4251"/>
      <c r="I267" s="4251"/>
      <c r="J267" s="4251"/>
      <c r="K267" s="4251"/>
      <c r="L267" s="4251"/>
      <c r="M267" s="4251"/>
      <c r="N267" s="4251"/>
      <c r="O267" s="4251"/>
      <c r="P267" s="4251"/>
      <c r="Q267" s="4251"/>
      <c r="R267" s="4251"/>
      <c r="S267" s="4251"/>
      <c r="T267" s="4251"/>
      <c r="U267" s="4251"/>
      <c r="V267" s="4251"/>
      <c r="W267" s="4251"/>
      <c r="X267" s="4251"/>
      <c r="Y267" s="4251"/>
      <c r="Z267" s="4251"/>
      <c r="AA267" s="4251"/>
      <c r="AB267" s="4251"/>
      <c r="AC267" s="4251"/>
      <c r="AD267" s="4251"/>
      <c r="AE267" s="4251"/>
      <c r="AF267" s="4251"/>
      <c r="AG267" s="4251"/>
      <c r="AH267" s="4251"/>
      <c r="AI267" s="1497" t="s">
        <v>2018</v>
      </c>
      <c r="AJ267" s="1496"/>
      <c r="AK267" s="1487" t="str">
        <f>IF(AJ267="対象外","←７日間に満たない期間は達成判定の対象外",IF(AJ267="NG","←月単位未達成","←月単位達成"))</f>
        <v>←月単位達成</v>
      </c>
      <c r="AM267" s="1495"/>
    </row>
    <row r="268" spans="1:39" hidden="1">
      <c r="C268" s="1491" t="s">
        <v>2017</v>
      </c>
      <c r="D268" s="1493">
        <f t="shared" ref="D268:AH268" si="24">IF(AND(DAY(D260)&gt;=22,DAY(D260)&lt;=28,D261="土"),1,0)</f>
        <v>0</v>
      </c>
      <c r="E268" s="1493">
        <f t="shared" si="24"/>
        <v>0</v>
      </c>
      <c r="F268" s="1493">
        <f t="shared" si="24"/>
        <v>0</v>
      </c>
      <c r="G268" s="1493">
        <f t="shared" si="24"/>
        <v>0</v>
      </c>
      <c r="H268" s="1493">
        <f t="shared" si="24"/>
        <v>0</v>
      </c>
      <c r="I268" s="1493">
        <f t="shared" si="24"/>
        <v>0</v>
      </c>
      <c r="J268" s="1493">
        <f t="shared" si="24"/>
        <v>0</v>
      </c>
      <c r="K268" s="1493">
        <f t="shared" si="24"/>
        <v>0</v>
      </c>
      <c r="L268" s="1493">
        <f t="shared" si="24"/>
        <v>0</v>
      </c>
      <c r="M268" s="1493">
        <f t="shared" si="24"/>
        <v>0</v>
      </c>
      <c r="N268" s="1493">
        <f t="shared" si="24"/>
        <v>0</v>
      </c>
      <c r="O268" s="1493">
        <f t="shared" si="24"/>
        <v>0</v>
      </c>
      <c r="P268" s="1493">
        <f t="shared" si="24"/>
        <v>0</v>
      </c>
      <c r="Q268" s="1493">
        <f t="shared" si="24"/>
        <v>0</v>
      </c>
      <c r="R268" s="1493">
        <f t="shared" si="24"/>
        <v>0</v>
      </c>
      <c r="S268" s="1493">
        <f t="shared" si="24"/>
        <v>0</v>
      </c>
      <c r="T268" s="1493">
        <f t="shared" si="24"/>
        <v>0</v>
      </c>
      <c r="U268" s="1493">
        <f t="shared" si="24"/>
        <v>0</v>
      </c>
      <c r="V268" s="1493">
        <f t="shared" si="24"/>
        <v>0</v>
      </c>
      <c r="W268" s="1493">
        <f t="shared" si="24"/>
        <v>0</v>
      </c>
      <c r="X268" s="1493">
        <f t="shared" si="24"/>
        <v>0</v>
      </c>
      <c r="Y268" s="1493">
        <f t="shared" si="24"/>
        <v>0</v>
      </c>
      <c r="Z268" s="1493">
        <f t="shared" si="24"/>
        <v>0</v>
      </c>
      <c r="AA268" s="1493">
        <f t="shared" si="24"/>
        <v>0</v>
      </c>
      <c r="AB268" s="1493">
        <f t="shared" si="24"/>
        <v>0</v>
      </c>
      <c r="AC268" s="1493">
        <f t="shared" si="24"/>
        <v>0</v>
      </c>
      <c r="AD268" s="1493">
        <f t="shared" si="24"/>
        <v>0</v>
      </c>
      <c r="AE268" s="1493">
        <f t="shared" si="24"/>
        <v>0</v>
      </c>
      <c r="AF268" s="1493">
        <f t="shared" si="24"/>
        <v>0</v>
      </c>
      <c r="AG268" s="1493">
        <f t="shared" si="24"/>
        <v>0</v>
      </c>
      <c r="AH268" s="1493">
        <f t="shared" si="24"/>
        <v>0</v>
      </c>
      <c r="AI268" s="1513" t="s">
        <v>2014</v>
      </c>
      <c r="AJ268" s="1511">
        <f>_xlfn.AGGREGATE(9,6,D268:AH268)</f>
        <v>0</v>
      </c>
      <c r="AK268" s="1487"/>
    </row>
    <row r="269" spans="1:39" hidden="1">
      <c r="C269" s="1491" t="s">
        <v>2016</v>
      </c>
      <c r="D269" s="1490">
        <f t="shared" ref="D269:AH269" si="25">IF(AND(DAY(D260)&gt;=22,DAY(D260)&lt;=28,D261="土",OR(D266="休",D266="雨")),1,0)</f>
        <v>0</v>
      </c>
      <c r="E269" s="1490">
        <f t="shared" si="25"/>
        <v>0</v>
      </c>
      <c r="F269" s="1490">
        <f t="shared" si="25"/>
        <v>0</v>
      </c>
      <c r="G269" s="1490">
        <f t="shared" si="25"/>
        <v>0</v>
      </c>
      <c r="H269" s="1490">
        <f t="shared" si="25"/>
        <v>0</v>
      </c>
      <c r="I269" s="1490">
        <f t="shared" si="25"/>
        <v>0</v>
      </c>
      <c r="J269" s="1490">
        <f t="shared" si="25"/>
        <v>0</v>
      </c>
      <c r="K269" s="1490">
        <f t="shared" si="25"/>
        <v>0</v>
      </c>
      <c r="L269" s="1490">
        <f t="shared" si="25"/>
        <v>0</v>
      </c>
      <c r="M269" s="1490">
        <f t="shared" si="25"/>
        <v>0</v>
      </c>
      <c r="N269" s="1490">
        <f t="shared" si="25"/>
        <v>0</v>
      </c>
      <c r="O269" s="1490">
        <f t="shared" si="25"/>
        <v>0</v>
      </c>
      <c r="P269" s="1490">
        <f t="shared" si="25"/>
        <v>0</v>
      </c>
      <c r="Q269" s="1490">
        <f t="shared" si="25"/>
        <v>0</v>
      </c>
      <c r="R269" s="1490">
        <f t="shared" si="25"/>
        <v>0</v>
      </c>
      <c r="S269" s="1490">
        <f t="shared" si="25"/>
        <v>0</v>
      </c>
      <c r="T269" s="1490">
        <f t="shared" si="25"/>
        <v>0</v>
      </c>
      <c r="U269" s="1490">
        <f t="shared" si="25"/>
        <v>0</v>
      </c>
      <c r="V269" s="1490">
        <f t="shared" si="25"/>
        <v>0</v>
      </c>
      <c r="W269" s="1490">
        <f t="shared" si="25"/>
        <v>0</v>
      </c>
      <c r="X269" s="1490">
        <f t="shared" si="25"/>
        <v>0</v>
      </c>
      <c r="Y269" s="1490">
        <f t="shared" si="25"/>
        <v>0</v>
      </c>
      <c r="Z269" s="1490">
        <f t="shared" si="25"/>
        <v>0</v>
      </c>
      <c r="AA269" s="1490">
        <f t="shared" si="25"/>
        <v>0</v>
      </c>
      <c r="AB269" s="1490">
        <f t="shared" si="25"/>
        <v>0</v>
      </c>
      <c r="AC269" s="1490">
        <f t="shared" si="25"/>
        <v>0</v>
      </c>
      <c r="AD269" s="1490">
        <f t="shared" si="25"/>
        <v>0</v>
      </c>
      <c r="AE269" s="1490">
        <f t="shared" si="25"/>
        <v>0</v>
      </c>
      <c r="AF269" s="1490">
        <f t="shared" si="25"/>
        <v>0</v>
      </c>
      <c r="AG269" s="1490">
        <f t="shared" si="25"/>
        <v>0</v>
      </c>
      <c r="AH269" s="1490">
        <f t="shared" si="25"/>
        <v>0</v>
      </c>
      <c r="AI269" s="1512" t="s">
        <v>2012</v>
      </c>
      <c r="AJ269" s="1511">
        <f>_xlfn.AGGREGATE(9,6,D269:AH269)</f>
        <v>0</v>
      </c>
      <c r="AK269" s="1487"/>
    </row>
    <row r="270" spans="1:39" hidden="1">
      <c r="C270" s="1491" t="s">
        <v>2015</v>
      </c>
      <c r="D270" s="1493">
        <f t="shared" ref="D270:AH270" si="26">IF(AND(DAY(D260)&gt;=8,DAY(D260)&lt;=14,D261="土"),1,0)</f>
        <v>0</v>
      </c>
      <c r="E270" s="1493">
        <f t="shared" si="26"/>
        <v>0</v>
      </c>
      <c r="F270" s="1493">
        <f t="shared" si="26"/>
        <v>0</v>
      </c>
      <c r="G270" s="1493">
        <f t="shared" si="26"/>
        <v>0</v>
      </c>
      <c r="H270" s="1493">
        <f t="shared" si="26"/>
        <v>0</v>
      </c>
      <c r="I270" s="1493">
        <f t="shared" si="26"/>
        <v>0</v>
      </c>
      <c r="J270" s="1493">
        <f t="shared" si="26"/>
        <v>0</v>
      </c>
      <c r="K270" s="1493">
        <f t="shared" si="26"/>
        <v>0</v>
      </c>
      <c r="L270" s="1493">
        <f t="shared" si="26"/>
        <v>0</v>
      </c>
      <c r="M270" s="1493">
        <f t="shared" si="26"/>
        <v>0</v>
      </c>
      <c r="N270" s="1493">
        <f t="shared" si="26"/>
        <v>0</v>
      </c>
      <c r="O270" s="1493">
        <f t="shared" si="26"/>
        <v>0</v>
      </c>
      <c r="P270" s="1493">
        <f t="shared" si="26"/>
        <v>0</v>
      </c>
      <c r="Q270" s="1493">
        <f t="shared" si="26"/>
        <v>0</v>
      </c>
      <c r="R270" s="1493">
        <f t="shared" si="26"/>
        <v>0</v>
      </c>
      <c r="S270" s="1493">
        <f t="shared" si="26"/>
        <v>0</v>
      </c>
      <c r="T270" s="1493">
        <f t="shared" si="26"/>
        <v>0</v>
      </c>
      <c r="U270" s="1493">
        <f t="shared" si="26"/>
        <v>0</v>
      </c>
      <c r="V270" s="1493">
        <f t="shared" si="26"/>
        <v>0</v>
      </c>
      <c r="W270" s="1493">
        <f t="shared" si="26"/>
        <v>0</v>
      </c>
      <c r="X270" s="1493">
        <f t="shared" si="26"/>
        <v>0</v>
      </c>
      <c r="Y270" s="1493">
        <f t="shared" si="26"/>
        <v>0</v>
      </c>
      <c r="Z270" s="1493">
        <f t="shared" si="26"/>
        <v>0</v>
      </c>
      <c r="AA270" s="1493">
        <f t="shared" si="26"/>
        <v>0</v>
      </c>
      <c r="AB270" s="1493">
        <f t="shared" si="26"/>
        <v>0</v>
      </c>
      <c r="AC270" s="1493">
        <f t="shared" si="26"/>
        <v>0</v>
      </c>
      <c r="AD270" s="1493">
        <f t="shared" si="26"/>
        <v>0</v>
      </c>
      <c r="AE270" s="1493">
        <f t="shared" si="26"/>
        <v>0</v>
      </c>
      <c r="AF270" s="1493">
        <f t="shared" si="26"/>
        <v>0</v>
      </c>
      <c r="AG270" s="1493">
        <f t="shared" si="26"/>
        <v>0</v>
      </c>
      <c r="AH270" s="1493">
        <f t="shared" si="26"/>
        <v>0</v>
      </c>
      <c r="AI270" s="1513" t="s">
        <v>2014</v>
      </c>
      <c r="AJ270" s="1511">
        <f>_xlfn.AGGREGATE(9,6,D270:AH270)</f>
        <v>0</v>
      </c>
      <c r="AK270" s="1487"/>
    </row>
    <row r="271" spans="1:39" hidden="1">
      <c r="C271" s="1491" t="s">
        <v>2013</v>
      </c>
      <c r="D271" s="1490">
        <f t="shared" ref="D271:AH271" si="27">IF(AND(DAY(D260)&gt;=8,DAY(D260)&lt;=14,D261="土",OR(D266="休",D266="雨")),1,0)</f>
        <v>0</v>
      </c>
      <c r="E271" s="1490">
        <f t="shared" si="27"/>
        <v>0</v>
      </c>
      <c r="F271" s="1490">
        <f t="shared" si="27"/>
        <v>0</v>
      </c>
      <c r="G271" s="1490">
        <f t="shared" si="27"/>
        <v>0</v>
      </c>
      <c r="H271" s="1490">
        <f t="shared" si="27"/>
        <v>0</v>
      </c>
      <c r="I271" s="1490">
        <f t="shared" si="27"/>
        <v>0</v>
      </c>
      <c r="J271" s="1490">
        <f t="shared" si="27"/>
        <v>0</v>
      </c>
      <c r="K271" s="1490">
        <f t="shared" si="27"/>
        <v>0</v>
      </c>
      <c r="L271" s="1490">
        <f t="shared" si="27"/>
        <v>0</v>
      </c>
      <c r="M271" s="1490">
        <f t="shared" si="27"/>
        <v>0</v>
      </c>
      <c r="N271" s="1490">
        <f t="shared" si="27"/>
        <v>0</v>
      </c>
      <c r="O271" s="1490">
        <f t="shared" si="27"/>
        <v>0</v>
      </c>
      <c r="P271" s="1490">
        <f t="shared" si="27"/>
        <v>0</v>
      </c>
      <c r="Q271" s="1490">
        <f t="shared" si="27"/>
        <v>0</v>
      </c>
      <c r="R271" s="1490">
        <f t="shared" si="27"/>
        <v>0</v>
      </c>
      <c r="S271" s="1490">
        <f t="shared" si="27"/>
        <v>0</v>
      </c>
      <c r="T271" s="1490">
        <f t="shared" si="27"/>
        <v>0</v>
      </c>
      <c r="U271" s="1490">
        <f t="shared" si="27"/>
        <v>0</v>
      </c>
      <c r="V271" s="1490">
        <f t="shared" si="27"/>
        <v>0</v>
      </c>
      <c r="W271" s="1490">
        <f t="shared" si="27"/>
        <v>0</v>
      </c>
      <c r="X271" s="1490">
        <f t="shared" si="27"/>
        <v>0</v>
      </c>
      <c r="Y271" s="1490">
        <f t="shared" si="27"/>
        <v>0</v>
      </c>
      <c r="Z271" s="1490">
        <f t="shared" si="27"/>
        <v>0</v>
      </c>
      <c r="AA271" s="1490">
        <f t="shared" si="27"/>
        <v>0</v>
      </c>
      <c r="AB271" s="1490">
        <f t="shared" si="27"/>
        <v>0</v>
      </c>
      <c r="AC271" s="1490">
        <f t="shared" si="27"/>
        <v>0</v>
      </c>
      <c r="AD271" s="1490">
        <f t="shared" si="27"/>
        <v>0</v>
      </c>
      <c r="AE271" s="1490">
        <f t="shared" si="27"/>
        <v>0</v>
      </c>
      <c r="AF271" s="1490">
        <f t="shared" si="27"/>
        <v>0</v>
      </c>
      <c r="AG271" s="1490">
        <f t="shared" si="27"/>
        <v>0</v>
      </c>
      <c r="AH271" s="1490">
        <f t="shared" si="27"/>
        <v>0</v>
      </c>
      <c r="AI271" s="1512" t="s">
        <v>2012</v>
      </c>
      <c r="AJ271" s="1511">
        <f>_xlfn.AGGREGATE(9,6,D271:AH271)</f>
        <v>0</v>
      </c>
      <c r="AK271" s="1487"/>
    </row>
    <row r="272" spans="1:39">
      <c r="D272" s="1486"/>
      <c r="E272" s="1486"/>
      <c r="F272" s="1486"/>
      <c r="G272" s="1486"/>
      <c r="H272" s="1486"/>
      <c r="I272" s="1486"/>
      <c r="J272" s="1486"/>
      <c r="K272" s="1486"/>
      <c r="L272" s="1486"/>
      <c r="M272" s="1486"/>
      <c r="N272" s="1486"/>
      <c r="O272" s="1486"/>
      <c r="P272" s="1486"/>
      <c r="Q272" s="1486"/>
      <c r="R272" s="1486"/>
      <c r="S272" s="1486"/>
      <c r="T272" s="1486"/>
      <c r="U272" s="1486"/>
      <c r="V272" s="1486"/>
      <c r="W272" s="1486"/>
      <c r="X272" s="1486"/>
      <c r="Y272" s="1486"/>
      <c r="Z272" s="1486"/>
      <c r="AA272" s="1486"/>
      <c r="AB272" s="1486"/>
      <c r="AC272" s="1486"/>
      <c r="AD272" s="1486"/>
      <c r="AE272" s="1486"/>
      <c r="AF272" s="1486"/>
      <c r="AG272" s="1486"/>
      <c r="AH272" s="1486"/>
      <c r="AI272" s="1494"/>
      <c r="AJ272" s="1486"/>
    </row>
    <row r="273" spans="1:39">
      <c r="C273" s="1510" t="s">
        <v>2022</v>
      </c>
      <c r="D273" s="4256"/>
      <c r="E273" s="4257"/>
      <c r="F273" s="4257"/>
      <c r="G273" s="4257"/>
      <c r="H273" s="4257"/>
      <c r="I273" s="4257"/>
      <c r="J273" s="4257"/>
      <c r="K273" s="4257"/>
      <c r="L273" s="4257"/>
      <c r="M273" s="4257"/>
      <c r="N273" s="4257"/>
      <c r="O273" s="4257"/>
      <c r="P273" s="4257"/>
      <c r="Q273" s="4257"/>
      <c r="R273" s="4257"/>
      <c r="S273" s="4257"/>
      <c r="T273" s="4257"/>
      <c r="U273" s="4257"/>
      <c r="V273" s="4257"/>
      <c r="W273" s="4257"/>
      <c r="X273" s="4257"/>
      <c r="Y273" s="4257"/>
      <c r="Z273" s="4257"/>
      <c r="AA273" s="4257"/>
      <c r="AB273" s="4257"/>
      <c r="AC273" s="4257"/>
      <c r="AD273" s="4257"/>
      <c r="AE273" s="4257"/>
      <c r="AF273" s="4257"/>
      <c r="AG273" s="4257"/>
      <c r="AH273" s="4257"/>
      <c r="AI273" s="4257"/>
      <c r="AJ273" s="4258"/>
    </row>
    <row r="274" spans="1:39">
      <c r="C274" s="1509" t="s">
        <v>1655</v>
      </c>
      <c r="D274" s="1507"/>
      <c r="E274" s="1507"/>
      <c r="F274" s="1507"/>
      <c r="G274" s="1507"/>
      <c r="H274" s="1507"/>
      <c r="I274" s="1507"/>
      <c r="J274" s="1507"/>
      <c r="K274" s="1507"/>
      <c r="L274" s="1507"/>
      <c r="M274" s="1507"/>
      <c r="N274" s="1507"/>
      <c r="O274" s="1507"/>
      <c r="P274" s="1507"/>
      <c r="Q274" s="1507"/>
      <c r="R274" s="1507"/>
      <c r="S274" s="1507"/>
      <c r="T274" s="1507"/>
      <c r="U274" s="1507"/>
      <c r="V274" s="1507"/>
      <c r="W274" s="1507"/>
      <c r="X274" s="1507"/>
      <c r="Y274" s="1507"/>
      <c r="Z274" s="1507"/>
      <c r="AA274" s="1507"/>
      <c r="AB274" s="1507"/>
      <c r="AC274" s="1507"/>
      <c r="AD274" s="1507"/>
      <c r="AE274" s="1507"/>
      <c r="AF274" s="1507"/>
      <c r="AG274" s="1507"/>
      <c r="AH274" s="1507"/>
      <c r="AI274" s="1506" t="s">
        <v>2021</v>
      </c>
      <c r="AJ274" s="1505"/>
    </row>
    <row r="275" spans="1:39" s="1494" customFormat="1">
      <c r="A275" s="1481"/>
      <c r="C275" s="1508" t="s">
        <v>1905</v>
      </c>
      <c r="D275" s="1507"/>
      <c r="E275" s="1507"/>
      <c r="F275" s="1507"/>
      <c r="G275" s="1507"/>
      <c r="H275" s="1507"/>
      <c r="I275" s="1507"/>
      <c r="J275" s="1507"/>
      <c r="K275" s="1507"/>
      <c r="L275" s="1507"/>
      <c r="M275" s="1507"/>
      <c r="N275" s="1507"/>
      <c r="O275" s="1507"/>
      <c r="P275" s="1507"/>
      <c r="Q275" s="1507"/>
      <c r="R275" s="1507"/>
      <c r="S275" s="1507"/>
      <c r="T275" s="1507"/>
      <c r="U275" s="1507"/>
      <c r="V275" s="1507"/>
      <c r="W275" s="1507"/>
      <c r="X275" s="1507"/>
      <c r="Y275" s="1507"/>
      <c r="Z275" s="1507"/>
      <c r="AA275" s="1507"/>
      <c r="AB275" s="1507"/>
      <c r="AC275" s="1507"/>
      <c r="AD275" s="1507"/>
      <c r="AE275" s="1507"/>
      <c r="AF275" s="1507"/>
      <c r="AG275" s="1507"/>
      <c r="AH275" s="1507"/>
      <c r="AI275" s="1506" t="s">
        <v>2020</v>
      </c>
      <c r="AJ275" s="1505"/>
      <c r="AM275" s="1501"/>
    </row>
    <row r="276" spans="1:39" s="1494" customFormat="1">
      <c r="A276" s="1481"/>
      <c r="C276" s="4208" t="s">
        <v>2019</v>
      </c>
      <c r="D276" s="4210"/>
      <c r="E276" s="4212"/>
      <c r="F276" s="4212"/>
      <c r="G276" s="4212"/>
      <c r="H276" s="4212"/>
      <c r="I276" s="4212"/>
      <c r="J276" s="4212"/>
      <c r="K276" s="4212"/>
      <c r="L276" s="4212"/>
      <c r="M276" s="4212"/>
      <c r="N276" s="4212"/>
      <c r="O276" s="4212"/>
      <c r="P276" s="4212"/>
      <c r="Q276" s="4212"/>
      <c r="R276" s="4212"/>
      <c r="S276" s="4212"/>
      <c r="T276" s="4212"/>
      <c r="U276" s="4212"/>
      <c r="V276" s="4212"/>
      <c r="W276" s="4212"/>
      <c r="X276" s="4212"/>
      <c r="Y276" s="4212"/>
      <c r="Z276" s="4212"/>
      <c r="AA276" s="4212"/>
      <c r="AB276" s="4212"/>
      <c r="AC276" s="4212"/>
      <c r="AD276" s="4212"/>
      <c r="AE276" s="4212"/>
      <c r="AF276" s="4212"/>
      <c r="AG276" s="4212"/>
      <c r="AH276" s="4212"/>
      <c r="AI276" s="1503" t="s">
        <v>1906</v>
      </c>
      <c r="AJ276" s="1502"/>
      <c r="AM276" s="1501"/>
    </row>
    <row r="277" spans="1:39" s="1494" customFormat="1">
      <c r="A277" s="1481"/>
      <c r="C277" s="4209"/>
      <c r="D277" s="4211"/>
      <c r="E277" s="4213"/>
      <c r="F277" s="4213"/>
      <c r="G277" s="4213"/>
      <c r="H277" s="4213"/>
      <c r="I277" s="4213"/>
      <c r="J277" s="4213"/>
      <c r="K277" s="4213"/>
      <c r="L277" s="4213"/>
      <c r="M277" s="4213"/>
      <c r="N277" s="4213"/>
      <c r="O277" s="4213"/>
      <c r="P277" s="4213"/>
      <c r="Q277" s="4213"/>
      <c r="R277" s="4213"/>
      <c r="S277" s="4213"/>
      <c r="T277" s="4213"/>
      <c r="U277" s="4213"/>
      <c r="V277" s="4213"/>
      <c r="W277" s="4213"/>
      <c r="X277" s="4213"/>
      <c r="Y277" s="4213"/>
      <c r="Z277" s="4213"/>
      <c r="AA277" s="4213"/>
      <c r="AB277" s="4213"/>
      <c r="AC277" s="4213"/>
      <c r="AD277" s="4213"/>
      <c r="AE277" s="4213"/>
      <c r="AF277" s="4213"/>
      <c r="AG277" s="4213"/>
      <c r="AH277" s="4213"/>
      <c r="AI277" s="1503" t="s">
        <v>1907</v>
      </c>
      <c r="AJ277" s="1502"/>
      <c r="AK277" s="1487" t="str">
        <f>IF(AJ278&gt;0.285,"",IF(AJ277&lt;AJ274,"←計画日数が足りません",""))</f>
        <v/>
      </c>
      <c r="AM277" s="1501"/>
    </row>
    <row r="278" spans="1:39" s="1494" customFormat="1">
      <c r="A278" s="1481"/>
      <c r="C278" s="4233" t="s">
        <v>1899</v>
      </c>
      <c r="D278" s="4235"/>
      <c r="E278" s="4250"/>
      <c r="F278" s="4250"/>
      <c r="G278" s="4250"/>
      <c r="H278" s="4250"/>
      <c r="I278" s="4250"/>
      <c r="J278" s="4250"/>
      <c r="K278" s="4250"/>
      <c r="L278" s="4250"/>
      <c r="M278" s="4250"/>
      <c r="N278" s="4250"/>
      <c r="O278" s="4250"/>
      <c r="P278" s="4250"/>
      <c r="Q278" s="4250"/>
      <c r="R278" s="4250"/>
      <c r="S278" s="4250"/>
      <c r="T278" s="4250"/>
      <c r="U278" s="4250"/>
      <c r="V278" s="4250"/>
      <c r="W278" s="4250"/>
      <c r="X278" s="4250"/>
      <c r="Y278" s="4250"/>
      <c r="Z278" s="4250"/>
      <c r="AA278" s="4250"/>
      <c r="AB278" s="4250"/>
      <c r="AC278" s="4250"/>
      <c r="AD278" s="4250"/>
      <c r="AE278" s="4250"/>
      <c r="AF278" s="4250"/>
      <c r="AG278" s="4250"/>
      <c r="AH278" s="4250"/>
      <c r="AI278" s="1503" t="s">
        <v>1908</v>
      </c>
      <c r="AJ278" s="1504"/>
      <c r="AM278" s="1501"/>
    </row>
    <row r="279" spans="1:39" s="1494" customFormat="1">
      <c r="A279" s="1481"/>
      <c r="C279" s="4234"/>
      <c r="D279" s="4236"/>
      <c r="E279" s="4255"/>
      <c r="F279" s="4255"/>
      <c r="G279" s="4255"/>
      <c r="H279" s="4255"/>
      <c r="I279" s="4255"/>
      <c r="J279" s="4255"/>
      <c r="K279" s="4255"/>
      <c r="L279" s="4255"/>
      <c r="M279" s="4255"/>
      <c r="N279" s="4255"/>
      <c r="O279" s="4255"/>
      <c r="P279" s="4255"/>
      <c r="Q279" s="4255"/>
      <c r="R279" s="4255"/>
      <c r="S279" s="4255"/>
      <c r="T279" s="4255"/>
      <c r="U279" s="4255"/>
      <c r="V279" s="4255"/>
      <c r="W279" s="4255"/>
      <c r="X279" s="4255"/>
      <c r="Y279" s="4255"/>
      <c r="Z279" s="4255"/>
      <c r="AA279" s="4255"/>
      <c r="AB279" s="4255"/>
      <c r="AC279" s="4255"/>
      <c r="AD279" s="4255"/>
      <c r="AE279" s="4255"/>
      <c r="AF279" s="4255"/>
      <c r="AG279" s="4255"/>
      <c r="AH279" s="4255"/>
      <c r="AI279" s="1503" t="s">
        <v>1897</v>
      </c>
      <c r="AJ279" s="1502"/>
      <c r="AM279" s="1501"/>
    </row>
    <row r="280" spans="1:39" s="1494" customFormat="1">
      <c r="A280" s="1481"/>
      <c r="C280" s="4233" t="s">
        <v>1902</v>
      </c>
      <c r="D280" s="4248"/>
      <c r="E280" s="4250"/>
      <c r="F280" s="4250"/>
      <c r="G280" s="4250"/>
      <c r="H280" s="4250"/>
      <c r="I280" s="4250"/>
      <c r="J280" s="4250"/>
      <c r="K280" s="4250"/>
      <c r="L280" s="4250"/>
      <c r="M280" s="4250"/>
      <c r="N280" s="4250"/>
      <c r="O280" s="4250"/>
      <c r="P280" s="4250"/>
      <c r="Q280" s="4250"/>
      <c r="R280" s="4250"/>
      <c r="S280" s="4250"/>
      <c r="T280" s="4250"/>
      <c r="U280" s="4250"/>
      <c r="V280" s="4250"/>
      <c r="W280" s="4250"/>
      <c r="X280" s="4250"/>
      <c r="Y280" s="4250"/>
      <c r="Z280" s="4250"/>
      <c r="AA280" s="4250"/>
      <c r="AB280" s="4250"/>
      <c r="AC280" s="4250"/>
      <c r="AD280" s="4250"/>
      <c r="AE280" s="4250"/>
      <c r="AF280" s="4250"/>
      <c r="AG280" s="4250"/>
      <c r="AH280" s="4250"/>
      <c r="AI280" s="1500" t="s">
        <v>1909</v>
      </c>
      <c r="AJ280" s="1499"/>
      <c r="AM280" s="1498"/>
    </row>
    <row r="281" spans="1:39" s="1494" customFormat="1">
      <c r="A281" s="1481"/>
      <c r="C281" s="4247"/>
      <c r="D281" s="4249"/>
      <c r="E281" s="4251"/>
      <c r="F281" s="4251"/>
      <c r="G281" s="4251"/>
      <c r="H281" s="4251"/>
      <c r="I281" s="4251"/>
      <c r="J281" s="4251"/>
      <c r="K281" s="4251"/>
      <c r="L281" s="4251"/>
      <c r="M281" s="4251"/>
      <c r="N281" s="4251"/>
      <c r="O281" s="4251"/>
      <c r="P281" s="4251"/>
      <c r="Q281" s="4251"/>
      <c r="R281" s="4251"/>
      <c r="S281" s="4251"/>
      <c r="T281" s="4251"/>
      <c r="U281" s="4251"/>
      <c r="V281" s="4251"/>
      <c r="W281" s="4251"/>
      <c r="X281" s="4251"/>
      <c r="Y281" s="4251"/>
      <c r="Z281" s="4251"/>
      <c r="AA281" s="4251"/>
      <c r="AB281" s="4251"/>
      <c r="AC281" s="4251"/>
      <c r="AD281" s="4251"/>
      <c r="AE281" s="4251"/>
      <c r="AF281" s="4251"/>
      <c r="AG281" s="4251"/>
      <c r="AH281" s="4251"/>
      <c r="AI281" s="1497" t="s">
        <v>2018</v>
      </c>
      <c r="AJ281" s="1496"/>
      <c r="AK281" s="1487" t="str">
        <f>IF(AJ281="対象外","←７日間に満たない期間は達成判定の対象外",IF(AJ281="NG","←月単位未達成","←月単位達成"))</f>
        <v>←月単位達成</v>
      </c>
      <c r="AM281" s="1495"/>
    </row>
    <row r="282" spans="1:39" hidden="1">
      <c r="C282" s="1491" t="s">
        <v>2017</v>
      </c>
      <c r="D282" s="1493">
        <f t="shared" ref="D282:AH282" si="28">IF(AND(DAY(D274)&gt;=22,DAY(D274)&lt;=28,D275="土"),1,0)</f>
        <v>0</v>
      </c>
      <c r="E282" s="1493">
        <f t="shared" si="28"/>
        <v>0</v>
      </c>
      <c r="F282" s="1493">
        <f t="shared" si="28"/>
        <v>0</v>
      </c>
      <c r="G282" s="1493">
        <f t="shared" si="28"/>
        <v>0</v>
      </c>
      <c r="H282" s="1493">
        <f t="shared" si="28"/>
        <v>0</v>
      </c>
      <c r="I282" s="1493">
        <f t="shared" si="28"/>
        <v>0</v>
      </c>
      <c r="J282" s="1493">
        <f t="shared" si="28"/>
        <v>0</v>
      </c>
      <c r="K282" s="1493">
        <f t="shared" si="28"/>
        <v>0</v>
      </c>
      <c r="L282" s="1493">
        <f t="shared" si="28"/>
        <v>0</v>
      </c>
      <c r="M282" s="1493">
        <f t="shared" si="28"/>
        <v>0</v>
      </c>
      <c r="N282" s="1493">
        <f t="shared" si="28"/>
        <v>0</v>
      </c>
      <c r="O282" s="1493">
        <f t="shared" si="28"/>
        <v>0</v>
      </c>
      <c r="P282" s="1493">
        <f t="shared" si="28"/>
        <v>0</v>
      </c>
      <c r="Q282" s="1493">
        <f t="shared" si="28"/>
        <v>0</v>
      </c>
      <c r="R282" s="1493">
        <f t="shared" si="28"/>
        <v>0</v>
      </c>
      <c r="S282" s="1493">
        <f t="shared" si="28"/>
        <v>0</v>
      </c>
      <c r="T282" s="1493">
        <f t="shared" si="28"/>
        <v>0</v>
      </c>
      <c r="U282" s="1493">
        <f t="shared" si="28"/>
        <v>0</v>
      </c>
      <c r="V282" s="1493">
        <f t="shared" si="28"/>
        <v>0</v>
      </c>
      <c r="W282" s="1493">
        <f t="shared" si="28"/>
        <v>0</v>
      </c>
      <c r="X282" s="1493">
        <f t="shared" si="28"/>
        <v>0</v>
      </c>
      <c r="Y282" s="1493">
        <f t="shared" si="28"/>
        <v>0</v>
      </c>
      <c r="Z282" s="1493">
        <f t="shared" si="28"/>
        <v>0</v>
      </c>
      <c r="AA282" s="1493">
        <f t="shared" si="28"/>
        <v>0</v>
      </c>
      <c r="AB282" s="1493">
        <f t="shared" si="28"/>
        <v>0</v>
      </c>
      <c r="AC282" s="1493">
        <f t="shared" si="28"/>
        <v>0</v>
      </c>
      <c r="AD282" s="1493">
        <f t="shared" si="28"/>
        <v>0</v>
      </c>
      <c r="AE282" s="1493">
        <f t="shared" si="28"/>
        <v>0</v>
      </c>
      <c r="AF282" s="1493">
        <f t="shared" si="28"/>
        <v>0</v>
      </c>
      <c r="AG282" s="1493">
        <f t="shared" si="28"/>
        <v>0</v>
      </c>
      <c r="AH282" s="1493">
        <f t="shared" si="28"/>
        <v>0</v>
      </c>
      <c r="AI282" s="1513" t="s">
        <v>2014</v>
      </c>
      <c r="AJ282" s="1511">
        <f>_xlfn.AGGREGATE(9,6,D282:AH282)</f>
        <v>0</v>
      </c>
      <c r="AK282" s="1487"/>
    </row>
    <row r="283" spans="1:39" hidden="1">
      <c r="C283" s="1491" t="s">
        <v>2016</v>
      </c>
      <c r="D283" s="1490">
        <f t="shared" ref="D283:AH283" si="29">IF(AND(DAY(D274)&gt;=22,DAY(D274)&lt;=28,D275="土",OR(D280="休",D280="雨")),1,0)</f>
        <v>0</v>
      </c>
      <c r="E283" s="1490">
        <f t="shared" si="29"/>
        <v>0</v>
      </c>
      <c r="F283" s="1490">
        <f t="shared" si="29"/>
        <v>0</v>
      </c>
      <c r="G283" s="1490">
        <f t="shared" si="29"/>
        <v>0</v>
      </c>
      <c r="H283" s="1490">
        <f t="shared" si="29"/>
        <v>0</v>
      </c>
      <c r="I283" s="1490">
        <f t="shared" si="29"/>
        <v>0</v>
      </c>
      <c r="J283" s="1490">
        <f t="shared" si="29"/>
        <v>0</v>
      </c>
      <c r="K283" s="1490">
        <f t="shared" si="29"/>
        <v>0</v>
      </c>
      <c r="L283" s="1490">
        <f t="shared" si="29"/>
        <v>0</v>
      </c>
      <c r="M283" s="1490">
        <f t="shared" si="29"/>
        <v>0</v>
      </c>
      <c r="N283" s="1490">
        <f t="shared" si="29"/>
        <v>0</v>
      </c>
      <c r="O283" s="1490">
        <f t="shared" si="29"/>
        <v>0</v>
      </c>
      <c r="P283" s="1490">
        <f t="shared" si="29"/>
        <v>0</v>
      </c>
      <c r="Q283" s="1490">
        <f t="shared" si="29"/>
        <v>0</v>
      </c>
      <c r="R283" s="1490">
        <f t="shared" si="29"/>
        <v>0</v>
      </c>
      <c r="S283" s="1490">
        <f t="shared" si="29"/>
        <v>0</v>
      </c>
      <c r="T283" s="1490">
        <f t="shared" si="29"/>
        <v>0</v>
      </c>
      <c r="U283" s="1490">
        <f t="shared" si="29"/>
        <v>0</v>
      </c>
      <c r="V283" s="1490">
        <f t="shared" si="29"/>
        <v>0</v>
      </c>
      <c r="W283" s="1490">
        <f t="shared" si="29"/>
        <v>0</v>
      </c>
      <c r="X283" s="1490">
        <f t="shared" si="29"/>
        <v>0</v>
      </c>
      <c r="Y283" s="1490">
        <f t="shared" si="29"/>
        <v>0</v>
      </c>
      <c r="Z283" s="1490">
        <f t="shared" si="29"/>
        <v>0</v>
      </c>
      <c r="AA283" s="1490">
        <f t="shared" si="29"/>
        <v>0</v>
      </c>
      <c r="AB283" s="1490">
        <f t="shared" si="29"/>
        <v>0</v>
      </c>
      <c r="AC283" s="1490">
        <f t="shared" si="29"/>
        <v>0</v>
      </c>
      <c r="AD283" s="1490">
        <f t="shared" si="29"/>
        <v>0</v>
      </c>
      <c r="AE283" s="1490">
        <f t="shared" si="29"/>
        <v>0</v>
      </c>
      <c r="AF283" s="1490">
        <f t="shared" si="29"/>
        <v>0</v>
      </c>
      <c r="AG283" s="1490">
        <f t="shared" si="29"/>
        <v>0</v>
      </c>
      <c r="AH283" s="1490">
        <f t="shared" si="29"/>
        <v>0</v>
      </c>
      <c r="AI283" s="1512" t="s">
        <v>2012</v>
      </c>
      <c r="AJ283" s="1511">
        <f>_xlfn.AGGREGATE(9,6,D283:AH283)</f>
        <v>0</v>
      </c>
      <c r="AK283" s="1487"/>
    </row>
    <row r="284" spans="1:39" hidden="1">
      <c r="C284" s="1491" t="s">
        <v>2015</v>
      </c>
      <c r="D284" s="1493">
        <f t="shared" ref="D284:AH284" si="30">IF(AND(DAY(D274)&gt;=8,DAY(D274)&lt;=14,D275="土"),1,0)</f>
        <v>0</v>
      </c>
      <c r="E284" s="1493">
        <f t="shared" si="30"/>
        <v>0</v>
      </c>
      <c r="F284" s="1493">
        <f t="shared" si="30"/>
        <v>0</v>
      </c>
      <c r="G284" s="1493">
        <f t="shared" si="30"/>
        <v>0</v>
      </c>
      <c r="H284" s="1493">
        <f t="shared" si="30"/>
        <v>0</v>
      </c>
      <c r="I284" s="1493">
        <f t="shared" si="30"/>
        <v>0</v>
      </c>
      <c r="J284" s="1493">
        <f t="shared" si="30"/>
        <v>0</v>
      </c>
      <c r="K284" s="1493">
        <f t="shared" si="30"/>
        <v>0</v>
      </c>
      <c r="L284" s="1493">
        <f t="shared" si="30"/>
        <v>0</v>
      </c>
      <c r="M284" s="1493">
        <f t="shared" si="30"/>
        <v>0</v>
      </c>
      <c r="N284" s="1493">
        <f t="shared" si="30"/>
        <v>0</v>
      </c>
      <c r="O284" s="1493">
        <f t="shared" si="30"/>
        <v>0</v>
      </c>
      <c r="P284" s="1493">
        <f t="shared" si="30"/>
        <v>0</v>
      </c>
      <c r="Q284" s="1493">
        <f t="shared" si="30"/>
        <v>0</v>
      </c>
      <c r="R284" s="1493">
        <f t="shared" si="30"/>
        <v>0</v>
      </c>
      <c r="S284" s="1493">
        <f t="shared" si="30"/>
        <v>0</v>
      </c>
      <c r="T284" s="1493">
        <f t="shared" si="30"/>
        <v>0</v>
      </c>
      <c r="U284" s="1493">
        <f t="shared" si="30"/>
        <v>0</v>
      </c>
      <c r="V284" s="1493">
        <f t="shared" si="30"/>
        <v>0</v>
      </c>
      <c r="W284" s="1493">
        <f t="shared" si="30"/>
        <v>0</v>
      </c>
      <c r="X284" s="1493">
        <f t="shared" si="30"/>
        <v>0</v>
      </c>
      <c r="Y284" s="1493">
        <f t="shared" si="30"/>
        <v>0</v>
      </c>
      <c r="Z284" s="1493">
        <f t="shared" si="30"/>
        <v>0</v>
      </c>
      <c r="AA284" s="1493">
        <f t="shared" si="30"/>
        <v>0</v>
      </c>
      <c r="AB284" s="1493">
        <f t="shared" si="30"/>
        <v>0</v>
      </c>
      <c r="AC284" s="1493">
        <f t="shared" si="30"/>
        <v>0</v>
      </c>
      <c r="AD284" s="1493">
        <f t="shared" si="30"/>
        <v>0</v>
      </c>
      <c r="AE284" s="1493">
        <f t="shared" si="30"/>
        <v>0</v>
      </c>
      <c r="AF284" s="1493">
        <f t="shared" si="30"/>
        <v>0</v>
      </c>
      <c r="AG284" s="1493">
        <f t="shared" si="30"/>
        <v>0</v>
      </c>
      <c r="AH284" s="1493">
        <f t="shared" si="30"/>
        <v>0</v>
      </c>
      <c r="AI284" s="1513" t="s">
        <v>2014</v>
      </c>
      <c r="AJ284" s="1511">
        <f>_xlfn.AGGREGATE(9,6,D284:AH284)</f>
        <v>0</v>
      </c>
      <c r="AK284" s="1487"/>
    </row>
    <row r="285" spans="1:39" hidden="1">
      <c r="C285" s="1491" t="s">
        <v>2013</v>
      </c>
      <c r="D285" s="1490">
        <f t="shared" ref="D285:AH285" si="31">IF(AND(DAY(D274)&gt;=8,DAY(D274)&lt;=14,D275="土",OR(D280="休",D280="雨")),1,0)</f>
        <v>0</v>
      </c>
      <c r="E285" s="1490">
        <f t="shared" si="31"/>
        <v>0</v>
      </c>
      <c r="F285" s="1490">
        <f t="shared" si="31"/>
        <v>0</v>
      </c>
      <c r="G285" s="1490">
        <f t="shared" si="31"/>
        <v>0</v>
      </c>
      <c r="H285" s="1490">
        <f t="shared" si="31"/>
        <v>0</v>
      </c>
      <c r="I285" s="1490">
        <f t="shared" si="31"/>
        <v>0</v>
      </c>
      <c r="J285" s="1490">
        <f t="shared" si="31"/>
        <v>0</v>
      </c>
      <c r="K285" s="1490">
        <f t="shared" si="31"/>
        <v>0</v>
      </c>
      <c r="L285" s="1490">
        <f t="shared" si="31"/>
        <v>0</v>
      </c>
      <c r="M285" s="1490">
        <f t="shared" si="31"/>
        <v>0</v>
      </c>
      <c r="N285" s="1490">
        <f t="shared" si="31"/>
        <v>0</v>
      </c>
      <c r="O285" s="1490">
        <f t="shared" si="31"/>
        <v>0</v>
      </c>
      <c r="P285" s="1490">
        <f t="shared" si="31"/>
        <v>0</v>
      </c>
      <c r="Q285" s="1490">
        <f t="shared" si="31"/>
        <v>0</v>
      </c>
      <c r="R285" s="1490">
        <f t="shared" si="31"/>
        <v>0</v>
      </c>
      <c r="S285" s="1490">
        <f t="shared" si="31"/>
        <v>0</v>
      </c>
      <c r="T285" s="1490">
        <f t="shared" si="31"/>
        <v>0</v>
      </c>
      <c r="U285" s="1490">
        <f t="shared" si="31"/>
        <v>0</v>
      </c>
      <c r="V285" s="1490">
        <f t="shared" si="31"/>
        <v>0</v>
      </c>
      <c r="W285" s="1490">
        <f t="shared" si="31"/>
        <v>0</v>
      </c>
      <c r="X285" s="1490">
        <f t="shared" si="31"/>
        <v>0</v>
      </c>
      <c r="Y285" s="1490">
        <f t="shared" si="31"/>
        <v>0</v>
      </c>
      <c r="Z285" s="1490">
        <f t="shared" si="31"/>
        <v>0</v>
      </c>
      <c r="AA285" s="1490">
        <f t="shared" si="31"/>
        <v>0</v>
      </c>
      <c r="AB285" s="1490">
        <f t="shared" si="31"/>
        <v>0</v>
      </c>
      <c r="AC285" s="1490">
        <f t="shared" si="31"/>
        <v>0</v>
      </c>
      <c r="AD285" s="1490">
        <f t="shared" si="31"/>
        <v>0</v>
      </c>
      <c r="AE285" s="1490">
        <f t="shared" si="31"/>
        <v>0</v>
      </c>
      <c r="AF285" s="1490">
        <f t="shared" si="31"/>
        <v>0</v>
      </c>
      <c r="AG285" s="1490">
        <f t="shared" si="31"/>
        <v>0</v>
      </c>
      <c r="AH285" s="1490">
        <f t="shared" si="31"/>
        <v>0</v>
      </c>
      <c r="AI285" s="1512" t="s">
        <v>2012</v>
      </c>
      <c r="AJ285" s="1511">
        <f>_xlfn.AGGREGATE(9,6,D285:AH285)</f>
        <v>0</v>
      </c>
      <c r="AK285" s="1487"/>
    </row>
    <row r="286" spans="1:39">
      <c r="D286" s="1486"/>
      <c r="E286" s="1486"/>
      <c r="F286" s="1486"/>
      <c r="G286" s="1486"/>
      <c r="H286" s="1486"/>
      <c r="I286" s="1486"/>
      <c r="J286" s="1486"/>
      <c r="K286" s="1486"/>
      <c r="L286" s="1486"/>
      <c r="M286" s="1486"/>
      <c r="N286" s="1486"/>
      <c r="O286" s="1486"/>
      <c r="P286" s="1486"/>
      <c r="Q286" s="1486"/>
      <c r="R286" s="1486"/>
      <c r="S286" s="1486"/>
      <c r="T286" s="1486"/>
      <c r="U286" s="1486"/>
      <c r="V286" s="1486"/>
      <c r="W286" s="1486"/>
      <c r="X286" s="1486"/>
      <c r="Y286" s="1486"/>
      <c r="Z286" s="1486"/>
      <c r="AA286" s="1486"/>
      <c r="AB286" s="1486"/>
      <c r="AC286" s="1486"/>
      <c r="AD286" s="1486"/>
      <c r="AE286" s="1486"/>
      <c r="AF286" s="1486"/>
      <c r="AG286" s="1486"/>
      <c r="AH286" s="1486"/>
      <c r="AI286" s="1494"/>
      <c r="AJ286" s="1486"/>
    </row>
    <row r="287" spans="1:39">
      <c r="C287" s="1510" t="s">
        <v>2022</v>
      </c>
      <c r="D287" s="4256"/>
      <c r="E287" s="4257"/>
      <c r="F287" s="4257"/>
      <c r="G287" s="4257"/>
      <c r="H287" s="4257"/>
      <c r="I287" s="4257"/>
      <c r="J287" s="4257"/>
      <c r="K287" s="4257"/>
      <c r="L287" s="4257"/>
      <c r="M287" s="4257"/>
      <c r="N287" s="4257"/>
      <c r="O287" s="4257"/>
      <c r="P287" s="4257"/>
      <c r="Q287" s="4257"/>
      <c r="R287" s="4257"/>
      <c r="S287" s="4257"/>
      <c r="T287" s="4257"/>
      <c r="U287" s="4257"/>
      <c r="V287" s="4257"/>
      <c r="W287" s="4257"/>
      <c r="X287" s="4257"/>
      <c r="Y287" s="4257"/>
      <c r="Z287" s="4257"/>
      <c r="AA287" s="4257"/>
      <c r="AB287" s="4257"/>
      <c r="AC287" s="4257"/>
      <c r="AD287" s="4257"/>
      <c r="AE287" s="4257"/>
      <c r="AF287" s="4257"/>
      <c r="AG287" s="4257"/>
      <c r="AH287" s="4257"/>
      <c r="AI287" s="4257"/>
      <c r="AJ287" s="4258"/>
    </row>
    <row r="288" spans="1:39">
      <c r="C288" s="1509" t="s">
        <v>1655</v>
      </c>
      <c r="D288" s="1507"/>
      <c r="E288" s="1507"/>
      <c r="F288" s="1507"/>
      <c r="G288" s="1507"/>
      <c r="H288" s="1507"/>
      <c r="I288" s="1507"/>
      <c r="J288" s="1507"/>
      <c r="K288" s="1507"/>
      <c r="L288" s="1507"/>
      <c r="M288" s="1507"/>
      <c r="N288" s="1507"/>
      <c r="O288" s="1507"/>
      <c r="P288" s="1507"/>
      <c r="Q288" s="1507"/>
      <c r="R288" s="1507"/>
      <c r="S288" s="1507"/>
      <c r="T288" s="1507"/>
      <c r="U288" s="1507"/>
      <c r="V288" s="1507"/>
      <c r="W288" s="1507"/>
      <c r="X288" s="1507"/>
      <c r="Y288" s="1507"/>
      <c r="Z288" s="1507"/>
      <c r="AA288" s="1507"/>
      <c r="AB288" s="1507"/>
      <c r="AC288" s="1507"/>
      <c r="AD288" s="1507"/>
      <c r="AE288" s="1507"/>
      <c r="AF288" s="1507"/>
      <c r="AG288" s="1507"/>
      <c r="AH288" s="1507"/>
      <c r="AI288" s="1506" t="s">
        <v>2021</v>
      </c>
      <c r="AJ288" s="1505"/>
    </row>
    <row r="289" spans="1:39" s="1494" customFormat="1">
      <c r="A289" s="1481"/>
      <c r="C289" s="1508" t="s">
        <v>1905</v>
      </c>
      <c r="D289" s="1507"/>
      <c r="E289" s="1507"/>
      <c r="F289" s="1507"/>
      <c r="G289" s="1507"/>
      <c r="H289" s="1507"/>
      <c r="I289" s="1507"/>
      <c r="J289" s="1507"/>
      <c r="K289" s="1507"/>
      <c r="L289" s="1507"/>
      <c r="M289" s="1507"/>
      <c r="N289" s="1507"/>
      <c r="O289" s="1507"/>
      <c r="P289" s="1507"/>
      <c r="Q289" s="1507"/>
      <c r="R289" s="1507"/>
      <c r="S289" s="1507"/>
      <c r="T289" s="1507"/>
      <c r="U289" s="1507"/>
      <c r="V289" s="1507"/>
      <c r="W289" s="1507"/>
      <c r="X289" s="1507"/>
      <c r="Y289" s="1507"/>
      <c r="Z289" s="1507"/>
      <c r="AA289" s="1507"/>
      <c r="AB289" s="1507"/>
      <c r="AC289" s="1507"/>
      <c r="AD289" s="1507"/>
      <c r="AE289" s="1507"/>
      <c r="AF289" s="1507"/>
      <c r="AG289" s="1507"/>
      <c r="AH289" s="1507"/>
      <c r="AI289" s="1506" t="s">
        <v>2020</v>
      </c>
      <c r="AJ289" s="1505"/>
      <c r="AM289" s="1501"/>
    </row>
    <row r="290" spans="1:39" s="1494" customFormat="1">
      <c r="A290" s="1481"/>
      <c r="C290" s="4208" t="s">
        <v>2019</v>
      </c>
      <c r="D290" s="4210"/>
      <c r="E290" s="4212"/>
      <c r="F290" s="4212"/>
      <c r="G290" s="4212"/>
      <c r="H290" s="4212"/>
      <c r="I290" s="4212"/>
      <c r="J290" s="4212"/>
      <c r="K290" s="4212"/>
      <c r="L290" s="4212"/>
      <c r="M290" s="4212"/>
      <c r="N290" s="4212"/>
      <c r="O290" s="4212"/>
      <c r="P290" s="4212"/>
      <c r="Q290" s="4212"/>
      <c r="R290" s="4212"/>
      <c r="S290" s="4212"/>
      <c r="T290" s="4212"/>
      <c r="U290" s="4212"/>
      <c r="V290" s="4212"/>
      <c r="W290" s="4212"/>
      <c r="X290" s="4212"/>
      <c r="Y290" s="4212"/>
      <c r="Z290" s="4212"/>
      <c r="AA290" s="4212"/>
      <c r="AB290" s="4212"/>
      <c r="AC290" s="4212"/>
      <c r="AD290" s="4212"/>
      <c r="AE290" s="4212"/>
      <c r="AF290" s="4212"/>
      <c r="AG290" s="4212"/>
      <c r="AH290" s="4212"/>
      <c r="AI290" s="1503" t="s">
        <v>1906</v>
      </c>
      <c r="AJ290" s="1502"/>
      <c r="AM290" s="1501"/>
    </row>
    <row r="291" spans="1:39" s="1494" customFormat="1">
      <c r="A291" s="1481"/>
      <c r="C291" s="4209"/>
      <c r="D291" s="4211"/>
      <c r="E291" s="4213"/>
      <c r="F291" s="4213"/>
      <c r="G291" s="4213"/>
      <c r="H291" s="4213"/>
      <c r="I291" s="4213"/>
      <c r="J291" s="4213"/>
      <c r="K291" s="4213"/>
      <c r="L291" s="4213"/>
      <c r="M291" s="4213"/>
      <c r="N291" s="4213"/>
      <c r="O291" s="4213"/>
      <c r="P291" s="4213"/>
      <c r="Q291" s="4213"/>
      <c r="R291" s="4213"/>
      <c r="S291" s="4213"/>
      <c r="T291" s="4213"/>
      <c r="U291" s="4213"/>
      <c r="V291" s="4213"/>
      <c r="W291" s="4213"/>
      <c r="X291" s="4213"/>
      <c r="Y291" s="4213"/>
      <c r="Z291" s="4213"/>
      <c r="AA291" s="4213"/>
      <c r="AB291" s="4213"/>
      <c r="AC291" s="4213"/>
      <c r="AD291" s="4213"/>
      <c r="AE291" s="4213"/>
      <c r="AF291" s="4213"/>
      <c r="AG291" s="4213"/>
      <c r="AH291" s="4213"/>
      <c r="AI291" s="1503" t="s">
        <v>1907</v>
      </c>
      <c r="AJ291" s="1502"/>
      <c r="AK291" s="1487" t="str">
        <f>IF(AJ292&gt;0.285,"",IF(AJ291&lt;AJ288,"←計画日数が足りません",""))</f>
        <v/>
      </c>
      <c r="AM291" s="1501"/>
    </row>
    <row r="292" spans="1:39" s="1494" customFormat="1">
      <c r="A292" s="1481"/>
      <c r="C292" s="4233" t="s">
        <v>1899</v>
      </c>
      <c r="D292" s="4235"/>
      <c r="E292" s="4250"/>
      <c r="F292" s="4250"/>
      <c r="G292" s="4250"/>
      <c r="H292" s="4250"/>
      <c r="I292" s="4250"/>
      <c r="J292" s="4250"/>
      <c r="K292" s="4250"/>
      <c r="L292" s="4250"/>
      <c r="M292" s="4250"/>
      <c r="N292" s="4250"/>
      <c r="O292" s="4250"/>
      <c r="P292" s="4250"/>
      <c r="Q292" s="4250"/>
      <c r="R292" s="4250"/>
      <c r="S292" s="4250"/>
      <c r="T292" s="4250"/>
      <c r="U292" s="4250"/>
      <c r="V292" s="4250"/>
      <c r="W292" s="4250"/>
      <c r="X292" s="4250"/>
      <c r="Y292" s="4250"/>
      <c r="Z292" s="4250"/>
      <c r="AA292" s="4250"/>
      <c r="AB292" s="4250"/>
      <c r="AC292" s="4250"/>
      <c r="AD292" s="4250"/>
      <c r="AE292" s="4250"/>
      <c r="AF292" s="4250"/>
      <c r="AG292" s="4250"/>
      <c r="AH292" s="4250"/>
      <c r="AI292" s="1503" t="s">
        <v>1908</v>
      </c>
      <c r="AJ292" s="1504"/>
      <c r="AM292" s="1501"/>
    </row>
    <row r="293" spans="1:39" s="1494" customFormat="1">
      <c r="A293" s="1481"/>
      <c r="C293" s="4234"/>
      <c r="D293" s="4236"/>
      <c r="E293" s="4255"/>
      <c r="F293" s="4255"/>
      <c r="G293" s="4255"/>
      <c r="H293" s="4255"/>
      <c r="I293" s="4255"/>
      <c r="J293" s="4255"/>
      <c r="K293" s="4255"/>
      <c r="L293" s="4255"/>
      <c r="M293" s="4255"/>
      <c r="N293" s="4255"/>
      <c r="O293" s="4255"/>
      <c r="P293" s="4255"/>
      <c r="Q293" s="4255"/>
      <c r="R293" s="4255"/>
      <c r="S293" s="4255"/>
      <c r="T293" s="4255"/>
      <c r="U293" s="4255"/>
      <c r="V293" s="4255"/>
      <c r="W293" s="4255"/>
      <c r="X293" s="4255"/>
      <c r="Y293" s="4255"/>
      <c r="Z293" s="4255"/>
      <c r="AA293" s="4255"/>
      <c r="AB293" s="4255"/>
      <c r="AC293" s="4255"/>
      <c r="AD293" s="4255"/>
      <c r="AE293" s="4255"/>
      <c r="AF293" s="4255"/>
      <c r="AG293" s="4255"/>
      <c r="AH293" s="4255"/>
      <c r="AI293" s="1503" t="s">
        <v>1897</v>
      </c>
      <c r="AJ293" s="1502"/>
      <c r="AM293" s="1501"/>
    </row>
    <row r="294" spans="1:39" s="1494" customFormat="1">
      <c r="A294" s="1481"/>
      <c r="C294" s="4233" t="s">
        <v>1902</v>
      </c>
      <c r="D294" s="4248"/>
      <c r="E294" s="4250"/>
      <c r="F294" s="4250"/>
      <c r="G294" s="4250"/>
      <c r="H294" s="4250"/>
      <c r="I294" s="4250"/>
      <c r="J294" s="4250"/>
      <c r="K294" s="4250"/>
      <c r="L294" s="4250"/>
      <c r="M294" s="4250"/>
      <c r="N294" s="4250"/>
      <c r="O294" s="4250"/>
      <c r="P294" s="4250"/>
      <c r="Q294" s="4250"/>
      <c r="R294" s="4250"/>
      <c r="S294" s="4250"/>
      <c r="T294" s="4250"/>
      <c r="U294" s="4250"/>
      <c r="V294" s="4250"/>
      <c r="W294" s="4250"/>
      <c r="X294" s="4250"/>
      <c r="Y294" s="4250"/>
      <c r="Z294" s="4250"/>
      <c r="AA294" s="4250"/>
      <c r="AB294" s="4250"/>
      <c r="AC294" s="4250"/>
      <c r="AD294" s="4250"/>
      <c r="AE294" s="4250"/>
      <c r="AF294" s="4250"/>
      <c r="AG294" s="4250"/>
      <c r="AH294" s="4250"/>
      <c r="AI294" s="1500" t="s">
        <v>1909</v>
      </c>
      <c r="AJ294" s="1499"/>
      <c r="AM294" s="1498"/>
    </row>
    <row r="295" spans="1:39" s="1494" customFormat="1">
      <c r="A295" s="1481"/>
      <c r="C295" s="4247"/>
      <c r="D295" s="4249"/>
      <c r="E295" s="4251"/>
      <c r="F295" s="4251"/>
      <c r="G295" s="4251"/>
      <c r="H295" s="4251"/>
      <c r="I295" s="4251"/>
      <c r="J295" s="4251"/>
      <c r="K295" s="4251"/>
      <c r="L295" s="4251"/>
      <c r="M295" s="4251"/>
      <c r="N295" s="4251"/>
      <c r="O295" s="4251"/>
      <c r="P295" s="4251"/>
      <c r="Q295" s="4251"/>
      <c r="R295" s="4251"/>
      <c r="S295" s="4251"/>
      <c r="T295" s="4251"/>
      <c r="U295" s="4251"/>
      <c r="V295" s="4251"/>
      <c r="W295" s="4251"/>
      <c r="X295" s="4251"/>
      <c r="Y295" s="4251"/>
      <c r="Z295" s="4251"/>
      <c r="AA295" s="4251"/>
      <c r="AB295" s="4251"/>
      <c r="AC295" s="4251"/>
      <c r="AD295" s="4251"/>
      <c r="AE295" s="4251"/>
      <c r="AF295" s="4251"/>
      <c r="AG295" s="4251"/>
      <c r="AH295" s="4251"/>
      <c r="AI295" s="1497" t="s">
        <v>2018</v>
      </c>
      <c r="AJ295" s="1496"/>
      <c r="AK295" s="1487" t="str">
        <f>IF(AJ295="対象外","←７日間に満たない期間は達成判定の対象外",IF(AJ295="NG","←月単位未達成","←月単位達成"))</f>
        <v>←月単位達成</v>
      </c>
      <c r="AM295" s="1495"/>
    </row>
    <row r="296" spans="1:39" hidden="1">
      <c r="C296" s="1491" t="s">
        <v>2017</v>
      </c>
      <c r="D296" s="1493">
        <f t="shared" ref="D296:AH296" si="32">IF(AND(DAY(D288)&gt;=22,DAY(D288)&lt;=28,D289="土"),1,0)</f>
        <v>0</v>
      </c>
      <c r="E296" s="1493">
        <f t="shared" si="32"/>
        <v>0</v>
      </c>
      <c r="F296" s="1493">
        <f t="shared" si="32"/>
        <v>0</v>
      </c>
      <c r="G296" s="1493">
        <f t="shared" si="32"/>
        <v>0</v>
      </c>
      <c r="H296" s="1493">
        <f t="shared" si="32"/>
        <v>0</v>
      </c>
      <c r="I296" s="1493">
        <f t="shared" si="32"/>
        <v>0</v>
      </c>
      <c r="J296" s="1493">
        <f t="shared" si="32"/>
        <v>0</v>
      </c>
      <c r="K296" s="1493">
        <f t="shared" si="32"/>
        <v>0</v>
      </c>
      <c r="L296" s="1493">
        <f t="shared" si="32"/>
        <v>0</v>
      </c>
      <c r="M296" s="1493">
        <f t="shared" si="32"/>
        <v>0</v>
      </c>
      <c r="N296" s="1493">
        <f t="shared" si="32"/>
        <v>0</v>
      </c>
      <c r="O296" s="1493">
        <f t="shared" si="32"/>
        <v>0</v>
      </c>
      <c r="P296" s="1493">
        <f t="shared" si="32"/>
        <v>0</v>
      </c>
      <c r="Q296" s="1493">
        <f t="shared" si="32"/>
        <v>0</v>
      </c>
      <c r="R296" s="1493">
        <f t="shared" si="32"/>
        <v>0</v>
      </c>
      <c r="S296" s="1493">
        <f t="shared" si="32"/>
        <v>0</v>
      </c>
      <c r="T296" s="1493">
        <f t="shared" si="32"/>
        <v>0</v>
      </c>
      <c r="U296" s="1493">
        <f t="shared" si="32"/>
        <v>0</v>
      </c>
      <c r="V296" s="1493">
        <f t="shared" si="32"/>
        <v>0</v>
      </c>
      <c r="W296" s="1493">
        <f t="shared" si="32"/>
        <v>0</v>
      </c>
      <c r="X296" s="1493">
        <f t="shared" si="32"/>
        <v>0</v>
      </c>
      <c r="Y296" s="1493">
        <f t="shared" si="32"/>
        <v>0</v>
      </c>
      <c r="Z296" s="1493">
        <f t="shared" si="32"/>
        <v>0</v>
      </c>
      <c r="AA296" s="1493">
        <f t="shared" si="32"/>
        <v>0</v>
      </c>
      <c r="AB296" s="1493">
        <f t="shared" si="32"/>
        <v>0</v>
      </c>
      <c r="AC296" s="1493">
        <f t="shared" si="32"/>
        <v>0</v>
      </c>
      <c r="AD296" s="1493">
        <f t="shared" si="32"/>
        <v>0</v>
      </c>
      <c r="AE296" s="1493">
        <f t="shared" si="32"/>
        <v>0</v>
      </c>
      <c r="AF296" s="1493">
        <f t="shared" si="32"/>
        <v>0</v>
      </c>
      <c r="AG296" s="1493">
        <f t="shared" si="32"/>
        <v>0</v>
      </c>
      <c r="AH296" s="1493">
        <f t="shared" si="32"/>
        <v>0</v>
      </c>
      <c r="AI296" s="1492" t="s">
        <v>2014</v>
      </c>
      <c r="AJ296" s="1488">
        <f>_xlfn.AGGREGATE(9,6,D296:AH296)</f>
        <v>0</v>
      </c>
      <c r="AK296" s="1487"/>
    </row>
    <row r="297" spans="1:39" hidden="1">
      <c r="C297" s="1491" t="s">
        <v>2016</v>
      </c>
      <c r="D297" s="1490">
        <f t="shared" ref="D297:AH297" si="33">IF(AND(DAY(D288)&gt;=22,DAY(D288)&lt;=28,D289="土",OR(D294="休",D294="雨")),1,0)</f>
        <v>0</v>
      </c>
      <c r="E297" s="1490">
        <f t="shared" si="33"/>
        <v>0</v>
      </c>
      <c r="F297" s="1490">
        <f t="shared" si="33"/>
        <v>0</v>
      </c>
      <c r="G297" s="1490">
        <f t="shared" si="33"/>
        <v>0</v>
      </c>
      <c r="H297" s="1490">
        <f t="shared" si="33"/>
        <v>0</v>
      </c>
      <c r="I297" s="1490">
        <f t="shared" si="33"/>
        <v>0</v>
      </c>
      <c r="J297" s="1490">
        <f t="shared" si="33"/>
        <v>0</v>
      </c>
      <c r="K297" s="1490">
        <f t="shared" si="33"/>
        <v>0</v>
      </c>
      <c r="L297" s="1490">
        <f t="shared" si="33"/>
        <v>0</v>
      </c>
      <c r="M297" s="1490">
        <f t="shared" si="33"/>
        <v>0</v>
      </c>
      <c r="N297" s="1490">
        <f t="shared" si="33"/>
        <v>0</v>
      </c>
      <c r="O297" s="1490">
        <f t="shared" si="33"/>
        <v>0</v>
      </c>
      <c r="P297" s="1490">
        <f t="shared" si="33"/>
        <v>0</v>
      </c>
      <c r="Q297" s="1490">
        <f t="shared" si="33"/>
        <v>0</v>
      </c>
      <c r="R297" s="1490">
        <f t="shared" si="33"/>
        <v>0</v>
      </c>
      <c r="S297" s="1490">
        <f t="shared" si="33"/>
        <v>0</v>
      </c>
      <c r="T297" s="1490">
        <f t="shared" si="33"/>
        <v>0</v>
      </c>
      <c r="U297" s="1490">
        <f t="shared" si="33"/>
        <v>0</v>
      </c>
      <c r="V297" s="1490">
        <f t="shared" si="33"/>
        <v>0</v>
      </c>
      <c r="W297" s="1490">
        <f t="shared" si="33"/>
        <v>0</v>
      </c>
      <c r="X297" s="1490">
        <f t="shared" si="33"/>
        <v>0</v>
      </c>
      <c r="Y297" s="1490">
        <f t="shared" si="33"/>
        <v>0</v>
      </c>
      <c r="Z297" s="1490">
        <f t="shared" si="33"/>
        <v>0</v>
      </c>
      <c r="AA297" s="1490">
        <f t="shared" si="33"/>
        <v>0</v>
      </c>
      <c r="AB297" s="1490">
        <f t="shared" si="33"/>
        <v>0</v>
      </c>
      <c r="AC297" s="1490">
        <f t="shared" si="33"/>
        <v>0</v>
      </c>
      <c r="AD297" s="1490">
        <f t="shared" si="33"/>
        <v>0</v>
      </c>
      <c r="AE297" s="1490">
        <f t="shared" si="33"/>
        <v>0</v>
      </c>
      <c r="AF297" s="1490">
        <f t="shared" si="33"/>
        <v>0</v>
      </c>
      <c r="AG297" s="1490">
        <f t="shared" si="33"/>
        <v>0</v>
      </c>
      <c r="AH297" s="1490">
        <f t="shared" si="33"/>
        <v>0</v>
      </c>
      <c r="AI297" s="1489" t="s">
        <v>2012</v>
      </c>
      <c r="AJ297" s="1488">
        <f>_xlfn.AGGREGATE(9,6,D297:AH297)</f>
        <v>0</v>
      </c>
      <c r="AK297" s="1487"/>
    </row>
    <row r="298" spans="1:39" hidden="1">
      <c r="C298" s="1491" t="s">
        <v>2015</v>
      </c>
      <c r="D298" s="1493">
        <f t="shared" ref="D298:AH298" si="34">IF(AND(DAY(D288)&gt;=8,DAY(D288)&lt;=14,D289="土"),1,0)</f>
        <v>0</v>
      </c>
      <c r="E298" s="1493">
        <f t="shared" si="34"/>
        <v>0</v>
      </c>
      <c r="F298" s="1493">
        <f t="shared" si="34"/>
        <v>0</v>
      </c>
      <c r="G298" s="1493">
        <f t="shared" si="34"/>
        <v>0</v>
      </c>
      <c r="H298" s="1493">
        <f t="shared" si="34"/>
        <v>0</v>
      </c>
      <c r="I298" s="1493">
        <f t="shared" si="34"/>
        <v>0</v>
      </c>
      <c r="J298" s="1493">
        <f t="shared" si="34"/>
        <v>0</v>
      </c>
      <c r="K298" s="1493">
        <f t="shared" si="34"/>
        <v>0</v>
      </c>
      <c r="L298" s="1493">
        <f t="shared" si="34"/>
        <v>0</v>
      </c>
      <c r="M298" s="1493">
        <f t="shared" si="34"/>
        <v>0</v>
      </c>
      <c r="N298" s="1493">
        <f t="shared" si="34"/>
        <v>0</v>
      </c>
      <c r="O298" s="1493">
        <f t="shared" si="34"/>
        <v>0</v>
      </c>
      <c r="P298" s="1493">
        <f t="shared" si="34"/>
        <v>0</v>
      </c>
      <c r="Q298" s="1493">
        <f t="shared" si="34"/>
        <v>0</v>
      </c>
      <c r="R298" s="1493">
        <f t="shared" si="34"/>
        <v>0</v>
      </c>
      <c r="S298" s="1493">
        <f t="shared" si="34"/>
        <v>0</v>
      </c>
      <c r="T298" s="1493">
        <f t="shared" si="34"/>
        <v>0</v>
      </c>
      <c r="U298" s="1493">
        <f t="shared" si="34"/>
        <v>0</v>
      </c>
      <c r="V298" s="1493">
        <f t="shared" si="34"/>
        <v>0</v>
      </c>
      <c r="W298" s="1493">
        <f t="shared" si="34"/>
        <v>0</v>
      </c>
      <c r="X298" s="1493">
        <f t="shared" si="34"/>
        <v>0</v>
      </c>
      <c r="Y298" s="1493">
        <f t="shared" si="34"/>
        <v>0</v>
      </c>
      <c r="Z298" s="1493">
        <f t="shared" si="34"/>
        <v>0</v>
      </c>
      <c r="AA298" s="1493">
        <f t="shared" si="34"/>
        <v>0</v>
      </c>
      <c r="AB298" s="1493">
        <f t="shared" si="34"/>
        <v>0</v>
      </c>
      <c r="AC298" s="1493">
        <f t="shared" si="34"/>
        <v>0</v>
      </c>
      <c r="AD298" s="1493">
        <f t="shared" si="34"/>
        <v>0</v>
      </c>
      <c r="AE298" s="1493">
        <f t="shared" si="34"/>
        <v>0</v>
      </c>
      <c r="AF298" s="1493">
        <f t="shared" si="34"/>
        <v>0</v>
      </c>
      <c r="AG298" s="1493">
        <f t="shared" si="34"/>
        <v>0</v>
      </c>
      <c r="AH298" s="1493">
        <f t="shared" si="34"/>
        <v>0</v>
      </c>
      <c r="AI298" s="1492" t="s">
        <v>2014</v>
      </c>
      <c r="AJ298" s="1488">
        <f>_xlfn.AGGREGATE(9,6,D298:AH298)</f>
        <v>0</v>
      </c>
      <c r="AK298" s="1487"/>
    </row>
    <row r="299" spans="1:39" hidden="1">
      <c r="C299" s="1491" t="s">
        <v>2013</v>
      </c>
      <c r="D299" s="1490">
        <f t="shared" ref="D299:AH299" si="35">IF(AND(DAY(D288)&gt;=8,DAY(D288)&lt;=14,D289="土",OR(D294="休",D294="雨")),1,0)</f>
        <v>0</v>
      </c>
      <c r="E299" s="1490">
        <f t="shared" si="35"/>
        <v>0</v>
      </c>
      <c r="F299" s="1490">
        <f t="shared" si="35"/>
        <v>0</v>
      </c>
      <c r="G299" s="1490">
        <f t="shared" si="35"/>
        <v>0</v>
      </c>
      <c r="H299" s="1490">
        <f t="shared" si="35"/>
        <v>0</v>
      </c>
      <c r="I299" s="1490">
        <f t="shared" si="35"/>
        <v>0</v>
      </c>
      <c r="J299" s="1490">
        <f t="shared" si="35"/>
        <v>0</v>
      </c>
      <c r="K299" s="1490">
        <f t="shared" si="35"/>
        <v>0</v>
      </c>
      <c r="L299" s="1490">
        <f t="shared" si="35"/>
        <v>0</v>
      </c>
      <c r="M299" s="1490">
        <f t="shared" si="35"/>
        <v>0</v>
      </c>
      <c r="N299" s="1490">
        <f t="shared" si="35"/>
        <v>0</v>
      </c>
      <c r="O299" s="1490">
        <f t="shared" si="35"/>
        <v>0</v>
      </c>
      <c r="P299" s="1490">
        <f t="shared" si="35"/>
        <v>0</v>
      </c>
      <c r="Q299" s="1490">
        <f t="shared" si="35"/>
        <v>0</v>
      </c>
      <c r="R299" s="1490">
        <f t="shared" si="35"/>
        <v>0</v>
      </c>
      <c r="S299" s="1490">
        <f t="shared" si="35"/>
        <v>0</v>
      </c>
      <c r="T299" s="1490">
        <f t="shared" si="35"/>
        <v>0</v>
      </c>
      <c r="U299" s="1490">
        <f t="shared" si="35"/>
        <v>0</v>
      </c>
      <c r="V299" s="1490">
        <f t="shared" si="35"/>
        <v>0</v>
      </c>
      <c r="W299" s="1490">
        <f t="shared" si="35"/>
        <v>0</v>
      </c>
      <c r="X299" s="1490">
        <f t="shared" si="35"/>
        <v>0</v>
      </c>
      <c r="Y299" s="1490">
        <f t="shared" si="35"/>
        <v>0</v>
      </c>
      <c r="Z299" s="1490">
        <f t="shared" si="35"/>
        <v>0</v>
      </c>
      <c r="AA299" s="1490">
        <f t="shared" si="35"/>
        <v>0</v>
      </c>
      <c r="AB299" s="1490">
        <f t="shared" si="35"/>
        <v>0</v>
      </c>
      <c r="AC299" s="1490">
        <f t="shared" si="35"/>
        <v>0</v>
      </c>
      <c r="AD299" s="1490">
        <f t="shared" si="35"/>
        <v>0</v>
      </c>
      <c r="AE299" s="1490">
        <f t="shared" si="35"/>
        <v>0</v>
      </c>
      <c r="AF299" s="1490">
        <f t="shared" si="35"/>
        <v>0</v>
      </c>
      <c r="AG299" s="1490">
        <f t="shared" si="35"/>
        <v>0</v>
      </c>
      <c r="AH299" s="1490">
        <f t="shared" si="35"/>
        <v>0</v>
      </c>
      <c r="AI299" s="1489" t="s">
        <v>2012</v>
      </c>
      <c r="AJ299" s="1488">
        <f>_xlfn.AGGREGATE(9,6,D299:AH299)</f>
        <v>0</v>
      </c>
      <c r="AK299" s="1487"/>
    </row>
    <row r="301" spans="1:39">
      <c r="D301" s="4259"/>
      <c r="E301" s="4259"/>
      <c r="F301" s="4259"/>
      <c r="G301" s="4259"/>
      <c r="H301" s="4259"/>
      <c r="I301" s="4259"/>
      <c r="J301" s="4259"/>
      <c r="K301" s="4259"/>
      <c r="L301" s="4259"/>
      <c r="M301" s="4259"/>
      <c r="N301" s="4259"/>
      <c r="O301" s="4259"/>
      <c r="P301" s="4259"/>
      <c r="Q301" s="4259"/>
      <c r="R301" s="4259"/>
      <c r="S301" s="4259"/>
      <c r="T301" s="4259"/>
      <c r="U301" s="4259"/>
      <c r="V301" s="4259"/>
      <c r="W301" s="4259"/>
      <c r="X301" s="4259"/>
      <c r="Y301" s="4259"/>
      <c r="Z301" s="4259"/>
      <c r="AA301" s="4259"/>
      <c r="AB301" s="4259"/>
      <c r="AC301" s="4259"/>
      <c r="AD301" s="4259"/>
      <c r="AE301" s="4259"/>
      <c r="AF301" s="4259"/>
      <c r="AG301" s="4259"/>
      <c r="AH301" s="4259"/>
      <c r="AI301" s="4259"/>
      <c r="AJ301" s="4259"/>
    </row>
    <row r="304" spans="1:39">
      <c r="D304" s="1486"/>
      <c r="E304" s="1486"/>
      <c r="F304" s="1486"/>
      <c r="G304" s="1486"/>
      <c r="H304" s="1486"/>
      <c r="I304" s="1486"/>
      <c r="J304" s="1486"/>
      <c r="K304" s="1486"/>
      <c r="L304" s="1486"/>
      <c r="M304" s="1486"/>
      <c r="N304" s="1486"/>
      <c r="O304" s="1486"/>
      <c r="P304" s="1486"/>
      <c r="Q304" s="1486"/>
      <c r="R304" s="1486"/>
      <c r="S304" s="1486"/>
      <c r="T304" s="1486"/>
      <c r="U304" s="1486"/>
      <c r="V304" s="1486"/>
      <c r="W304" s="1486"/>
      <c r="X304" s="1486"/>
      <c r="Y304" s="1486"/>
      <c r="Z304" s="1486"/>
      <c r="AA304" s="1486"/>
      <c r="AB304" s="1486"/>
      <c r="AC304" s="1486"/>
      <c r="AD304" s="1486"/>
      <c r="AE304" s="1486"/>
      <c r="AF304" s="1486"/>
      <c r="AG304" s="1486"/>
      <c r="AH304" s="1486"/>
    </row>
    <row r="305" spans="4:36">
      <c r="D305" s="1486"/>
      <c r="E305" s="1486"/>
      <c r="F305" s="1486"/>
      <c r="G305" s="1486"/>
      <c r="H305" s="1486"/>
      <c r="I305" s="1486"/>
      <c r="J305" s="1486"/>
      <c r="K305" s="1486"/>
      <c r="L305" s="1486"/>
      <c r="M305" s="1486"/>
      <c r="N305" s="1486"/>
      <c r="O305" s="1486"/>
      <c r="P305" s="1486"/>
      <c r="Q305" s="1486"/>
      <c r="R305" s="1486"/>
      <c r="S305" s="1486"/>
      <c r="T305" s="1486"/>
      <c r="U305" s="1486"/>
      <c r="V305" s="1486"/>
      <c r="W305" s="1486"/>
      <c r="X305" s="1486"/>
      <c r="Y305" s="1486"/>
      <c r="Z305" s="1486"/>
      <c r="AA305" s="1486"/>
      <c r="AB305" s="1486"/>
      <c r="AC305" s="1486"/>
      <c r="AD305" s="1486"/>
      <c r="AE305" s="1486"/>
      <c r="AF305" s="1486"/>
      <c r="AG305" s="1486"/>
      <c r="AH305" s="1486"/>
    </row>
    <row r="315" spans="4:36">
      <c r="D315" s="4259"/>
      <c r="E315" s="4259"/>
      <c r="F315" s="4259"/>
      <c r="G315" s="4259"/>
      <c r="H315" s="4259"/>
      <c r="I315" s="4259"/>
      <c r="J315" s="4259"/>
      <c r="K315" s="4259"/>
      <c r="L315" s="4259"/>
      <c r="M315" s="4259"/>
      <c r="N315" s="4259"/>
      <c r="O315" s="4259"/>
      <c r="P315" s="4259"/>
      <c r="Q315" s="4259"/>
      <c r="R315" s="4259"/>
      <c r="S315" s="4259"/>
      <c r="T315" s="4259"/>
      <c r="U315" s="4259"/>
      <c r="V315" s="4259"/>
      <c r="W315" s="4259"/>
      <c r="X315" s="4259"/>
      <c r="Y315" s="4259"/>
      <c r="Z315" s="4259"/>
      <c r="AA315" s="4259"/>
      <c r="AB315" s="4259"/>
      <c r="AC315" s="4259"/>
      <c r="AD315" s="4259"/>
      <c r="AE315" s="4259"/>
      <c r="AF315" s="4259"/>
      <c r="AG315" s="4259"/>
      <c r="AH315" s="4259"/>
      <c r="AI315" s="4259"/>
      <c r="AJ315" s="4259"/>
    </row>
    <row r="329" spans="4:36">
      <c r="D329" s="4259"/>
      <c r="E329" s="4259"/>
      <c r="F329" s="4259"/>
      <c r="G329" s="4259"/>
      <c r="H329" s="4259"/>
      <c r="I329" s="4259"/>
      <c r="J329" s="4259"/>
      <c r="K329" s="4259"/>
      <c r="L329" s="4259"/>
      <c r="M329" s="4259"/>
      <c r="N329" s="4259"/>
      <c r="O329" s="4259"/>
      <c r="P329" s="4259"/>
      <c r="Q329" s="4259"/>
      <c r="R329" s="4259"/>
      <c r="S329" s="4259"/>
      <c r="T329" s="4259"/>
      <c r="U329" s="4259"/>
      <c r="V329" s="4259"/>
      <c r="W329" s="4259"/>
      <c r="X329" s="4259"/>
      <c r="Y329" s="4259"/>
      <c r="Z329" s="4259"/>
      <c r="AA329" s="4259"/>
      <c r="AB329" s="4259"/>
      <c r="AC329" s="4259"/>
      <c r="AD329" s="4259"/>
      <c r="AE329" s="4259"/>
      <c r="AF329" s="4259"/>
      <c r="AG329" s="4259"/>
      <c r="AH329" s="4259"/>
      <c r="AI329" s="4259"/>
      <c r="AJ329" s="4259"/>
    </row>
  </sheetData>
  <mergeCells count="2067">
    <mergeCell ref="AG294:AG295"/>
    <mergeCell ref="V294:V295"/>
    <mergeCell ref="W294:W295"/>
    <mergeCell ref="X294:X295"/>
    <mergeCell ref="Y294:Y295"/>
    <mergeCell ref="Z294:Z295"/>
    <mergeCell ref="AA294:AA295"/>
    <mergeCell ref="AH294:AH295"/>
    <mergeCell ref="L292:L293"/>
    <mergeCell ref="D301:AJ301"/>
    <mergeCell ref="D315:AJ315"/>
    <mergeCell ref="D329:AJ329"/>
    <mergeCell ref="AB294:AB295"/>
    <mergeCell ref="AC294:AC295"/>
    <mergeCell ref="AD294:AD295"/>
    <mergeCell ref="AE294:AE295"/>
    <mergeCell ref="AF294:AF295"/>
    <mergeCell ref="I294:I295"/>
    <mergeCell ref="Z292:Z293"/>
    <mergeCell ref="AA292:AA293"/>
    <mergeCell ref="AB292:AB293"/>
    <mergeCell ref="AC292:AC293"/>
    <mergeCell ref="AD292:AD293"/>
    <mergeCell ref="N292:N293"/>
    <mergeCell ref="O292:O293"/>
    <mergeCell ref="P292:P293"/>
    <mergeCell ref="Q292:Q293"/>
    <mergeCell ref="C294:C295"/>
    <mergeCell ref="D294:D295"/>
    <mergeCell ref="E294:E295"/>
    <mergeCell ref="F294:F295"/>
    <mergeCell ref="G294:G295"/>
    <mergeCell ref="H294:H295"/>
    <mergeCell ref="J294:J295"/>
    <mergeCell ref="K294:K295"/>
    <mergeCell ref="L294:L295"/>
    <mergeCell ref="M294:M295"/>
    <mergeCell ref="N294:N295"/>
    <mergeCell ref="O294:O295"/>
    <mergeCell ref="P294:P295"/>
    <mergeCell ref="Q294:Q295"/>
    <mergeCell ref="R294:R295"/>
    <mergeCell ref="S294:S295"/>
    <mergeCell ref="T294:T295"/>
    <mergeCell ref="U294:U295"/>
    <mergeCell ref="C292:C293"/>
    <mergeCell ref="D292:D293"/>
    <mergeCell ref="E292:E293"/>
    <mergeCell ref="F292:F293"/>
    <mergeCell ref="G292:G293"/>
    <mergeCell ref="R292:R293"/>
    <mergeCell ref="S292:S293"/>
    <mergeCell ref="H292:H293"/>
    <mergeCell ref="I292:I293"/>
    <mergeCell ref="J292:J293"/>
    <mergeCell ref="K292:K293"/>
    <mergeCell ref="M292:M293"/>
    <mergeCell ref="AE292:AE293"/>
    <mergeCell ref="T292:T293"/>
    <mergeCell ref="U292:U293"/>
    <mergeCell ref="V292:V293"/>
    <mergeCell ref="W292:W293"/>
    <mergeCell ref="X292:X293"/>
    <mergeCell ref="Y292:Y293"/>
    <mergeCell ref="AF292:AF293"/>
    <mergeCell ref="AG292:AG293"/>
    <mergeCell ref="AH292:AH293"/>
    <mergeCell ref="D287:AJ287"/>
    <mergeCell ref="C290:C291"/>
    <mergeCell ref="D290:D291"/>
    <mergeCell ref="E290:E291"/>
    <mergeCell ref="F290:F291"/>
    <mergeCell ref="G290:G291"/>
    <mergeCell ref="H290:H291"/>
    <mergeCell ref="L290:L291"/>
    <mergeCell ref="M290:M291"/>
    <mergeCell ref="N290:N291"/>
    <mergeCell ref="O290:O291"/>
    <mergeCell ref="P290:P291"/>
    <mergeCell ref="Q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G280:AG281"/>
    <mergeCell ref="AH280:AH281"/>
    <mergeCell ref="W280:W281"/>
    <mergeCell ref="X280:X281"/>
    <mergeCell ref="Y280:Y281"/>
    <mergeCell ref="Z280:Z281"/>
    <mergeCell ref="AA280:AA281"/>
    <mergeCell ref="AB280:AB281"/>
    <mergeCell ref="I290:I291"/>
    <mergeCell ref="J290:J291"/>
    <mergeCell ref="K290:K291"/>
    <mergeCell ref="AC280:AC281"/>
    <mergeCell ref="AD280:AD281"/>
    <mergeCell ref="AE280:AE281"/>
    <mergeCell ref="Q280:Q281"/>
    <mergeCell ref="R280:R281"/>
    <mergeCell ref="S280:S281"/>
    <mergeCell ref="T280:T281"/>
    <mergeCell ref="AH290:AH291"/>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C280:C281"/>
    <mergeCell ref="D280:D281"/>
    <mergeCell ref="E280:E281"/>
    <mergeCell ref="F280:F281"/>
    <mergeCell ref="G280:G281"/>
    <mergeCell ref="H280:H281"/>
    <mergeCell ref="I280:I281"/>
    <mergeCell ref="J280:J281"/>
    <mergeCell ref="U280:U281"/>
    <mergeCell ref="V280:V281"/>
    <mergeCell ref="K280:K281"/>
    <mergeCell ref="L280:L281"/>
    <mergeCell ref="M280:M281"/>
    <mergeCell ref="N280:N281"/>
    <mergeCell ref="O280:O281"/>
    <mergeCell ref="P280:P281"/>
    <mergeCell ref="AF280:AF281"/>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C278:C279"/>
    <mergeCell ref="D278:D279"/>
    <mergeCell ref="E278:E279"/>
    <mergeCell ref="F278:F279"/>
    <mergeCell ref="G278:G279"/>
    <mergeCell ref="H278:H279"/>
    <mergeCell ref="I278:I279"/>
    <mergeCell ref="J278:J279"/>
    <mergeCell ref="K278:K279"/>
    <mergeCell ref="L278:L279"/>
    <mergeCell ref="M278:M279"/>
    <mergeCell ref="N278:N279"/>
    <mergeCell ref="O278:O279"/>
    <mergeCell ref="P278:P279"/>
    <mergeCell ref="Q278:Q279"/>
    <mergeCell ref="R278:R279"/>
    <mergeCell ref="S278:S279"/>
    <mergeCell ref="C276:C277"/>
    <mergeCell ref="D276:D277"/>
    <mergeCell ref="E276:E277"/>
    <mergeCell ref="F276:F277"/>
    <mergeCell ref="G276:G277"/>
    <mergeCell ref="H276:H277"/>
    <mergeCell ref="I276:I277"/>
    <mergeCell ref="J276:J277"/>
    <mergeCell ref="K276:K277"/>
    <mergeCell ref="L276:L277"/>
    <mergeCell ref="M276:M277"/>
    <mergeCell ref="N276:N277"/>
    <mergeCell ref="O276:O277"/>
    <mergeCell ref="P276:P277"/>
    <mergeCell ref="Q276:Q277"/>
    <mergeCell ref="R276:R277"/>
    <mergeCell ref="S276:S27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D273:AJ273"/>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C266:C267"/>
    <mergeCell ref="D266:D267"/>
    <mergeCell ref="E266:E267"/>
    <mergeCell ref="F266:F267"/>
    <mergeCell ref="G266:G267"/>
    <mergeCell ref="H266:H267"/>
    <mergeCell ref="I266:I267"/>
    <mergeCell ref="J266:J267"/>
    <mergeCell ref="K266:K267"/>
    <mergeCell ref="L266:L267"/>
    <mergeCell ref="M266:M267"/>
    <mergeCell ref="N266:N267"/>
    <mergeCell ref="O266:O267"/>
    <mergeCell ref="P266:P267"/>
    <mergeCell ref="Q266:Q267"/>
    <mergeCell ref="R266:R267"/>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C264:C265"/>
    <mergeCell ref="D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D259:AJ259"/>
    <mergeCell ref="C262:C263"/>
    <mergeCell ref="D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C250:C251"/>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D245:AJ245"/>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C238:C239"/>
    <mergeCell ref="D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C236:C237"/>
    <mergeCell ref="D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D231:AJ231"/>
    <mergeCell ref="C234:C235"/>
    <mergeCell ref="D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C224:C225"/>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C222:C223"/>
    <mergeCell ref="D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C220:C221"/>
    <mergeCell ref="D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D217:AJ217"/>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C210:C211"/>
    <mergeCell ref="D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C208:C209"/>
    <mergeCell ref="D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D203:AJ203"/>
    <mergeCell ref="C206:C207"/>
    <mergeCell ref="D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C196:C197"/>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C192:C193"/>
    <mergeCell ref="D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D189:AJ189"/>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C182:C183"/>
    <mergeCell ref="D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C180:C181"/>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D175:AJ175"/>
    <mergeCell ref="C178:C179"/>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C168:C169"/>
    <mergeCell ref="D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C166:C167"/>
    <mergeCell ref="D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C164:C165"/>
    <mergeCell ref="D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D161:AJ161"/>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C152:C153"/>
    <mergeCell ref="D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D147:AJ147"/>
    <mergeCell ref="C150:C151"/>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C140:C141"/>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C138:C139"/>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C136:C137"/>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D133:AJ133"/>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C126:C127"/>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C124:C125"/>
    <mergeCell ref="D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D119:AJ119"/>
    <mergeCell ref="C122:C123"/>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C112:C113"/>
    <mergeCell ref="D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C110:C111"/>
    <mergeCell ref="D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C108:C109"/>
    <mergeCell ref="D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D105:AJ105"/>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C96:C97"/>
    <mergeCell ref="D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D91:AJ91"/>
    <mergeCell ref="C94:C95"/>
    <mergeCell ref="D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C84:C85"/>
    <mergeCell ref="D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C82:C83"/>
    <mergeCell ref="D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D77:AJ77"/>
    <mergeCell ref="C80:C81"/>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C70:C71"/>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C68:C69"/>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D63:AJ63"/>
    <mergeCell ref="C66:C67"/>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W42:W43"/>
    <mergeCell ref="X42:X43"/>
    <mergeCell ref="Y42:Y43"/>
    <mergeCell ref="Z42:Z43"/>
    <mergeCell ref="AA42:AA43"/>
    <mergeCell ref="AB42:AB43"/>
    <mergeCell ref="AC42:AC43"/>
    <mergeCell ref="AD42:AD43"/>
    <mergeCell ref="AE42:AE43"/>
    <mergeCell ref="AF42:AF43"/>
    <mergeCell ref="AG42:AG43"/>
    <mergeCell ref="AH42:AH43"/>
    <mergeCell ref="D49:AJ49"/>
    <mergeCell ref="C52:C53"/>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W40:W41"/>
    <mergeCell ref="X40:X41"/>
    <mergeCell ref="Y40:Y41"/>
    <mergeCell ref="Z40:Z41"/>
    <mergeCell ref="AA40:AA41"/>
    <mergeCell ref="AB40:AB41"/>
    <mergeCell ref="AC40:AC41"/>
    <mergeCell ref="AD40:AD41"/>
    <mergeCell ref="AE40:AE41"/>
    <mergeCell ref="AF40:AF41"/>
    <mergeCell ref="AG40:AG41"/>
    <mergeCell ref="AH40:AH41"/>
    <mergeCell ref="C42:C43"/>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38:W39"/>
    <mergeCell ref="X38:X39"/>
    <mergeCell ref="Y38:Y39"/>
    <mergeCell ref="Z38:Z39"/>
    <mergeCell ref="AA38:AA39"/>
    <mergeCell ref="AB38:AB39"/>
    <mergeCell ref="AC38:AC39"/>
    <mergeCell ref="AD38:AD39"/>
    <mergeCell ref="AE38:AE39"/>
    <mergeCell ref="AF38:AF39"/>
    <mergeCell ref="AG38:AG39"/>
    <mergeCell ref="AH38:AH39"/>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X28:X29"/>
    <mergeCell ref="Y28:Y29"/>
    <mergeCell ref="Z28:Z29"/>
    <mergeCell ref="AA28:AA29"/>
    <mergeCell ref="AB28:AB29"/>
    <mergeCell ref="AC28:AC29"/>
    <mergeCell ref="AD28:AD29"/>
    <mergeCell ref="AE28:AE29"/>
    <mergeCell ref="AF28:AF29"/>
    <mergeCell ref="AG28:AG29"/>
    <mergeCell ref="AH28:AH29"/>
    <mergeCell ref="D35:AJ35"/>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X26:X27"/>
    <mergeCell ref="Y26:Y27"/>
    <mergeCell ref="Z26:Z27"/>
    <mergeCell ref="AA26:AA27"/>
    <mergeCell ref="AB26:AB27"/>
    <mergeCell ref="AC26:AC27"/>
    <mergeCell ref="AD26:AD27"/>
    <mergeCell ref="AE26:AE27"/>
    <mergeCell ref="AF26:AF27"/>
    <mergeCell ref="AG26:AG27"/>
    <mergeCell ref="AH26:AH27"/>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AB24:AB25"/>
    <mergeCell ref="AC24:AC25"/>
    <mergeCell ref="AD24:AD25"/>
    <mergeCell ref="AE24:AE25"/>
    <mergeCell ref="AF24:AF25"/>
    <mergeCell ref="AG24:AG25"/>
    <mergeCell ref="J14:J15"/>
    <mergeCell ref="K14:K15"/>
    <mergeCell ref="L14:L15"/>
    <mergeCell ref="M14:M15"/>
    <mergeCell ref="Q24:Q25"/>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C24:C25"/>
    <mergeCell ref="D24:D25"/>
    <mergeCell ref="E24:E25"/>
    <mergeCell ref="F24:F25"/>
    <mergeCell ref="G24:G25"/>
    <mergeCell ref="H24:H25"/>
    <mergeCell ref="P24:P25"/>
    <mergeCell ref="R12:R13"/>
    <mergeCell ref="S12:S13"/>
    <mergeCell ref="H12:H13"/>
    <mergeCell ref="I12:I13"/>
    <mergeCell ref="AH14:AH15"/>
    <mergeCell ref="D21:AJ21"/>
    <mergeCell ref="I24:I25"/>
    <mergeCell ref="J24:J25"/>
    <mergeCell ref="AB14:AB15"/>
    <mergeCell ref="R24:R25"/>
    <mergeCell ref="S24:S25"/>
    <mergeCell ref="T24:T25"/>
    <mergeCell ref="U24:U25"/>
    <mergeCell ref="V24:V25"/>
    <mergeCell ref="K24:K25"/>
    <mergeCell ref="L24:L25"/>
    <mergeCell ref="M24:M25"/>
    <mergeCell ref="N24:N25"/>
    <mergeCell ref="O24:O25"/>
    <mergeCell ref="AH24:AH25"/>
    <mergeCell ref="W24:W25"/>
    <mergeCell ref="X24:X25"/>
    <mergeCell ref="Y24:Y25"/>
    <mergeCell ref="Z24:Z25"/>
    <mergeCell ref="AA24:AA25"/>
    <mergeCell ref="AA14:AA15"/>
    <mergeCell ref="P14:P15"/>
    <mergeCell ref="Q14:Q15"/>
    <mergeCell ref="R14:R15"/>
    <mergeCell ref="S14:S15"/>
    <mergeCell ref="T14:T15"/>
    <mergeCell ref="U14:U15"/>
    <mergeCell ref="AC14:AC15"/>
    <mergeCell ref="AD14:AD15"/>
    <mergeCell ref="AE14:AE15"/>
    <mergeCell ref="AF14:AF15"/>
    <mergeCell ref="AG14:AG15"/>
    <mergeCell ref="V14:V15"/>
    <mergeCell ref="W14:W15"/>
    <mergeCell ref="X14:X15"/>
    <mergeCell ref="Y14:Y15"/>
    <mergeCell ref="Z14:Z15"/>
    <mergeCell ref="C14:C15"/>
    <mergeCell ref="D14:D15"/>
    <mergeCell ref="E14:E15"/>
    <mergeCell ref="F14:F15"/>
    <mergeCell ref="G14:G15"/>
    <mergeCell ref="H14:H15"/>
    <mergeCell ref="I14:I15"/>
    <mergeCell ref="N10:N11"/>
    <mergeCell ref="O10:O11"/>
    <mergeCell ref="P10:P11"/>
    <mergeCell ref="Q10:Q11"/>
    <mergeCell ref="N14:N15"/>
    <mergeCell ref="O14:O15"/>
    <mergeCell ref="N12:N13"/>
    <mergeCell ref="O12:O13"/>
    <mergeCell ref="P12:P13"/>
    <mergeCell ref="Q12:Q13"/>
    <mergeCell ref="V4:W4"/>
    <mergeCell ref="X4:Y4"/>
    <mergeCell ref="Z4:AA4"/>
    <mergeCell ref="AC4:AF4"/>
    <mergeCell ref="J12:J13"/>
    <mergeCell ref="K12:K13"/>
    <mergeCell ref="L12:L13"/>
    <mergeCell ref="M12:M13"/>
    <mergeCell ref="AD10:AD11"/>
    <mergeCell ref="AE10:AE11"/>
    <mergeCell ref="T12:T13"/>
    <mergeCell ref="U12:U13"/>
    <mergeCell ref="V12:V13"/>
    <mergeCell ref="W12:W13"/>
    <mergeCell ref="X12:X13"/>
    <mergeCell ref="Y12:Y13"/>
    <mergeCell ref="Z12:Z13"/>
    <mergeCell ref="AA12:AA13"/>
    <mergeCell ref="AB12:AB13"/>
    <mergeCell ref="AC12:AC13"/>
    <mergeCell ref="AD12:AD13"/>
    <mergeCell ref="AE12:AE13"/>
    <mergeCell ref="AF12:AF13"/>
    <mergeCell ref="I10:I11"/>
    <mergeCell ref="J10:J11"/>
    <mergeCell ref="K10:K11"/>
    <mergeCell ref="Z10:Z11"/>
    <mergeCell ref="AA10:AA11"/>
    <mergeCell ref="AB10:AB11"/>
    <mergeCell ref="AC10:AC11"/>
    <mergeCell ref="R10:R11"/>
    <mergeCell ref="S10:S11"/>
    <mergeCell ref="T10:T11"/>
    <mergeCell ref="U10:U11"/>
    <mergeCell ref="V10:V11"/>
    <mergeCell ref="W10:W11"/>
    <mergeCell ref="AF10:AF11"/>
    <mergeCell ref="AG10:AG11"/>
    <mergeCell ref="AH10:AH11"/>
    <mergeCell ref="C12:C13"/>
    <mergeCell ref="D12:D13"/>
    <mergeCell ref="E12:E13"/>
    <mergeCell ref="F12:F13"/>
    <mergeCell ref="G12:G13"/>
    <mergeCell ref="X10:X11"/>
    <mergeCell ref="Y10:Y11"/>
    <mergeCell ref="AG12:AG13"/>
    <mergeCell ref="AH12:AH13"/>
    <mergeCell ref="A1:A3"/>
    <mergeCell ref="AG4:AH4"/>
    <mergeCell ref="C5:D5"/>
    <mergeCell ref="H5:K5"/>
    <mergeCell ref="Q5:R5"/>
    <mergeCell ref="T5:U5"/>
    <mergeCell ref="V5:W5"/>
    <mergeCell ref="X5:Y5"/>
    <mergeCell ref="Z5:AA5"/>
    <mergeCell ref="H4:K4"/>
    <mergeCell ref="T4:U4"/>
    <mergeCell ref="C10:C11"/>
    <mergeCell ref="D10:D11"/>
    <mergeCell ref="E10:E11"/>
    <mergeCell ref="F10:F11"/>
    <mergeCell ref="G10:G11"/>
    <mergeCell ref="H10:H11"/>
    <mergeCell ref="AC3:AF3"/>
    <mergeCell ref="AG3:AH3"/>
    <mergeCell ref="T2:U2"/>
    <mergeCell ref="V2:W2"/>
    <mergeCell ref="X2:Y2"/>
    <mergeCell ref="Z2:AA2"/>
    <mergeCell ref="AC2:AF2"/>
    <mergeCell ref="AG2:AH2"/>
    <mergeCell ref="L10:L11"/>
    <mergeCell ref="M10:M11"/>
    <mergeCell ref="T3:U3"/>
    <mergeCell ref="V3:W3"/>
    <mergeCell ref="X3:Y3"/>
    <mergeCell ref="Z3:AA3"/>
    <mergeCell ref="D7:AJ7"/>
  </mergeCells>
  <phoneticPr fontId="6"/>
  <conditionalFormatting sqref="AJ14">
    <cfRule type="cellIs" dxfId="4786" priority="875" operator="lessThan">
      <formula>0.285</formula>
    </cfRule>
  </conditionalFormatting>
  <conditionalFormatting sqref="D12:G12 D14:G14 S14 S12 Z12 Z14 J14:L14 J12:L12 AG14:AH14 AG12:AH12 AB14 AB12">
    <cfRule type="cellIs" dxfId="4785" priority="873" operator="equal">
      <formula>"雨"</formula>
    </cfRule>
    <cfRule type="cellIs" dxfId="4784" priority="874" operator="equal">
      <formula>"休"</formula>
    </cfRule>
  </conditionalFormatting>
  <conditionalFormatting sqref="D10:AH10">
    <cfRule type="cellIs" priority="872" operator="equal">
      <formula>"中止,夏休,冬休"</formula>
    </cfRule>
  </conditionalFormatting>
  <conditionalFormatting sqref="D26 D28 AB28 AB26 U28:W28 U26:W26 N28 N26 G28:K28 G26:K26 AD26 AD28 P26:R26 P28:R28">
    <cfRule type="cellIs" dxfId="4783" priority="870" operator="equal">
      <formula>"雨"</formula>
    </cfRule>
    <cfRule type="cellIs" dxfId="4782" priority="871" operator="equal">
      <formula>"休"</formula>
    </cfRule>
  </conditionalFormatting>
  <conditionalFormatting sqref="D24:Q24 S24:AH24">
    <cfRule type="cellIs" priority="869" operator="equal">
      <formula>"中止,夏休,冬休"</formula>
    </cfRule>
  </conditionalFormatting>
  <conditionalFormatting sqref="AJ28">
    <cfRule type="cellIs" dxfId="4781" priority="868" operator="lessThan">
      <formula>0.285</formula>
    </cfRule>
  </conditionalFormatting>
  <conditionalFormatting sqref="D40 D42 Y40 Y42 K42 K40 R40 R42 AF42 AF40 G42 G40 N40 N42 U42 U40 AB42 AB40">
    <cfRule type="cellIs" dxfId="4780" priority="866" operator="equal">
      <formula>"雨"</formula>
    </cfRule>
    <cfRule type="cellIs" dxfId="4779" priority="867" operator="equal">
      <formula>"休"</formula>
    </cfRule>
  </conditionalFormatting>
  <conditionalFormatting sqref="D38:AH38">
    <cfRule type="cellIs" priority="865" operator="equal">
      <formula>"中止,夏休,冬休"</formula>
    </cfRule>
  </conditionalFormatting>
  <conditionalFormatting sqref="D54 D56">
    <cfRule type="cellIs" dxfId="4778" priority="863" operator="equal">
      <formula>"雨"</formula>
    </cfRule>
    <cfRule type="cellIs" dxfId="4777" priority="864" operator="equal">
      <formula>"休"</formula>
    </cfRule>
  </conditionalFormatting>
  <conditionalFormatting sqref="D52:AH52">
    <cfRule type="cellIs" priority="862" operator="equal">
      <formula>"中止,夏休,冬休"</formula>
    </cfRule>
  </conditionalFormatting>
  <conditionalFormatting sqref="F68 F70 M70 M68 T68 T70 AA70 AA68 AH68 AH70">
    <cfRule type="cellIs" dxfId="4776" priority="860" operator="equal">
      <formula>"雨"</formula>
    </cfRule>
    <cfRule type="cellIs" dxfId="4775" priority="861" operator="equal">
      <formula>"休"</formula>
    </cfRule>
  </conditionalFormatting>
  <conditionalFormatting sqref="D66:AH66">
    <cfRule type="cellIs" priority="859" operator="equal">
      <formula>"中止,夏休,冬休"</formula>
    </cfRule>
  </conditionalFormatting>
  <conditionalFormatting sqref="D80:AF80">
    <cfRule type="cellIs" priority="858" operator="equal">
      <formula>"中止,夏休,冬休"</formula>
    </cfRule>
  </conditionalFormatting>
  <conditionalFormatting sqref="D94:AH94">
    <cfRule type="cellIs" priority="857" operator="equal">
      <formula>"中止,夏休,冬休"</formula>
    </cfRule>
  </conditionalFormatting>
  <conditionalFormatting sqref="D108:AH108">
    <cfRule type="cellIs" priority="856" operator="equal">
      <formula>"中止,夏休,冬休"</formula>
    </cfRule>
  </conditionalFormatting>
  <conditionalFormatting sqref="AJ15">
    <cfRule type="expression" dxfId="4774" priority="855">
      <formula>AJ15="NG"</formula>
    </cfRule>
  </conditionalFormatting>
  <conditionalFormatting sqref="AJ42">
    <cfRule type="cellIs" dxfId="4773" priority="854" operator="lessThan">
      <formula>0.285</formula>
    </cfRule>
  </conditionalFormatting>
  <conditionalFormatting sqref="AJ56">
    <cfRule type="cellIs" dxfId="4772" priority="853" operator="lessThan">
      <formula>0.285</formula>
    </cfRule>
  </conditionalFormatting>
  <conditionalFormatting sqref="AJ70">
    <cfRule type="cellIs" dxfId="4771" priority="852" operator="lessThan">
      <formula>0.285</formula>
    </cfRule>
  </conditionalFormatting>
  <conditionalFormatting sqref="AJ84">
    <cfRule type="cellIs" dxfId="4770" priority="851" operator="lessThan">
      <formula>0.285</formula>
    </cfRule>
  </conditionalFormatting>
  <conditionalFormatting sqref="AJ98">
    <cfRule type="cellIs" dxfId="4769" priority="850" operator="lessThan">
      <formula>0.285</formula>
    </cfRule>
  </conditionalFormatting>
  <conditionalFormatting sqref="AJ112">
    <cfRule type="cellIs" dxfId="4768" priority="849" operator="lessThan">
      <formula>0.285</formula>
    </cfRule>
  </conditionalFormatting>
  <conditionalFormatting sqref="E112 L112 S112 Z112 AF112:AG112 H112 O112 V112 AC112">
    <cfRule type="cellIs" dxfId="4767" priority="847" operator="equal">
      <formula>"雨"</formula>
    </cfRule>
    <cfRule type="cellIs" dxfId="4766" priority="848" operator="equal">
      <formula>"休"</formula>
    </cfRule>
  </conditionalFormatting>
  <conditionalFormatting sqref="E110 L110 S110 Z110 AF110:AG110 H110 O110 V110 AC110">
    <cfRule type="cellIs" dxfId="4765" priority="845" operator="equal">
      <formula>"雨"</formula>
    </cfRule>
    <cfRule type="cellIs" dxfId="4764" priority="846" operator="equal">
      <formula>"休"</formula>
    </cfRule>
  </conditionalFormatting>
  <conditionalFormatting sqref="F82 F84 M84 M82 T82 T84 AA84 AA82 AH82 AH84">
    <cfRule type="cellIs" dxfId="4763" priority="843" operator="equal">
      <formula>"雨"</formula>
    </cfRule>
    <cfRule type="cellIs" dxfId="4762" priority="844" operator="equal">
      <formula>"休"</formula>
    </cfRule>
  </conditionalFormatting>
  <conditionalFormatting sqref="K54 K56 R54 Y54 AF54 R56 Y56 AF56">
    <cfRule type="cellIs" dxfId="4761" priority="841" operator="equal">
      <formula>"雨"</formula>
    </cfRule>
    <cfRule type="cellIs" dxfId="4760" priority="842" operator="equal">
      <formula>"休"</formula>
    </cfRule>
  </conditionalFormatting>
  <conditionalFormatting sqref="AJ29">
    <cfRule type="expression" dxfId="4759" priority="840">
      <formula>AJ29="NG"</formula>
    </cfRule>
  </conditionalFormatting>
  <conditionalFormatting sqref="AJ43">
    <cfRule type="expression" dxfId="4758" priority="839">
      <formula>AJ43="NG"</formula>
    </cfRule>
  </conditionalFormatting>
  <conditionalFormatting sqref="AJ57">
    <cfRule type="expression" dxfId="4757" priority="838">
      <formula>AJ57="NG"</formula>
    </cfRule>
  </conditionalFormatting>
  <conditionalFormatting sqref="AJ71">
    <cfRule type="expression" dxfId="4756" priority="837">
      <formula>AJ71="NG"</formula>
    </cfRule>
  </conditionalFormatting>
  <conditionalFormatting sqref="AJ85">
    <cfRule type="expression" dxfId="4755" priority="836">
      <formula>AJ85="NG"</formula>
    </cfRule>
  </conditionalFormatting>
  <conditionalFormatting sqref="AJ99">
    <cfRule type="expression" dxfId="4754" priority="835">
      <formula>AJ99="NG"</formula>
    </cfRule>
  </conditionalFormatting>
  <conditionalFormatting sqref="AJ113">
    <cfRule type="expression" dxfId="4753" priority="834">
      <formula>AJ113="NG"</formula>
    </cfRule>
  </conditionalFormatting>
  <conditionalFormatting sqref="AM15">
    <cfRule type="expression" dxfId="4752" priority="833">
      <formula>AM15="NG"</formula>
    </cfRule>
  </conditionalFormatting>
  <conditionalFormatting sqref="AM29">
    <cfRule type="expression" dxfId="4751" priority="832">
      <formula>AM29="NG"</formula>
    </cfRule>
  </conditionalFormatting>
  <conditionalFormatting sqref="AM43">
    <cfRule type="expression" dxfId="4750" priority="831">
      <formula>AM43="NG"</formula>
    </cfRule>
  </conditionalFormatting>
  <conditionalFormatting sqref="AM57">
    <cfRule type="expression" dxfId="4749" priority="830">
      <formula>AM57="NG"</formula>
    </cfRule>
  </conditionalFormatting>
  <conditionalFormatting sqref="AM71">
    <cfRule type="expression" dxfId="4748" priority="829">
      <formula>AM71="NG"</formula>
    </cfRule>
  </conditionalFormatting>
  <conditionalFormatting sqref="AM85">
    <cfRule type="expression" dxfId="4747" priority="828">
      <formula>AM85="NG"</formula>
    </cfRule>
  </conditionalFormatting>
  <conditionalFormatting sqref="AM99">
    <cfRule type="expression" dxfId="4746" priority="827">
      <formula>AM99="NG"</formula>
    </cfRule>
  </conditionalFormatting>
  <conditionalFormatting sqref="AM113">
    <cfRule type="expression" dxfId="4745" priority="826">
      <formula>AM113="NG"</formula>
    </cfRule>
  </conditionalFormatting>
  <conditionalFormatting sqref="AM141">
    <cfRule type="expression" dxfId="4744" priority="825">
      <formula>AM141="NG"</formula>
    </cfRule>
  </conditionalFormatting>
  <conditionalFormatting sqref="AM155">
    <cfRule type="expression" dxfId="4743" priority="824">
      <formula>AM155="NG"</formula>
    </cfRule>
  </conditionalFormatting>
  <conditionalFormatting sqref="AM169">
    <cfRule type="expression" dxfId="4742" priority="823">
      <formula>AM169="NG"</formula>
    </cfRule>
  </conditionalFormatting>
  <conditionalFormatting sqref="AM183">
    <cfRule type="expression" dxfId="4741" priority="822">
      <formula>AM183="NG"</formula>
    </cfRule>
  </conditionalFormatting>
  <conditionalFormatting sqref="AM197">
    <cfRule type="expression" dxfId="4740" priority="821">
      <formula>AM197="NG"</formula>
    </cfRule>
  </conditionalFormatting>
  <conditionalFormatting sqref="AM211">
    <cfRule type="expression" dxfId="4739" priority="820">
      <formula>AM211="NG"</formula>
    </cfRule>
  </conditionalFormatting>
  <conditionalFormatting sqref="AM225">
    <cfRule type="expression" dxfId="4738" priority="819">
      <formula>AM225="NG"</formula>
    </cfRule>
  </conditionalFormatting>
  <conditionalFormatting sqref="AM239">
    <cfRule type="expression" dxfId="4737" priority="818">
      <formula>AM239="NG"</formula>
    </cfRule>
  </conditionalFormatting>
  <conditionalFormatting sqref="AM253">
    <cfRule type="expression" dxfId="4736" priority="817">
      <formula>AM253="NG"</formula>
    </cfRule>
  </conditionalFormatting>
  <conditionalFormatting sqref="AM267">
    <cfRule type="expression" dxfId="4735" priority="816">
      <formula>AM267="NG"</formula>
    </cfRule>
  </conditionalFormatting>
  <conditionalFormatting sqref="AM281">
    <cfRule type="expression" dxfId="4734" priority="815">
      <formula>AM281="NG"</formula>
    </cfRule>
  </conditionalFormatting>
  <conditionalFormatting sqref="AM295">
    <cfRule type="expression" dxfId="4733" priority="814">
      <formula>AM295="NG"</formula>
    </cfRule>
  </conditionalFormatting>
  <conditionalFormatting sqref="AG80">
    <cfRule type="cellIs" priority="813" operator="equal">
      <formula>"中止,夏休,冬休"</formula>
    </cfRule>
  </conditionalFormatting>
  <conditionalFormatting sqref="AH80">
    <cfRule type="cellIs" priority="812" operator="equal">
      <formula>"中止,夏休,冬休"</formula>
    </cfRule>
  </conditionalFormatting>
  <conditionalFormatting sqref="H98 H96 O96 O98 V98 V96 AC96 AC98">
    <cfRule type="cellIs" dxfId="4732" priority="810" operator="equal">
      <formula>"雨"</formula>
    </cfRule>
    <cfRule type="cellIs" dxfId="4731" priority="811" operator="equal">
      <formula>"休"</formula>
    </cfRule>
  </conditionalFormatting>
  <conditionalFormatting sqref="D122:AH122">
    <cfRule type="cellIs" priority="809" operator="equal">
      <formula>"中止,夏休,冬休"</formula>
    </cfRule>
  </conditionalFormatting>
  <conditionalFormatting sqref="AJ126">
    <cfRule type="cellIs" dxfId="4730" priority="808" operator="lessThan">
      <formula>0.285</formula>
    </cfRule>
  </conditionalFormatting>
  <conditionalFormatting sqref="E126 L126 S126 Z126 AG126:AH126 H126:I126 O126:P126 V126:W126 AC126:AD126">
    <cfRule type="cellIs" dxfId="4729" priority="806" operator="equal">
      <formula>"雨"</formula>
    </cfRule>
    <cfRule type="cellIs" dxfId="4728" priority="807" operator="equal">
      <formula>"休"</formula>
    </cfRule>
  </conditionalFormatting>
  <conditionalFormatting sqref="E124 L124 S124 Z124 AG124:AH124 H124:I124 O124:P124 V124:W124 AC124:AD124">
    <cfRule type="cellIs" dxfId="4727" priority="804" operator="equal">
      <formula>"雨"</formula>
    </cfRule>
    <cfRule type="cellIs" dxfId="4726" priority="805" operator="equal">
      <formula>"休"</formula>
    </cfRule>
  </conditionalFormatting>
  <conditionalFormatting sqref="AJ127">
    <cfRule type="expression" dxfId="4725" priority="803">
      <formula>AJ127="NG"</formula>
    </cfRule>
  </conditionalFormatting>
  <conditionalFormatting sqref="D136:AH136">
    <cfRule type="cellIs" priority="802" operator="equal">
      <formula>"中止,夏休,冬休"</formula>
    </cfRule>
  </conditionalFormatting>
  <conditionalFormatting sqref="AJ140">
    <cfRule type="cellIs" dxfId="4724" priority="801" operator="lessThan">
      <formula>0.285</formula>
    </cfRule>
  </conditionalFormatting>
  <conditionalFormatting sqref="E140:F140 I140 P140 AC140:AH140 L140:M140 S140:T140 Z140:AA140">
    <cfRule type="cellIs" dxfId="4723" priority="799" operator="equal">
      <formula>"雨"</formula>
    </cfRule>
    <cfRule type="cellIs" dxfId="4722" priority="800" operator="equal">
      <formula>"休"</formula>
    </cfRule>
  </conditionalFormatting>
  <conditionalFormatting sqref="E138:F138 I138 P138 AC138:AH138 L138:M138 S138:T138 Z138:AA138">
    <cfRule type="cellIs" dxfId="4721" priority="797" operator="equal">
      <formula>"雨"</formula>
    </cfRule>
    <cfRule type="cellIs" dxfId="4720" priority="798" operator="equal">
      <formula>"休"</formula>
    </cfRule>
  </conditionalFormatting>
  <conditionalFormatting sqref="AJ141">
    <cfRule type="expression" dxfId="4719" priority="796">
      <formula>AJ141="NG"</formula>
    </cfRule>
  </conditionalFormatting>
  <conditionalFormatting sqref="D152 D154">
    <cfRule type="cellIs" dxfId="4718" priority="794" operator="equal">
      <formula>"雨"</formula>
    </cfRule>
    <cfRule type="cellIs" dxfId="4717" priority="795" operator="equal">
      <formula>"休"</formula>
    </cfRule>
  </conditionalFormatting>
  <conditionalFormatting sqref="D150:AH150">
    <cfRule type="cellIs" priority="793" operator="equal">
      <formula>"中止,夏休,冬休"</formula>
    </cfRule>
  </conditionalFormatting>
  <conditionalFormatting sqref="AJ154">
    <cfRule type="cellIs" dxfId="4716" priority="792" operator="lessThan">
      <formula>0.285</formula>
    </cfRule>
  </conditionalFormatting>
  <conditionalFormatting sqref="E154:I154 L154:P154 S154:W154 Z154:AH154">
    <cfRule type="cellIs" dxfId="4715" priority="790" operator="equal">
      <formula>"雨"</formula>
    </cfRule>
    <cfRule type="cellIs" dxfId="4714" priority="791" operator="equal">
      <formula>"休"</formula>
    </cfRule>
  </conditionalFormatting>
  <conditionalFormatting sqref="E152:I152 L152:P152 S152:W152 Z152:AH152">
    <cfRule type="cellIs" dxfId="4713" priority="788" operator="equal">
      <formula>"雨"</formula>
    </cfRule>
    <cfRule type="cellIs" dxfId="4712" priority="789" operator="equal">
      <formula>"休"</formula>
    </cfRule>
  </conditionalFormatting>
  <conditionalFormatting sqref="AJ155">
    <cfRule type="expression" dxfId="4711" priority="787">
      <formula>AJ155="NG"</formula>
    </cfRule>
  </conditionalFormatting>
  <conditionalFormatting sqref="D166 D168">
    <cfRule type="cellIs" dxfId="4710" priority="785" operator="equal">
      <formula>"雨"</formula>
    </cfRule>
    <cfRule type="cellIs" dxfId="4709" priority="786" operator="equal">
      <formula>"休"</formula>
    </cfRule>
  </conditionalFormatting>
  <conditionalFormatting sqref="D164:AH164">
    <cfRule type="cellIs" priority="784" operator="equal">
      <formula>"中止,夏休,冬休"</formula>
    </cfRule>
  </conditionalFormatting>
  <conditionalFormatting sqref="AJ168">
    <cfRule type="cellIs" dxfId="4708" priority="783" operator="lessThan">
      <formula>0.285</formula>
    </cfRule>
  </conditionalFormatting>
  <conditionalFormatting sqref="E168:AH168">
    <cfRule type="cellIs" dxfId="4707" priority="781" operator="equal">
      <formula>"雨"</formula>
    </cfRule>
    <cfRule type="cellIs" dxfId="4706" priority="782" operator="equal">
      <formula>"休"</formula>
    </cfRule>
  </conditionalFormatting>
  <conditionalFormatting sqref="E166:AH166">
    <cfRule type="cellIs" dxfId="4705" priority="779" operator="equal">
      <formula>"雨"</formula>
    </cfRule>
    <cfRule type="cellIs" dxfId="4704" priority="780" operator="equal">
      <formula>"休"</formula>
    </cfRule>
  </conditionalFormatting>
  <conditionalFormatting sqref="AJ169">
    <cfRule type="expression" dxfId="4703" priority="778">
      <formula>AJ169="NG"</formula>
    </cfRule>
  </conditionalFormatting>
  <conditionalFormatting sqref="D180 D182">
    <cfRule type="cellIs" dxfId="4702" priority="776" operator="equal">
      <formula>"雨"</formula>
    </cfRule>
    <cfRule type="cellIs" dxfId="4701" priority="777" operator="equal">
      <formula>"休"</formula>
    </cfRule>
  </conditionalFormatting>
  <conditionalFormatting sqref="D178:AH178">
    <cfRule type="cellIs" priority="775" operator="equal">
      <formula>"中止,夏休,冬休"</formula>
    </cfRule>
  </conditionalFormatting>
  <conditionalFormatting sqref="AJ182">
    <cfRule type="cellIs" dxfId="4700" priority="774" operator="lessThan">
      <formula>0.285</formula>
    </cfRule>
  </conditionalFormatting>
  <conditionalFormatting sqref="E182:AH182">
    <cfRule type="cellIs" dxfId="4699" priority="772" operator="equal">
      <formula>"雨"</formula>
    </cfRule>
    <cfRule type="cellIs" dxfId="4698" priority="773" operator="equal">
      <formula>"休"</formula>
    </cfRule>
  </conditionalFormatting>
  <conditionalFormatting sqref="E180:AH180">
    <cfRule type="cellIs" dxfId="4697" priority="770" operator="equal">
      <formula>"雨"</formula>
    </cfRule>
    <cfRule type="cellIs" dxfId="4696" priority="771" operator="equal">
      <formula>"休"</formula>
    </cfRule>
  </conditionalFormatting>
  <conditionalFormatting sqref="AJ183">
    <cfRule type="expression" dxfId="4695" priority="769">
      <formula>AJ183="NG"</formula>
    </cfRule>
  </conditionalFormatting>
  <conditionalFormatting sqref="D194 D196">
    <cfRule type="cellIs" dxfId="4694" priority="767" operator="equal">
      <formula>"雨"</formula>
    </cfRule>
    <cfRule type="cellIs" dxfId="4693" priority="768" operator="equal">
      <formula>"休"</formula>
    </cfRule>
  </conditionalFormatting>
  <conditionalFormatting sqref="D192:AH192">
    <cfRule type="cellIs" priority="766" operator="equal">
      <formula>"中止,夏休,冬休"</formula>
    </cfRule>
  </conditionalFormatting>
  <conditionalFormatting sqref="AJ196">
    <cfRule type="cellIs" dxfId="4692" priority="765" operator="lessThan">
      <formula>0.285</formula>
    </cfRule>
  </conditionalFormatting>
  <conditionalFormatting sqref="E196:AH196">
    <cfRule type="cellIs" dxfId="4691" priority="763" operator="equal">
      <formula>"雨"</formula>
    </cfRule>
    <cfRule type="cellIs" dxfId="4690" priority="764" operator="equal">
      <formula>"休"</formula>
    </cfRule>
  </conditionalFormatting>
  <conditionalFormatting sqref="E194:AH194">
    <cfRule type="cellIs" dxfId="4689" priority="761" operator="equal">
      <formula>"雨"</formula>
    </cfRule>
    <cfRule type="cellIs" dxfId="4688" priority="762" operator="equal">
      <formula>"休"</formula>
    </cfRule>
  </conditionalFormatting>
  <conditionalFormatting sqref="AJ197">
    <cfRule type="expression" dxfId="4687" priority="760">
      <formula>AJ197="NG"</formula>
    </cfRule>
  </conditionalFormatting>
  <conditionalFormatting sqref="D208 D210">
    <cfRule type="cellIs" dxfId="4686" priority="758" operator="equal">
      <formula>"雨"</formula>
    </cfRule>
    <cfRule type="cellIs" dxfId="4685" priority="759" operator="equal">
      <formula>"休"</formula>
    </cfRule>
  </conditionalFormatting>
  <conditionalFormatting sqref="D206:AH206">
    <cfRule type="cellIs" priority="757" operator="equal">
      <formula>"中止,夏休,冬休"</formula>
    </cfRule>
  </conditionalFormatting>
  <conditionalFormatting sqref="AJ210">
    <cfRule type="cellIs" dxfId="4684" priority="756" operator="lessThan">
      <formula>0.285</formula>
    </cfRule>
  </conditionalFormatting>
  <conditionalFormatting sqref="E210:AH210">
    <cfRule type="cellIs" dxfId="4683" priority="754" operator="equal">
      <formula>"雨"</formula>
    </cfRule>
    <cfRule type="cellIs" dxfId="4682" priority="755" operator="equal">
      <formula>"休"</formula>
    </cfRule>
  </conditionalFormatting>
  <conditionalFormatting sqref="E208:AH208">
    <cfRule type="cellIs" dxfId="4681" priority="752" operator="equal">
      <formula>"雨"</formula>
    </cfRule>
    <cfRule type="cellIs" dxfId="4680" priority="753" operator="equal">
      <formula>"休"</formula>
    </cfRule>
  </conditionalFormatting>
  <conditionalFormatting sqref="AJ211">
    <cfRule type="expression" dxfId="4679" priority="751">
      <formula>AJ211="NG"</formula>
    </cfRule>
  </conditionalFormatting>
  <conditionalFormatting sqref="D222 D224">
    <cfRule type="cellIs" dxfId="4678" priority="749" operator="equal">
      <formula>"雨"</formula>
    </cfRule>
    <cfRule type="cellIs" dxfId="4677" priority="750" operator="equal">
      <formula>"休"</formula>
    </cfRule>
  </conditionalFormatting>
  <conditionalFormatting sqref="D220:AH220">
    <cfRule type="cellIs" priority="748" operator="equal">
      <formula>"中止,夏休,冬休"</formula>
    </cfRule>
  </conditionalFormatting>
  <conditionalFormatting sqref="AJ224">
    <cfRule type="cellIs" dxfId="4676" priority="747" operator="lessThan">
      <formula>0.285</formula>
    </cfRule>
  </conditionalFormatting>
  <conditionalFormatting sqref="E224:AH224">
    <cfRule type="cellIs" dxfId="4675" priority="745" operator="equal">
      <formula>"雨"</formula>
    </cfRule>
    <cfRule type="cellIs" dxfId="4674" priority="746" operator="equal">
      <formula>"休"</formula>
    </cfRule>
  </conditionalFormatting>
  <conditionalFormatting sqref="E222:AH222">
    <cfRule type="cellIs" dxfId="4673" priority="743" operator="equal">
      <formula>"雨"</formula>
    </cfRule>
    <cfRule type="cellIs" dxfId="4672" priority="744" operator="equal">
      <formula>"休"</formula>
    </cfRule>
  </conditionalFormatting>
  <conditionalFormatting sqref="AJ225">
    <cfRule type="expression" dxfId="4671" priority="742">
      <formula>AJ225="NG"</formula>
    </cfRule>
  </conditionalFormatting>
  <conditionalFormatting sqref="D236 D238">
    <cfRule type="cellIs" dxfId="4670" priority="740" operator="equal">
      <formula>"雨"</formula>
    </cfRule>
    <cfRule type="cellIs" dxfId="4669" priority="741" operator="equal">
      <formula>"休"</formula>
    </cfRule>
  </conditionalFormatting>
  <conditionalFormatting sqref="D234:AH234">
    <cfRule type="cellIs" priority="739" operator="equal">
      <formula>"中止,夏休,冬休"</formula>
    </cfRule>
  </conditionalFormatting>
  <conditionalFormatting sqref="AJ238">
    <cfRule type="cellIs" dxfId="4668" priority="738" operator="lessThan">
      <formula>0.285</formula>
    </cfRule>
  </conditionalFormatting>
  <conditionalFormatting sqref="E238:AH238">
    <cfRule type="cellIs" dxfId="4667" priority="736" operator="equal">
      <formula>"雨"</formula>
    </cfRule>
    <cfRule type="cellIs" dxfId="4666" priority="737" operator="equal">
      <formula>"休"</formula>
    </cfRule>
  </conditionalFormatting>
  <conditionalFormatting sqref="E236:AH236">
    <cfRule type="cellIs" dxfId="4665" priority="734" operator="equal">
      <formula>"雨"</formula>
    </cfRule>
    <cfRule type="cellIs" dxfId="4664" priority="735" operator="equal">
      <formula>"休"</formula>
    </cfRule>
  </conditionalFormatting>
  <conditionalFormatting sqref="AJ239">
    <cfRule type="expression" dxfId="4663" priority="733">
      <formula>AJ239="NG"</formula>
    </cfRule>
  </conditionalFormatting>
  <conditionalFormatting sqref="D250 D252">
    <cfRule type="cellIs" dxfId="4662" priority="731" operator="equal">
      <formula>"雨"</formula>
    </cfRule>
    <cfRule type="cellIs" dxfId="4661" priority="732" operator="equal">
      <formula>"休"</formula>
    </cfRule>
  </conditionalFormatting>
  <conditionalFormatting sqref="D248:AH248">
    <cfRule type="cellIs" priority="730" operator="equal">
      <formula>"中止,夏休,冬休"</formula>
    </cfRule>
  </conditionalFormatting>
  <conditionalFormatting sqref="AJ252">
    <cfRule type="cellIs" dxfId="4660" priority="729" operator="lessThan">
      <formula>0.285</formula>
    </cfRule>
  </conditionalFormatting>
  <conditionalFormatting sqref="E252:AH252">
    <cfRule type="cellIs" dxfId="4659" priority="727" operator="equal">
      <formula>"雨"</formula>
    </cfRule>
    <cfRule type="cellIs" dxfId="4658" priority="728" operator="equal">
      <formula>"休"</formula>
    </cfRule>
  </conditionalFormatting>
  <conditionalFormatting sqref="E250:AH250">
    <cfRule type="cellIs" dxfId="4657" priority="725" operator="equal">
      <formula>"雨"</formula>
    </cfRule>
    <cfRule type="cellIs" dxfId="4656" priority="726" operator="equal">
      <formula>"休"</formula>
    </cfRule>
  </conditionalFormatting>
  <conditionalFormatting sqref="AJ253">
    <cfRule type="expression" dxfId="4655" priority="724">
      <formula>AJ253="NG"</formula>
    </cfRule>
  </conditionalFormatting>
  <conditionalFormatting sqref="D264 D266">
    <cfRule type="cellIs" dxfId="4654" priority="722" operator="equal">
      <formula>"雨"</formula>
    </cfRule>
    <cfRule type="cellIs" dxfId="4653" priority="723" operator="equal">
      <formula>"休"</formula>
    </cfRule>
  </conditionalFormatting>
  <conditionalFormatting sqref="D262:AH262">
    <cfRule type="cellIs" priority="721" operator="equal">
      <formula>"中止,夏休,冬休"</formula>
    </cfRule>
  </conditionalFormatting>
  <conditionalFormatting sqref="AJ266">
    <cfRule type="cellIs" dxfId="4652" priority="720" operator="lessThan">
      <formula>0.285</formula>
    </cfRule>
  </conditionalFormatting>
  <conditionalFormatting sqref="E266:AH266">
    <cfRule type="cellIs" dxfId="4651" priority="718" operator="equal">
      <formula>"雨"</formula>
    </cfRule>
    <cfRule type="cellIs" dxfId="4650" priority="719" operator="equal">
      <formula>"休"</formula>
    </cfRule>
  </conditionalFormatting>
  <conditionalFormatting sqref="E264:AH264">
    <cfRule type="cellIs" dxfId="4649" priority="716" operator="equal">
      <formula>"雨"</formula>
    </cfRule>
    <cfRule type="cellIs" dxfId="4648" priority="717" operator="equal">
      <formula>"休"</formula>
    </cfRule>
  </conditionalFormatting>
  <conditionalFormatting sqref="AJ267">
    <cfRule type="expression" dxfId="4647" priority="715">
      <formula>AJ267="NG"</formula>
    </cfRule>
  </conditionalFormatting>
  <conditionalFormatting sqref="D278 D280">
    <cfRule type="cellIs" dxfId="4646" priority="713" operator="equal">
      <formula>"雨"</formula>
    </cfRule>
    <cfRule type="cellIs" dxfId="4645" priority="714" operator="equal">
      <formula>"休"</formula>
    </cfRule>
  </conditionalFormatting>
  <conditionalFormatting sqref="D276:AH276">
    <cfRule type="cellIs" priority="712" operator="equal">
      <formula>"中止,夏休,冬休"</formula>
    </cfRule>
  </conditionalFormatting>
  <conditionalFormatting sqref="AJ280">
    <cfRule type="cellIs" dxfId="4644" priority="711" operator="lessThan">
      <formula>0.285</formula>
    </cfRule>
  </conditionalFormatting>
  <conditionalFormatting sqref="E280:AH280">
    <cfRule type="cellIs" dxfId="4643" priority="709" operator="equal">
      <formula>"雨"</formula>
    </cfRule>
    <cfRule type="cellIs" dxfId="4642" priority="710" operator="equal">
      <formula>"休"</formula>
    </cfRule>
  </conditionalFormatting>
  <conditionalFormatting sqref="E278:AH278">
    <cfRule type="cellIs" dxfId="4641" priority="707" operator="equal">
      <formula>"雨"</formula>
    </cfRule>
    <cfRule type="cellIs" dxfId="4640" priority="708" operator="equal">
      <formula>"休"</formula>
    </cfRule>
  </conditionalFormatting>
  <conditionalFormatting sqref="AJ281">
    <cfRule type="expression" dxfId="4639" priority="706">
      <formula>AJ281="NG"</formula>
    </cfRule>
  </conditionalFormatting>
  <conditionalFormatting sqref="D292 D294">
    <cfRule type="cellIs" dxfId="4638" priority="704" operator="equal">
      <formula>"雨"</formula>
    </cfRule>
    <cfRule type="cellIs" dxfId="4637" priority="705" operator="equal">
      <formula>"休"</formula>
    </cfRule>
  </conditionalFormatting>
  <conditionalFormatting sqref="D290:AH290">
    <cfRule type="cellIs" priority="703" operator="equal">
      <formula>"中止,夏休,冬休"</formula>
    </cfRule>
  </conditionalFormatting>
  <conditionalFormatting sqref="AJ294">
    <cfRule type="cellIs" dxfId="4636" priority="702" operator="lessThan">
      <formula>0.285</formula>
    </cfRule>
  </conditionalFormatting>
  <conditionalFormatting sqref="E294:AH294">
    <cfRule type="cellIs" dxfId="4635" priority="700" operator="equal">
      <formula>"雨"</formula>
    </cfRule>
    <cfRule type="cellIs" dxfId="4634" priority="701" operator="equal">
      <formula>"休"</formula>
    </cfRule>
  </conditionalFormatting>
  <conditionalFormatting sqref="E292:AH292">
    <cfRule type="cellIs" dxfId="4633" priority="698" operator="equal">
      <formula>"雨"</formula>
    </cfRule>
    <cfRule type="cellIs" dxfId="4632" priority="699" operator="equal">
      <formula>"休"</formula>
    </cfRule>
  </conditionalFormatting>
  <conditionalFormatting sqref="AJ295">
    <cfRule type="expression" dxfId="4631" priority="697">
      <formula>AJ295="NG"</formula>
    </cfRule>
  </conditionalFormatting>
  <conditionalFormatting sqref="AF124">
    <cfRule type="cellIs" dxfId="4630" priority="695" operator="equal">
      <formula>"雨"</formula>
    </cfRule>
    <cfRule type="cellIs" dxfId="4629" priority="696" operator="equal">
      <formula>"休"</formula>
    </cfRule>
  </conditionalFormatting>
  <conditionalFormatting sqref="AF126">
    <cfRule type="cellIs" dxfId="4628" priority="693" operator="equal">
      <formula>"雨"</formula>
    </cfRule>
    <cfRule type="cellIs" dxfId="4627" priority="694" operator="equal">
      <formula>"休"</formula>
    </cfRule>
  </conditionalFormatting>
  <conditionalFormatting sqref="G138">
    <cfRule type="cellIs" dxfId="4626" priority="691" operator="equal">
      <formula>"雨"</formula>
    </cfRule>
    <cfRule type="cellIs" dxfId="4625" priority="692" operator="equal">
      <formula>"休"</formula>
    </cfRule>
  </conditionalFormatting>
  <conditionalFormatting sqref="G140">
    <cfRule type="cellIs" dxfId="4624" priority="689" operator="equal">
      <formula>"雨"</formula>
    </cfRule>
    <cfRule type="cellIs" dxfId="4623" priority="690" operator="equal">
      <formula>"休"</formula>
    </cfRule>
  </conditionalFormatting>
  <conditionalFormatting sqref="H138">
    <cfRule type="cellIs" dxfId="4622" priority="687" operator="equal">
      <formula>"雨"</formula>
    </cfRule>
    <cfRule type="cellIs" dxfId="4621" priority="688" operator="equal">
      <formula>"休"</formula>
    </cfRule>
  </conditionalFormatting>
  <conditionalFormatting sqref="H140">
    <cfRule type="cellIs" dxfId="4620" priority="685" operator="equal">
      <formula>"雨"</formula>
    </cfRule>
    <cfRule type="cellIs" dxfId="4619" priority="686" operator="equal">
      <formula>"休"</formula>
    </cfRule>
  </conditionalFormatting>
  <conditionalFormatting sqref="N138">
    <cfRule type="cellIs" dxfId="4618" priority="683" operator="equal">
      <formula>"雨"</formula>
    </cfRule>
    <cfRule type="cellIs" dxfId="4617" priority="684" operator="equal">
      <formula>"休"</formula>
    </cfRule>
  </conditionalFormatting>
  <conditionalFormatting sqref="N140">
    <cfRule type="cellIs" dxfId="4616" priority="681" operator="equal">
      <formula>"雨"</formula>
    </cfRule>
    <cfRule type="cellIs" dxfId="4615" priority="682" operator="equal">
      <formula>"休"</formula>
    </cfRule>
  </conditionalFormatting>
  <conditionalFormatting sqref="O138">
    <cfRule type="cellIs" dxfId="4614" priority="679" operator="equal">
      <formula>"雨"</formula>
    </cfRule>
    <cfRule type="cellIs" dxfId="4613" priority="680" operator="equal">
      <formula>"休"</formula>
    </cfRule>
  </conditionalFormatting>
  <conditionalFormatting sqref="O140">
    <cfRule type="cellIs" dxfId="4612" priority="677" operator="equal">
      <formula>"雨"</formula>
    </cfRule>
    <cfRule type="cellIs" dxfId="4611" priority="678" operator="equal">
      <formula>"休"</formula>
    </cfRule>
  </conditionalFormatting>
  <conditionalFormatting sqref="U138">
    <cfRule type="cellIs" dxfId="4610" priority="675" operator="equal">
      <formula>"雨"</formula>
    </cfRule>
    <cfRule type="cellIs" dxfId="4609" priority="676" operator="equal">
      <formula>"休"</formula>
    </cfRule>
  </conditionalFormatting>
  <conditionalFormatting sqref="U140">
    <cfRule type="cellIs" dxfId="4608" priority="673" operator="equal">
      <formula>"雨"</formula>
    </cfRule>
    <cfRule type="cellIs" dxfId="4607" priority="674" operator="equal">
      <formula>"休"</formula>
    </cfRule>
  </conditionalFormatting>
  <conditionalFormatting sqref="V138">
    <cfRule type="cellIs" dxfId="4606" priority="671" operator="equal">
      <formula>"雨"</formula>
    </cfRule>
    <cfRule type="cellIs" dxfId="4605" priority="672" operator="equal">
      <formula>"休"</formula>
    </cfRule>
  </conditionalFormatting>
  <conditionalFormatting sqref="V140">
    <cfRule type="cellIs" dxfId="4604" priority="669" operator="equal">
      <formula>"雨"</formula>
    </cfRule>
    <cfRule type="cellIs" dxfId="4603" priority="670" operator="equal">
      <formula>"休"</formula>
    </cfRule>
  </conditionalFormatting>
  <conditionalFormatting sqref="AB138">
    <cfRule type="cellIs" dxfId="4602" priority="667" operator="equal">
      <formula>"雨"</formula>
    </cfRule>
    <cfRule type="cellIs" dxfId="4601" priority="668" operator="equal">
      <formula>"休"</formula>
    </cfRule>
  </conditionalFormatting>
  <conditionalFormatting sqref="AB140">
    <cfRule type="cellIs" dxfId="4600" priority="665" operator="equal">
      <formula>"雨"</formula>
    </cfRule>
    <cfRule type="cellIs" dxfId="4599" priority="666" operator="equal">
      <formula>"休"</formula>
    </cfRule>
  </conditionalFormatting>
  <conditionalFormatting sqref="H12">
    <cfRule type="cellIs" dxfId="4598" priority="663" operator="equal">
      <formula>"雨"</formula>
    </cfRule>
    <cfRule type="cellIs" dxfId="4597" priority="664" operator="equal">
      <formula>"休"</formula>
    </cfRule>
  </conditionalFormatting>
  <conditionalFormatting sqref="H14">
    <cfRule type="cellIs" dxfId="4596" priority="661" operator="equal">
      <formula>"雨"</formula>
    </cfRule>
    <cfRule type="cellIs" dxfId="4595" priority="662" operator="equal">
      <formula>"休"</formula>
    </cfRule>
  </conditionalFormatting>
  <conditionalFormatting sqref="I12">
    <cfRule type="cellIs" dxfId="4594" priority="659" operator="equal">
      <formula>"雨"</formula>
    </cfRule>
    <cfRule type="cellIs" dxfId="4593" priority="660" operator="equal">
      <formula>"休"</formula>
    </cfRule>
  </conditionalFormatting>
  <conditionalFormatting sqref="I14">
    <cfRule type="cellIs" dxfId="4592" priority="657" operator="equal">
      <formula>"雨"</formula>
    </cfRule>
    <cfRule type="cellIs" dxfId="4591" priority="658" operator="equal">
      <formula>"休"</formula>
    </cfRule>
  </conditionalFormatting>
  <conditionalFormatting sqref="O12">
    <cfRule type="cellIs" dxfId="4590" priority="655" operator="equal">
      <formula>"雨"</formula>
    </cfRule>
    <cfRule type="cellIs" dxfId="4589" priority="656" operator="equal">
      <formula>"休"</formula>
    </cfRule>
  </conditionalFormatting>
  <conditionalFormatting sqref="O14">
    <cfRule type="cellIs" dxfId="4588" priority="653" operator="equal">
      <formula>"雨"</formula>
    </cfRule>
    <cfRule type="cellIs" dxfId="4587" priority="654" operator="equal">
      <formula>"休"</formula>
    </cfRule>
  </conditionalFormatting>
  <conditionalFormatting sqref="V12">
    <cfRule type="cellIs" dxfId="4586" priority="651" operator="equal">
      <formula>"雨"</formula>
    </cfRule>
    <cfRule type="cellIs" dxfId="4585" priority="652" operator="equal">
      <formula>"休"</formula>
    </cfRule>
  </conditionalFormatting>
  <conditionalFormatting sqref="V14">
    <cfRule type="cellIs" dxfId="4584" priority="649" operator="equal">
      <formula>"雨"</formula>
    </cfRule>
    <cfRule type="cellIs" dxfId="4583" priority="650" operator="equal">
      <formula>"休"</formula>
    </cfRule>
  </conditionalFormatting>
  <conditionalFormatting sqref="W12">
    <cfRule type="cellIs" dxfId="4582" priority="647" operator="equal">
      <formula>"雨"</formula>
    </cfRule>
    <cfRule type="cellIs" dxfId="4581" priority="648" operator="equal">
      <formula>"休"</formula>
    </cfRule>
  </conditionalFormatting>
  <conditionalFormatting sqref="W14">
    <cfRule type="cellIs" dxfId="4580" priority="645" operator="equal">
      <formula>"雨"</formula>
    </cfRule>
    <cfRule type="cellIs" dxfId="4579" priority="646" operator="equal">
      <formula>"休"</formula>
    </cfRule>
  </conditionalFormatting>
  <conditionalFormatting sqref="AC12">
    <cfRule type="cellIs" dxfId="4578" priority="643" operator="equal">
      <formula>"雨"</formula>
    </cfRule>
    <cfRule type="cellIs" dxfId="4577" priority="644" operator="equal">
      <formula>"休"</formula>
    </cfRule>
  </conditionalFormatting>
  <conditionalFormatting sqref="AC14">
    <cfRule type="cellIs" dxfId="4576" priority="641" operator="equal">
      <formula>"雨"</formula>
    </cfRule>
    <cfRule type="cellIs" dxfId="4575" priority="642" operator="equal">
      <formula>"休"</formula>
    </cfRule>
  </conditionalFormatting>
  <conditionalFormatting sqref="AD12">
    <cfRule type="cellIs" dxfId="4574" priority="639" operator="equal">
      <formula>"雨"</formula>
    </cfRule>
    <cfRule type="cellIs" dxfId="4573" priority="640" operator="equal">
      <formula>"休"</formula>
    </cfRule>
  </conditionalFormatting>
  <conditionalFormatting sqref="AD14">
    <cfRule type="cellIs" dxfId="4572" priority="637" operator="equal">
      <formula>"雨"</formula>
    </cfRule>
    <cfRule type="cellIs" dxfId="4571" priority="638" operator="equal">
      <formula>"休"</formula>
    </cfRule>
  </conditionalFormatting>
  <conditionalFormatting sqref="Z26">
    <cfRule type="cellIs" dxfId="4570" priority="635" operator="equal">
      <formula>"雨"</formula>
    </cfRule>
    <cfRule type="cellIs" dxfId="4569" priority="636" operator="equal">
      <formula>"休"</formula>
    </cfRule>
  </conditionalFormatting>
  <conditionalFormatting sqref="Z28">
    <cfRule type="cellIs" dxfId="4568" priority="633" operator="equal">
      <formula>"雨"</formula>
    </cfRule>
    <cfRule type="cellIs" dxfId="4567" priority="634" operator="equal">
      <formula>"休"</formula>
    </cfRule>
  </conditionalFormatting>
  <conditionalFormatting sqref="AA26">
    <cfRule type="cellIs" dxfId="4566" priority="631" operator="equal">
      <formula>"雨"</formula>
    </cfRule>
    <cfRule type="cellIs" dxfId="4565" priority="632" operator="equal">
      <formula>"休"</formula>
    </cfRule>
  </conditionalFormatting>
  <conditionalFormatting sqref="AA28">
    <cfRule type="cellIs" dxfId="4564" priority="629" operator="equal">
      <formula>"雨"</formula>
    </cfRule>
    <cfRule type="cellIs" dxfId="4563" priority="630" operator="equal">
      <formula>"休"</formula>
    </cfRule>
  </conditionalFormatting>
  <conditionalFormatting sqref="S26">
    <cfRule type="cellIs" dxfId="4562" priority="627" operator="equal">
      <formula>"雨"</formula>
    </cfRule>
    <cfRule type="cellIs" dxfId="4561" priority="628" operator="equal">
      <formula>"休"</formula>
    </cfRule>
  </conditionalFormatting>
  <conditionalFormatting sqref="S28">
    <cfRule type="cellIs" dxfId="4560" priority="625" operator="equal">
      <formula>"雨"</formula>
    </cfRule>
    <cfRule type="cellIs" dxfId="4559" priority="626" operator="equal">
      <formula>"休"</formula>
    </cfRule>
  </conditionalFormatting>
  <conditionalFormatting sqref="T26">
    <cfRule type="cellIs" dxfId="4558" priority="623" operator="equal">
      <formula>"雨"</formula>
    </cfRule>
    <cfRule type="cellIs" dxfId="4557" priority="624" operator="equal">
      <formula>"休"</formula>
    </cfRule>
  </conditionalFormatting>
  <conditionalFormatting sqref="T28">
    <cfRule type="cellIs" dxfId="4556" priority="621" operator="equal">
      <formula>"雨"</formula>
    </cfRule>
    <cfRule type="cellIs" dxfId="4555" priority="622" operator="equal">
      <formula>"休"</formula>
    </cfRule>
  </conditionalFormatting>
  <conditionalFormatting sqref="L26">
    <cfRule type="cellIs" dxfId="4554" priority="619" operator="equal">
      <formula>"雨"</formula>
    </cfRule>
    <cfRule type="cellIs" dxfId="4553" priority="620" operator="equal">
      <formula>"休"</formula>
    </cfRule>
  </conditionalFormatting>
  <conditionalFormatting sqref="L28">
    <cfRule type="cellIs" dxfId="4552" priority="617" operator="equal">
      <formula>"雨"</formula>
    </cfRule>
    <cfRule type="cellIs" dxfId="4551" priority="618" operator="equal">
      <formula>"休"</formula>
    </cfRule>
  </conditionalFormatting>
  <conditionalFormatting sqref="M26">
    <cfRule type="cellIs" dxfId="4550" priority="615" operator="equal">
      <formula>"雨"</formula>
    </cfRule>
    <cfRule type="cellIs" dxfId="4549" priority="616" operator="equal">
      <formula>"休"</formula>
    </cfRule>
  </conditionalFormatting>
  <conditionalFormatting sqref="M28">
    <cfRule type="cellIs" dxfId="4548" priority="613" operator="equal">
      <formula>"雨"</formula>
    </cfRule>
    <cfRule type="cellIs" dxfId="4547" priority="614" operator="equal">
      <formula>"休"</formula>
    </cfRule>
  </conditionalFormatting>
  <conditionalFormatting sqref="E26">
    <cfRule type="cellIs" dxfId="4546" priority="611" operator="equal">
      <formula>"雨"</formula>
    </cfRule>
    <cfRule type="cellIs" dxfId="4545" priority="612" operator="equal">
      <formula>"休"</formula>
    </cfRule>
  </conditionalFormatting>
  <conditionalFormatting sqref="E28">
    <cfRule type="cellIs" dxfId="4544" priority="609" operator="equal">
      <formula>"雨"</formula>
    </cfRule>
    <cfRule type="cellIs" dxfId="4543" priority="610" operator="equal">
      <formula>"休"</formula>
    </cfRule>
  </conditionalFormatting>
  <conditionalFormatting sqref="F26">
    <cfRule type="cellIs" dxfId="4542" priority="607" operator="equal">
      <formula>"雨"</formula>
    </cfRule>
    <cfRule type="cellIs" dxfId="4541" priority="608" operator="equal">
      <formula>"休"</formula>
    </cfRule>
  </conditionalFormatting>
  <conditionalFormatting sqref="F28">
    <cfRule type="cellIs" dxfId="4540" priority="605" operator="equal">
      <formula>"雨"</formula>
    </cfRule>
    <cfRule type="cellIs" dxfId="4539" priority="606" operator="equal">
      <formula>"休"</formula>
    </cfRule>
  </conditionalFormatting>
  <conditionalFormatting sqref="J40">
    <cfRule type="cellIs" dxfId="4538" priority="603" operator="equal">
      <formula>"雨"</formula>
    </cfRule>
    <cfRule type="cellIs" dxfId="4537" priority="604" operator="equal">
      <formula>"休"</formula>
    </cfRule>
  </conditionalFormatting>
  <conditionalFormatting sqref="J42">
    <cfRule type="cellIs" dxfId="4536" priority="601" operator="equal">
      <formula>"雨"</formula>
    </cfRule>
    <cfRule type="cellIs" dxfId="4535" priority="602" operator="equal">
      <formula>"休"</formula>
    </cfRule>
  </conditionalFormatting>
  <conditionalFormatting sqref="Q40">
    <cfRule type="cellIs" dxfId="4534" priority="599" operator="equal">
      <formula>"雨"</formula>
    </cfRule>
    <cfRule type="cellIs" dxfId="4533" priority="600" operator="equal">
      <formula>"休"</formula>
    </cfRule>
  </conditionalFormatting>
  <conditionalFormatting sqref="Q42">
    <cfRule type="cellIs" dxfId="4532" priority="597" operator="equal">
      <formula>"雨"</formula>
    </cfRule>
    <cfRule type="cellIs" dxfId="4531" priority="598" operator="equal">
      <formula>"休"</formula>
    </cfRule>
  </conditionalFormatting>
  <conditionalFormatting sqref="X40">
    <cfRule type="cellIs" dxfId="4530" priority="595" operator="equal">
      <formula>"雨"</formula>
    </cfRule>
    <cfRule type="cellIs" dxfId="4529" priority="596" operator="equal">
      <formula>"休"</formula>
    </cfRule>
  </conditionalFormatting>
  <conditionalFormatting sqref="X42">
    <cfRule type="cellIs" dxfId="4528" priority="593" operator="equal">
      <formula>"雨"</formula>
    </cfRule>
    <cfRule type="cellIs" dxfId="4527" priority="594" operator="equal">
      <formula>"休"</formula>
    </cfRule>
  </conditionalFormatting>
  <conditionalFormatting sqref="AE40">
    <cfRule type="cellIs" dxfId="4526" priority="591" operator="equal">
      <formula>"雨"</formula>
    </cfRule>
    <cfRule type="cellIs" dxfId="4525" priority="592" operator="equal">
      <formula>"休"</formula>
    </cfRule>
  </conditionalFormatting>
  <conditionalFormatting sqref="AE42">
    <cfRule type="cellIs" dxfId="4524" priority="589" operator="equal">
      <formula>"雨"</formula>
    </cfRule>
    <cfRule type="cellIs" dxfId="4523" priority="590" operator="equal">
      <formula>"休"</formula>
    </cfRule>
  </conditionalFormatting>
  <conditionalFormatting sqref="G54">
    <cfRule type="cellIs" dxfId="4522" priority="587" operator="equal">
      <formula>"雨"</formula>
    </cfRule>
    <cfRule type="cellIs" dxfId="4521" priority="588" operator="equal">
      <formula>"休"</formula>
    </cfRule>
  </conditionalFormatting>
  <conditionalFormatting sqref="G56">
    <cfRule type="cellIs" dxfId="4520" priority="585" operator="equal">
      <formula>"雨"</formula>
    </cfRule>
    <cfRule type="cellIs" dxfId="4519" priority="586" operator="equal">
      <formula>"休"</formula>
    </cfRule>
  </conditionalFormatting>
  <conditionalFormatting sqref="H54">
    <cfRule type="cellIs" dxfId="4518" priority="583" operator="equal">
      <formula>"雨"</formula>
    </cfRule>
    <cfRule type="cellIs" dxfId="4517" priority="584" operator="equal">
      <formula>"休"</formula>
    </cfRule>
  </conditionalFormatting>
  <conditionalFormatting sqref="H56">
    <cfRule type="cellIs" dxfId="4516" priority="581" operator="equal">
      <formula>"雨"</formula>
    </cfRule>
    <cfRule type="cellIs" dxfId="4515" priority="582" operator="equal">
      <formula>"休"</formula>
    </cfRule>
  </conditionalFormatting>
  <conditionalFormatting sqref="N54">
    <cfRule type="cellIs" dxfId="4514" priority="579" operator="equal">
      <formula>"雨"</formula>
    </cfRule>
    <cfRule type="cellIs" dxfId="4513" priority="580" operator="equal">
      <formula>"休"</formula>
    </cfRule>
  </conditionalFormatting>
  <conditionalFormatting sqref="N56">
    <cfRule type="cellIs" dxfId="4512" priority="577" operator="equal">
      <formula>"雨"</formula>
    </cfRule>
    <cfRule type="cellIs" dxfId="4511" priority="578" operator="equal">
      <formula>"休"</formula>
    </cfRule>
  </conditionalFormatting>
  <conditionalFormatting sqref="O54">
    <cfRule type="cellIs" dxfId="4510" priority="575" operator="equal">
      <formula>"雨"</formula>
    </cfRule>
    <cfRule type="cellIs" dxfId="4509" priority="576" operator="equal">
      <formula>"休"</formula>
    </cfRule>
  </conditionalFormatting>
  <conditionalFormatting sqref="O56">
    <cfRule type="cellIs" dxfId="4508" priority="573" operator="equal">
      <formula>"雨"</formula>
    </cfRule>
    <cfRule type="cellIs" dxfId="4507" priority="574" operator="equal">
      <formula>"休"</formula>
    </cfRule>
  </conditionalFormatting>
  <conditionalFormatting sqref="U54">
    <cfRule type="cellIs" dxfId="4506" priority="571" operator="equal">
      <formula>"雨"</formula>
    </cfRule>
    <cfRule type="cellIs" dxfId="4505" priority="572" operator="equal">
      <formula>"休"</formula>
    </cfRule>
  </conditionalFormatting>
  <conditionalFormatting sqref="U56">
    <cfRule type="cellIs" dxfId="4504" priority="569" operator="equal">
      <formula>"雨"</formula>
    </cfRule>
    <cfRule type="cellIs" dxfId="4503" priority="570" operator="equal">
      <formula>"休"</formula>
    </cfRule>
  </conditionalFormatting>
  <conditionalFormatting sqref="V54">
    <cfRule type="cellIs" dxfId="4502" priority="567" operator="equal">
      <formula>"雨"</formula>
    </cfRule>
    <cfRule type="cellIs" dxfId="4501" priority="568" operator="equal">
      <formula>"休"</formula>
    </cfRule>
  </conditionalFormatting>
  <conditionalFormatting sqref="V56">
    <cfRule type="cellIs" dxfId="4500" priority="565" operator="equal">
      <formula>"雨"</formula>
    </cfRule>
    <cfRule type="cellIs" dxfId="4499" priority="566" operator="equal">
      <formula>"休"</formula>
    </cfRule>
  </conditionalFormatting>
  <conditionalFormatting sqref="AB54">
    <cfRule type="cellIs" dxfId="4498" priority="563" operator="equal">
      <formula>"雨"</formula>
    </cfRule>
    <cfRule type="cellIs" dxfId="4497" priority="564" operator="equal">
      <formula>"休"</formula>
    </cfRule>
  </conditionalFormatting>
  <conditionalFormatting sqref="AB56">
    <cfRule type="cellIs" dxfId="4496" priority="561" operator="equal">
      <formula>"雨"</formula>
    </cfRule>
    <cfRule type="cellIs" dxfId="4495" priority="562" operator="equal">
      <formula>"休"</formula>
    </cfRule>
  </conditionalFormatting>
  <conditionalFormatting sqref="AC54">
    <cfRule type="cellIs" dxfId="4494" priority="559" operator="equal">
      <formula>"雨"</formula>
    </cfRule>
    <cfRule type="cellIs" dxfId="4493" priority="560" operator="equal">
      <formula>"休"</formula>
    </cfRule>
  </conditionalFormatting>
  <conditionalFormatting sqref="AC56">
    <cfRule type="cellIs" dxfId="4492" priority="557" operator="equal">
      <formula>"雨"</formula>
    </cfRule>
    <cfRule type="cellIs" dxfId="4491" priority="558" operator="equal">
      <formula>"休"</formula>
    </cfRule>
  </conditionalFormatting>
  <conditionalFormatting sqref="D68">
    <cfRule type="cellIs" dxfId="4490" priority="555" operator="equal">
      <formula>"雨"</formula>
    </cfRule>
    <cfRule type="cellIs" dxfId="4489" priority="556" operator="equal">
      <formula>"休"</formula>
    </cfRule>
  </conditionalFormatting>
  <conditionalFormatting sqref="D70">
    <cfRule type="cellIs" dxfId="4488" priority="553" operator="equal">
      <formula>"雨"</formula>
    </cfRule>
    <cfRule type="cellIs" dxfId="4487" priority="554" operator="equal">
      <formula>"休"</formula>
    </cfRule>
  </conditionalFormatting>
  <conditionalFormatting sqref="E68">
    <cfRule type="cellIs" dxfId="4486" priority="551" operator="equal">
      <formula>"雨"</formula>
    </cfRule>
    <cfRule type="cellIs" dxfId="4485" priority="552" operator="equal">
      <formula>"休"</formula>
    </cfRule>
  </conditionalFormatting>
  <conditionalFormatting sqref="E70">
    <cfRule type="cellIs" dxfId="4484" priority="549" operator="equal">
      <formula>"雨"</formula>
    </cfRule>
    <cfRule type="cellIs" dxfId="4483" priority="550" operator="equal">
      <formula>"休"</formula>
    </cfRule>
  </conditionalFormatting>
  <conditionalFormatting sqref="K68">
    <cfRule type="cellIs" dxfId="4482" priority="547" operator="equal">
      <formula>"雨"</formula>
    </cfRule>
    <cfRule type="cellIs" dxfId="4481" priority="548" operator="equal">
      <formula>"休"</formula>
    </cfRule>
  </conditionalFormatting>
  <conditionalFormatting sqref="K70">
    <cfRule type="cellIs" dxfId="4480" priority="545" operator="equal">
      <formula>"雨"</formula>
    </cfRule>
    <cfRule type="cellIs" dxfId="4479" priority="546" operator="equal">
      <formula>"休"</formula>
    </cfRule>
  </conditionalFormatting>
  <conditionalFormatting sqref="L68">
    <cfRule type="cellIs" dxfId="4478" priority="543" operator="equal">
      <formula>"雨"</formula>
    </cfRule>
    <cfRule type="cellIs" dxfId="4477" priority="544" operator="equal">
      <formula>"休"</formula>
    </cfRule>
  </conditionalFormatting>
  <conditionalFormatting sqref="L70">
    <cfRule type="cellIs" dxfId="4476" priority="541" operator="equal">
      <formula>"雨"</formula>
    </cfRule>
    <cfRule type="cellIs" dxfId="4475" priority="542" operator="equal">
      <formula>"休"</formula>
    </cfRule>
  </conditionalFormatting>
  <conditionalFormatting sqref="R68">
    <cfRule type="cellIs" dxfId="4474" priority="539" operator="equal">
      <formula>"雨"</formula>
    </cfRule>
    <cfRule type="cellIs" dxfId="4473" priority="540" operator="equal">
      <formula>"休"</formula>
    </cfRule>
  </conditionalFormatting>
  <conditionalFormatting sqref="R70">
    <cfRule type="cellIs" dxfId="4472" priority="537" operator="equal">
      <formula>"雨"</formula>
    </cfRule>
    <cfRule type="cellIs" dxfId="4471" priority="538" operator="equal">
      <formula>"休"</formula>
    </cfRule>
  </conditionalFormatting>
  <conditionalFormatting sqref="S68">
    <cfRule type="cellIs" dxfId="4470" priority="535" operator="equal">
      <formula>"雨"</formula>
    </cfRule>
    <cfRule type="cellIs" dxfId="4469" priority="536" operator="equal">
      <formula>"休"</formula>
    </cfRule>
  </conditionalFormatting>
  <conditionalFormatting sqref="S70">
    <cfRule type="cellIs" dxfId="4468" priority="533" operator="equal">
      <formula>"雨"</formula>
    </cfRule>
    <cfRule type="cellIs" dxfId="4467" priority="534" operator="equal">
      <formula>"休"</formula>
    </cfRule>
  </conditionalFormatting>
  <conditionalFormatting sqref="Y68">
    <cfRule type="cellIs" dxfId="4466" priority="531" operator="equal">
      <formula>"雨"</formula>
    </cfRule>
    <cfRule type="cellIs" dxfId="4465" priority="532" operator="equal">
      <formula>"休"</formula>
    </cfRule>
  </conditionalFormatting>
  <conditionalFormatting sqref="Y70">
    <cfRule type="cellIs" dxfId="4464" priority="529" operator="equal">
      <formula>"雨"</formula>
    </cfRule>
    <cfRule type="cellIs" dxfId="4463" priority="530" operator="equal">
      <formula>"休"</formula>
    </cfRule>
  </conditionalFormatting>
  <conditionalFormatting sqref="Z68">
    <cfRule type="cellIs" dxfId="4462" priority="527" operator="equal">
      <formula>"雨"</formula>
    </cfRule>
    <cfRule type="cellIs" dxfId="4461" priority="528" operator="equal">
      <formula>"休"</formula>
    </cfRule>
  </conditionalFormatting>
  <conditionalFormatting sqref="Z70">
    <cfRule type="cellIs" dxfId="4460" priority="525" operator="equal">
      <formula>"雨"</formula>
    </cfRule>
    <cfRule type="cellIs" dxfId="4459" priority="526" operator="equal">
      <formula>"休"</formula>
    </cfRule>
  </conditionalFormatting>
  <conditionalFormatting sqref="AF68">
    <cfRule type="cellIs" dxfId="4458" priority="523" operator="equal">
      <formula>"雨"</formula>
    </cfRule>
    <cfRule type="cellIs" dxfId="4457" priority="524" operator="equal">
      <formula>"休"</formula>
    </cfRule>
  </conditionalFormatting>
  <conditionalFormatting sqref="AF70">
    <cfRule type="cellIs" dxfId="4456" priority="521" operator="equal">
      <formula>"雨"</formula>
    </cfRule>
    <cfRule type="cellIs" dxfId="4455" priority="522" operator="equal">
      <formula>"休"</formula>
    </cfRule>
  </conditionalFormatting>
  <conditionalFormatting sqref="AG68">
    <cfRule type="cellIs" dxfId="4454" priority="519" operator="equal">
      <formula>"雨"</formula>
    </cfRule>
    <cfRule type="cellIs" dxfId="4453" priority="520" operator="equal">
      <formula>"休"</formula>
    </cfRule>
  </conditionalFormatting>
  <conditionalFormatting sqref="AG70">
    <cfRule type="cellIs" dxfId="4452" priority="517" operator="equal">
      <formula>"雨"</formula>
    </cfRule>
    <cfRule type="cellIs" dxfId="4451" priority="518" operator="equal">
      <formula>"休"</formula>
    </cfRule>
  </conditionalFormatting>
  <conditionalFormatting sqref="I82">
    <cfRule type="cellIs" dxfId="4450" priority="515" operator="equal">
      <formula>"雨"</formula>
    </cfRule>
    <cfRule type="cellIs" dxfId="4449" priority="516" operator="equal">
      <formula>"休"</formula>
    </cfRule>
  </conditionalFormatting>
  <conditionalFormatting sqref="I84">
    <cfRule type="cellIs" dxfId="4448" priority="513" operator="equal">
      <formula>"雨"</formula>
    </cfRule>
    <cfRule type="cellIs" dxfId="4447" priority="514" operator="equal">
      <formula>"休"</formula>
    </cfRule>
  </conditionalFormatting>
  <conditionalFormatting sqref="J82">
    <cfRule type="cellIs" dxfId="4446" priority="511" operator="equal">
      <formula>"雨"</formula>
    </cfRule>
    <cfRule type="cellIs" dxfId="4445" priority="512" operator="equal">
      <formula>"休"</formula>
    </cfRule>
  </conditionalFormatting>
  <conditionalFormatting sqref="J84">
    <cfRule type="cellIs" dxfId="4444" priority="509" operator="equal">
      <formula>"雨"</formula>
    </cfRule>
    <cfRule type="cellIs" dxfId="4443" priority="510" operator="equal">
      <formula>"休"</formula>
    </cfRule>
  </conditionalFormatting>
  <conditionalFormatting sqref="P82">
    <cfRule type="cellIs" dxfId="4442" priority="507" operator="equal">
      <formula>"雨"</formula>
    </cfRule>
    <cfRule type="cellIs" dxfId="4441" priority="508" operator="equal">
      <formula>"休"</formula>
    </cfRule>
  </conditionalFormatting>
  <conditionalFormatting sqref="P84">
    <cfRule type="cellIs" dxfId="4440" priority="505" operator="equal">
      <formula>"雨"</formula>
    </cfRule>
    <cfRule type="cellIs" dxfId="4439" priority="506" operator="equal">
      <formula>"休"</formula>
    </cfRule>
  </conditionalFormatting>
  <conditionalFormatting sqref="Q82">
    <cfRule type="cellIs" dxfId="4438" priority="503" operator="equal">
      <formula>"雨"</formula>
    </cfRule>
    <cfRule type="cellIs" dxfId="4437" priority="504" operator="equal">
      <formula>"休"</formula>
    </cfRule>
  </conditionalFormatting>
  <conditionalFormatting sqref="Q84">
    <cfRule type="cellIs" dxfId="4436" priority="501" operator="equal">
      <formula>"雨"</formula>
    </cfRule>
    <cfRule type="cellIs" dxfId="4435" priority="502" operator="equal">
      <formula>"休"</formula>
    </cfRule>
  </conditionalFormatting>
  <conditionalFormatting sqref="W82">
    <cfRule type="cellIs" dxfId="4434" priority="499" operator="equal">
      <formula>"雨"</formula>
    </cfRule>
    <cfRule type="cellIs" dxfId="4433" priority="500" operator="equal">
      <formula>"休"</formula>
    </cfRule>
  </conditionalFormatting>
  <conditionalFormatting sqref="W84">
    <cfRule type="cellIs" dxfId="4432" priority="497" operator="equal">
      <formula>"雨"</formula>
    </cfRule>
    <cfRule type="cellIs" dxfId="4431" priority="498" operator="equal">
      <formula>"休"</formula>
    </cfRule>
  </conditionalFormatting>
  <conditionalFormatting sqref="X82">
    <cfRule type="cellIs" dxfId="4430" priority="495" operator="equal">
      <formula>"雨"</formula>
    </cfRule>
    <cfRule type="cellIs" dxfId="4429" priority="496" operator="equal">
      <formula>"休"</formula>
    </cfRule>
  </conditionalFormatting>
  <conditionalFormatting sqref="X84">
    <cfRule type="cellIs" dxfId="4428" priority="493" operator="equal">
      <formula>"雨"</formula>
    </cfRule>
    <cfRule type="cellIs" dxfId="4427" priority="494" operator="equal">
      <formula>"休"</formula>
    </cfRule>
  </conditionalFormatting>
  <conditionalFormatting sqref="AD82">
    <cfRule type="cellIs" dxfId="4426" priority="491" operator="equal">
      <formula>"雨"</formula>
    </cfRule>
    <cfRule type="cellIs" dxfId="4425" priority="492" operator="equal">
      <formula>"休"</formula>
    </cfRule>
  </conditionalFormatting>
  <conditionalFormatting sqref="AD84">
    <cfRule type="cellIs" dxfId="4424" priority="489" operator="equal">
      <formula>"雨"</formula>
    </cfRule>
    <cfRule type="cellIs" dxfId="4423" priority="490" operator="equal">
      <formula>"休"</formula>
    </cfRule>
  </conditionalFormatting>
  <conditionalFormatting sqref="AE82">
    <cfRule type="cellIs" dxfId="4422" priority="487" operator="equal">
      <formula>"雨"</formula>
    </cfRule>
    <cfRule type="cellIs" dxfId="4421" priority="488" operator="equal">
      <formula>"休"</formula>
    </cfRule>
  </conditionalFormatting>
  <conditionalFormatting sqref="AE84">
    <cfRule type="cellIs" dxfId="4420" priority="485" operator="equal">
      <formula>"雨"</formula>
    </cfRule>
    <cfRule type="cellIs" dxfId="4419" priority="486" operator="equal">
      <formula>"休"</formula>
    </cfRule>
  </conditionalFormatting>
  <conditionalFormatting sqref="F96">
    <cfRule type="cellIs" dxfId="4418" priority="483" operator="equal">
      <formula>"雨"</formula>
    </cfRule>
    <cfRule type="cellIs" dxfId="4417" priority="484" operator="equal">
      <formula>"休"</formula>
    </cfRule>
  </conditionalFormatting>
  <conditionalFormatting sqref="F98">
    <cfRule type="cellIs" dxfId="4416" priority="481" operator="equal">
      <formula>"雨"</formula>
    </cfRule>
    <cfRule type="cellIs" dxfId="4415" priority="482" operator="equal">
      <formula>"休"</formula>
    </cfRule>
  </conditionalFormatting>
  <conditionalFormatting sqref="G96">
    <cfRule type="cellIs" dxfId="4414" priority="479" operator="equal">
      <formula>"雨"</formula>
    </cfRule>
    <cfRule type="cellIs" dxfId="4413" priority="480" operator="equal">
      <formula>"休"</formula>
    </cfRule>
  </conditionalFormatting>
  <conditionalFormatting sqref="G98">
    <cfRule type="cellIs" dxfId="4412" priority="477" operator="equal">
      <formula>"雨"</formula>
    </cfRule>
    <cfRule type="cellIs" dxfId="4411" priority="478" operator="equal">
      <formula>"休"</formula>
    </cfRule>
  </conditionalFormatting>
  <conditionalFormatting sqref="M96">
    <cfRule type="cellIs" dxfId="4410" priority="475" operator="equal">
      <formula>"雨"</formula>
    </cfRule>
    <cfRule type="cellIs" dxfId="4409" priority="476" operator="equal">
      <formula>"休"</formula>
    </cfRule>
  </conditionalFormatting>
  <conditionalFormatting sqref="M98">
    <cfRule type="cellIs" dxfId="4408" priority="473" operator="equal">
      <formula>"雨"</formula>
    </cfRule>
    <cfRule type="cellIs" dxfId="4407" priority="474" operator="equal">
      <formula>"休"</formula>
    </cfRule>
  </conditionalFormatting>
  <conditionalFormatting sqref="N96">
    <cfRule type="cellIs" dxfId="4406" priority="471" operator="equal">
      <formula>"雨"</formula>
    </cfRule>
    <cfRule type="cellIs" dxfId="4405" priority="472" operator="equal">
      <formula>"休"</formula>
    </cfRule>
  </conditionalFormatting>
  <conditionalFormatting sqref="N98">
    <cfRule type="cellIs" dxfId="4404" priority="469" operator="equal">
      <formula>"雨"</formula>
    </cfRule>
    <cfRule type="cellIs" dxfId="4403" priority="470" operator="equal">
      <formula>"休"</formula>
    </cfRule>
  </conditionalFormatting>
  <conditionalFormatting sqref="T96">
    <cfRule type="cellIs" dxfId="4402" priority="467" operator="equal">
      <formula>"雨"</formula>
    </cfRule>
    <cfRule type="cellIs" dxfId="4401" priority="468" operator="equal">
      <formula>"休"</formula>
    </cfRule>
  </conditionalFormatting>
  <conditionalFormatting sqref="T98">
    <cfRule type="cellIs" dxfId="4400" priority="465" operator="equal">
      <formula>"雨"</formula>
    </cfRule>
    <cfRule type="cellIs" dxfId="4399" priority="466" operator="equal">
      <formula>"休"</formula>
    </cfRule>
  </conditionalFormatting>
  <conditionalFormatting sqref="U96">
    <cfRule type="cellIs" dxfId="4398" priority="463" operator="equal">
      <formula>"雨"</formula>
    </cfRule>
    <cfRule type="cellIs" dxfId="4397" priority="464" operator="equal">
      <formula>"休"</formula>
    </cfRule>
  </conditionalFormatting>
  <conditionalFormatting sqref="U98">
    <cfRule type="cellIs" dxfId="4396" priority="461" operator="equal">
      <formula>"雨"</formula>
    </cfRule>
    <cfRule type="cellIs" dxfId="4395" priority="462" operator="equal">
      <formula>"休"</formula>
    </cfRule>
  </conditionalFormatting>
  <conditionalFormatting sqref="AA96">
    <cfRule type="cellIs" dxfId="4394" priority="459" operator="equal">
      <formula>"雨"</formula>
    </cfRule>
    <cfRule type="cellIs" dxfId="4393" priority="460" operator="equal">
      <formula>"休"</formula>
    </cfRule>
  </conditionalFormatting>
  <conditionalFormatting sqref="AA98">
    <cfRule type="cellIs" dxfId="4392" priority="457" operator="equal">
      <formula>"雨"</formula>
    </cfRule>
    <cfRule type="cellIs" dxfId="4391" priority="458" operator="equal">
      <formula>"休"</formula>
    </cfRule>
  </conditionalFormatting>
  <conditionalFormatting sqref="AB96">
    <cfRule type="cellIs" dxfId="4390" priority="455" operator="equal">
      <formula>"雨"</formula>
    </cfRule>
    <cfRule type="cellIs" dxfId="4389" priority="456" operator="equal">
      <formula>"休"</formula>
    </cfRule>
  </conditionalFormatting>
  <conditionalFormatting sqref="AB98">
    <cfRule type="cellIs" dxfId="4388" priority="453" operator="equal">
      <formula>"雨"</formula>
    </cfRule>
    <cfRule type="cellIs" dxfId="4387" priority="454" operator="equal">
      <formula>"休"</formula>
    </cfRule>
  </conditionalFormatting>
  <conditionalFormatting sqref="K110">
    <cfRule type="cellIs" dxfId="4386" priority="451" operator="equal">
      <formula>"雨"</formula>
    </cfRule>
    <cfRule type="cellIs" dxfId="4385" priority="452" operator="equal">
      <formula>"休"</formula>
    </cfRule>
  </conditionalFormatting>
  <conditionalFormatting sqref="K112">
    <cfRule type="cellIs" dxfId="4384" priority="449" operator="equal">
      <formula>"雨"</formula>
    </cfRule>
    <cfRule type="cellIs" dxfId="4383" priority="450" operator="equal">
      <formula>"休"</formula>
    </cfRule>
  </conditionalFormatting>
  <conditionalFormatting sqref="R110">
    <cfRule type="cellIs" dxfId="4382" priority="447" operator="equal">
      <formula>"雨"</formula>
    </cfRule>
    <cfRule type="cellIs" dxfId="4381" priority="448" operator="equal">
      <formula>"休"</formula>
    </cfRule>
  </conditionalFormatting>
  <conditionalFormatting sqref="R112">
    <cfRule type="cellIs" dxfId="4380" priority="445" operator="equal">
      <formula>"雨"</formula>
    </cfRule>
    <cfRule type="cellIs" dxfId="4379" priority="446" operator="equal">
      <formula>"休"</formula>
    </cfRule>
  </conditionalFormatting>
  <conditionalFormatting sqref="Y110">
    <cfRule type="cellIs" dxfId="4378" priority="443" operator="equal">
      <formula>"雨"</formula>
    </cfRule>
    <cfRule type="cellIs" dxfId="4377" priority="444" operator="equal">
      <formula>"休"</formula>
    </cfRule>
  </conditionalFormatting>
  <conditionalFormatting sqref="Y112">
    <cfRule type="cellIs" dxfId="4376" priority="441" operator="equal">
      <formula>"雨"</formula>
    </cfRule>
    <cfRule type="cellIs" dxfId="4375" priority="442" operator="equal">
      <formula>"休"</formula>
    </cfRule>
  </conditionalFormatting>
  <conditionalFormatting sqref="D110">
    <cfRule type="cellIs" dxfId="4374" priority="439" operator="equal">
      <formula>"雨"</formula>
    </cfRule>
    <cfRule type="cellIs" dxfId="4373" priority="440" operator="equal">
      <formula>"休"</formula>
    </cfRule>
  </conditionalFormatting>
  <conditionalFormatting sqref="D112">
    <cfRule type="cellIs" dxfId="4372" priority="437" operator="equal">
      <formula>"雨"</formula>
    </cfRule>
    <cfRule type="cellIs" dxfId="4371" priority="438" operator="equal">
      <formula>"休"</formula>
    </cfRule>
  </conditionalFormatting>
  <conditionalFormatting sqref="AH96">
    <cfRule type="cellIs" dxfId="4370" priority="435" operator="equal">
      <formula>"雨"</formula>
    </cfRule>
    <cfRule type="cellIs" dxfId="4369" priority="436" operator="equal">
      <formula>"休"</formula>
    </cfRule>
  </conditionalFormatting>
  <conditionalFormatting sqref="AH98">
    <cfRule type="cellIs" dxfId="4368" priority="433" operator="equal">
      <formula>"雨"</formula>
    </cfRule>
    <cfRule type="cellIs" dxfId="4367" priority="434" operator="equal">
      <formula>"休"</formula>
    </cfRule>
  </conditionalFormatting>
  <conditionalFormatting sqref="AG26">
    <cfRule type="cellIs" dxfId="4366" priority="431" operator="equal">
      <formula>"雨"</formula>
    </cfRule>
    <cfRule type="cellIs" dxfId="4365" priority="432" operator="equal">
      <formula>"休"</formula>
    </cfRule>
  </conditionalFormatting>
  <conditionalFormatting sqref="AG28">
    <cfRule type="cellIs" dxfId="4364" priority="429" operator="equal">
      <formula>"雨"</formula>
    </cfRule>
    <cfRule type="cellIs" dxfId="4363" priority="430" operator="equal">
      <formula>"休"</formula>
    </cfRule>
  </conditionalFormatting>
  <conditionalFormatting sqref="AH26">
    <cfRule type="cellIs" dxfId="4362" priority="427" operator="equal">
      <formula>"雨"</formula>
    </cfRule>
    <cfRule type="cellIs" dxfId="4361" priority="428" operator="equal">
      <formula>"休"</formula>
    </cfRule>
  </conditionalFormatting>
  <conditionalFormatting sqref="AH28">
    <cfRule type="cellIs" dxfId="4360" priority="425" operator="equal">
      <formula>"雨"</formula>
    </cfRule>
    <cfRule type="cellIs" dxfId="4359" priority="426" operator="equal">
      <formula>"休"</formula>
    </cfRule>
  </conditionalFormatting>
  <conditionalFormatting sqref="X124">
    <cfRule type="cellIs" dxfId="4358" priority="423" operator="equal">
      <formula>"雨"</formula>
    </cfRule>
    <cfRule type="cellIs" dxfId="4357" priority="424" operator="equal">
      <formula>"休"</formula>
    </cfRule>
  </conditionalFormatting>
  <conditionalFormatting sqref="X126">
    <cfRule type="cellIs" dxfId="4356" priority="421" operator="equal">
      <formula>"雨"</formula>
    </cfRule>
    <cfRule type="cellIs" dxfId="4355" priority="422" operator="equal">
      <formula>"休"</formula>
    </cfRule>
  </conditionalFormatting>
  <conditionalFormatting sqref="Y124">
    <cfRule type="cellIs" dxfId="4354" priority="419" operator="equal">
      <formula>"雨"</formula>
    </cfRule>
    <cfRule type="cellIs" dxfId="4353" priority="420" operator="equal">
      <formula>"休"</formula>
    </cfRule>
  </conditionalFormatting>
  <conditionalFormatting sqref="Y126">
    <cfRule type="cellIs" dxfId="4352" priority="417" operator="equal">
      <formula>"雨"</formula>
    </cfRule>
    <cfRule type="cellIs" dxfId="4351" priority="418" operator="equal">
      <formula>"休"</formula>
    </cfRule>
  </conditionalFormatting>
  <conditionalFormatting sqref="Q124">
    <cfRule type="cellIs" dxfId="4350" priority="415" operator="equal">
      <formula>"雨"</formula>
    </cfRule>
    <cfRule type="cellIs" dxfId="4349" priority="416" operator="equal">
      <formula>"休"</formula>
    </cfRule>
  </conditionalFormatting>
  <conditionalFormatting sqref="Q126">
    <cfRule type="cellIs" dxfId="4348" priority="413" operator="equal">
      <formula>"雨"</formula>
    </cfRule>
    <cfRule type="cellIs" dxfId="4347" priority="414" operator="equal">
      <formula>"休"</formula>
    </cfRule>
  </conditionalFormatting>
  <conditionalFormatting sqref="R124">
    <cfRule type="cellIs" dxfId="4346" priority="411" operator="equal">
      <formula>"雨"</formula>
    </cfRule>
    <cfRule type="cellIs" dxfId="4345" priority="412" operator="equal">
      <formula>"休"</formula>
    </cfRule>
  </conditionalFormatting>
  <conditionalFormatting sqref="R126">
    <cfRule type="cellIs" dxfId="4344" priority="409" operator="equal">
      <formula>"雨"</formula>
    </cfRule>
    <cfRule type="cellIs" dxfId="4343" priority="410" operator="equal">
      <formula>"休"</formula>
    </cfRule>
  </conditionalFormatting>
  <conditionalFormatting sqref="J124">
    <cfRule type="cellIs" dxfId="4342" priority="407" operator="equal">
      <formula>"雨"</formula>
    </cfRule>
    <cfRule type="cellIs" dxfId="4341" priority="408" operator="equal">
      <formula>"休"</formula>
    </cfRule>
  </conditionalFormatting>
  <conditionalFormatting sqref="J126">
    <cfRule type="cellIs" dxfId="4340" priority="405" operator="equal">
      <formula>"雨"</formula>
    </cfRule>
    <cfRule type="cellIs" dxfId="4339" priority="406" operator="equal">
      <formula>"休"</formula>
    </cfRule>
  </conditionalFormatting>
  <conditionalFormatting sqref="K124">
    <cfRule type="cellIs" dxfId="4338" priority="403" operator="equal">
      <formula>"雨"</formula>
    </cfRule>
    <cfRule type="cellIs" dxfId="4337" priority="404" operator="equal">
      <formula>"休"</formula>
    </cfRule>
  </conditionalFormatting>
  <conditionalFormatting sqref="K126">
    <cfRule type="cellIs" dxfId="4336" priority="401" operator="equal">
      <formula>"雨"</formula>
    </cfRule>
    <cfRule type="cellIs" dxfId="4335" priority="402" operator="equal">
      <formula>"休"</formula>
    </cfRule>
  </conditionalFormatting>
  <conditionalFormatting sqref="D124">
    <cfRule type="cellIs" dxfId="4334" priority="399" operator="equal">
      <formula>"雨"</formula>
    </cfRule>
    <cfRule type="cellIs" dxfId="4333" priority="400" operator="equal">
      <formula>"休"</formula>
    </cfRule>
  </conditionalFormatting>
  <conditionalFormatting sqref="D126">
    <cfRule type="cellIs" dxfId="4332" priority="397" operator="equal">
      <formula>"雨"</formula>
    </cfRule>
    <cfRule type="cellIs" dxfId="4331" priority="398" operator="equal">
      <formula>"休"</formula>
    </cfRule>
  </conditionalFormatting>
  <conditionalFormatting sqref="R24">
    <cfRule type="cellIs" priority="396" operator="equal">
      <formula>"中止,夏休,冬休"</formula>
    </cfRule>
  </conditionalFormatting>
  <conditionalFormatting sqref="AI3">
    <cfRule type="expression" dxfId="4330" priority="394">
      <formula>$AI$5="未達成"</formula>
    </cfRule>
  </conditionalFormatting>
  <conditionalFormatting sqref="AI4">
    <cfRule type="expression" dxfId="4329" priority="395">
      <formula>$AI$5="未達成"</formula>
    </cfRule>
  </conditionalFormatting>
  <conditionalFormatting sqref="AI2">
    <cfRule type="expression" dxfId="4328" priority="393">
      <formula>$AI$5="未達成"</formula>
    </cfRule>
  </conditionalFormatting>
  <conditionalFormatting sqref="E40">
    <cfRule type="cellIs" dxfId="4327" priority="391" operator="equal">
      <formula>"雨"</formula>
    </cfRule>
    <cfRule type="cellIs" dxfId="4326" priority="392" operator="equal">
      <formula>"休"</formula>
    </cfRule>
  </conditionalFormatting>
  <conditionalFormatting sqref="E42">
    <cfRule type="cellIs" dxfId="4325" priority="389" operator="equal">
      <formula>"雨"</formula>
    </cfRule>
    <cfRule type="cellIs" dxfId="4324" priority="390" operator="equal">
      <formula>"休"</formula>
    </cfRule>
  </conditionalFormatting>
  <conditionalFormatting sqref="F40">
    <cfRule type="cellIs" dxfId="4323" priority="387" operator="equal">
      <formula>"雨"</formula>
    </cfRule>
    <cfRule type="cellIs" dxfId="4322" priority="388" operator="equal">
      <formula>"休"</formula>
    </cfRule>
  </conditionalFormatting>
  <conditionalFormatting sqref="F42">
    <cfRule type="cellIs" dxfId="4321" priority="385" operator="equal">
      <formula>"雨"</formula>
    </cfRule>
    <cfRule type="cellIs" dxfId="4320" priority="386" operator="equal">
      <formula>"休"</formula>
    </cfRule>
  </conditionalFormatting>
  <conditionalFormatting sqref="L40">
    <cfRule type="cellIs" dxfId="4319" priority="383" operator="equal">
      <formula>"雨"</formula>
    </cfRule>
    <cfRule type="cellIs" dxfId="4318" priority="384" operator="equal">
      <formula>"休"</formula>
    </cfRule>
  </conditionalFormatting>
  <conditionalFormatting sqref="L42">
    <cfRule type="cellIs" dxfId="4317" priority="381" operator="equal">
      <formula>"雨"</formula>
    </cfRule>
    <cfRule type="cellIs" dxfId="4316" priority="382" operator="equal">
      <formula>"休"</formula>
    </cfRule>
  </conditionalFormatting>
  <conditionalFormatting sqref="M40">
    <cfRule type="cellIs" dxfId="4315" priority="379" operator="equal">
      <formula>"雨"</formula>
    </cfRule>
    <cfRule type="cellIs" dxfId="4314" priority="380" operator="equal">
      <formula>"休"</formula>
    </cfRule>
  </conditionalFormatting>
  <conditionalFormatting sqref="M42">
    <cfRule type="cellIs" dxfId="4313" priority="377" operator="equal">
      <formula>"雨"</formula>
    </cfRule>
    <cfRule type="cellIs" dxfId="4312" priority="378" operator="equal">
      <formula>"休"</formula>
    </cfRule>
  </conditionalFormatting>
  <conditionalFormatting sqref="S40">
    <cfRule type="cellIs" dxfId="4311" priority="375" operator="equal">
      <formula>"雨"</formula>
    </cfRule>
    <cfRule type="cellIs" dxfId="4310" priority="376" operator="equal">
      <formula>"休"</formula>
    </cfRule>
  </conditionalFormatting>
  <conditionalFormatting sqref="S42">
    <cfRule type="cellIs" dxfId="4309" priority="373" operator="equal">
      <formula>"雨"</formula>
    </cfRule>
    <cfRule type="cellIs" dxfId="4308" priority="374" operator="equal">
      <formula>"休"</formula>
    </cfRule>
  </conditionalFormatting>
  <conditionalFormatting sqref="T40">
    <cfRule type="cellIs" dxfId="4307" priority="371" operator="equal">
      <formula>"雨"</formula>
    </cfRule>
    <cfRule type="cellIs" dxfId="4306" priority="372" operator="equal">
      <formula>"休"</formula>
    </cfRule>
  </conditionalFormatting>
  <conditionalFormatting sqref="T42">
    <cfRule type="cellIs" dxfId="4305" priority="369" operator="equal">
      <formula>"雨"</formula>
    </cfRule>
    <cfRule type="cellIs" dxfId="4304" priority="370" operator="equal">
      <formula>"休"</formula>
    </cfRule>
  </conditionalFormatting>
  <conditionalFormatting sqref="Z40">
    <cfRule type="cellIs" dxfId="4303" priority="367" operator="equal">
      <formula>"雨"</formula>
    </cfRule>
    <cfRule type="cellIs" dxfId="4302" priority="368" operator="equal">
      <formula>"休"</formula>
    </cfRule>
  </conditionalFormatting>
  <conditionalFormatting sqref="Z42">
    <cfRule type="cellIs" dxfId="4301" priority="365" operator="equal">
      <formula>"雨"</formula>
    </cfRule>
    <cfRule type="cellIs" dxfId="4300" priority="366" operator="equal">
      <formula>"休"</formula>
    </cfRule>
  </conditionalFormatting>
  <conditionalFormatting sqref="AA40">
    <cfRule type="cellIs" dxfId="4299" priority="363" operator="equal">
      <formula>"雨"</formula>
    </cfRule>
    <cfRule type="cellIs" dxfId="4298" priority="364" operator="equal">
      <formula>"休"</formula>
    </cfRule>
  </conditionalFormatting>
  <conditionalFormatting sqref="AA42">
    <cfRule type="cellIs" dxfId="4297" priority="361" operator="equal">
      <formula>"雨"</formula>
    </cfRule>
    <cfRule type="cellIs" dxfId="4296" priority="362" operator="equal">
      <formula>"休"</formula>
    </cfRule>
  </conditionalFormatting>
  <conditionalFormatting sqref="AG40">
    <cfRule type="cellIs" dxfId="4295" priority="359" operator="equal">
      <formula>"雨"</formula>
    </cfRule>
    <cfRule type="cellIs" dxfId="4294" priority="360" operator="equal">
      <formula>"休"</formula>
    </cfRule>
  </conditionalFormatting>
  <conditionalFormatting sqref="AG42">
    <cfRule type="cellIs" dxfId="4293" priority="357" operator="equal">
      <formula>"雨"</formula>
    </cfRule>
    <cfRule type="cellIs" dxfId="4292" priority="358" operator="equal">
      <formula>"休"</formula>
    </cfRule>
  </conditionalFormatting>
  <conditionalFormatting sqref="AH40">
    <cfRule type="cellIs" dxfId="4291" priority="355" operator="equal">
      <formula>"雨"</formula>
    </cfRule>
    <cfRule type="cellIs" dxfId="4290" priority="356" operator="equal">
      <formula>"休"</formula>
    </cfRule>
  </conditionalFormatting>
  <conditionalFormatting sqref="AH42">
    <cfRule type="cellIs" dxfId="4289" priority="353" operator="equal">
      <formula>"雨"</formula>
    </cfRule>
    <cfRule type="cellIs" dxfId="4288" priority="354" operator="equal">
      <formula>"休"</formula>
    </cfRule>
  </conditionalFormatting>
  <conditionalFormatting sqref="I54">
    <cfRule type="cellIs" dxfId="4287" priority="351" operator="equal">
      <formula>"雨"</formula>
    </cfRule>
    <cfRule type="cellIs" dxfId="4286" priority="352" operator="equal">
      <formula>"休"</formula>
    </cfRule>
  </conditionalFormatting>
  <conditionalFormatting sqref="I56">
    <cfRule type="cellIs" dxfId="4285" priority="349" operator="equal">
      <formula>"雨"</formula>
    </cfRule>
    <cfRule type="cellIs" dxfId="4284" priority="350" operator="equal">
      <formula>"休"</formula>
    </cfRule>
  </conditionalFormatting>
  <conditionalFormatting sqref="J54">
    <cfRule type="cellIs" dxfId="4283" priority="347" operator="equal">
      <formula>"雨"</formula>
    </cfRule>
    <cfRule type="cellIs" dxfId="4282" priority="348" operator="equal">
      <formula>"休"</formula>
    </cfRule>
  </conditionalFormatting>
  <conditionalFormatting sqref="J56">
    <cfRule type="cellIs" dxfId="4281" priority="345" operator="equal">
      <formula>"雨"</formula>
    </cfRule>
    <cfRule type="cellIs" dxfId="4280" priority="346" operator="equal">
      <formula>"休"</formula>
    </cfRule>
  </conditionalFormatting>
  <conditionalFormatting sqref="P54">
    <cfRule type="cellIs" dxfId="4279" priority="343" operator="equal">
      <formula>"雨"</formula>
    </cfRule>
    <cfRule type="cellIs" dxfId="4278" priority="344" operator="equal">
      <formula>"休"</formula>
    </cfRule>
  </conditionalFormatting>
  <conditionalFormatting sqref="P56">
    <cfRule type="cellIs" dxfId="4277" priority="341" operator="equal">
      <formula>"雨"</formula>
    </cfRule>
    <cfRule type="cellIs" dxfId="4276" priority="342" operator="equal">
      <formula>"休"</formula>
    </cfRule>
  </conditionalFormatting>
  <conditionalFormatting sqref="Q54">
    <cfRule type="cellIs" dxfId="4275" priority="339" operator="equal">
      <formula>"雨"</formula>
    </cfRule>
    <cfRule type="cellIs" dxfId="4274" priority="340" operator="equal">
      <formula>"休"</formula>
    </cfRule>
  </conditionalFormatting>
  <conditionalFormatting sqref="Q56">
    <cfRule type="cellIs" dxfId="4273" priority="337" operator="equal">
      <formula>"雨"</formula>
    </cfRule>
    <cfRule type="cellIs" dxfId="4272" priority="338" operator="equal">
      <formula>"休"</formula>
    </cfRule>
  </conditionalFormatting>
  <conditionalFormatting sqref="W54">
    <cfRule type="cellIs" dxfId="4271" priority="335" operator="equal">
      <formula>"雨"</formula>
    </cfRule>
    <cfRule type="cellIs" dxfId="4270" priority="336" operator="equal">
      <formula>"休"</formula>
    </cfRule>
  </conditionalFormatting>
  <conditionalFormatting sqref="W56">
    <cfRule type="cellIs" dxfId="4269" priority="333" operator="equal">
      <formula>"雨"</formula>
    </cfRule>
    <cfRule type="cellIs" dxfId="4268" priority="334" operator="equal">
      <formula>"休"</formula>
    </cfRule>
  </conditionalFormatting>
  <conditionalFormatting sqref="X54">
    <cfRule type="cellIs" dxfId="4267" priority="331" operator="equal">
      <formula>"雨"</formula>
    </cfRule>
    <cfRule type="cellIs" dxfId="4266" priority="332" operator="equal">
      <formula>"休"</formula>
    </cfRule>
  </conditionalFormatting>
  <conditionalFormatting sqref="X56">
    <cfRule type="cellIs" dxfId="4265" priority="329" operator="equal">
      <formula>"雨"</formula>
    </cfRule>
    <cfRule type="cellIs" dxfId="4264" priority="330" operator="equal">
      <formula>"休"</formula>
    </cfRule>
  </conditionalFormatting>
  <conditionalFormatting sqref="AD54">
    <cfRule type="cellIs" dxfId="4263" priority="327" operator="equal">
      <formula>"雨"</formula>
    </cfRule>
    <cfRule type="cellIs" dxfId="4262" priority="328" operator="equal">
      <formula>"休"</formula>
    </cfRule>
  </conditionalFormatting>
  <conditionalFormatting sqref="AD56">
    <cfRule type="cellIs" dxfId="4261" priority="325" operator="equal">
      <formula>"雨"</formula>
    </cfRule>
    <cfRule type="cellIs" dxfId="4260" priority="326" operator="equal">
      <formula>"休"</formula>
    </cfRule>
  </conditionalFormatting>
  <conditionalFormatting sqref="AE54">
    <cfRule type="cellIs" dxfId="4259" priority="323" operator="equal">
      <formula>"雨"</formula>
    </cfRule>
    <cfRule type="cellIs" dxfId="4258" priority="324" operator="equal">
      <formula>"休"</formula>
    </cfRule>
  </conditionalFormatting>
  <conditionalFormatting sqref="AE56">
    <cfRule type="cellIs" dxfId="4257" priority="321" operator="equal">
      <formula>"雨"</formula>
    </cfRule>
    <cfRule type="cellIs" dxfId="4256" priority="322" operator="equal">
      <formula>"休"</formula>
    </cfRule>
  </conditionalFormatting>
  <conditionalFormatting sqref="G68">
    <cfRule type="cellIs" dxfId="4255" priority="319" operator="equal">
      <formula>"雨"</formula>
    </cfRule>
    <cfRule type="cellIs" dxfId="4254" priority="320" operator="equal">
      <formula>"休"</formula>
    </cfRule>
  </conditionalFormatting>
  <conditionalFormatting sqref="G70">
    <cfRule type="cellIs" dxfId="4253" priority="317" operator="equal">
      <formula>"雨"</formula>
    </cfRule>
    <cfRule type="cellIs" dxfId="4252" priority="318" operator="equal">
      <formula>"休"</formula>
    </cfRule>
  </conditionalFormatting>
  <conditionalFormatting sqref="H68">
    <cfRule type="cellIs" dxfId="4251" priority="315" operator="equal">
      <formula>"雨"</formula>
    </cfRule>
    <cfRule type="cellIs" dxfId="4250" priority="316" operator="equal">
      <formula>"休"</formula>
    </cfRule>
  </conditionalFormatting>
  <conditionalFormatting sqref="H70">
    <cfRule type="cellIs" dxfId="4249" priority="313" operator="equal">
      <formula>"雨"</formula>
    </cfRule>
    <cfRule type="cellIs" dxfId="4248" priority="314" operator="equal">
      <formula>"休"</formula>
    </cfRule>
  </conditionalFormatting>
  <conditionalFormatting sqref="N68">
    <cfRule type="cellIs" dxfId="4247" priority="311" operator="equal">
      <formula>"雨"</formula>
    </cfRule>
    <cfRule type="cellIs" dxfId="4246" priority="312" operator="equal">
      <formula>"休"</formula>
    </cfRule>
  </conditionalFormatting>
  <conditionalFormatting sqref="N70">
    <cfRule type="cellIs" dxfId="4245" priority="309" operator="equal">
      <formula>"雨"</formula>
    </cfRule>
    <cfRule type="cellIs" dxfId="4244" priority="310" operator="equal">
      <formula>"休"</formula>
    </cfRule>
  </conditionalFormatting>
  <conditionalFormatting sqref="O68">
    <cfRule type="cellIs" dxfId="4243" priority="307" operator="equal">
      <formula>"雨"</formula>
    </cfRule>
    <cfRule type="cellIs" dxfId="4242" priority="308" operator="equal">
      <formula>"休"</formula>
    </cfRule>
  </conditionalFormatting>
  <conditionalFormatting sqref="O70">
    <cfRule type="cellIs" dxfId="4241" priority="305" operator="equal">
      <formula>"雨"</formula>
    </cfRule>
    <cfRule type="cellIs" dxfId="4240" priority="306" operator="equal">
      <formula>"休"</formula>
    </cfRule>
  </conditionalFormatting>
  <conditionalFormatting sqref="U68">
    <cfRule type="cellIs" dxfId="4239" priority="303" operator="equal">
      <formula>"雨"</formula>
    </cfRule>
    <cfRule type="cellIs" dxfId="4238" priority="304" operator="equal">
      <formula>"休"</formula>
    </cfRule>
  </conditionalFormatting>
  <conditionalFormatting sqref="U70">
    <cfRule type="cellIs" dxfId="4237" priority="301" operator="equal">
      <formula>"雨"</formula>
    </cfRule>
    <cfRule type="cellIs" dxfId="4236" priority="302" operator="equal">
      <formula>"休"</formula>
    </cfRule>
  </conditionalFormatting>
  <conditionalFormatting sqref="V68">
    <cfRule type="cellIs" dxfId="4235" priority="299" operator="equal">
      <formula>"雨"</formula>
    </cfRule>
    <cfRule type="cellIs" dxfId="4234" priority="300" operator="equal">
      <formula>"休"</formula>
    </cfRule>
  </conditionalFormatting>
  <conditionalFormatting sqref="V70">
    <cfRule type="cellIs" dxfId="4233" priority="297" operator="equal">
      <formula>"雨"</formula>
    </cfRule>
    <cfRule type="cellIs" dxfId="4232" priority="298" operator="equal">
      <formula>"休"</formula>
    </cfRule>
  </conditionalFormatting>
  <conditionalFormatting sqref="AB68">
    <cfRule type="cellIs" dxfId="4231" priority="295" operator="equal">
      <formula>"雨"</formula>
    </cfRule>
    <cfRule type="cellIs" dxfId="4230" priority="296" operator="equal">
      <formula>"休"</formula>
    </cfRule>
  </conditionalFormatting>
  <conditionalFormatting sqref="AB70">
    <cfRule type="cellIs" dxfId="4229" priority="293" operator="equal">
      <formula>"雨"</formula>
    </cfRule>
    <cfRule type="cellIs" dxfId="4228" priority="294" operator="equal">
      <formula>"休"</formula>
    </cfRule>
  </conditionalFormatting>
  <conditionalFormatting sqref="AC68">
    <cfRule type="cellIs" dxfId="4227" priority="291" operator="equal">
      <formula>"雨"</formula>
    </cfRule>
    <cfRule type="cellIs" dxfId="4226" priority="292" operator="equal">
      <formula>"休"</formula>
    </cfRule>
  </conditionalFormatting>
  <conditionalFormatting sqref="AC70">
    <cfRule type="cellIs" dxfId="4225" priority="289" operator="equal">
      <formula>"雨"</formula>
    </cfRule>
    <cfRule type="cellIs" dxfId="4224" priority="290" operator="equal">
      <formula>"休"</formula>
    </cfRule>
  </conditionalFormatting>
  <conditionalFormatting sqref="D82">
    <cfRule type="cellIs" dxfId="4223" priority="287" operator="equal">
      <formula>"雨"</formula>
    </cfRule>
    <cfRule type="cellIs" dxfId="4222" priority="288" operator="equal">
      <formula>"休"</formula>
    </cfRule>
  </conditionalFormatting>
  <conditionalFormatting sqref="D84">
    <cfRule type="cellIs" dxfId="4221" priority="285" operator="equal">
      <formula>"雨"</formula>
    </cfRule>
    <cfRule type="cellIs" dxfId="4220" priority="286" operator="equal">
      <formula>"休"</formula>
    </cfRule>
  </conditionalFormatting>
  <conditionalFormatting sqref="E82">
    <cfRule type="cellIs" dxfId="4219" priority="283" operator="equal">
      <formula>"雨"</formula>
    </cfRule>
    <cfRule type="cellIs" dxfId="4218" priority="284" operator="equal">
      <formula>"休"</formula>
    </cfRule>
  </conditionalFormatting>
  <conditionalFormatting sqref="E84">
    <cfRule type="cellIs" dxfId="4217" priority="281" operator="equal">
      <formula>"雨"</formula>
    </cfRule>
    <cfRule type="cellIs" dxfId="4216" priority="282" operator="equal">
      <formula>"休"</formula>
    </cfRule>
  </conditionalFormatting>
  <conditionalFormatting sqref="K82">
    <cfRule type="cellIs" dxfId="4215" priority="279" operator="equal">
      <formula>"雨"</formula>
    </cfRule>
    <cfRule type="cellIs" dxfId="4214" priority="280" operator="equal">
      <formula>"休"</formula>
    </cfRule>
  </conditionalFormatting>
  <conditionalFormatting sqref="K84">
    <cfRule type="cellIs" dxfId="4213" priority="277" operator="equal">
      <formula>"雨"</formula>
    </cfRule>
    <cfRule type="cellIs" dxfId="4212" priority="278" operator="equal">
      <formula>"休"</formula>
    </cfRule>
  </conditionalFormatting>
  <conditionalFormatting sqref="L82">
    <cfRule type="cellIs" dxfId="4211" priority="275" operator="equal">
      <formula>"雨"</formula>
    </cfRule>
    <cfRule type="cellIs" dxfId="4210" priority="276" operator="equal">
      <formula>"休"</formula>
    </cfRule>
  </conditionalFormatting>
  <conditionalFormatting sqref="L84">
    <cfRule type="cellIs" dxfId="4209" priority="273" operator="equal">
      <formula>"雨"</formula>
    </cfRule>
    <cfRule type="cellIs" dxfId="4208" priority="274" operator="equal">
      <formula>"休"</formula>
    </cfRule>
  </conditionalFormatting>
  <conditionalFormatting sqref="R82">
    <cfRule type="cellIs" dxfId="4207" priority="271" operator="equal">
      <formula>"雨"</formula>
    </cfRule>
    <cfRule type="cellIs" dxfId="4206" priority="272" operator="equal">
      <formula>"休"</formula>
    </cfRule>
  </conditionalFormatting>
  <conditionalFormatting sqref="R84">
    <cfRule type="cellIs" dxfId="4205" priority="269" operator="equal">
      <formula>"雨"</formula>
    </cfRule>
    <cfRule type="cellIs" dxfId="4204" priority="270" operator="equal">
      <formula>"休"</formula>
    </cfRule>
  </conditionalFormatting>
  <conditionalFormatting sqref="S82">
    <cfRule type="cellIs" dxfId="4203" priority="267" operator="equal">
      <formula>"雨"</formula>
    </cfRule>
    <cfRule type="cellIs" dxfId="4202" priority="268" operator="equal">
      <formula>"休"</formula>
    </cfRule>
  </conditionalFormatting>
  <conditionalFormatting sqref="S84">
    <cfRule type="cellIs" dxfId="4201" priority="265" operator="equal">
      <formula>"雨"</formula>
    </cfRule>
    <cfRule type="cellIs" dxfId="4200" priority="266" operator="equal">
      <formula>"休"</formula>
    </cfRule>
  </conditionalFormatting>
  <conditionalFormatting sqref="Y82">
    <cfRule type="cellIs" dxfId="4199" priority="263" operator="equal">
      <formula>"雨"</formula>
    </cfRule>
    <cfRule type="cellIs" dxfId="4198" priority="264" operator="equal">
      <formula>"休"</formula>
    </cfRule>
  </conditionalFormatting>
  <conditionalFormatting sqref="Y84">
    <cfRule type="cellIs" dxfId="4197" priority="261" operator="equal">
      <formula>"雨"</formula>
    </cfRule>
    <cfRule type="cellIs" dxfId="4196" priority="262" operator="equal">
      <formula>"休"</formula>
    </cfRule>
  </conditionalFormatting>
  <conditionalFormatting sqref="Z82">
    <cfRule type="cellIs" dxfId="4195" priority="259" operator="equal">
      <formula>"雨"</formula>
    </cfRule>
    <cfRule type="cellIs" dxfId="4194" priority="260" operator="equal">
      <formula>"休"</formula>
    </cfRule>
  </conditionalFormatting>
  <conditionalFormatting sqref="Z84">
    <cfRule type="cellIs" dxfId="4193" priority="257" operator="equal">
      <formula>"雨"</formula>
    </cfRule>
    <cfRule type="cellIs" dxfId="4192" priority="258" operator="equal">
      <formula>"休"</formula>
    </cfRule>
  </conditionalFormatting>
  <conditionalFormatting sqref="AF82">
    <cfRule type="cellIs" dxfId="4191" priority="255" operator="equal">
      <formula>"雨"</formula>
    </cfRule>
    <cfRule type="cellIs" dxfId="4190" priority="256" operator="equal">
      <formula>"休"</formula>
    </cfRule>
  </conditionalFormatting>
  <conditionalFormatting sqref="AF84">
    <cfRule type="cellIs" dxfId="4189" priority="253" operator="equal">
      <formula>"雨"</formula>
    </cfRule>
    <cfRule type="cellIs" dxfId="4188" priority="254" operator="equal">
      <formula>"休"</formula>
    </cfRule>
  </conditionalFormatting>
  <conditionalFormatting sqref="I96">
    <cfRule type="cellIs" dxfId="4187" priority="251" operator="equal">
      <formula>"雨"</formula>
    </cfRule>
    <cfRule type="cellIs" dxfId="4186" priority="252" operator="equal">
      <formula>"休"</formula>
    </cfRule>
  </conditionalFormatting>
  <conditionalFormatting sqref="I98">
    <cfRule type="cellIs" dxfId="4185" priority="249" operator="equal">
      <formula>"雨"</formula>
    </cfRule>
    <cfRule type="cellIs" dxfId="4184" priority="250" operator="equal">
      <formula>"休"</formula>
    </cfRule>
  </conditionalFormatting>
  <conditionalFormatting sqref="J96">
    <cfRule type="cellIs" dxfId="4183" priority="247" operator="equal">
      <formula>"雨"</formula>
    </cfRule>
    <cfRule type="cellIs" dxfId="4182" priority="248" operator="equal">
      <formula>"休"</formula>
    </cfRule>
  </conditionalFormatting>
  <conditionalFormatting sqref="J98">
    <cfRule type="cellIs" dxfId="4181" priority="245" operator="equal">
      <formula>"雨"</formula>
    </cfRule>
    <cfRule type="cellIs" dxfId="4180" priority="246" operator="equal">
      <formula>"休"</formula>
    </cfRule>
  </conditionalFormatting>
  <conditionalFormatting sqref="P96">
    <cfRule type="cellIs" dxfId="4179" priority="243" operator="equal">
      <formula>"雨"</formula>
    </cfRule>
    <cfRule type="cellIs" dxfId="4178" priority="244" operator="equal">
      <formula>"休"</formula>
    </cfRule>
  </conditionalFormatting>
  <conditionalFormatting sqref="P98">
    <cfRule type="cellIs" dxfId="4177" priority="241" operator="equal">
      <formula>"雨"</formula>
    </cfRule>
    <cfRule type="cellIs" dxfId="4176" priority="242" operator="equal">
      <formula>"休"</formula>
    </cfRule>
  </conditionalFormatting>
  <conditionalFormatting sqref="Q96">
    <cfRule type="cellIs" dxfId="4175" priority="239" operator="equal">
      <formula>"雨"</formula>
    </cfRule>
    <cfRule type="cellIs" dxfId="4174" priority="240" operator="equal">
      <formula>"休"</formula>
    </cfRule>
  </conditionalFormatting>
  <conditionalFormatting sqref="Q98">
    <cfRule type="cellIs" dxfId="4173" priority="237" operator="equal">
      <formula>"雨"</formula>
    </cfRule>
    <cfRule type="cellIs" dxfId="4172" priority="238" operator="equal">
      <formula>"休"</formula>
    </cfRule>
  </conditionalFormatting>
  <conditionalFormatting sqref="W96">
    <cfRule type="cellIs" dxfId="4171" priority="235" operator="equal">
      <formula>"雨"</formula>
    </cfRule>
    <cfRule type="cellIs" dxfId="4170" priority="236" operator="equal">
      <formula>"休"</formula>
    </cfRule>
  </conditionalFormatting>
  <conditionalFormatting sqref="W98">
    <cfRule type="cellIs" dxfId="4169" priority="233" operator="equal">
      <formula>"雨"</formula>
    </cfRule>
    <cfRule type="cellIs" dxfId="4168" priority="234" operator="equal">
      <formula>"休"</formula>
    </cfRule>
  </conditionalFormatting>
  <conditionalFormatting sqref="X96">
    <cfRule type="cellIs" dxfId="4167" priority="231" operator="equal">
      <formula>"雨"</formula>
    </cfRule>
    <cfRule type="cellIs" dxfId="4166" priority="232" operator="equal">
      <formula>"休"</formula>
    </cfRule>
  </conditionalFormatting>
  <conditionalFormatting sqref="X98">
    <cfRule type="cellIs" dxfId="4165" priority="229" operator="equal">
      <formula>"雨"</formula>
    </cfRule>
    <cfRule type="cellIs" dxfId="4164" priority="230" operator="equal">
      <formula>"休"</formula>
    </cfRule>
  </conditionalFormatting>
  <conditionalFormatting sqref="AD96">
    <cfRule type="cellIs" dxfId="4163" priority="227" operator="equal">
      <formula>"雨"</formula>
    </cfRule>
    <cfRule type="cellIs" dxfId="4162" priority="228" operator="equal">
      <formula>"休"</formula>
    </cfRule>
  </conditionalFormatting>
  <conditionalFormatting sqref="AD98">
    <cfRule type="cellIs" dxfId="4161" priority="225" operator="equal">
      <formula>"雨"</formula>
    </cfRule>
    <cfRule type="cellIs" dxfId="4160" priority="226" operator="equal">
      <formula>"休"</formula>
    </cfRule>
  </conditionalFormatting>
  <conditionalFormatting sqref="F110">
    <cfRule type="cellIs" dxfId="4159" priority="223" operator="equal">
      <formula>"雨"</formula>
    </cfRule>
    <cfRule type="cellIs" dxfId="4158" priority="224" operator="equal">
      <formula>"休"</formula>
    </cfRule>
  </conditionalFormatting>
  <conditionalFormatting sqref="F112">
    <cfRule type="cellIs" dxfId="4157" priority="221" operator="equal">
      <formula>"雨"</formula>
    </cfRule>
    <cfRule type="cellIs" dxfId="4156" priority="222" operator="equal">
      <formula>"休"</formula>
    </cfRule>
  </conditionalFormatting>
  <conditionalFormatting sqref="G110">
    <cfRule type="cellIs" dxfId="4155" priority="219" operator="equal">
      <formula>"雨"</formula>
    </cfRule>
    <cfRule type="cellIs" dxfId="4154" priority="220" operator="equal">
      <formula>"休"</formula>
    </cfRule>
  </conditionalFormatting>
  <conditionalFormatting sqref="G112">
    <cfRule type="cellIs" dxfId="4153" priority="217" operator="equal">
      <formula>"雨"</formula>
    </cfRule>
    <cfRule type="cellIs" dxfId="4152" priority="218" operator="equal">
      <formula>"休"</formula>
    </cfRule>
  </conditionalFormatting>
  <conditionalFormatting sqref="M110">
    <cfRule type="cellIs" dxfId="4151" priority="215" operator="equal">
      <formula>"雨"</formula>
    </cfRule>
    <cfRule type="cellIs" dxfId="4150" priority="216" operator="equal">
      <formula>"休"</formula>
    </cfRule>
  </conditionalFormatting>
  <conditionalFormatting sqref="M112">
    <cfRule type="cellIs" dxfId="4149" priority="213" operator="equal">
      <formula>"雨"</formula>
    </cfRule>
    <cfRule type="cellIs" dxfId="4148" priority="214" operator="equal">
      <formula>"休"</formula>
    </cfRule>
  </conditionalFormatting>
  <conditionalFormatting sqref="N110">
    <cfRule type="cellIs" dxfId="4147" priority="211" operator="equal">
      <formula>"雨"</formula>
    </cfRule>
    <cfRule type="cellIs" dxfId="4146" priority="212" operator="equal">
      <formula>"休"</formula>
    </cfRule>
  </conditionalFormatting>
  <conditionalFormatting sqref="N112">
    <cfRule type="cellIs" dxfId="4145" priority="209" operator="equal">
      <formula>"雨"</formula>
    </cfRule>
    <cfRule type="cellIs" dxfId="4144" priority="210" operator="equal">
      <formula>"休"</formula>
    </cfRule>
  </conditionalFormatting>
  <conditionalFormatting sqref="T110">
    <cfRule type="cellIs" dxfId="4143" priority="207" operator="equal">
      <formula>"雨"</formula>
    </cfRule>
    <cfRule type="cellIs" dxfId="4142" priority="208" operator="equal">
      <formula>"休"</formula>
    </cfRule>
  </conditionalFormatting>
  <conditionalFormatting sqref="T112">
    <cfRule type="cellIs" dxfId="4141" priority="205" operator="equal">
      <formula>"雨"</formula>
    </cfRule>
    <cfRule type="cellIs" dxfId="4140" priority="206" operator="equal">
      <formula>"休"</formula>
    </cfRule>
  </conditionalFormatting>
  <conditionalFormatting sqref="U110">
    <cfRule type="cellIs" dxfId="4139" priority="203" operator="equal">
      <formula>"雨"</formula>
    </cfRule>
    <cfRule type="cellIs" dxfId="4138" priority="204" operator="equal">
      <formula>"休"</formula>
    </cfRule>
  </conditionalFormatting>
  <conditionalFormatting sqref="U112">
    <cfRule type="cellIs" dxfId="4137" priority="201" operator="equal">
      <formula>"雨"</formula>
    </cfRule>
    <cfRule type="cellIs" dxfId="4136" priority="202" operator="equal">
      <formula>"休"</formula>
    </cfRule>
  </conditionalFormatting>
  <conditionalFormatting sqref="AA110">
    <cfRule type="cellIs" dxfId="4135" priority="199" operator="equal">
      <formula>"雨"</formula>
    </cfRule>
    <cfRule type="cellIs" dxfId="4134" priority="200" operator="equal">
      <formula>"休"</formula>
    </cfRule>
  </conditionalFormatting>
  <conditionalFormatting sqref="AA112">
    <cfRule type="cellIs" dxfId="4133" priority="197" operator="equal">
      <formula>"雨"</formula>
    </cfRule>
    <cfRule type="cellIs" dxfId="4132" priority="198" operator="equal">
      <formula>"休"</formula>
    </cfRule>
  </conditionalFormatting>
  <conditionalFormatting sqref="AB110">
    <cfRule type="cellIs" dxfId="4131" priority="195" operator="equal">
      <formula>"雨"</formula>
    </cfRule>
    <cfRule type="cellIs" dxfId="4130" priority="196" operator="equal">
      <formula>"休"</formula>
    </cfRule>
  </conditionalFormatting>
  <conditionalFormatting sqref="AB112">
    <cfRule type="cellIs" dxfId="4129" priority="193" operator="equal">
      <formula>"雨"</formula>
    </cfRule>
    <cfRule type="cellIs" dxfId="4128" priority="194" operator="equal">
      <formula>"休"</formula>
    </cfRule>
  </conditionalFormatting>
  <conditionalFormatting sqref="AH110">
    <cfRule type="cellIs" dxfId="4127" priority="191" operator="equal">
      <formula>"雨"</formula>
    </cfRule>
    <cfRule type="cellIs" dxfId="4126" priority="192" operator="equal">
      <formula>"休"</formula>
    </cfRule>
  </conditionalFormatting>
  <conditionalFormatting sqref="AH112">
    <cfRule type="cellIs" dxfId="4125" priority="189" operator="equal">
      <formula>"雨"</formula>
    </cfRule>
    <cfRule type="cellIs" dxfId="4124" priority="190" operator="equal">
      <formula>"休"</formula>
    </cfRule>
  </conditionalFormatting>
  <conditionalFormatting sqref="J138">
    <cfRule type="cellIs" dxfId="4123" priority="187" operator="equal">
      <formula>"雨"</formula>
    </cfRule>
    <cfRule type="cellIs" dxfId="4122" priority="188" operator="equal">
      <formula>"休"</formula>
    </cfRule>
  </conditionalFormatting>
  <conditionalFormatting sqref="J140">
    <cfRule type="cellIs" dxfId="4121" priority="185" operator="equal">
      <formula>"雨"</formula>
    </cfRule>
    <cfRule type="cellIs" dxfId="4120" priority="186" operator="equal">
      <formula>"休"</formula>
    </cfRule>
  </conditionalFormatting>
  <conditionalFormatting sqref="K138">
    <cfRule type="cellIs" dxfId="4119" priority="183" operator="equal">
      <formula>"雨"</formula>
    </cfRule>
    <cfRule type="cellIs" dxfId="4118" priority="184" operator="equal">
      <formula>"休"</formula>
    </cfRule>
  </conditionalFormatting>
  <conditionalFormatting sqref="K140">
    <cfRule type="cellIs" dxfId="4117" priority="181" operator="equal">
      <formula>"雨"</formula>
    </cfRule>
    <cfRule type="cellIs" dxfId="4116" priority="182" operator="equal">
      <formula>"休"</formula>
    </cfRule>
  </conditionalFormatting>
  <conditionalFormatting sqref="Q138">
    <cfRule type="cellIs" dxfId="4115" priority="179" operator="equal">
      <formula>"雨"</formula>
    </cfRule>
    <cfRule type="cellIs" dxfId="4114" priority="180" operator="equal">
      <formula>"休"</formula>
    </cfRule>
  </conditionalFormatting>
  <conditionalFormatting sqref="Q140">
    <cfRule type="cellIs" dxfId="4113" priority="177" operator="equal">
      <formula>"雨"</formula>
    </cfRule>
    <cfRule type="cellIs" dxfId="4112" priority="178" operator="equal">
      <formula>"休"</formula>
    </cfRule>
  </conditionalFormatting>
  <conditionalFormatting sqref="R138">
    <cfRule type="cellIs" dxfId="4111" priority="175" operator="equal">
      <formula>"雨"</formula>
    </cfRule>
    <cfRule type="cellIs" dxfId="4110" priority="176" operator="equal">
      <formula>"休"</formula>
    </cfRule>
  </conditionalFormatting>
  <conditionalFormatting sqref="R140">
    <cfRule type="cellIs" dxfId="4109" priority="173" operator="equal">
      <formula>"雨"</formula>
    </cfRule>
    <cfRule type="cellIs" dxfId="4108" priority="174" operator="equal">
      <formula>"休"</formula>
    </cfRule>
  </conditionalFormatting>
  <conditionalFormatting sqref="X138">
    <cfRule type="cellIs" dxfId="4107" priority="171" operator="equal">
      <formula>"雨"</formula>
    </cfRule>
    <cfRule type="cellIs" dxfId="4106" priority="172" operator="equal">
      <formula>"休"</formula>
    </cfRule>
  </conditionalFormatting>
  <conditionalFormatting sqref="X140">
    <cfRule type="cellIs" dxfId="4105" priority="169" operator="equal">
      <formula>"雨"</formula>
    </cfRule>
    <cfRule type="cellIs" dxfId="4104" priority="170" operator="equal">
      <formula>"休"</formula>
    </cfRule>
  </conditionalFormatting>
  <conditionalFormatting sqref="D138">
    <cfRule type="cellIs" dxfId="4103" priority="167" operator="equal">
      <formula>"雨"</formula>
    </cfRule>
    <cfRule type="cellIs" dxfId="4102" priority="168" operator="equal">
      <formula>"休"</formula>
    </cfRule>
  </conditionalFormatting>
  <conditionalFormatting sqref="D140">
    <cfRule type="cellIs" dxfId="4101" priority="165" operator="equal">
      <formula>"雨"</formula>
    </cfRule>
    <cfRule type="cellIs" dxfId="4100" priority="166" operator="equal">
      <formula>"休"</formula>
    </cfRule>
  </conditionalFormatting>
  <conditionalFormatting sqref="AE124">
    <cfRule type="cellIs" dxfId="4099" priority="163" operator="equal">
      <formula>"雨"</formula>
    </cfRule>
    <cfRule type="cellIs" dxfId="4098" priority="164" operator="equal">
      <formula>"休"</formula>
    </cfRule>
  </conditionalFormatting>
  <conditionalFormatting sqref="AE126">
    <cfRule type="cellIs" dxfId="4097" priority="161" operator="equal">
      <formula>"雨"</formula>
    </cfRule>
    <cfRule type="cellIs" dxfId="4096" priority="162" operator="equal">
      <formula>"休"</formula>
    </cfRule>
  </conditionalFormatting>
  <conditionalFormatting sqref="AG82">
    <cfRule type="cellIs" dxfId="4095" priority="159" operator="equal">
      <formula>"雨"</formula>
    </cfRule>
    <cfRule type="cellIs" dxfId="4094" priority="160" operator="equal">
      <formula>"休"</formula>
    </cfRule>
  </conditionalFormatting>
  <conditionalFormatting sqref="AG84">
    <cfRule type="cellIs" dxfId="4093" priority="157" operator="equal">
      <formula>"雨"</formula>
    </cfRule>
    <cfRule type="cellIs" dxfId="4092" priority="158" operator="equal">
      <formula>"休"</formula>
    </cfRule>
  </conditionalFormatting>
  <conditionalFormatting sqref="AE96">
    <cfRule type="cellIs" dxfId="4091" priority="155" operator="equal">
      <formula>"雨"</formula>
    </cfRule>
    <cfRule type="cellIs" dxfId="4090" priority="156" operator="equal">
      <formula>"休"</formula>
    </cfRule>
  </conditionalFormatting>
  <conditionalFormatting sqref="AE98">
    <cfRule type="cellIs" dxfId="4089" priority="153" operator="equal">
      <formula>"雨"</formula>
    </cfRule>
    <cfRule type="cellIs" dxfId="4088" priority="154" operator="equal">
      <formula>"休"</formula>
    </cfRule>
  </conditionalFormatting>
  <conditionalFormatting sqref="AE12">
    <cfRule type="cellIs" dxfId="4087" priority="151" operator="equal">
      <formula>"雨"</formula>
    </cfRule>
    <cfRule type="cellIs" dxfId="4086" priority="152" operator="equal">
      <formula>"休"</formula>
    </cfRule>
  </conditionalFormatting>
  <conditionalFormatting sqref="AE14">
    <cfRule type="cellIs" dxfId="4085" priority="149" operator="equal">
      <formula>"雨"</formula>
    </cfRule>
    <cfRule type="cellIs" dxfId="4084" priority="150" operator="equal">
      <formula>"休"</formula>
    </cfRule>
  </conditionalFormatting>
  <conditionalFormatting sqref="Q12">
    <cfRule type="cellIs" dxfId="4083" priority="147" operator="equal">
      <formula>"雨"</formula>
    </cfRule>
    <cfRule type="cellIs" dxfId="4082" priority="148" operator="equal">
      <formula>"休"</formula>
    </cfRule>
  </conditionalFormatting>
  <conditionalFormatting sqref="Q14">
    <cfRule type="cellIs" dxfId="4081" priority="145" operator="equal">
      <formula>"雨"</formula>
    </cfRule>
    <cfRule type="cellIs" dxfId="4080" priority="146" operator="equal">
      <formula>"休"</formula>
    </cfRule>
  </conditionalFormatting>
  <conditionalFormatting sqref="AC26">
    <cfRule type="cellIs" dxfId="4079" priority="143" operator="equal">
      <formula>"雨"</formula>
    </cfRule>
    <cfRule type="cellIs" dxfId="4078" priority="144" operator="equal">
      <formula>"休"</formula>
    </cfRule>
  </conditionalFormatting>
  <conditionalFormatting sqref="AC28">
    <cfRule type="cellIs" dxfId="4077" priority="141" operator="equal">
      <formula>"雨"</formula>
    </cfRule>
    <cfRule type="cellIs" dxfId="4076" priority="142" operator="equal">
      <formula>"休"</formula>
    </cfRule>
  </conditionalFormatting>
  <conditionalFormatting sqref="O26">
    <cfRule type="cellIs" dxfId="4075" priority="139" operator="equal">
      <formula>"雨"</formula>
    </cfRule>
    <cfRule type="cellIs" dxfId="4074" priority="140" operator="equal">
      <formula>"休"</formula>
    </cfRule>
  </conditionalFormatting>
  <conditionalFormatting sqref="O28">
    <cfRule type="cellIs" dxfId="4073" priority="137" operator="equal">
      <formula>"雨"</formula>
    </cfRule>
    <cfRule type="cellIs" dxfId="4072" priority="138" operator="equal">
      <formula>"休"</formula>
    </cfRule>
  </conditionalFormatting>
  <conditionalFormatting sqref="R12">
    <cfRule type="cellIs" dxfId="4071" priority="135" operator="equal">
      <formula>"雨"</formula>
    </cfRule>
    <cfRule type="cellIs" dxfId="4070" priority="136" operator="equal">
      <formula>"休"</formula>
    </cfRule>
  </conditionalFormatting>
  <conditionalFormatting sqref="R14">
    <cfRule type="cellIs" dxfId="4069" priority="133" operator="equal">
      <formula>"雨"</formula>
    </cfRule>
    <cfRule type="cellIs" dxfId="4068" priority="134" operator="equal">
      <formula>"休"</formula>
    </cfRule>
  </conditionalFormatting>
  <conditionalFormatting sqref="X12">
    <cfRule type="cellIs" dxfId="4067" priority="131" operator="equal">
      <formula>"雨"</formula>
    </cfRule>
    <cfRule type="cellIs" dxfId="4066" priority="132" operator="equal">
      <formula>"休"</formula>
    </cfRule>
  </conditionalFormatting>
  <conditionalFormatting sqref="X14">
    <cfRule type="cellIs" dxfId="4065" priority="129" operator="equal">
      <formula>"雨"</formula>
    </cfRule>
    <cfRule type="cellIs" dxfId="4064" priority="130" operator="equal">
      <formula>"休"</formula>
    </cfRule>
  </conditionalFormatting>
  <conditionalFormatting sqref="Y12">
    <cfRule type="cellIs" dxfId="4063" priority="127" operator="equal">
      <formula>"雨"</formula>
    </cfRule>
    <cfRule type="cellIs" dxfId="4062" priority="128" operator="equal">
      <formula>"休"</formula>
    </cfRule>
  </conditionalFormatting>
  <conditionalFormatting sqref="Y14">
    <cfRule type="cellIs" dxfId="4061" priority="125" operator="equal">
      <formula>"雨"</formula>
    </cfRule>
    <cfRule type="cellIs" dxfId="4060" priority="126" operator="equal">
      <formula>"休"</formula>
    </cfRule>
  </conditionalFormatting>
  <conditionalFormatting sqref="AF12">
    <cfRule type="cellIs" dxfId="4059" priority="123" operator="equal">
      <formula>"雨"</formula>
    </cfRule>
    <cfRule type="cellIs" dxfId="4058" priority="124" operator="equal">
      <formula>"休"</formula>
    </cfRule>
  </conditionalFormatting>
  <conditionalFormatting sqref="AF14">
    <cfRule type="cellIs" dxfId="4057" priority="121" operator="equal">
      <formula>"雨"</formula>
    </cfRule>
    <cfRule type="cellIs" dxfId="4056" priority="122" operator="equal">
      <formula>"休"</formula>
    </cfRule>
  </conditionalFormatting>
  <conditionalFormatting sqref="P12">
    <cfRule type="cellIs" dxfId="4055" priority="119" operator="equal">
      <formula>"雨"</formula>
    </cfRule>
    <cfRule type="cellIs" dxfId="4054" priority="120" operator="equal">
      <formula>"休"</formula>
    </cfRule>
  </conditionalFormatting>
  <conditionalFormatting sqref="P14">
    <cfRule type="cellIs" dxfId="4053" priority="117" operator="equal">
      <formula>"雨"</formula>
    </cfRule>
    <cfRule type="cellIs" dxfId="4052" priority="118" operator="equal">
      <formula>"休"</formula>
    </cfRule>
  </conditionalFormatting>
  <conditionalFormatting sqref="W138">
    <cfRule type="cellIs" dxfId="4051" priority="115" operator="equal">
      <formula>"雨"</formula>
    </cfRule>
    <cfRule type="cellIs" dxfId="4050" priority="116" operator="equal">
      <formula>"休"</formula>
    </cfRule>
  </conditionalFormatting>
  <conditionalFormatting sqref="W140">
    <cfRule type="cellIs" dxfId="4049" priority="113" operator="equal">
      <formula>"雨"</formula>
    </cfRule>
    <cfRule type="cellIs" dxfId="4048" priority="114" operator="equal">
      <formula>"休"</formula>
    </cfRule>
  </conditionalFormatting>
  <conditionalFormatting sqref="Y138">
    <cfRule type="cellIs" dxfId="4047" priority="111" operator="equal">
      <formula>"雨"</formula>
    </cfRule>
    <cfRule type="cellIs" dxfId="4046" priority="112" operator="equal">
      <formula>"休"</formula>
    </cfRule>
  </conditionalFormatting>
  <conditionalFormatting sqref="Y140">
    <cfRule type="cellIs" dxfId="4045" priority="109" operator="equal">
      <formula>"雨"</formula>
    </cfRule>
    <cfRule type="cellIs" dxfId="4044" priority="110" operator="equal">
      <formula>"休"</formula>
    </cfRule>
  </conditionalFormatting>
  <conditionalFormatting sqref="M12">
    <cfRule type="cellIs" dxfId="4043" priority="107" operator="equal">
      <formula>"雨"</formula>
    </cfRule>
    <cfRule type="cellIs" dxfId="4042" priority="108" operator="equal">
      <formula>"休"</formula>
    </cfRule>
  </conditionalFormatting>
  <conditionalFormatting sqref="M14">
    <cfRule type="cellIs" dxfId="4041" priority="105" operator="equal">
      <formula>"雨"</formula>
    </cfRule>
    <cfRule type="cellIs" dxfId="4040" priority="106" operator="equal">
      <formula>"休"</formula>
    </cfRule>
  </conditionalFormatting>
  <conditionalFormatting sqref="N12">
    <cfRule type="cellIs" dxfId="4039" priority="103" operator="equal">
      <formula>"雨"</formula>
    </cfRule>
    <cfRule type="cellIs" dxfId="4038" priority="104" operator="equal">
      <formula>"休"</formula>
    </cfRule>
  </conditionalFormatting>
  <conditionalFormatting sqref="N14">
    <cfRule type="cellIs" dxfId="4037" priority="101" operator="equal">
      <formula>"雨"</formula>
    </cfRule>
    <cfRule type="cellIs" dxfId="4036" priority="102" operator="equal">
      <formula>"休"</formula>
    </cfRule>
  </conditionalFormatting>
  <conditionalFormatting sqref="T12">
    <cfRule type="cellIs" dxfId="4035" priority="99" operator="equal">
      <formula>"雨"</formula>
    </cfRule>
    <cfRule type="cellIs" dxfId="4034" priority="100" operator="equal">
      <formula>"休"</formula>
    </cfRule>
  </conditionalFormatting>
  <conditionalFormatting sqref="T14">
    <cfRule type="cellIs" dxfId="4033" priority="97" operator="equal">
      <formula>"雨"</formula>
    </cfRule>
    <cfRule type="cellIs" dxfId="4032" priority="98" operator="equal">
      <formula>"休"</formula>
    </cfRule>
  </conditionalFormatting>
  <conditionalFormatting sqref="U12">
    <cfRule type="cellIs" dxfId="4031" priority="95" operator="equal">
      <formula>"雨"</formula>
    </cfRule>
    <cfRule type="cellIs" dxfId="4030" priority="96" operator="equal">
      <formula>"休"</formula>
    </cfRule>
  </conditionalFormatting>
  <conditionalFormatting sqref="U14">
    <cfRule type="cellIs" dxfId="4029" priority="93" operator="equal">
      <formula>"雨"</formula>
    </cfRule>
    <cfRule type="cellIs" dxfId="4028" priority="94" operator="equal">
      <formula>"休"</formula>
    </cfRule>
  </conditionalFormatting>
  <conditionalFormatting sqref="AA12">
    <cfRule type="cellIs" dxfId="4027" priority="91" operator="equal">
      <formula>"雨"</formula>
    </cfRule>
    <cfRule type="cellIs" dxfId="4026" priority="92" operator="equal">
      <formula>"休"</formula>
    </cfRule>
  </conditionalFormatting>
  <conditionalFormatting sqref="AA14">
    <cfRule type="cellIs" dxfId="4025" priority="89" operator="equal">
      <formula>"雨"</formula>
    </cfRule>
    <cfRule type="cellIs" dxfId="4024" priority="90" operator="equal">
      <formula>"休"</formula>
    </cfRule>
  </conditionalFormatting>
  <conditionalFormatting sqref="X26:Y26 X28:Y28">
    <cfRule type="cellIs" dxfId="4023" priority="87" operator="equal">
      <formula>"雨"</formula>
    </cfRule>
    <cfRule type="cellIs" dxfId="4022" priority="88" operator="equal">
      <formula>"休"</formula>
    </cfRule>
  </conditionalFormatting>
  <conditionalFormatting sqref="AE26:AF26 AE28:AF28">
    <cfRule type="cellIs" dxfId="4021" priority="85" operator="equal">
      <formula>"雨"</formula>
    </cfRule>
    <cfRule type="cellIs" dxfId="4020" priority="86" operator="equal">
      <formula>"休"</formula>
    </cfRule>
  </conditionalFormatting>
  <conditionalFormatting sqref="H40:I40 H42:I42">
    <cfRule type="cellIs" dxfId="4019" priority="83" operator="equal">
      <formula>"雨"</formula>
    </cfRule>
    <cfRule type="cellIs" dxfId="4018" priority="84" operator="equal">
      <formula>"休"</formula>
    </cfRule>
  </conditionalFormatting>
  <conditionalFormatting sqref="O40:P40 O42:P42">
    <cfRule type="cellIs" dxfId="4017" priority="81" operator="equal">
      <formula>"雨"</formula>
    </cfRule>
    <cfRule type="cellIs" dxfId="4016" priority="82" operator="equal">
      <formula>"休"</formula>
    </cfRule>
  </conditionalFormatting>
  <conditionalFormatting sqref="V40:W40 V42:W42">
    <cfRule type="cellIs" dxfId="4015" priority="79" operator="equal">
      <formula>"雨"</formula>
    </cfRule>
    <cfRule type="cellIs" dxfId="4014" priority="80" operator="equal">
      <formula>"休"</formula>
    </cfRule>
  </conditionalFormatting>
  <conditionalFormatting sqref="AC40:AD40 AC42:AD42">
    <cfRule type="cellIs" dxfId="4013" priority="77" operator="equal">
      <formula>"雨"</formula>
    </cfRule>
    <cfRule type="cellIs" dxfId="4012" priority="78" operator="equal">
      <formula>"休"</formula>
    </cfRule>
  </conditionalFormatting>
  <conditionalFormatting sqref="E54:F54 E56:F56">
    <cfRule type="cellIs" dxfId="4011" priority="75" operator="equal">
      <formula>"雨"</formula>
    </cfRule>
    <cfRule type="cellIs" dxfId="4010" priority="76" operator="equal">
      <formula>"休"</formula>
    </cfRule>
  </conditionalFormatting>
  <conditionalFormatting sqref="L54:M54 L56:M56">
    <cfRule type="cellIs" dxfId="4009" priority="73" operator="equal">
      <formula>"雨"</formula>
    </cfRule>
    <cfRule type="cellIs" dxfId="4008" priority="74" operator="equal">
      <formula>"休"</formula>
    </cfRule>
  </conditionalFormatting>
  <conditionalFormatting sqref="S54:T54 S56:T56">
    <cfRule type="cellIs" dxfId="4007" priority="71" operator="equal">
      <formula>"雨"</formula>
    </cfRule>
    <cfRule type="cellIs" dxfId="4006" priority="72" operator="equal">
      <formula>"休"</formula>
    </cfRule>
  </conditionalFormatting>
  <conditionalFormatting sqref="Z54:AA54 Z56:AA56">
    <cfRule type="cellIs" dxfId="4005" priority="69" operator="equal">
      <formula>"雨"</formula>
    </cfRule>
    <cfRule type="cellIs" dxfId="4004" priority="70" operator="equal">
      <formula>"休"</formula>
    </cfRule>
  </conditionalFormatting>
  <conditionalFormatting sqref="AG54:AH54 AG56:AH56">
    <cfRule type="cellIs" dxfId="4003" priority="67" operator="equal">
      <formula>"雨"</formula>
    </cfRule>
    <cfRule type="cellIs" dxfId="4002" priority="68" operator="equal">
      <formula>"休"</formula>
    </cfRule>
  </conditionalFormatting>
  <conditionalFormatting sqref="I68:J68 I70:J70">
    <cfRule type="cellIs" dxfId="4001" priority="65" operator="equal">
      <formula>"雨"</formula>
    </cfRule>
    <cfRule type="cellIs" dxfId="4000" priority="66" operator="equal">
      <formula>"休"</formula>
    </cfRule>
  </conditionalFormatting>
  <conditionalFormatting sqref="P68:Q68 P70:Q70">
    <cfRule type="cellIs" dxfId="3999" priority="63" operator="equal">
      <formula>"雨"</formula>
    </cfRule>
    <cfRule type="cellIs" dxfId="3998" priority="64" operator="equal">
      <formula>"休"</formula>
    </cfRule>
  </conditionalFormatting>
  <conditionalFormatting sqref="W68:X68 W70:X70">
    <cfRule type="cellIs" dxfId="3997" priority="61" operator="equal">
      <formula>"雨"</formula>
    </cfRule>
    <cfRule type="cellIs" dxfId="3996" priority="62" operator="equal">
      <formula>"休"</formula>
    </cfRule>
  </conditionalFormatting>
  <conditionalFormatting sqref="AD68:AE68 AD70:AE70">
    <cfRule type="cellIs" dxfId="3995" priority="59" operator="equal">
      <formula>"雨"</formula>
    </cfRule>
    <cfRule type="cellIs" dxfId="3994" priority="60" operator="equal">
      <formula>"休"</formula>
    </cfRule>
  </conditionalFormatting>
  <conditionalFormatting sqref="G82:H82 G84:H84">
    <cfRule type="cellIs" dxfId="3993" priority="57" operator="equal">
      <formula>"雨"</formula>
    </cfRule>
    <cfRule type="cellIs" dxfId="3992" priority="58" operator="equal">
      <formula>"休"</formula>
    </cfRule>
  </conditionalFormatting>
  <conditionalFormatting sqref="N82:O82 N84:O84">
    <cfRule type="cellIs" dxfId="3991" priority="55" operator="equal">
      <formula>"雨"</formula>
    </cfRule>
    <cfRule type="cellIs" dxfId="3990" priority="56" operator="equal">
      <formula>"休"</formula>
    </cfRule>
  </conditionalFormatting>
  <conditionalFormatting sqref="U82:V82 U84:V84">
    <cfRule type="cellIs" dxfId="3989" priority="53" operator="equal">
      <formula>"雨"</formula>
    </cfRule>
    <cfRule type="cellIs" dxfId="3988" priority="54" operator="equal">
      <formula>"休"</formula>
    </cfRule>
  </conditionalFormatting>
  <conditionalFormatting sqref="AB82:AC82 AB84:AC84">
    <cfRule type="cellIs" dxfId="3987" priority="51" operator="equal">
      <formula>"雨"</formula>
    </cfRule>
    <cfRule type="cellIs" dxfId="3986" priority="52" operator="equal">
      <formula>"休"</formula>
    </cfRule>
  </conditionalFormatting>
  <conditionalFormatting sqref="D96:E96 D98:E98">
    <cfRule type="cellIs" dxfId="3985" priority="49" operator="equal">
      <formula>"雨"</formula>
    </cfRule>
    <cfRule type="cellIs" dxfId="3984" priority="50" operator="equal">
      <formula>"休"</formula>
    </cfRule>
  </conditionalFormatting>
  <conditionalFormatting sqref="K96:L96 K98:L98">
    <cfRule type="cellIs" dxfId="3983" priority="47" operator="equal">
      <formula>"雨"</formula>
    </cfRule>
    <cfRule type="cellIs" dxfId="3982" priority="48" operator="equal">
      <formula>"休"</formula>
    </cfRule>
  </conditionalFormatting>
  <conditionalFormatting sqref="R96:S96 R98:S98">
    <cfRule type="cellIs" dxfId="3981" priority="45" operator="equal">
      <formula>"雨"</formula>
    </cfRule>
    <cfRule type="cellIs" dxfId="3980" priority="46" operator="equal">
      <formula>"休"</formula>
    </cfRule>
  </conditionalFormatting>
  <conditionalFormatting sqref="Y96:Z96 Y98:Z98">
    <cfRule type="cellIs" dxfId="3979" priority="43" operator="equal">
      <formula>"雨"</formula>
    </cfRule>
    <cfRule type="cellIs" dxfId="3978" priority="44" operator="equal">
      <formula>"休"</formula>
    </cfRule>
  </conditionalFormatting>
  <conditionalFormatting sqref="AF96:AG96 AF98:AG98">
    <cfRule type="cellIs" dxfId="3977" priority="41" operator="equal">
      <formula>"雨"</formula>
    </cfRule>
    <cfRule type="cellIs" dxfId="3976" priority="42" operator="equal">
      <formula>"休"</formula>
    </cfRule>
  </conditionalFormatting>
  <conditionalFormatting sqref="I110:J110 I112:J112">
    <cfRule type="cellIs" dxfId="3975" priority="39" operator="equal">
      <formula>"雨"</formula>
    </cfRule>
    <cfRule type="cellIs" dxfId="3974" priority="40" operator="equal">
      <formula>"休"</formula>
    </cfRule>
  </conditionalFormatting>
  <conditionalFormatting sqref="P110:Q110 P112:Q112">
    <cfRule type="cellIs" dxfId="3973" priority="37" operator="equal">
      <formula>"雨"</formula>
    </cfRule>
    <cfRule type="cellIs" dxfId="3972" priority="38" operator="equal">
      <formula>"休"</formula>
    </cfRule>
  </conditionalFormatting>
  <conditionalFormatting sqref="W110:X110 W112:X112">
    <cfRule type="cellIs" dxfId="3971" priority="35" operator="equal">
      <formula>"雨"</formula>
    </cfRule>
    <cfRule type="cellIs" dxfId="3970" priority="36" operator="equal">
      <formula>"休"</formula>
    </cfRule>
  </conditionalFormatting>
  <conditionalFormatting sqref="AD110:AE110 AD112:AE112">
    <cfRule type="cellIs" dxfId="3969" priority="33" operator="equal">
      <formula>"雨"</formula>
    </cfRule>
    <cfRule type="cellIs" dxfId="3968" priority="34" operator="equal">
      <formula>"休"</formula>
    </cfRule>
  </conditionalFormatting>
  <conditionalFormatting sqref="F124:G124 F126:G126">
    <cfRule type="cellIs" dxfId="3967" priority="31" operator="equal">
      <formula>"雨"</formula>
    </cfRule>
    <cfRule type="cellIs" dxfId="3966" priority="32" operator="equal">
      <formula>"休"</formula>
    </cfRule>
  </conditionalFormatting>
  <conditionalFormatting sqref="M124:N124 M126:N126">
    <cfRule type="cellIs" dxfId="3965" priority="29" operator="equal">
      <formula>"雨"</formula>
    </cfRule>
    <cfRule type="cellIs" dxfId="3964" priority="30" operator="equal">
      <formula>"休"</formula>
    </cfRule>
  </conditionalFormatting>
  <conditionalFormatting sqref="T124:U124 T126:U126">
    <cfRule type="cellIs" dxfId="3963" priority="27" operator="equal">
      <formula>"雨"</formula>
    </cfRule>
    <cfRule type="cellIs" dxfId="3962" priority="28" operator="equal">
      <formula>"休"</formula>
    </cfRule>
  </conditionalFormatting>
  <conditionalFormatting sqref="AA124:AB124 AA126:AB126">
    <cfRule type="cellIs" dxfId="3961" priority="25" operator="equal">
      <formula>"雨"</formula>
    </cfRule>
    <cfRule type="cellIs" dxfId="3960" priority="26" operator="equal">
      <formula>"休"</formula>
    </cfRule>
  </conditionalFormatting>
  <conditionalFormatting sqref="J152">
    <cfRule type="cellIs" dxfId="3959" priority="23" operator="equal">
      <formula>"雨"</formula>
    </cfRule>
    <cfRule type="cellIs" dxfId="3958" priority="24" operator="equal">
      <formula>"休"</formula>
    </cfRule>
  </conditionalFormatting>
  <conditionalFormatting sqref="J154">
    <cfRule type="cellIs" dxfId="3957" priority="21" operator="equal">
      <formula>"雨"</formula>
    </cfRule>
    <cfRule type="cellIs" dxfId="3956" priority="22" operator="equal">
      <formula>"休"</formula>
    </cfRule>
  </conditionalFormatting>
  <conditionalFormatting sqref="K152">
    <cfRule type="cellIs" dxfId="3955" priority="19" operator="equal">
      <formula>"雨"</formula>
    </cfRule>
    <cfRule type="cellIs" dxfId="3954" priority="20" operator="equal">
      <formula>"休"</formula>
    </cfRule>
  </conditionalFormatting>
  <conditionalFormatting sqref="K154">
    <cfRule type="cellIs" dxfId="3953" priority="17" operator="equal">
      <formula>"雨"</formula>
    </cfRule>
    <cfRule type="cellIs" dxfId="3952" priority="18" operator="equal">
      <formula>"休"</formula>
    </cfRule>
  </conditionalFormatting>
  <conditionalFormatting sqref="Q152">
    <cfRule type="cellIs" dxfId="3951" priority="15" operator="equal">
      <formula>"雨"</formula>
    </cfRule>
    <cfRule type="cellIs" dxfId="3950" priority="16" operator="equal">
      <formula>"休"</formula>
    </cfRule>
  </conditionalFormatting>
  <conditionalFormatting sqref="Q154">
    <cfRule type="cellIs" dxfId="3949" priority="13" operator="equal">
      <formula>"雨"</formula>
    </cfRule>
    <cfRule type="cellIs" dxfId="3948" priority="14" operator="equal">
      <formula>"休"</formula>
    </cfRule>
  </conditionalFormatting>
  <conditionalFormatting sqref="R152">
    <cfRule type="cellIs" dxfId="3947" priority="11" operator="equal">
      <formula>"雨"</formula>
    </cfRule>
    <cfRule type="cellIs" dxfId="3946" priority="12" operator="equal">
      <formula>"休"</formula>
    </cfRule>
  </conditionalFormatting>
  <conditionalFormatting sqref="R154">
    <cfRule type="cellIs" dxfId="3945" priority="9" operator="equal">
      <formula>"雨"</formula>
    </cfRule>
    <cfRule type="cellIs" dxfId="3944" priority="10" operator="equal">
      <formula>"休"</formula>
    </cfRule>
  </conditionalFormatting>
  <conditionalFormatting sqref="X152">
    <cfRule type="cellIs" dxfId="3943" priority="7" operator="equal">
      <formula>"雨"</formula>
    </cfRule>
    <cfRule type="cellIs" dxfId="3942" priority="8" operator="equal">
      <formula>"休"</formula>
    </cfRule>
  </conditionalFormatting>
  <conditionalFormatting sqref="X154">
    <cfRule type="cellIs" dxfId="3941" priority="5" operator="equal">
      <formula>"雨"</formula>
    </cfRule>
    <cfRule type="cellIs" dxfId="3940" priority="6" operator="equal">
      <formula>"休"</formula>
    </cfRule>
  </conditionalFormatting>
  <conditionalFormatting sqref="Y152">
    <cfRule type="cellIs" dxfId="3939" priority="3" operator="equal">
      <formula>"雨"</formula>
    </cfRule>
    <cfRule type="cellIs" dxfId="3938" priority="4" operator="equal">
      <formula>"休"</formula>
    </cfRule>
  </conditionalFormatting>
  <conditionalFormatting sqref="Y154">
    <cfRule type="cellIs" dxfId="3937" priority="1" operator="equal">
      <formula>"雨"</formula>
    </cfRule>
    <cfRule type="cellIs" dxfId="3936" priority="2" operator="equal">
      <formula>"休"</formula>
    </cfRule>
  </conditionalFormatting>
  <dataValidations count="3">
    <dataValidation type="list" allowBlank="1" showInputMessage="1" showErrorMessage="1" sqref="D276:AH276 D10:AH10 D52:AH52 D38:AH38 D290:AH290 D66:AH66 D80:AH80 D94:AH94 D108:AH108 D122:AH122 D136:AH136 D150:AH150 D164:AH164 D178:AH178 D192:AH192 D206:AH206 D220:AH220 D234:AH234 D248:AH248 D262:AH262 D24:AH24">
      <formula1>"中止,夏休,冬休"</formula1>
    </dataValidation>
    <dataValidation type="list" showInputMessage="1" showErrorMessage="1" sqref="H124:I124 D280:AH280 D42:AH42 D140:AH140 AC138:AH138 D28:AH28 D168:AH168 D182:AH182 D196:AH196 D210:AH210 D224:AH224 D238:AH238 D252:AH252 D266:AH266 D84:AH84 D56:AH56 H110 D294:AH294 D14:AH14 AC124:AD124 E166:AH166 E180:AH180 E194:AH194 E208:AH208 E222:AH222 E236:AH236 E250:AH250 E264:AH264 E278:AH278 E292:AH292 D70:AH70 AC110 AG124:AH124 E138:F138 AF110:AG110 D98:AH98 E110 L110 S110 Z110 L138:M138 I138 S138:T138 P138 Z138:AA138 O110 V110 D112:AH112 E124 O124:P124 L124 V124:W124 S124 D126:AH126 Z124 E152:I152 Z152:AH152 L152:P152 S152:W152 D154:AH154">
      <formula1>"休,雨"</formula1>
    </dataValidation>
    <dataValidation type="list" allowBlank="1" showInputMessage="1" showErrorMessage="1" sqref="D110 AE124:AF124 D278 D292 D124 D40:AH40 D26:AH26 AB138 D152 D166 D180 D194 D208 D222 D236 D250 D264 D54:AH54 D82:AH82 P110:R110 W110:Y110 D96:AH96 I110:K110 J124:K124 Q124:R124 X124:Y124 D12:AH12 D138 G138:H138 N138:O138 U138:Y138 D68:AH68 F110:G110 M110:N110 T110:U110 AA110:AB110 AH110 J138:K138 Q138:R138 AD110:AE110 F124:G124 M124:N124 T124:U124 AA124:AB124 J152:K152 Q152:R152 X152:Y152">
      <formula1>"休"</formula1>
    </dataValidation>
  </dataValidations>
  <hyperlinks>
    <hyperlink ref="A1:A2" location="表紙１!A1" display="表紙１へ戻る"/>
    <hyperlink ref="A1:A3" location="表紙!A1" display="表紙へ戻る"/>
  </hyperlinks>
  <pageMargins left="0.51181102362204722" right="0.11811023622047245" top="0.55118110236220474" bottom="0.35433070866141736" header="0.31496062992125984" footer="0.31496062992125984"/>
  <pageSetup paperSize="9" scale="47" fitToHeight="0" orientation="portrait" r:id="rId1"/>
  <headerFooter>
    <oddHeader xml:space="preserve">&amp;R&amp;"ＤＦ特太ゴシック体,標準"（別紙１）&amp;"-,標準"
</oddHeader>
  </headerFooter>
  <rowBreaks count="2" manualBreakCount="2">
    <brk id="141" min="1" max="35" man="1"/>
    <brk id="253" min="1"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499713" r:id="rId4" name="Button 1">
              <controlPr defaultSize="0" print="0" autoFill="0" autoPict="0" macro="[0]!GenerateWeeklyHolidayConstructionReport">
                <anchor moveWithCells="1" sizeWithCells="1">
                  <from>
                    <xdr:col>40</xdr:col>
                    <xdr:colOff>1019175</xdr:colOff>
                    <xdr:row>0</xdr:row>
                    <xdr:rowOff>209550</xdr:rowOff>
                  </from>
                  <to>
                    <xdr:col>43</xdr:col>
                    <xdr:colOff>466725</xdr:colOff>
                    <xdr:row>4</xdr:row>
                    <xdr:rowOff>9525</xdr:rowOff>
                  </to>
                </anchor>
              </controlPr>
            </control>
          </mc:Choice>
        </mc:AlternateContent>
        <mc:AlternateContent xmlns:mc="http://schemas.openxmlformats.org/markup-compatibility/2006">
          <mc:Choice Requires="x14">
            <control shapeId="499714" r:id="rId5" name="Button 2">
              <controlPr defaultSize="0" print="0" autoFill="0" autoPict="0" macro="[0]!GenerateWeeklyHolidayConstructionReport">
                <anchor moveWithCells="1" sizeWithCells="1">
                  <from>
                    <xdr:col>40</xdr:col>
                    <xdr:colOff>1019175</xdr:colOff>
                    <xdr:row>4</xdr:row>
                    <xdr:rowOff>123825</xdr:rowOff>
                  </from>
                  <to>
                    <xdr:col>43</xdr:col>
                    <xdr:colOff>466725</xdr:colOff>
                    <xdr:row>8</xdr:row>
                    <xdr:rowOff>0</xdr:rowOff>
                  </to>
                </anchor>
              </controlPr>
            </control>
          </mc:Choice>
        </mc:AlternateContent>
        <mc:AlternateContent xmlns:mc="http://schemas.openxmlformats.org/markup-compatibility/2006">
          <mc:Choice Requires="x14">
            <control shapeId="499715" r:id="rId6" name="Button 3">
              <controlPr defaultSize="0" print="0" autoFill="0" autoPict="0" macro="[0]!GenerateWeeklyHolidayConstructionReport">
                <anchor moveWithCells="1" sizeWithCells="1">
                  <from>
                    <xdr:col>40</xdr:col>
                    <xdr:colOff>1019175</xdr:colOff>
                    <xdr:row>8</xdr:row>
                    <xdr:rowOff>123825</xdr:rowOff>
                  </from>
                  <to>
                    <xdr:col>43</xdr:col>
                    <xdr:colOff>466725</xdr:colOff>
                    <xdr:row>12</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531"/>
  <sheetViews>
    <sheetView view="pageBreakPreview" zoomScale="40" zoomScaleNormal="70" zoomScaleSheetLayoutView="40" workbookViewId="0">
      <selection activeCell="AB34" sqref="AB34"/>
    </sheetView>
  </sheetViews>
  <sheetFormatPr defaultColWidth="9" defaultRowHeight="13.5"/>
  <cols>
    <col min="1" max="1" width="9" style="1135"/>
    <col min="2" max="2" width="1.75" style="4528" customWidth="1"/>
    <col min="3" max="3" width="5.375" style="4528" customWidth="1"/>
    <col min="4" max="5" width="7.75" style="4528" customWidth="1"/>
    <col min="6" max="6" width="10" style="4529" customWidth="1"/>
    <col min="7" max="37" width="3.75" style="4529" customWidth="1"/>
    <col min="38" max="38" width="7.125" style="4528" customWidth="1"/>
    <col min="39" max="39" width="7.125" style="4529" customWidth="1"/>
    <col min="40" max="40" width="7.125" style="4528" customWidth="1"/>
    <col min="41" max="41" width="9.75" style="4538" customWidth="1"/>
    <col min="42" max="42" width="9.125" style="4528" customWidth="1"/>
    <col min="43" max="16384" width="9" style="4528"/>
  </cols>
  <sheetData>
    <row r="1" spans="1:45" ht="18.75">
      <c r="A1" s="1761" t="s">
        <v>755</v>
      </c>
      <c r="B1" s="4526" t="s">
        <v>2075</v>
      </c>
      <c r="C1" s="4527"/>
      <c r="Q1" s="4530"/>
      <c r="AJ1" s="4531"/>
      <c r="AK1" s="4531"/>
      <c r="AL1" s="4531"/>
      <c r="AM1" s="4531"/>
      <c r="AN1" s="4532"/>
      <c r="AO1" s="4533"/>
      <c r="AP1" s="4534" t="s">
        <v>2074</v>
      </c>
    </row>
    <row r="2" spans="1:45" ht="18.75">
      <c r="A2" s="1761"/>
      <c r="C2" s="4527"/>
      <c r="Q2" s="4530"/>
      <c r="AJ2" s="4528"/>
      <c r="AK2" s="4535"/>
      <c r="AL2" s="4535"/>
      <c r="AM2" s="4535" t="s">
        <v>1922</v>
      </c>
      <c r="AN2" s="4536" t="s">
        <v>1944</v>
      </c>
      <c r="AO2" s="4536"/>
      <c r="AP2" s="4536"/>
    </row>
    <row r="3" spans="1:45" ht="18.75">
      <c r="A3" s="1761"/>
      <c r="C3" s="4527"/>
      <c r="Q3" s="4530"/>
      <c r="AM3" s="4537"/>
    </row>
    <row r="4" spans="1:45" ht="19.5" thickBot="1">
      <c r="C4" s="4527"/>
      <c r="Q4" s="4530"/>
      <c r="AM4" s="4537"/>
      <c r="AN4" s="4539" t="s">
        <v>1943</v>
      </c>
      <c r="AO4" s="4539"/>
      <c r="AP4" s="4539"/>
    </row>
    <row r="5" spans="1:45" s="4540" customFormat="1" ht="13.5" customHeight="1">
      <c r="A5" s="1135"/>
      <c r="C5" s="4541" t="s">
        <v>2073</v>
      </c>
      <c r="D5" s="4541"/>
      <c r="F5" s="4529" t="s">
        <v>1910</v>
      </c>
      <c r="G5" s="4542" t="s">
        <v>1914</v>
      </c>
      <c r="H5" s="4542"/>
      <c r="I5" s="4542"/>
      <c r="J5" s="4542"/>
      <c r="K5" s="4542"/>
      <c r="L5" s="4542"/>
      <c r="M5" s="4542"/>
      <c r="N5" s="4542"/>
      <c r="O5" s="4543"/>
      <c r="P5" s="4544"/>
      <c r="Q5" s="4545" t="s">
        <v>2072</v>
      </c>
      <c r="R5" s="4546"/>
      <c r="S5" s="4546"/>
      <c r="T5" s="4546"/>
      <c r="U5" s="4546"/>
      <c r="V5" s="4547" t="e">
        <f>IF(AND(V7="未達成",AP8&lt;0.285),"未達成","達成")</f>
        <v>#DIV/0!</v>
      </c>
      <c r="W5" s="4547"/>
      <c r="X5" s="4547"/>
      <c r="Y5" s="4548"/>
      <c r="AB5" s="4549" t="s">
        <v>2071</v>
      </c>
      <c r="AC5" s="4549"/>
      <c r="AD5" s="4550" t="s">
        <v>2049</v>
      </c>
      <c r="AE5" s="4550"/>
      <c r="AF5" s="4550"/>
      <c r="AG5" s="4550"/>
      <c r="AH5" s="4550" t="s">
        <v>2032</v>
      </c>
      <c r="AI5" s="4550"/>
      <c r="AJ5" s="4550"/>
      <c r="AK5" s="4550"/>
      <c r="AL5" s="4551" t="s">
        <v>1896</v>
      </c>
      <c r="AM5" s="4552" t="s">
        <v>1945</v>
      </c>
      <c r="AN5" s="4551" t="s">
        <v>1920</v>
      </c>
      <c r="AO5" s="4553" t="s">
        <v>1942</v>
      </c>
      <c r="AP5" s="4551" t="s">
        <v>2070</v>
      </c>
      <c r="AQ5" s="4532"/>
      <c r="AR5" s="4532"/>
      <c r="AS5" s="4532"/>
    </row>
    <row r="6" spans="1:45" s="4532" customFormat="1" ht="13.5" customHeight="1">
      <c r="A6" s="1135"/>
      <c r="C6" s="4541" t="s">
        <v>2069</v>
      </c>
      <c r="D6" s="4541"/>
      <c r="F6" s="4529" t="s">
        <v>2024</v>
      </c>
      <c r="G6" s="4554" t="s">
        <v>1901</v>
      </c>
      <c r="H6" s="4554"/>
      <c r="I6" s="4554"/>
      <c r="J6" s="4554"/>
      <c r="K6" s="4555"/>
      <c r="L6" s="4556"/>
      <c r="M6" s="4557"/>
      <c r="N6" s="4557"/>
      <c r="O6" s="4558"/>
      <c r="P6" s="4559"/>
      <c r="Q6" s="4560"/>
      <c r="R6" s="4561"/>
      <c r="S6" s="4561"/>
      <c r="T6" s="4561"/>
      <c r="U6" s="4561"/>
      <c r="V6" s="4562"/>
      <c r="W6" s="4562"/>
      <c r="X6" s="4562"/>
      <c r="Y6" s="4563"/>
      <c r="AA6" s="4564"/>
      <c r="AB6" s="4549"/>
      <c r="AC6" s="4549"/>
      <c r="AD6" s="4550"/>
      <c r="AE6" s="4550"/>
      <c r="AF6" s="4550"/>
      <c r="AG6" s="4550"/>
      <c r="AH6" s="4550"/>
      <c r="AI6" s="4550"/>
      <c r="AJ6" s="4550"/>
      <c r="AK6" s="4550"/>
      <c r="AL6" s="4551"/>
      <c r="AM6" s="4552"/>
      <c r="AN6" s="4551"/>
      <c r="AO6" s="4553"/>
      <c r="AP6" s="4551"/>
    </row>
    <row r="7" spans="1:45" s="4532" customFormat="1" ht="13.5" customHeight="1">
      <c r="A7" s="1135"/>
      <c r="C7" s="4541" t="s">
        <v>2068</v>
      </c>
      <c r="D7" s="4541"/>
      <c r="F7" s="4529" t="s">
        <v>2024</v>
      </c>
      <c r="G7" s="4565"/>
      <c r="H7" s="4565"/>
      <c r="I7" s="4565"/>
      <c r="J7" s="4565"/>
      <c r="K7" s="4566"/>
      <c r="L7" s="4556"/>
      <c r="M7" s="4557"/>
      <c r="N7" s="4557"/>
      <c r="O7" s="4558"/>
      <c r="P7" s="4567"/>
      <c r="Q7" s="4560" t="s">
        <v>2067</v>
      </c>
      <c r="R7" s="4561"/>
      <c r="S7" s="4561"/>
      <c r="T7" s="4561"/>
      <c r="U7" s="4561"/>
      <c r="V7" s="4568" t="str">
        <f>IF(COUNTIF(AP24:AP525,"NG")&gt;=1,"未達成","達成")</f>
        <v>達成</v>
      </c>
      <c r="W7" s="4568"/>
      <c r="X7" s="4568"/>
      <c r="Y7" s="4569"/>
      <c r="Z7" s="4564"/>
      <c r="AA7" s="4564"/>
      <c r="AB7" s="4549"/>
      <c r="AC7" s="4549"/>
      <c r="AD7" s="4550"/>
      <c r="AE7" s="4550"/>
      <c r="AF7" s="4550"/>
      <c r="AG7" s="4550"/>
      <c r="AH7" s="4550"/>
      <c r="AI7" s="4550"/>
      <c r="AJ7" s="4550"/>
      <c r="AK7" s="4550"/>
      <c r="AL7" s="4570" t="s">
        <v>2064</v>
      </c>
      <c r="AM7" s="4571" t="s">
        <v>1952</v>
      </c>
      <c r="AN7" s="4572" t="s">
        <v>1947</v>
      </c>
      <c r="AO7" s="4573" t="s">
        <v>2048</v>
      </c>
      <c r="AP7" s="4570" t="s">
        <v>1949</v>
      </c>
    </row>
    <row r="8" spans="1:45" s="4532" customFormat="1" ht="13.5" customHeight="1">
      <c r="A8" s="1135"/>
      <c r="C8" s="4574"/>
      <c r="D8" s="4575"/>
      <c r="F8" s="4576"/>
      <c r="G8" s="4577"/>
      <c r="H8" s="4575"/>
      <c r="I8" s="4556"/>
      <c r="J8" s="4578"/>
      <c r="K8" s="4578"/>
      <c r="L8" s="4556"/>
      <c r="M8" s="4578"/>
      <c r="N8" s="4578"/>
      <c r="O8" s="4558"/>
      <c r="Q8" s="4560"/>
      <c r="R8" s="4561"/>
      <c r="S8" s="4561"/>
      <c r="T8" s="4561"/>
      <c r="U8" s="4561"/>
      <c r="V8" s="4568"/>
      <c r="W8" s="4568"/>
      <c r="X8" s="4568"/>
      <c r="Y8" s="4569"/>
      <c r="AB8" s="4579" t="s">
        <v>1919</v>
      </c>
      <c r="AC8" s="4579"/>
      <c r="AD8" s="4580" t="s">
        <v>1918</v>
      </c>
      <c r="AE8" s="4580"/>
      <c r="AF8" s="4580"/>
      <c r="AG8" s="4580"/>
      <c r="AH8" s="4581" t="s">
        <v>2033</v>
      </c>
      <c r="AI8" s="4581"/>
      <c r="AJ8" s="4581"/>
      <c r="AK8" s="4581"/>
      <c r="AL8" s="4582">
        <f t="shared" ref="AL8:AN13" si="0">IFERROR((AL29+AL53+AL77+AL101+AL125+AL149+AL173+AL197+AL221+AL245+AL269+AL293+AL317+AL341+AL365+AL389+AL413+AL437+AL461+AL485+AL509),"")</f>
        <v>0</v>
      </c>
      <c r="AM8" s="4582">
        <f t="shared" si="0"/>
        <v>0</v>
      </c>
      <c r="AN8" s="4582">
        <f t="shared" si="0"/>
        <v>0</v>
      </c>
      <c r="AO8" s="4583" t="str">
        <f t="shared" ref="AO8:AO21" si="1">IFERROR(ROUND(AN8/AL8,3),"")</f>
        <v/>
      </c>
      <c r="AP8" s="4584" t="e">
        <f>ROUND(AVERAGE(AO8:AO21),3)</f>
        <v>#DIV/0!</v>
      </c>
    </row>
    <row r="9" spans="1:45" s="4532" customFormat="1" ht="13.5" customHeight="1">
      <c r="A9" s="1135"/>
      <c r="C9" s="4585" t="s">
        <v>1904</v>
      </c>
      <c r="D9" s="4585"/>
      <c r="F9" s="4529" t="s">
        <v>2024</v>
      </c>
      <c r="G9" s="4586" t="e">
        <f>+G7-G6+1</f>
        <v>#VALUE!</v>
      </c>
      <c r="H9" s="4586"/>
      <c r="I9" s="4586"/>
      <c r="J9" s="4587"/>
      <c r="K9" s="4578"/>
      <c r="L9" s="4556"/>
      <c r="M9" s="4578"/>
      <c r="N9" s="4578"/>
      <c r="O9" s="4558"/>
      <c r="P9" s="4588"/>
      <c r="Q9" s="4560" t="s">
        <v>2066</v>
      </c>
      <c r="R9" s="4561"/>
      <c r="S9" s="4561"/>
      <c r="T9" s="4561"/>
      <c r="U9" s="4561"/>
      <c r="V9" s="4568" t="s">
        <v>2065</v>
      </c>
      <c r="W9" s="4568"/>
      <c r="X9" s="4568"/>
      <c r="Y9" s="4569"/>
      <c r="Z9" s="4589"/>
      <c r="AB9" s="4579"/>
      <c r="AC9" s="4579"/>
      <c r="AD9" s="4580"/>
      <c r="AE9" s="4580"/>
      <c r="AF9" s="4580"/>
      <c r="AG9" s="4580"/>
      <c r="AH9" s="4590" t="s">
        <v>2031</v>
      </c>
      <c r="AI9" s="4590"/>
      <c r="AJ9" s="4590"/>
      <c r="AK9" s="4590"/>
      <c r="AL9" s="4591">
        <f t="shared" si="0"/>
        <v>0</v>
      </c>
      <c r="AM9" s="4591">
        <f t="shared" si="0"/>
        <v>0</v>
      </c>
      <c r="AN9" s="4591">
        <f t="shared" si="0"/>
        <v>0</v>
      </c>
      <c r="AO9" s="4592" t="str">
        <f t="shared" si="1"/>
        <v/>
      </c>
      <c r="AP9" s="4584"/>
    </row>
    <row r="10" spans="1:45" s="4532" customFormat="1" ht="13.5" customHeight="1" thickBot="1">
      <c r="A10" s="1135"/>
      <c r="C10" s="4593"/>
      <c r="L10" s="4558"/>
      <c r="M10" s="4588"/>
      <c r="N10" s="4588"/>
      <c r="O10" s="4558"/>
      <c r="P10" s="4588"/>
      <c r="Q10" s="4594"/>
      <c r="R10" s="4595"/>
      <c r="S10" s="4595"/>
      <c r="T10" s="4595"/>
      <c r="U10" s="4595"/>
      <c r="V10" s="4596"/>
      <c r="W10" s="4596"/>
      <c r="X10" s="4596"/>
      <c r="Y10" s="4597"/>
      <c r="Z10" s="4589"/>
      <c r="AB10" s="4579"/>
      <c r="AC10" s="4579"/>
      <c r="AD10" s="4580"/>
      <c r="AE10" s="4580"/>
      <c r="AF10" s="4580"/>
      <c r="AG10" s="4580"/>
      <c r="AH10" s="4590" t="s">
        <v>2038</v>
      </c>
      <c r="AI10" s="4590"/>
      <c r="AJ10" s="4590"/>
      <c r="AK10" s="4590"/>
      <c r="AL10" s="4591">
        <f t="shared" si="0"/>
        <v>0</v>
      </c>
      <c r="AM10" s="4591">
        <f t="shared" si="0"/>
        <v>0</v>
      </c>
      <c r="AN10" s="4591">
        <f t="shared" si="0"/>
        <v>0</v>
      </c>
      <c r="AO10" s="4592" t="str">
        <f t="shared" si="1"/>
        <v/>
      </c>
      <c r="AP10" s="4584"/>
    </row>
    <row r="11" spans="1:45" s="4532" customFormat="1" ht="13.5" customHeight="1">
      <c r="A11" s="1135"/>
      <c r="C11" s="4593"/>
      <c r="D11" s="4559"/>
      <c r="E11" s="4559"/>
      <c r="F11" s="4576"/>
      <c r="G11" s="4576"/>
      <c r="H11" s="4576"/>
      <c r="I11" s="4558"/>
      <c r="J11" s="4588"/>
      <c r="K11" s="4588"/>
      <c r="L11" s="4558"/>
      <c r="M11" s="4588"/>
      <c r="N11" s="4588"/>
      <c r="O11" s="4558"/>
      <c r="P11" s="4588"/>
      <c r="Q11" s="4588"/>
      <c r="R11" s="4558"/>
      <c r="S11" s="4598"/>
      <c r="T11" s="4598"/>
      <c r="U11" s="4599"/>
      <c r="V11" s="4599"/>
      <c r="W11" s="4599"/>
      <c r="X11" s="4531"/>
      <c r="Y11" s="4589"/>
      <c r="Z11" s="4589"/>
      <c r="AB11" s="4579"/>
      <c r="AC11" s="4579"/>
      <c r="AD11" s="4580"/>
      <c r="AE11" s="4580"/>
      <c r="AF11" s="4580"/>
      <c r="AG11" s="4580"/>
      <c r="AH11" s="4590" t="s">
        <v>2037</v>
      </c>
      <c r="AI11" s="4590"/>
      <c r="AJ11" s="4590"/>
      <c r="AK11" s="4590"/>
      <c r="AL11" s="4591">
        <f t="shared" si="0"/>
        <v>0</v>
      </c>
      <c r="AM11" s="4591">
        <f t="shared" si="0"/>
        <v>0</v>
      </c>
      <c r="AN11" s="4591">
        <f t="shared" si="0"/>
        <v>0</v>
      </c>
      <c r="AO11" s="4592" t="str">
        <f t="shared" si="1"/>
        <v/>
      </c>
      <c r="AP11" s="4584"/>
    </row>
    <row r="12" spans="1:45" s="4532" customFormat="1" ht="13.5" customHeight="1">
      <c r="A12" s="1135"/>
      <c r="C12" s="4593"/>
      <c r="D12" s="4559"/>
      <c r="E12" s="4559"/>
      <c r="F12" s="4576"/>
      <c r="G12" s="4576"/>
      <c r="H12" s="4576"/>
      <c r="I12" s="4558"/>
      <c r="J12" s="4588"/>
      <c r="K12" s="4588"/>
      <c r="L12" s="4558"/>
      <c r="M12" s="4588"/>
      <c r="N12" s="4588"/>
      <c r="O12" s="4558"/>
      <c r="P12" s="4588"/>
      <c r="Q12" s="4588"/>
      <c r="R12" s="4558"/>
      <c r="S12" s="4598"/>
      <c r="T12" s="4598"/>
      <c r="U12" s="4599"/>
      <c r="V12" s="4599"/>
      <c r="W12" s="4599"/>
      <c r="X12" s="4531"/>
      <c r="Y12" s="4531"/>
      <c r="Z12" s="4531"/>
      <c r="AB12" s="4579"/>
      <c r="AC12" s="4579"/>
      <c r="AD12" s="4580"/>
      <c r="AE12" s="4580"/>
      <c r="AF12" s="4580"/>
      <c r="AG12" s="4580"/>
      <c r="AH12" s="4600" t="s">
        <v>2036</v>
      </c>
      <c r="AI12" s="4600"/>
      <c r="AJ12" s="4600"/>
      <c r="AK12" s="4600"/>
      <c r="AL12" s="4591">
        <f t="shared" si="0"/>
        <v>0</v>
      </c>
      <c r="AM12" s="4591">
        <f t="shared" si="0"/>
        <v>0</v>
      </c>
      <c r="AN12" s="4591">
        <f t="shared" si="0"/>
        <v>0</v>
      </c>
      <c r="AO12" s="4592" t="str">
        <f t="shared" si="1"/>
        <v/>
      </c>
      <c r="AP12" s="4584"/>
    </row>
    <row r="13" spans="1:45" s="4532" customFormat="1" ht="13.5" customHeight="1">
      <c r="A13" s="1135"/>
      <c r="C13" s="4593"/>
      <c r="D13" s="4559"/>
      <c r="E13" s="4559"/>
      <c r="F13" s="4576"/>
      <c r="G13" s="4576"/>
      <c r="H13" s="4576"/>
      <c r="I13" s="4558"/>
      <c r="J13" s="4588"/>
      <c r="K13" s="4588"/>
      <c r="L13" s="4558"/>
      <c r="M13" s="4588"/>
      <c r="N13" s="4588"/>
      <c r="O13" s="4558"/>
      <c r="P13" s="4588"/>
      <c r="Q13" s="4588"/>
      <c r="R13" s="4558"/>
      <c r="S13" s="4598"/>
      <c r="T13" s="4598"/>
      <c r="U13" s="4599"/>
      <c r="V13" s="4599"/>
      <c r="W13" s="4599"/>
      <c r="X13" s="4531"/>
      <c r="Y13" s="4531"/>
      <c r="Z13" s="4531"/>
      <c r="AB13" s="4579"/>
      <c r="AC13" s="4579"/>
      <c r="AD13" s="4580"/>
      <c r="AE13" s="4580"/>
      <c r="AF13" s="4580"/>
      <c r="AG13" s="4580"/>
      <c r="AH13" s="4601"/>
      <c r="AI13" s="4601"/>
      <c r="AJ13" s="4601"/>
      <c r="AK13" s="4601"/>
      <c r="AL13" s="4602" t="str">
        <f t="shared" si="0"/>
        <v/>
      </c>
      <c r="AM13" s="4603" t="str">
        <f t="shared" si="0"/>
        <v/>
      </c>
      <c r="AN13" s="4603" t="str">
        <f t="shared" si="0"/>
        <v/>
      </c>
      <c r="AO13" s="4604" t="str">
        <f t="shared" si="1"/>
        <v/>
      </c>
      <c r="AP13" s="4584"/>
    </row>
    <row r="14" spans="1:45" s="4532" customFormat="1" ht="13.5" customHeight="1">
      <c r="A14" s="1135"/>
      <c r="C14" s="4593"/>
      <c r="D14" s="4559"/>
      <c r="E14" s="4559"/>
      <c r="F14" s="4576"/>
      <c r="G14" s="4576"/>
      <c r="H14" s="4576"/>
      <c r="I14" s="4558"/>
      <c r="J14" s="4588"/>
      <c r="K14" s="4588"/>
      <c r="L14" s="4558"/>
      <c r="M14" s="4588"/>
      <c r="N14" s="4588"/>
      <c r="O14" s="4558"/>
      <c r="P14" s="4588"/>
      <c r="Q14" s="4588"/>
      <c r="R14" s="4558"/>
      <c r="S14" s="4598"/>
      <c r="T14" s="4598"/>
      <c r="U14" s="4599"/>
      <c r="V14" s="4599"/>
      <c r="W14" s="4599"/>
      <c r="X14" s="4531"/>
      <c r="Y14" s="4531"/>
      <c r="AB14" s="4550" t="s">
        <v>1917</v>
      </c>
      <c r="AC14" s="4550"/>
      <c r="AD14" s="4605" t="s">
        <v>1916</v>
      </c>
      <c r="AE14" s="4605"/>
      <c r="AF14" s="4605"/>
      <c r="AG14" s="4605"/>
      <c r="AH14" s="4606" t="s">
        <v>2033</v>
      </c>
      <c r="AI14" s="4606"/>
      <c r="AJ14" s="4606"/>
      <c r="AK14" s="4607"/>
      <c r="AL14" s="4582">
        <f t="shared" ref="AL14:AN17" si="2">IFERROR((AL36+AL60+AL84+AL108+AL132+AL156+AL180+AL204+AL228+AL252+AL276+AL300+AL324+AL348+AL372+AL396+AL420+AL444+AL468+AL492+AL516),"")</f>
        <v>0</v>
      </c>
      <c r="AM14" s="4582">
        <f t="shared" si="2"/>
        <v>0</v>
      </c>
      <c r="AN14" s="4582">
        <f t="shared" si="2"/>
        <v>0</v>
      </c>
      <c r="AO14" s="4583" t="str">
        <f t="shared" si="1"/>
        <v/>
      </c>
      <c r="AP14" s="4584"/>
    </row>
    <row r="15" spans="1:45" s="4532" customFormat="1" ht="13.5" customHeight="1">
      <c r="A15" s="1135"/>
      <c r="C15" s="4593"/>
      <c r="D15" s="4559"/>
      <c r="E15" s="4559"/>
      <c r="F15" s="4576"/>
      <c r="G15" s="4576"/>
      <c r="H15" s="4576"/>
      <c r="I15" s="4558"/>
      <c r="J15" s="4588"/>
      <c r="K15" s="4588"/>
      <c r="L15" s="4558"/>
      <c r="M15" s="4588"/>
      <c r="N15" s="4588"/>
      <c r="O15" s="4558"/>
      <c r="P15" s="4588"/>
      <c r="Q15" s="4588"/>
      <c r="R15" s="4558"/>
      <c r="S15" s="4598"/>
      <c r="T15" s="4598"/>
      <c r="U15" s="4599"/>
      <c r="V15" s="4599"/>
      <c r="W15" s="4599"/>
      <c r="X15" s="4531"/>
      <c r="Y15" s="4531"/>
      <c r="Z15" s="4531"/>
      <c r="AB15" s="4550"/>
      <c r="AC15" s="4550"/>
      <c r="AD15" s="4605"/>
      <c r="AE15" s="4605"/>
      <c r="AF15" s="4605"/>
      <c r="AG15" s="4605"/>
      <c r="AH15" s="4608" t="s">
        <v>2031</v>
      </c>
      <c r="AI15" s="4609"/>
      <c r="AJ15" s="4609"/>
      <c r="AK15" s="4610"/>
      <c r="AL15" s="4591">
        <f t="shared" si="2"/>
        <v>0</v>
      </c>
      <c r="AM15" s="4591">
        <f t="shared" si="2"/>
        <v>0</v>
      </c>
      <c r="AN15" s="4591">
        <f t="shared" si="2"/>
        <v>0</v>
      </c>
      <c r="AO15" s="4592" t="str">
        <f t="shared" si="1"/>
        <v/>
      </c>
      <c r="AP15" s="4584"/>
    </row>
    <row r="16" spans="1:45" s="4532" customFormat="1" ht="13.5" customHeight="1">
      <c r="A16" s="1135"/>
      <c r="C16" s="4593"/>
      <c r="D16" s="4559"/>
      <c r="E16" s="4559"/>
      <c r="F16" s="4576"/>
      <c r="G16" s="4576"/>
      <c r="H16" s="4576"/>
      <c r="I16" s="4558"/>
      <c r="J16" s="4588"/>
      <c r="K16" s="4588"/>
      <c r="L16" s="4558"/>
      <c r="M16" s="4588"/>
      <c r="N16" s="4588"/>
      <c r="O16" s="4558"/>
      <c r="P16" s="4588"/>
      <c r="Q16" s="4588"/>
      <c r="R16" s="4558"/>
      <c r="S16" s="4598"/>
      <c r="T16" s="4598"/>
      <c r="U16" s="4599"/>
      <c r="V16" s="4599"/>
      <c r="W16" s="4599"/>
      <c r="X16" s="4531"/>
      <c r="Y16" s="4531"/>
      <c r="Z16" s="4531"/>
      <c r="AB16" s="4550"/>
      <c r="AC16" s="4550"/>
      <c r="AD16" s="4605"/>
      <c r="AE16" s="4605"/>
      <c r="AF16" s="4605"/>
      <c r="AG16" s="4605"/>
      <c r="AH16" s="4608"/>
      <c r="AI16" s="4609"/>
      <c r="AJ16" s="4609"/>
      <c r="AK16" s="4610"/>
      <c r="AL16" s="4591" t="str">
        <f t="shared" si="2"/>
        <v/>
      </c>
      <c r="AM16" s="4591" t="str">
        <f t="shared" si="2"/>
        <v/>
      </c>
      <c r="AN16" s="4591" t="str">
        <f t="shared" si="2"/>
        <v/>
      </c>
      <c r="AO16" s="4592" t="str">
        <f t="shared" si="1"/>
        <v/>
      </c>
      <c r="AP16" s="4584"/>
    </row>
    <row r="17" spans="1:45" s="4532" customFormat="1" ht="13.5" customHeight="1">
      <c r="A17" s="1135"/>
      <c r="C17" s="4593"/>
      <c r="D17" s="4559"/>
      <c r="E17" s="4559"/>
      <c r="F17" s="4576"/>
      <c r="G17" s="4576"/>
      <c r="H17" s="4576"/>
      <c r="I17" s="4558"/>
      <c r="J17" s="4588"/>
      <c r="K17" s="4588"/>
      <c r="L17" s="4558"/>
      <c r="M17" s="4588"/>
      <c r="N17" s="4588"/>
      <c r="O17" s="4558"/>
      <c r="P17" s="4588"/>
      <c r="Q17" s="4588"/>
      <c r="R17" s="4558"/>
      <c r="S17" s="4598"/>
      <c r="T17" s="4598"/>
      <c r="U17" s="4599"/>
      <c r="V17" s="4599"/>
      <c r="W17" s="4599"/>
      <c r="X17" s="4531"/>
      <c r="Y17" s="4531"/>
      <c r="Z17" s="4531"/>
      <c r="AB17" s="4550"/>
      <c r="AC17" s="4550"/>
      <c r="AD17" s="4605"/>
      <c r="AE17" s="4605"/>
      <c r="AF17" s="4605"/>
      <c r="AG17" s="4605"/>
      <c r="AH17" s="4601"/>
      <c r="AI17" s="4601"/>
      <c r="AJ17" s="4601"/>
      <c r="AK17" s="4601"/>
      <c r="AL17" s="4603" t="str">
        <f t="shared" si="2"/>
        <v/>
      </c>
      <c r="AM17" s="4603" t="str">
        <f t="shared" si="2"/>
        <v/>
      </c>
      <c r="AN17" s="4603" t="str">
        <f t="shared" si="2"/>
        <v/>
      </c>
      <c r="AO17" s="4604" t="str">
        <f t="shared" si="1"/>
        <v/>
      </c>
      <c r="AP17" s="4584"/>
    </row>
    <row r="18" spans="1:45" s="4532" customFormat="1" ht="13.5" customHeight="1">
      <c r="A18" s="1135"/>
      <c r="C18" s="4593"/>
      <c r="D18" s="4559"/>
      <c r="E18" s="4559"/>
      <c r="F18" s="4576"/>
      <c r="G18" s="4576"/>
      <c r="H18" s="4576"/>
      <c r="I18" s="4558"/>
      <c r="J18" s="4588"/>
      <c r="K18" s="4588"/>
      <c r="L18" s="4558"/>
      <c r="M18" s="4588"/>
      <c r="N18" s="4588"/>
      <c r="O18" s="4558"/>
      <c r="P18" s="4588"/>
      <c r="Q18" s="4588"/>
      <c r="R18" s="4558"/>
      <c r="S18" s="4598"/>
      <c r="T18" s="4598"/>
      <c r="U18" s="4599"/>
      <c r="V18" s="4599"/>
      <c r="W18" s="4599"/>
      <c r="X18" s="4531"/>
      <c r="Y18" s="4531"/>
      <c r="Z18" s="4531"/>
      <c r="AB18" s="4550"/>
      <c r="AC18" s="4550"/>
      <c r="AD18" s="4605" t="s">
        <v>1915</v>
      </c>
      <c r="AE18" s="4605"/>
      <c r="AF18" s="4605"/>
      <c r="AG18" s="4605"/>
      <c r="AH18" s="4605" t="s">
        <v>2031</v>
      </c>
      <c r="AI18" s="4605"/>
      <c r="AJ18" s="4605"/>
      <c r="AK18" s="4605"/>
      <c r="AL18" s="4582">
        <f t="shared" ref="AL18:AN21" si="3">IFERROR((AL41+AL65+AL89+AL113+AL137+AL161+AL185+AL209+AL233+AL257+AL281+AL305+AL329+AL353+AL377+AL401+AL425+AL449+AL473+AL497+AL521),"")</f>
        <v>0</v>
      </c>
      <c r="AM18" s="4582">
        <f t="shared" si="3"/>
        <v>0</v>
      </c>
      <c r="AN18" s="4582">
        <f t="shared" si="3"/>
        <v>0</v>
      </c>
      <c r="AO18" s="4583" t="str">
        <f t="shared" si="1"/>
        <v/>
      </c>
      <c r="AP18" s="4584"/>
    </row>
    <row r="19" spans="1:45" s="4532" customFormat="1" ht="13.5" customHeight="1">
      <c r="A19" s="1135"/>
      <c r="C19" s="4593"/>
      <c r="D19" s="4559"/>
      <c r="E19" s="4559"/>
      <c r="F19" s="4576"/>
      <c r="G19" s="4576"/>
      <c r="H19" s="4576"/>
      <c r="I19" s="4558"/>
      <c r="J19" s="4588"/>
      <c r="K19" s="4588"/>
      <c r="L19" s="4558"/>
      <c r="M19" s="4588"/>
      <c r="N19" s="4588"/>
      <c r="O19" s="4558"/>
      <c r="P19" s="4588"/>
      <c r="Q19" s="4588"/>
      <c r="R19" s="4558"/>
      <c r="S19" s="4598"/>
      <c r="T19" s="4598"/>
      <c r="U19" s="4599"/>
      <c r="V19" s="4599"/>
      <c r="W19" s="4599"/>
      <c r="X19" s="4531"/>
      <c r="Y19" s="4531"/>
      <c r="Z19" s="4531"/>
      <c r="AA19" s="4531"/>
      <c r="AB19" s="4550"/>
      <c r="AC19" s="4550"/>
      <c r="AD19" s="4605"/>
      <c r="AE19" s="4605"/>
      <c r="AF19" s="4605"/>
      <c r="AG19" s="4605"/>
      <c r="AH19" s="4605"/>
      <c r="AI19" s="4605"/>
      <c r="AJ19" s="4605"/>
      <c r="AK19" s="4605"/>
      <c r="AL19" s="4591" t="str">
        <f t="shared" si="3"/>
        <v/>
      </c>
      <c r="AM19" s="4591" t="str">
        <f t="shared" si="3"/>
        <v/>
      </c>
      <c r="AN19" s="4591" t="str">
        <f t="shared" si="3"/>
        <v/>
      </c>
      <c r="AO19" s="4592" t="str">
        <f t="shared" si="1"/>
        <v/>
      </c>
      <c r="AP19" s="4584"/>
    </row>
    <row r="20" spans="1:45" s="4532" customFormat="1" ht="13.5" customHeight="1">
      <c r="A20" s="1135"/>
      <c r="C20" s="4593"/>
      <c r="D20" s="4559"/>
      <c r="E20" s="4559"/>
      <c r="F20" s="4576"/>
      <c r="G20" s="4576"/>
      <c r="H20" s="4576"/>
      <c r="I20" s="4558"/>
      <c r="J20" s="4588"/>
      <c r="K20" s="4588"/>
      <c r="L20" s="4558"/>
      <c r="M20" s="4588"/>
      <c r="N20" s="4588"/>
      <c r="O20" s="4558"/>
      <c r="P20" s="4588"/>
      <c r="Q20" s="4588"/>
      <c r="R20" s="4558"/>
      <c r="S20" s="4598"/>
      <c r="T20" s="4598"/>
      <c r="U20" s="4599"/>
      <c r="V20" s="4599"/>
      <c r="W20" s="4599"/>
      <c r="X20" s="4611"/>
      <c r="Y20" s="4611"/>
      <c r="Z20" s="4611"/>
      <c r="AA20" s="4611"/>
      <c r="AB20" s="4550"/>
      <c r="AC20" s="4550"/>
      <c r="AD20" s="4605"/>
      <c r="AE20" s="4605"/>
      <c r="AF20" s="4605"/>
      <c r="AG20" s="4605"/>
      <c r="AH20" s="4605"/>
      <c r="AI20" s="4605"/>
      <c r="AJ20" s="4605"/>
      <c r="AK20" s="4605"/>
      <c r="AL20" s="4591" t="str">
        <f t="shared" si="3"/>
        <v/>
      </c>
      <c r="AM20" s="4591" t="str">
        <f t="shared" si="3"/>
        <v/>
      </c>
      <c r="AN20" s="4591" t="str">
        <f t="shared" si="3"/>
        <v/>
      </c>
      <c r="AO20" s="4592" t="str">
        <f t="shared" si="1"/>
        <v/>
      </c>
      <c r="AP20" s="4584"/>
    </row>
    <row r="21" spans="1:45" s="4532" customFormat="1" ht="13.5" customHeight="1">
      <c r="A21" s="1135"/>
      <c r="C21" s="4593"/>
      <c r="D21" s="4559"/>
      <c r="E21" s="4559"/>
      <c r="F21" s="4576"/>
      <c r="G21" s="4576"/>
      <c r="H21" s="4576"/>
      <c r="I21" s="4558"/>
      <c r="J21" s="4588"/>
      <c r="K21" s="4588"/>
      <c r="L21" s="4558"/>
      <c r="M21" s="4588"/>
      <c r="N21" s="4588"/>
      <c r="O21" s="4558"/>
      <c r="P21" s="4588"/>
      <c r="Q21" s="4588"/>
      <c r="R21" s="4558"/>
      <c r="S21" s="4598"/>
      <c r="T21" s="4598"/>
      <c r="U21" s="4599"/>
      <c r="V21" s="4599"/>
      <c r="W21" s="4599"/>
      <c r="X21" s="4611"/>
      <c r="Y21" s="4611"/>
      <c r="Z21" s="4611"/>
      <c r="AA21" s="4611"/>
      <c r="AB21" s="4550"/>
      <c r="AC21" s="4550"/>
      <c r="AD21" s="4605"/>
      <c r="AE21" s="4605"/>
      <c r="AF21" s="4605"/>
      <c r="AG21" s="4605"/>
      <c r="AH21" s="4605"/>
      <c r="AI21" s="4605"/>
      <c r="AJ21" s="4605"/>
      <c r="AK21" s="4605"/>
      <c r="AL21" s="4612" t="str">
        <f t="shared" si="3"/>
        <v/>
      </c>
      <c r="AM21" s="4612" t="str">
        <f t="shared" si="3"/>
        <v/>
      </c>
      <c r="AN21" s="4612" t="str">
        <f t="shared" si="3"/>
        <v/>
      </c>
      <c r="AO21" s="4613" t="str">
        <f t="shared" si="1"/>
        <v/>
      </c>
      <c r="AP21" s="4584"/>
    </row>
    <row r="22" spans="1:45" ht="18" customHeight="1">
      <c r="F22" s="4614"/>
      <c r="G22" s="4614"/>
      <c r="H22" s="4614"/>
      <c r="I22" s="4614"/>
      <c r="K22" s="4615"/>
      <c r="L22" s="4615"/>
      <c r="M22" s="4615"/>
      <c r="N22" s="4615"/>
      <c r="O22" s="4616"/>
      <c r="P22" s="4617"/>
      <c r="Q22" s="4617"/>
      <c r="R22" s="4617"/>
      <c r="T22" s="4618"/>
      <c r="U22" s="4618"/>
      <c r="V22" s="4618"/>
      <c r="AE22" s="4619"/>
      <c r="AF22" s="4620"/>
      <c r="AG22" s="4620"/>
      <c r="AH22" s="4620"/>
      <c r="AI22" s="4620"/>
      <c r="AJ22" s="4620"/>
      <c r="AK22" s="4620"/>
      <c r="AL22" s="4620"/>
      <c r="AM22" s="4621"/>
    </row>
    <row r="23" spans="1:45" ht="13.5" hidden="1" customHeight="1">
      <c r="G23" s="4528" t="e">
        <f>YEAR(G6)</f>
        <v>#VALUE!</v>
      </c>
      <c r="H23" s="4528" t="e">
        <f>MONTH(G6)</f>
        <v>#VALUE!</v>
      </c>
      <c r="I23" s="4528"/>
      <c r="J23" s="4622" t="e">
        <f>DATE(G23,H23,1)</f>
        <v>#VALUE!</v>
      </c>
      <c r="AA23" s="4623"/>
      <c r="AB23" s="4623"/>
      <c r="AC23" s="4623"/>
      <c r="AD23" s="4623"/>
      <c r="AE23" s="4623"/>
      <c r="AF23" s="4623"/>
      <c r="AG23" s="4623"/>
      <c r="AH23" s="4623"/>
      <c r="AI23" s="4623"/>
      <c r="AJ23" s="4623"/>
      <c r="AK23" s="4623"/>
    </row>
    <row r="24" spans="1:45" ht="13.5" customHeight="1">
      <c r="C24" s="4624"/>
      <c r="D24" s="4625"/>
      <c r="E24" s="4626"/>
      <c r="F24" s="4627" t="s">
        <v>2022</v>
      </c>
      <c r="G24" s="4628" t="e">
        <f>G25</f>
        <v>#VALUE!</v>
      </c>
      <c r="H24" s="4629"/>
      <c r="I24" s="4629"/>
      <c r="J24" s="4629"/>
      <c r="K24" s="4629"/>
      <c r="L24" s="4629"/>
      <c r="M24" s="4629"/>
      <c r="N24" s="4629"/>
      <c r="O24" s="4629"/>
      <c r="P24" s="4629"/>
      <c r="Q24" s="4629"/>
      <c r="R24" s="4629"/>
      <c r="S24" s="4629"/>
      <c r="T24" s="4629"/>
      <c r="U24" s="4629"/>
      <c r="V24" s="4629"/>
      <c r="W24" s="4629"/>
      <c r="X24" s="4629"/>
      <c r="Y24" s="4629"/>
      <c r="Z24" s="4629"/>
      <c r="AA24" s="4629"/>
      <c r="AB24" s="4629"/>
      <c r="AC24" s="4629"/>
      <c r="AD24" s="4629"/>
      <c r="AE24" s="4629"/>
      <c r="AF24" s="4629"/>
      <c r="AG24" s="4629"/>
      <c r="AH24" s="4629"/>
      <c r="AI24" s="4629"/>
      <c r="AJ24" s="4629"/>
      <c r="AK24" s="4629"/>
      <c r="AL24" s="4551" t="s">
        <v>2045</v>
      </c>
      <c r="AM24" s="4630" t="s">
        <v>2044</v>
      </c>
      <c r="AN24" s="4551" t="s">
        <v>1920</v>
      </c>
      <c r="AO24" s="4553" t="s">
        <v>2043</v>
      </c>
      <c r="AP24" s="4551" t="s">
        <v>2042</v>
      </c>
      <c r="AR24" s="4631" t="s">
        <v>1950</v>
      </c>
      <c r="AS24" s="4631" t="s">
        <v>1951</v>
      </c>
    </row>
    <row r="25" spans="1:45" ht="13.5" hidden="1" customHeight="1">
      <c r="C25" s="4632"/>
      <c r="D25" s="4633"/>
      <c r="E25" s="4634"/>
      <c r="F25" s="4635"/>
      <c r="G25" s="4636" t="e">
        <f>DATE($G23,$H23,1)</f>
        <v>#VALUE!</v>
      </c>
      <c r="H25" s="4637" t="e">
        <f t="shared" ref="H25:AK25" si="4">G25+1</f>
        <v>#VALUE!</v>
      </c>
      <c r="I25" s="4637" t="e">
        <f t="shared" si="4"/>
        <v>#VALUE!</v>
      </c>
      <c r="J25" s="4637" t="e">
        <f t="shared" si="4"/>
        <v>#VALUE!</v>
      </c>
      <c r="K25" s="4637" t="e">
        <f t="shared" si="4"/>
        <v>#VALUE!</v>
      </c>
      <c r="L25" s="4637" t="e">
        <f t="shared" si="4"/>
        <v>#VALUE!</v>
      </c>
      <c r="M25" s="4637" t="e">
        <f t="shared" si="4"/>
        <v>#VALUE!</v>
      </c>
      <c r="N25" s="4637" t="e">
        <f t="shared" si="4"/>
        <v>#VALUE!</v>
      </c>
      <c r="O25" s="4637" t="e">
        <f t="shared" si="4"/>
        <v>#VALUE!</v>
      </c>
      <c r="P25" s="4637" t="e">
        <f t="shared" si="4"/>
        <v>#VALUE!</v>
      </c>
      <c r="Q25" s="4637" t="e">
        <f t="shared" si="4"/>
        <v>#VALUE!</v>
      </c>
      <c r="R25" s="4637" t="e">
        <f t="shared" si="4"/>
        <v>#VALUE!</v>
      </c>
      <c r="S25" s="4637" t="e">
        <f t="shared" si="4"/>
        <v>#VALUE!</v>
      </c>
      <c r="T25" s="4637" t="e">
        <f t="shared" si="4"/>
        <v>#VALUE!</v>
      </c>
      <c r="U25" s="4637" t="e">
        <f t="shared" si="4"/>
        <v>#VALUE!</v>
      </c>
      <c r="V25" s="4637" t="e">
        <f t="shared" si="4"/>
        <v>#VALUE!</v>
      </c>
      <c r="W25" s="4637" t="e">
        <f t="shared" si="4"/>
        <v>#VALUE!</v>
      </c>
      <c r="X25" s="4637" t="e">
        <f t="shared" si="4"/>
        <v>#VALUE!</v>
      </c>
      <c r="Y25" s="4637" t="e">
        <f t="shared" si="4"/>
        <v>#VALUE!</v>
      </c>
      <c r="Z25" s="4637" t="e">
        <f t="shared" si="4"/>
        <v>#VALUE!</v>
      </c>
      <c r="AA25" s="4637" t="e">
        <f t="shared" si="4"/>
        <v>#VALUE!</v>
      </c>
      <c r="AB25" s="4637" t="e">
        <f t="shared" si="4"/>
        <v>#VALUE!</v>
      </c>
      <c r="AC25" s="4637" t="e">
        <f t="shared" si="4"/>
        <v>#VALUE!</v>
      </c>
      <c r="AD25" s="4637" t="e">
        <f t="shared" si="4"/>
        <v>#VALUE!</v>
      </c>
      <c r="AE25" s="4637" t="e">
        <f t="shared" si="4"/>
        <v>#VALUE!</v>
      </c>
      <c r="AF25" s="4637" t="e">
        <f t="shared" si="4"/>
        <v>#VALUE!</v>
      </c>
      <c r="AG25" s="4637" t="e">
        <f t="shared" si="4"/>
        <v>#VALUE!</v>
      </c>
      <c r="AH25" s="4637" t="e">
        <f t="shared" si="4"/>
        <v>#VALUE!</v>
      </c>
      <c r="AI25" s="4637" t="e">
        <f t="shared" si="4"/>
        <v>#VALUE!</v>
      </c>
      <c r="AJ25" s="4637" t="e">
        <f t="shared" si="4"/>
        <v>#VALUE!</v>
      </c>
      <c r="AK25" s="4638" t="e">
        <f t="shared" si="4"/>
        <v>#VALUE!</v>
      </c>
      <c r="AL25" s="4551"/>
      <c r="AM25" s="4630"/>
      <c r="AN25" s="4551"/>
      <c r="AO25" s="4553"/>
      <c r="AP25" s="4551"/>
      <c r="AR25" s="4631"/>
      <c r="AS25" s="4631"/>
    </row>
    <row r="26" spans="1:45" ht="13.5" customHeight="1">
      <c r="C26" s="4632"/>
      <c r="D26" s="4633"/>
      <c r="E26" s="4634"/>
      <c r="F26" s="4635" t="s">
        <v>1655</v>
      </c>
      <c r="G26" s="4639" t="e">
        <f>IF(G25&gt;=G6,G25,"")</f>
        <v>#VALUE!</v>
      </c>
      <c r="H26" s="4640" t="e">
        <f t="shared" ref="H26:AI26" si="5">IF(H25&lt;$G6,"",IF(G25=EOMONTH(DATE($G23,$H23,1),0),"",IF(G25="","",G25+1)))</f>
        <v>#VALUE!</v>
      </c>
      <c r="I26" s="4640" t="e">
        <f t="shared" si="5"/>
        <v>#VALUE!</v>
      </c>
      <c r="J26" s="4640" t="e">
        <f t="shared" si="5"/>
        <v>#VALUE!</v>
      </c>
      <c r="K26" s="4640" t="e">
        <f t="shared" si="5"/>
        <v>#VALUE!</v>
      </c>
      <c r="L26" s="4640" t="e">
        <f t="shared" si="5"/>
        <v>#VALUE!</v>
      </c>
      <c r="M26" s="4640" t="e">
        <f t="shared" si="5"/>
        <v>#VALUE!</v>
      </c>
      <c r="N26" s="4640" t="e">
        <f t="shared" si="5"/>
        <v>#VALUE!</v>
      </c>
      <c r="O26" s="4640" t="e">
        <f t="shared" si="5"/>
        <v>#VALUE!</v>
      </c>
      <c r="P26" s="4640" t="e">
        <f t="shared" si="5"/>
        <v>#VALUE!</v>
      </c>
      <c r="Q26" s="4640" t="e">
        <f t="shared" si="5"/>
        <v>#VALUE!</v>
      </c>
      <c r="R26" s="4640" t="e">
        <f t="shared" si="5"/>
        <v>#VALUE!</v>
      </c>
      <c r="S26" s="4640" t="e">
        <f t="shared" si="5"/>
        <v>#VALUE!</v>
      </c>
      <c r="T26" s="4640" t="e">
        <f t="shared" si="5"/>
        <v>#VALUE!</v>
      </c>
      <c r="U26" s="4640" t="e">
        <f t="shared" si="5"/>
        <v>#VALUE!</v>
      </c>
      <c r="V26" s="4640" t="e">
        <f t="shared" si="5"/>
        <v>#VALUE!</v>
      </c>
      <c r="W26" s="4640" t="e">
        <f t="shared" si="5"/>
        <v>#VALUE!</v>
      </c>
      <c r="X26" s="4640" t="e">
        <f t="shared" si="5"/>
        <v>#VALUE!</v>
      </c>
      <c r="Y26" s="4640" t="e">
        <f t="shared" si="5"/>
        <v>#VALUE!</v>
      </c>
      <c r="Z26" s="4640" t="e">
        <f t="shared" si="5"/>
        <v>#VALUE!</v>
      </c>
      <c r="AA26" s="4640" t="e">
        <f t="shared" si="5"/>
        <v>#VALUE!</v>
      </c>
      <c r="AB26" s="4640" t="e">
        <f t="shared" si="5"/>
        <v>#VALUE!</v>
      </c>
      <c r="AC26" s="4640" t="e">
        <f t="shared" si="5"/>
        <v>#VALUE!</v>
      </c>
      <c r="AD26" s="4640" t="e">
        <f t="shared" si="5"/>
        <v>#VALUE!</v>
      </c>
      <c r="AE26" s="4640" t="e">
        <f t="shared" si="5"/>
        <v>#VALUE!</v>
      </c>
      <c r="AF26" s="4640" t="e">
        <f t="shared" si="5"/>
        <v>#VALUE!</v>
      </c>
      <c r="AG26" s="4640" t="e">
        <f t="shared" si="5"/>
        <v>#VALUE!</v>
      </c>
      <c r="AH26" s="4640" t="e">
        <f t="shared" si="5"/>
        <v>#VALUE!</v>
      </c>
      <c r="AI26" s="4640" t="e">
        <f t="shared" si="5"/>
        <v>#VALUE!</v>
      </c>
      <c r="AJ26" s="4640" t="e">
        <f>IF(AJ25&lt;$G6,"",IF(AI25=EOMONTH(DATE($G23,$H23,1),0),"",IF(AI26="","",AI26+1)))</f>
        <v>#VALUE!</v>
      </c>
      <c r="AK26" s="4641" t="e">
        <f>IF(AK25&lt;$G6,"",IF(AJ26=EOMONTH(DATE($G23,$H23,1),0),"",IF(AJ26="","",AJ26+1)))</f>
        <v>#VALUE!</v>
      </c>
      <c r="AL26" s="4551"/>
      <c r="AM26" s="4630"/>
      <c r="AN26" s="4551"/>
      <c r="AO26" s="4553"/>
      <c r="AP26" s="4551"/>
      <c r="AR26" s="4631"/>
      <c r="AS26" s="4631"/>
    </row>
    <row r="27" spans="1:45">
      <c r="C27" s="4642"/>
      <c r="D27" s="4643"/>
      <c r="E27" s="4644"/>
      <c r="F27" s="4645" t="s">
        <v>1905</v>
      </c>
      <c r="G27" s="4646" t="str">
        <f t="shared" ref="G27:AK27" si="6">IFERROR(TEXT(WEEKDAY(+G26),"aaa"),"")</f>
        <v/>
      </c>
      <c r="H27" s="4646" t="str">
        <f t="shared" si="6"/>
        <v/>
      </c>
      <c r="I27" s="4646" t="str">
        <f t="shared" si="6"/>
        <v/>
      </c>
      <c r="J27" s="4646" t="str">
        <f t="shared" si="6"/>
        <v/>
      </c>
      <c r="K27" s="4646" t="str">
        <f t="shared" si="6"/>
        <v/>
      </c>
      <c r="L27" s="4646" t="str">
        <f t="shared" si="6"/>
        <v/>
      </c>
      <c r="M27" s="4646" t="str">
        <f t="shared" si="6"/>
        <v/>
      </c>
      <c r="N27" s="4646" t="str">
        <f t="shared" si="6"/>
        <v/>
      </c>
      <c r="O27" s="4646" t="str">
        <f t="shared" si="6"/>
        <v/>
      </c>
      <c r="P27" s="4646" t="str">
        <f t="shared" si="6"/>
        <v/>
      </c>
      <c r="Q27" s="4646" t="str">
        <f t="shared" si="6"/>
        <v/>
      </c>
      <c r="R27" s="4646" t="str">
        <f t="shared" si="6"/>
        <v/>
      </c>
      <c r="S27" s="4646" t="str">
        <f t="shared" si="6"/>
        <v/>
      </c>
      <c r="T27" s="4646" t="str">
        <f t="shared" si="6"/>
        <v/>
      </c>
      <c r="U27" s="4646" t="str">
        <f t="shared" si="6"/>
        <v/>
      </c>
      <c r="V27" s="4646" t="str">
        <f t="shared" si="6"/>
        <v/>
      </c>
      <c r="W27" s="4646" t="str">
        <f t="shared" si="6"/>
        <v/>
      </c>
      <c r="X27" s="4646" t="str">
        <f t="shared" si="6"/>
        <v/>
      </c>
      <c r="Y27" s="4646" t="str">
        <f t="shared" si="6"/>
        <v/>
      </c>
      <c r="Z27" s="4646" t="str">
        <f t="shared" si="6"/>
        <v/>
      </c>
      <c r="AA27" s="4646" t="str">
        <f t="shared" si="6"/>
        <v/>
      </c>
      <c r="AB27" s="4646" t="str">
        <f t="shared" si="6"/>
        <v/>
      </c>
      <c r="AC27" s="4646" t="str">
        <f t="shared" si="6"/>
        <v/>
      </c>
      <c r="AD27" s="4646" t="str">
        <f t="shared" si="6"/>
        <v/>
      </c>
      <c r="AE27" s="4646" t="str">
        <f t="shared" si="6"/>
        <v/>
      </c>
      <c r="AF27" s="4646" t="str">
        <f t="shared" si="6"/>
        <v/>
      </c>
      <c r="AG27" s="4646" t="str">
        <f t="shared" si="6"/>
        <v/>
      </c>
      <c r="AH27" s="4646" t="str">
        <f t="shared" si="6"/>
        <v/>
      </c>
      <c r="AI27" s="4646" t="str">
        <f t="shared" si="6"/>
        <v/>
      </c>
      <c r="AJ27" s="4646" t="str">
        <f t="shared" si="6"/>
        <v/>
      </c>
      <c r="AK27" s="4647" t="str">
        <f t="shared" si="6"/>
        <v/>
      </c>
      <c r="AL27" s="4551"/>
      <c r="AM27" s="4630"/>
      <c r="AN27" s="4551"/>
      <c r="AO27" s="4553"/>
      <c r="AP27" s="4551"/>
      <c r="AR27" s="4631"/>
      <c r="AS27" s="4631"/>
    </row>
    <row r="28" spans="1:45" ht="21" customHeight="1">
      <c r="B28" s="4648"/>
      <c r="C28" s="4649" t="s">
        <v>2041</v>
      </c>
      <c r="D28" s="4650" t="s">
        <v>2050</v>
      </c>
      <c r="E28" s="4651" t="s">
        <v>2032</v>
      </c>
      <c r="F28" s="4652" t="s">
        <v>2019</v>
      </c>
      <c r="G28" s="4653"/>
      <c r="H28" s="4654"/>
      <c r="I28" s="4654"/>
      <c r="J28" s="4654"/>
      <c r="K28" s="4654"/>
      <c r="L28" s="4654"/>
      <c r="M28" s="4654"/>
      <c r="N28" s="4654"/>
      <c r="O28" s="4654"/>
      <c r="P28" s="4654"/>
      <c r="Q28" s="4654"/>
      <c r="R28" s="4654"/>
      <c r="S28" s="4654"/>
      <c r="T28" s="4654"/>
      <c r="U28" s="4654"/>
      <c r="V28" s="4654"/>
      <c r="W28" s="4654"/>
      <c r="X28" s="4654"/>
      <c r="Y28" s="4654"/>
      <c r="Z28" s="4654"/>
      <c r="AA28" s="4654"/>
      <c r="AB28" s="4654"/>
      <c r="AC28" s="4654"/>
      <c r="AD28" s="4654"/>
      <c r="AE28" s="4654"/>
      <c r="AF28" s="4654"/>
      <c r="AG28" s="4654"/>
      <c r="AH28" s="4654"/>
      <c r="AI28" s="4654"/>
      <c r="AJ28" s="4654"/>
      <c r="AK28" s="4654"/>
      <c r="AL28" s="4655" t="s">
        <v>1946</v>
      </c>
      <c r="AM28" s="4655" t="s">
        <v>1952</v>
      </c>
      <c r="AN28" s="4655" t="s">
        <v>1947</v>
      </c>
      <c r="AO28" s="4656" t="s">
        <v>1948</v>
      </c>
      <c r="AP28" s="4655" t="s">
        <v>1949</v>
      </c>
      <c r="AR28" s="4657"/>
      <c r="AS28" s="4657"/>
    </row>
    <row r="29" spans="1:45" ht="13.5" customHeight="1">
      <c r="B29" s="4658"/>
      <c r="C29" s="4659" t="s">
        <v>1919</v>
      </c>
      <c r="D29" s="4660" t="s">
        <v>1918</v>
      </c>
      <c r="E29" s="4661" t="s">
        <v>2033</v>
      </c>
      <c r="F29" s="4662"/>
      <c r="G29" s="4663"/>
      <c r="H29" s="4664"/>
      <c r="I29" s="4664"/>
      <c r="J29" s="4664"/>
      <c r="K29" s="4664"/>
      <c r="L29" s="4664"/>
      <c r="M29" s="4664"/>
      <c r="N29" s="4664"/>
      <c r="O29" s="4664"/>
      <c r="P29" s="4664"/>
      <c r="Q29" s="4664"/>
      <c r="R29" s="4664"/>
      <c r="S29" s="4664"/>
      <c r="T29" s="4664"/>
      <c r="U29" s="4664"/>
      <c r="V29" s="4664"/>
      <c r="W29" s="4664"/>
      <c r="X29" s="4664"/>
      <c r="Y29" s="4664"/>
      <c r="Z29" s="4664"/>
      <c r="AA29" s="4664"/>
      <c r="AB29" s="4664"/>
      <c r="AC29" s="4664"/>
      <c r="AD29" s="4664"/>
      <c r="AE29" s="4664"/>
      <c r="AF29" s="4664"/>
      <c r="AG29" s="4664"/>
      <c r="AH29" s="4664"/>
      <c r="AI29" s="4664"/>
      <c r="AJ29" s="4665"/>
      <c r="AK29" s="4665"/>
      <c r="AL29" s="4666">
        <f t="shared" ref="AL29:AL34" si="7">IF(E29="","",COUNT($G$26:$AK$26)-AM29)</f>
        <v>0</v>
      </c>
      <c r="AM29" s="4667">
        <f t="shared" ref="AM29:AM34" si="8">IF(E29="","",AR29+AS29)</f>
        <v>0</v>
      </c>
      <c r="AN29" s="4667">
        <f t="shared" ref="AN29:AN34" si="9">IF(E29="","",COUNTIF(G29:AK29,"休"))</f>
        <v>0</v>
      </c>
      <c r="AO29" s="4668" t="str">
        <f t="shared" ref="AO29:AO34" si="10">IF(E29="","",IFERROR(ROUND(AN29/AL29,3),""))</f>
        <v/>
      </c>
      <c r="AP29" s="4669" t="e">
        <f>ROUND(AVERAGE(AO29:AO44),3)</f>
        <v>#DIV/0!</v>
      </c>
      <c r="AR29" s="4670">
        <f t="shared" ref="AR29:AR34" si="11">IF(E29="","",COUNTIF(G29:AK29,"－"))</f>
        <v>0</v>
      </c>
      <c r="AS29" s="4670">
        <f t="shared" ref="AS29:AS34" si="12">IF(E29="","",COUNTIF(G29:AK29,"外"))</f>
        <v>0</v>
      </c>
    </row>
    <row r="30" spans="1:45" ht="13.5" customHeight="1">
      <c r="C30" s="4671"/>
      <c r="D30" s="4672"/>
      <c r="E30" s="4673" t="s">
        <v>2031</v>
      </c>
      <c r="F30" s="4662"/>
      <c r="G30" s="4674"/>
      <c r="H30" s="4675"/>
      <c r="I30" s="4675"/>
      <c r="J30" s="4675"/>
      <c r="K30" s="4675"/>
      <c r="L30" s="4675"/>
      <c r="M30" s="4675"/>
      <c r="N30" s="4675"/>
      <c r="O30" s="4675"/>
      <c r="P30" s="4675"/>
      <c r="Q30" s="4675"/>
      <c r="R30" s="4675"/>
      <c r="S30" s="4675"/>
      <c r="T30" s="4675"/>
      <c r="U30" s="4675"/>
      <c r="V30" s="4675"/>
      <c r="W30" s="4675"/>
      <c r="X30" s="4675"/>
      <c r="Y30" s="4675"/>
      <c r="Z30" s="4675"/>
      <c r="AA30" s="4675"/>
      <c r="AB30" s="4675"/>
      <c r="AC30" s="4675"/>
      <c r="AD30" s="4675"/>
      <c r="AE30" s="4675"/>
      <c r="AF30" s="4675"/>
      <c r="AG30" s="4675"/>
      <c r="AH30" s="4675"/>
      <c r="AI30" s="4675"/>
      <c r="AJ30" s="4676"/>
      <c r="AK30" s="4676"/>
      <c r="AL30" s="4666">
        <f t="shared" si="7"/>
        <v>0</v>
      </c>
      <c r="AM30" s="4677">
        <f t="shared" si="8"/>
        <v>0</v>
      </c>
      <c r="AN30" s="4677">
        <f t="shared" si="9"/>
        <v>0</v>
      </c>
      <c r="AO30" s="4678" t="str">
        <f t="shared" si="10"/>
        <v/>
      </c>
      <c r="AP30" s="4679"/>
      <c r="AR30" s="4670">
        <f t="shared" si="11"/>
        <v>0</v>
      </c>
      <c r="AS30" s="4670">
        <f t="shared" si="12"/>
        <v>0</v>
      </c>
    </row>
    <row r="31" spans="1:45">
      <c r="C31" s="4671"/>
      <c r="D31" s="4672"/>
      <c r="E31" s="4673" t="s">
        <v>2038</v>
      </c>
      <c r="F31" s="4662"/>
      <c r="G31" s="4674"/>
      <c r="H31" s="4675"/>
      <c r="I31" s="4675"/>
      <c r="J31" s="4675"/>
      <c r="K31" s="4675"/>
      <c r="L31" s="4675"/>
      <c r="M31" s="4675"/>
      <c r="N31" s="4675"/>
      <c r="O31" s="4675"/>
      <c r="P31" s="4675"/>
      <c r="Q31" s="4675"/>
      <c r="R31" s="4675"/>
      <c r="S31" s="4675"/>
      <c r="T31" s="4675"/>
      <c r="U31" s="4675"/>
      <c r="V31" s="4675"/>
      <c r="W31" s="4675"/>
      <c r="X31" s="4675"/>
      <c r="Y31" s="4675"/>
      <c r="Z31" s="4675"/>
      <c r="AA31" s="4675"/>
      <c r="AB31" s="4675"/>
      <c r="AC31" s="4675"/>
      <c r="AD31" s="4675"/>
      <c r="AE31" s="4675"/>
      <c r="AF31" s="4675"/>
      <c r="AG31" s="4675"/>
      <c r="AH31" s="4675"/>
      <c r="AI31" s="4676"/>
      <c r="AJ31" s="4676"/>
      <c r="AK31" s="4676"/>
      <c r="AL31" s="4666">
        <f t="shared" si="7"/>
        <v>0</v>
      </c>
      <c r="AM31" s="4677">
        <f t="shared" si="8"/>
        <v>0</v>
      </c>
      <c r="AN31" s="4677">
        <f t="shared" si="9"/>
        <v>0</v>
      </c>
      <c r="AO31" s="4678" t="str">
        <f t="shared" si="10"/>
        <v/>
      </c>
      <c r="AP31" s="4679"/>
      <c r="AR31" s="4670">
        <f t="shared" si="11"/>
        <v>0</v>
      </c>
      <c r="AS31" s="4670">
        <f t="shared" si="12"/>
        <v>0</v>
      </c>
    </row>
    <row r="32" spans="1:45">
      <c r="C32" s="4671"/>
      <c r="D32" s="4672"/>
      <c r="E32" s="4673" t="s">
        <v>2037</v>
      </c>
      <c r="F32" s="4680"/>
      <c r="G32" s="4674"/>
      <c r="H32" s="4675"/>
      <c r="I32" s="4675"/>
      <c r="J32" s="4675"/>
      <c r="K32" s="4675"/>
      <c r="L32" s="4675"/>
      <c r="M32" s="4675"/>
      <c r="N32" s="4675"/>
      <c r="O32" s="4675"/>
      <c r="P32" s="4675"/>
      <c r="Q32" s="4675"/>
      <c r="R32" s="4675"/>
      <c r="S32" s="4675"/>
      <c r="T32" s="4675"/>
      <c r="U32" s="4675"/>
      <c r="V32" s="4675"/>
      <c r="W32" s="4675"/>
      <c r="X32" s="4675"/>
      <c r="Y32" s="4675"/>
      <c r="Z32" s="4675"/>
      <c r="AA32" s="4675"/>
      <c r="AB32" s="4675"/>
      <c r="AC32" s="4675"/>
      <c r="AD32" s="4675"/>
      <c r="AE32" s="4675"/>
      <c r="AF32" s="4675"/>
      <c r="AG32" s="4675"/>
      <c r="AH32" s="4675"/>
      <c r="AI32" s="4676"/>
      <c r="AJ32" s="4676"/>
      <c r="AK32" s="4676"/>
      <c r="AL32" s="4666">
        <f t="shared" si="7"/>
        <v>0</v>
      </c>
      <c r="AM32" s="4677">
        <f t="shared" si="8"/>
        <v>0</v>
      </c>
      <c r="AN32" s="4677">
        <f t="shared" si="9"/>
        <v>0</v>
      </c>
      <c r="AO32" s="4678" t="str">
        <f t="shared" si="10"/>
        <v/>
      </c>
      <c r="AP32" s="4679"/>
      <c r="AR32" s="4670">
        <f t="shared" si="11"/>
        <v>0</v>
      </c>
      <c r="AS32" s="4670">
        <f t="shared" si="12"/>
        <v>0</v>
      </c>
    </row>
    <row r="33" spans="2:45">
      <c r="C33" s="4671"/>
      <c r="D33" s="4672"/>
      <c r="E33" s="4673" t="s">
        <v>2036</v>
      </c>
      <c r="F33" s="4662"/>
      <c r="G33" s="4674"/>
      <c r="H33" s="4675"/>
      <c r="I33" s="4675"/>
      <c r="J33" s="4675"/>
      <c r="K33" s="4675"/>
      <c r="L33" s="4675"/>
      <c r="M33" s="4675"/>
      <c r="N33" s="4675"/>
      <c r="O33" s="4675"/>
      <c r="P33" s="4675"/>
      <c r="Q33" s="4675"/>
      <c r="R33" s="4675"/>
      <c r="S33" s="4675"/>
      <c r="T33" s="4675"/>
      <c r="U33" s="4675"/>
      <c r="V33" s="4675"/>
      <c r="W33" s="4675"/>
      <c r="X33" s="4675"/>
      <c r="Y33" s="4675"/>
      <c r="Z33" s="4675"/>
      <c r="AA33" s="4675"/>
      <c r="AB33" s="4675"/>
      <c r="AC33" s="4675"/>
      <c r="AD33" s="4675"/>
      <c r="AE33" s="4675"/>
      <c r="AF33" s="4675"/>
      <c r="AG33" s="4675"/>
      <c r="AH33" s="4675"/>
      <c r="AI33" s="4675"/>
      <c r="AJ33" s="4675"/>
      <c r="AK33" s="4675"/>
      <c r="AL33" s="4666">
        <f t="shared" si="7"/>
        <v>0</v>
      </c>
      <c r="AM33" s="4677">
        <f t="shared" si="8"/>
        <v>0</v>
      </c>
      <c r="AN33" s="4677">
        <f t="shared" si="9"/>
        <v>0</v>
      </c>
      <c r="AO33" s="4678" t="str">
        <f t="shared" si="10"/>
        <v/>
      </c>
      <c r="AP33" s="4679"/>
      <c r="AR33" s="4670">
        <f t="shared" si="11"/>
        <v>0</v>
      </c>
      <c r="AS33" s="4670">
        <f t="shared" si="12"/>
        <v>0</v>
      </c>
    </row>
    <row r="34" spans="2:45">
      <c r="C34" s="4681"/>
      <c r="D34" s="4682"/>
      <c r="E34" s="4683"/>
      <c r="F34" s="4684"/>
      <c r="G34" s="4685"/>
      <c r="H34" s="4686"/>
      <c r="I34" s="4687"/>
      <c r="J34" s="4687"/>
      <c r="K34" s="4687"/>
      <c r="L34" s="4687"/>
      <c r="M34" s="4687"/>
      <c r="N34" s="4687"/>
      <c r="O34" s="4687"/>
      <c r="P34" s="4687"/>
      <c r="Q34" s="4687"/>
      <c r="R34" s="4687"/>
      <c r="S34" s="4687"/>
      <c r="T34" s="4687"/>
      <c r="U34" s="4687"/>
      <c r="V34" s="4687"/>
      <c r="W34" s="4687"/>
      <c r="X34" s="4687"/>
      <c r="Y34" s="4687"/>
      <c r="Z34" s="4687"/>
      <c r="AA34" s="4687"/>
      <c r="AB34" s="4687"/>
      <c r="AC34" s="4687"/>
      <c r="AD34" s="4687"/>
      <c r="AE34" s="4687"/>
      <c r="AF34" s="4687"/>
      <c r="AG34" s="4687"/>
      <c r="AH34" s="4688"/>
      <c r="AI34" s="4688"/>
      <c r="AJ34" s="4688"/>
      <c r="AK34" s="4688"/>
      <c r="AL34" s="4666" t="str">
        <f t="shared" si="7"/>
        <v/>
      </c>
      <c r="AM34" s="4667" t="str">
        <f t="shared" si="8"/>
        <v/>
      </c>
      <c r="AN34" s="4689" t="str">
        <f t="shared" si="9"/>
        <v/>
      </c>
      <c r="AO34" s="4678" t="str">
        <f t="shared" si="10"/>
        <v/>
      </c>
      <c r="AP34" s="4679"/>
      <c r="AR34" s="4670" t="str">
        <f t="shared" si="11"/>
        <v/>
      </c>
      <c r="AS34" s="4670" t="str">
        <f t="shared" si="12"/>
        <v/>
      </c>
    </row>
    <row r="35" spans="2:45" ht="23.25" customHeight="1">
      <c r="B35" s="4648"/>
      <c r="C35" s="4659" t="s">
        <v>1917</v>
      </c>
      <c r="D35" s="4660" t="s">
        <v>1916</v>
      </c>
      <c r="E35" s="4651" t="s">
        <v>2032</v>
      </c>
      <c r="F35" s="4690" t="s">
        <v>2019</v>
      </c>
      <c r="G35" s="4653"/>
      <c r="H35" s="4654"/>
      <c r="I35" s="4654"/>
      <c r="J35" s="4654"/>
      <c r="K35" s="4654"/>
      <c r="L35" s="4654"/>
      <c r="M35" s="4654"/>
      <c r="N35" s="4654"/>
      <c r="O35" s="4654"/>
      <c r="P35" s="4654"/>
      <c r="Q35" s="4654"/>
      <c r="R35" s="4654"/>
      <c r="S35" s="4654"/>
      <c r="T35" s="4654"/>
      <c r="U35" s="4654"/>
      <c r="V35" s="4654"/>
      <c r="W35" s="4654"/>
      <c r="X35" s="4654"/>
      <c r="Y35" s="4654"/>
      <c r="Z35" s="4654"/>
      <c r="AA35" s="4654"/>
      <c r="AB35" s="4654"/>
      <c r="AC35" s="4654"/>
      <c r="AD35" s="4654"/>
      <c r="AE35" s="4654"/>
      <c r="AF35" s="4654"/>
      <c r="AG35" s="4654"/>
      <c r="AH35" s="4691"/>
      <c r="AI35" s="4691"/>
      <c r="AJ35" s="4691"/>
      <c r="AK35" s="4691"/>
      <c r="AL35" s="4692"/>
      <c r="AM35" s="4670"/>
      <c r="AN35" s="4693"/>
      <c r="AO35" s="4694"/>
      <c r="AP35" s="4679"/>
      <c r="AR35" s="4532"/>
      <c r="AS35" s="4532"/>
    </row>
    <row r="36" spans="2:45" ht="13.5" customHeight="1">
      <c r="B36" s="4658"/>
      <c r="C36" s="4671"/>
      <c r="D36" s="4672"/>
      <c r="E36" s="4695" t="s">
        <v>2033</v>
      </c>
      <c r="F36" s="4662"/>
      <c r="G36" s="4663"/>
      <c r="H36" s="4664"/>
      <c r="I36" s="4664"/>
      <c r="J36" s="4664"/>
      <c r="K36" s="4664"/>
      <c r="L36" s="4664"/>
      <c r="M36" s="4664"/>
      <c r="N36" s="4664"/>
      <c r="O36" s="4664"/>
      <c r="P36" s="4664"/>
      <c r="Q36" s="4664"/>
      <c r="R36" s="4664"/>
      <c r="S36" s="4664"/>
      <c r="T36" s="4664"/>
      <c r="U36" s="4664"/>
      <c r="V36" s="4664"/>
      <c r="W36" s="4664"/>
      <c r="X36" s="4664"/>
      <c r="Y36" s="4664"/>
      <c r="Z36" s="4664"/>
      <c r="AA36" s="4664"/>
      <c r="AB36" s="4664"/>
      <c r="AC36" s="4664"/>
      <c r="AD36" s="4664"/>
      <c r="AE36" s="4664"/>
      <c r="AF36" s="4664"/>
      <c r="AG36" s="4664"/>
      <c r="AH36" s="4664"/>
      <c r="AI36" s="4665"/>
      <c r="AJ36" s="4665"/>
      <c r="AK36" s="4676"/>
      <c r="AL36" s="4666">
        <f>IF(E36="","",COUNT($G$26:$AK$26)-AM36)</f>
        <v>0</v>
      </c>
      <c r="AM36" s="4667">
        <f>IF(E36="","",AR36+AS36)</f>
        <v>0</v>
      </c>
      <c r="AN36" s="4667">
        <f>IF(E36="","",COUNTIF(G36:AK36,"休"))</f>
        <v>0</v>
      </c>
      <c r="AO36" s="4668" t="str">
        <f>IF(E36="","",IFERROR(ROUND(AN36/AL36,3),""))</f>
        <v/>
      </c>
      <c r="AP36" s="4679"/>
      <c r="AR36" s="4670">
        <f>+COUNTIF(G36:AJ36,"－")</f>
        <v>0</v>
      </c>
      <c r="AS36" s="4670">
        <f>+COUNTIF(G36:AJ36,"外")</f>
        <v>0</v>
      </c>
    </row>
    <row r="37" spans="2:45" ht="13.5" customHeight="1">
      <c r="C37" s="4671"/>
      <c r="D37" s="4672"/>
      <c r="E37" s="4673" t="s">
        <v>2031</v>
      </c>
      <c r="F37" s="4696"/>
      <c r="G37" s="4674"/>
      <c r="H37" s="4675"/>
      <c r="I37" s="4675"/>
      <c r="J37" s="4675"/>
      <c r="K37" s="4675"/>
      <c r="L37" s="4675"/>
      <c r="M37" s="4675"/>
      <c r="N37" s="4675"/>
      <c r="O37" s="4675"/>
      <c r="P37" s="4675"/>
      <c r="Q37" s="4675"/>
      <c r="R37" s="4675"/>
      <c r="S37" s="4675"/>
      <c r="T37" s="4675"/>
      <c r="U37" s="4675"/>
      <c r="V37" s="4675"/>
      <c r="W37" s="4675"/>
      <c r="X37" s="4675"/>
      <c r="Y37" s="4675"/>
      <c r="Z37" s="4675"/>
      <c r="AA37" s="4675"/>
      <c r="AB37" s="4675"/>
      <c r="AC37" s="4675"/>
      <c r="AD37" s="4675"/>
      <c r="AE37" s="4675"/>
      <c r="AF37" s="4675"/>
      <c r="AG37" s="4675"/>
      <c r="AH37" s="4675"/>
      <c r="AI37" s="4676"/>
      <c r="AJ37" s="4676"/>
      <c r="AK37" s="4676"/>
      <c r="AL37" s="4666">
        <f>IF(E37="","",COUNT($G$26:$AK$26)-AM37)</f>
        <v>0</v>
      </c>
      <c r="AM37" s="4677">
        <f>IF(E37="","",AR37+AS37)</f>
        <v>0</v>
      </c>
      <c r="AN37" s="4677">
        <f>IF(E37="","",COUNTIF(G37:AK37,"休"))</f>
        <v>0</v>
      </c>
      <c r="AO37" s="4678" t="str">
        <f>IF(E37="","",IFERROR(ROUND(AN37/AL37,3),""))</f>
        <v/>
      </c>
      <c r="AP37" s="4679"/>
      <c r="AR37" s="4670">
        <f>+COUNTIF(G37:AJ37,"－")</f>
        <v>0</v>
      </c>
      <c r="AS37" s="4670">
        <f>+COUNTIF(G37:AJ37,"外")</f>
        <v>0</v>
      </c>
    </row>
    <row r="38" spans="2:45">
      <c r="C38" s="4671"/>
      <c r="D38" s="4672"/>
      <c r="F38" s="4696"/>
      <c r="G38" s="4674"/>
      <c r="H38" s="4675"/>
      <c r="I38" s="4675"/>
      <c r="J38" s="4675"/>
      <c r="K38" s="4675"/>
      <c r="L38" s="4675"/>
      <c r="M38" s="4675"/>
      <c r="N38" s="4675"/>
      <c r="O38" s="4675"/>
      <c r="P38" s="4675"/>
      <c r="Q38" s="4675"/>
      <c r="R38" s="4675"/>
      <c r="S38" s="4675"/>
      <c r="T38" s="4675"/>
      <c r="U38" s="4675"/>
      <c r="V38" s="4675"/>
      <c r="W38" s="4675"/>
      <c r="X38" s="4675"/>
      <c r="Y38" s="4675"/>
      <c r="Z38" s="4675"/>
      <c r="AA38" s="4675"/>
      <c r="AB38" s="4675"/>
      <c r="AC38" s="4675"/>
      <c r="AD38" s="4675"/>
      <c r="AE38" s="4675"/>
      <c r="AF38" s="4675"/>
      <c r="AG38" s="4675"/>
      <c r="AH38" s="4676"/>
      <c r="AI38" s="4676"/>
      <c r="AJ38" s="4676"/>
      <c r="AK38" s="4675"/>
      <c r="AL38" s="4666" t="str">
        <f>IF(E38="","",COUNT($G$26:$AK$26)-AM38)</f>
        <v/>
      </c>
      <c r="AM38" s="4677" t="str">
        <f>IF(E38="","",AR38+AS38)</f>
        <v/>
      </c>
      <c r="AN38" s="4677" t="str">
        <f>IF(E38="","",COUNTIF(G38:AK38,"休"))</f>
        <v/>
      </c>
      <c r="AO38" s="4678" t="str">
        <f>IF(E38="","",IFERROR(ROUND(AN38/AL38,3),""))</f>
        <v/>
      </c>
      <c r="AP38" s="4679"/>
      <c r="AR38" s="4670">
        <f>+COUNTIF(G38:AK38,"－")</f>
        <v>0</v>
      </c>
      <c r="AS38" s="4670">
        <f>+COUNTIF(G38:AK38,"外")</f>
        <v>0</v>
      </c>
    </row>
    <row r="39" spans="2:45">
      <c r="C39" s="4671"/>
      <c r="D39" s="4682"/>
      <c r="E39" s="4697"/>
      <c r="F39" s="4698"/>
      <c r="G39" s="4674"/>
      <c r="H39" s="4699"/>
      <c r="I39" s="4699"/>
      <c r="J39" s="4699"/>
      <c r="K39" s="4699"/>
      <c r="L39" s="4699"/>
      <c r="M39" s="4699"/>
      <c r="N39" s="4699"/>
      <c r="O39" s="4699"/>
      <c r="P39" s="4699"/>
      <c r="Q39" s="4699"/>
      <c r="R39" s="4699"/>
      <c r="S39" s="4699"/>
      <c r="T39" s="4699"/>
      <c r="U39" s="4699"/>
      <c r="V39" s="4699"/>
      <c r="W39" s="4699"/>
      <c r="X39" s="4699"/>
      <c r="Y39" s="4699"/>
      <c r="Z39" s="4699"/>
      <c r="AA39" s="4699"/>
      <c r="AB39" s="4699"/>
      <c r="AC39" s="4699"/>
      <c r="AD39" s="4699"/>
      <c r="AE39" s="4699"/>
      <c r="AF39" s="4699"/>
      <c r="AG39" s="4699"/>
      <c r="AH39" s="4665"/>
      <c r="AI39" s="4665"/>
      <c r="AJ39" s="4665"/>
      <c r="AK39" s="4688"/>
      <c r="AL39" s="4666" t="str">
        <f>IF(E39="","",COUNT($G$26:$AK$26)-AM39)</f>
        <v/>
      </c>
      <c r="AM39" s="4667" t="str">
        <f>IF(E39="","",AR39+AS39)</f>
        <v/>
      </c>
      <c r="AN39" s="4677" t="str">
        <f>IF(E39="","",COUNTIF(G39:AK39,"休"))</f>
        <v/>
      </c>
      <c r="AO39" s="4678" t="str">
        <f>IF(E39="","",IFERROR(ROUND(AN39/AL39,3),""))</f>
        <v/>
      </c>
      <c r="AP39" s="4679"/>
      <c r="AR39" s="4670">
        <f>+COUNTIF(G39:AK39,"－")</f>
        <v>0</v>
      </c>
      <c r="AS39" s="4670">
        <f>+COUNTIF(G39:AK39,"外")</f>
        <v>0</v>
      </c>
    </row>
    <row r="40" spans="2:45" ht="23.25" customHeight="1">
      <c r="B40" s="4648"/>
      <c r="C40" s="4671"/>
      <c r="D40" s="4660" t="s">
        <v>1915</v>
      </c>
      <c r="E40" s="4651" t="s">
        <v>2032</v>
      </c>
      <c r="F40" s="4700" t="s">
        <v>2019</v>
      </c>
      <c r="G40" s="4653"/>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4654"/>
      <c r="AD40" s="4654"/>
      <c r="AE40" s="4654"/>
      <c r="AF40" s="4654"/>
      <c r="AG40" s="4654"/>
      <c r="AH40" s="4691"/>
      <c r="AI40" s="4691"/>
      <c r="AJ40" s="4691"/>
      <c r="AK40" s="4691"/>
      <c r="AL40" s="4692"/>
      <c r="AM40" s="4670"/>
      <c r="AN40" s="4701"/>
      <c r="AO40" s="4694"/>
      <c r="AP40" s="4679"/>
      <c r="AR40" s="4532"/>
      <c r="AS40" s="4532"/>
    </row>
    <row r="41" spans="2:45" ht="13.5" customHeight="1">
      <c r="B41" s="4658"/>
      <c r="C41" s="4671"/>
      <c r="D41" s="4672"/>
      <c r="E41" s="4702" t="s">
        <v>2031</v>
      </c>
      <c r="F41" s="4662"/>
      <c r="G41" s="4663"/>
      <c r="H41" s="4664"/>
      <c r="I41" s="4664"/>
      <c r="J41" s="4664"/>
      <c r="K41" s="4664"/>
      <c r="L41" s="4664"/>
      <c r="M41" s="4664"/>
      <c r="N41" s="4664"/>
      <c r="O41" s="4664"/>
      <c r="P41" s="4664"/>
      <c r="Q41" s="4664"/>
      <c r="R41" s="4664"/>
      <c r="S41" s="4664"/>
      <c r="T41" s="4664"/>
      <c r="U41" s="4664"/>
      <c r="V41" s="4664"/>
      <c r="W41" s="4664"/>
      <c r="X41" s="4664"/>
      <c r="Y41" s="4664"/>
      <c r="Z41" s="4664"/>
      <c r="AA41" s="4664"/>
      <c r="AB41" s="4664"/>
      <c r="AC41" s="4664"/>
      <c r="AD41" s="4664"/>
      <c r="AE41" s="4664"/>
      <c r="AF41" s="4664"/>
      <c r="AG41" s="4664"/>
      <c r="AH41" s="4664"/>
      <c r="AI41" s="4703"/>
      <c r="AJ41" s="4703"/>
      <c r="AK41" s="4703"/>
      <c r="AL41" s="4666">
        <f>IF(E41="","",COUNT($G$26:$AK$26)-AM41)</f>
        <v>0</v>
      </c>
      <c r="AM41" s="4667">
        <f>IF(E41="","",AR41+AS41)</f>
        <v>0</v>
      </c>
      <c r="AN41" s="4667">
        <f>IF(E41="","",COUNTIF(G41:AK41,"休"))</f>
        <v>0</v>
      </c>
      <c r="AO41" s="4668" t="str">
        <f>IF(E41="","",IFERROR(ROUND(AN41/AL41,3),""))</f>
        <v/>
      </c>
      <c r="AP41" s="4679"/>
      <c r="AR41" s="4670">
        <f>+COUNTIF(G41:AK41,"－")</f>
        <v>0</v>
      </c>
      <c r="AS41" s="4670">
        <f>+COUNTIF(G41:AK41,"外")</f>
        <v>0</v>
      </c>
    </row>
    <row r="42" spans="2:45" ht="13.5" customHeight="1">
      <c r="C42" s="4671"/>
      <c r="D42" s="4672"/>
      <c r="F42" s="4696"/>
      <c r="G42" s="4674"/>
      <c r="H42" s="4675"/>
      <c r="I42" s="4675"/>
      <c r="J42" s="4675"/>
      <c r="K42" s="4675"/>
      <c r="L42" s="4675"/>
      <c r="M42" s="4675"/>
      <c r="N42" s="4675"/>
      <c r="O42" s="4675"/>
      <c r="P42" s="4675"/>
      <c r="Q42" s="4675"/>
      <c r="R42" s="4675"/>
      <c r="S42" s="4675"/>
      <c r="T42" s="4675"/>
      <c r="U42" s="4675"/>
      <c r="V42" s="4675"/>
      <c r="W42" s="4675"/>
      <c r="X42" s="4675"/>
      <c r="Y42" s="4675"/>
      <c r="Z42" s="4675"/>
      <c r="AA42" s="4675"/>
      <c r="AB42" s="4675"/>
      <c r="AC42" s="4675"/>
      <c r="AD42" s="4675"/>
      <c r="AE42" s="4675"/>
      <c r="AF42" s="4675"/>
      <c r="AG42" s="4675"/>
      <c r="AH42" s="4676"/>
      <c r="AI42" s="4676"/>
      <c r="AJ42" s="4676"/>
      <c r="AK42" s="4676"/>
      <c r="AL42" s="4666" t="str">
        <f>IF(E42="","",COUNT($G$26:$AK$26)-AM42)</f>
        <v/>
      </c>
      <c r="AM42" s="4677" t="str">
        <f>IF(E42="","",AR42+AS42)</f>
        <v/>
      </c>
      <c r="AN42" s="4677" t="str">
        <f>IF(E42="","",COUNTIF(G42:AK42,"休"))</f>
        <v/>
      </c>
      <c r="AO42" s="4678" t="str">
        <f>IF(E42="","",IFERROR(ROUND(AN42/AL42,3),""))</f>
        <v/>
      </c>
      <c r="AP42" s="4679"/>
      <c r="AR42" s="4670">
        <f>+COUNTIF(G42:AK42,"－")</f>
        <v>0</v>
      </c>
      <c r="AS42" s="4670">
        <f>+COUNTIF(G42:AK42,"外")</f>
        <v>0</v>
      </c>
    </row>
    <row r="43" spans="2:45">
      <c r="C43" s="4671"/>
      <c r="D43" s="4672"/>
      <c r="E43" s="4704"/>
      <c r="F43" s="4696"/>
      <c r="G43" s="4674"/>
      <c r="H43" s="4675"/>
      <c r="I43" s="4675"/>
      <c r="J43" s="4675"/>
      <c r="K43" s="4675"/>
      <c r="L43" s="4675"/>
      <c r="M43" s="4675"/>
      <c r="N43" s="4675"/>
      <c r="O43" s="4675"/>
      <c r="P43" s="4675"/>
      <c r="Q43" s="4675"/>
      <c r="R43" s="4675"/>
      <c r="S43" s="4675"/>
      <c r="T43" s="4675"/>
      <c r="U43" s="4675"/>
      <c r="V43" s="4675"/>
      <c r="W43" s="4675"/>
      <c r="X43" s="4675"/>
      <c r="Y43" s="4675"/>
      <c r="Z43" s="4675"/>
      <c r="AA43" s="4675"/>
      <c r="AB43" s="4675"/>
      <c r="AC43" s="4675"/>
      <c r="AD43" s="4675"/>
      <c r="AE43" s="4675"/>
      <c r="AF43" s="4675"/>
      <c r="AG43" s="4675"/>
      <c r="AH43" s="4676"/>
      <c r="AI43" s="4676"/>
      <c r="AJ43" s="4676"/>
      <c r="AK43" s="4676"/>
      <c r="AL43" s="4666" t="str">
        <f>IF(E43="","",COUNT($G$26:$AK$26)-AM43)</f>
        <v/>
      </c>
      <c r="AM43" s="4677" t="str">
        <f>IF(E43="","",AR43+AS43)</f>
        <v/>
      </c>
      <c r="AN43" s="4677" t="str">
        <f>IF(E43="","",COUNTIF(G43:AK43,"休"))</f>
        <v/>
      </c>
      <c r="AO43" s="4678" t="str">
        <f>IF(E43="","",IFERROR(ROUND(AN43/AL43,3),""))</f>
        <v/>
      </c>
      <c r="AP43" s="4679"/>
      <c r="AR43" s="4670">
        <f>+COUNTIF(G43:AK43,"－")</f>
        <v>0</v>
      </c>
      <c r="AS43" s="4670">
        <f>+COUNTIF(G43:AK43,"外")</f>
        <v>0</v>
      </c>
    </row>
    <row r="44" spans="2:45" ht="14.25" thickBot="1">
      <c r="C44" s="4681"/>
      <c r="D44" s="4682"/>
      <c r="E44" s="4697"/>
      <c r="F44" s="4698"/>
      <c r="G44" s="4705"/>
      <c r="H44" s="4686"/>
      <c r="I44" s="4686"/>
      <c r="J44" s="4686"/>
      <c r="K44" s="4686"/>
      <c r="L44" s="4686"/>
      <c r="M44" s="4686"/>
      <c r="N44" s="4686"/>
      <c r="O44" s="4686"/>
      <c r="P44" s="4686"/>
      <c r="Q44" s="4686"/>
      <c r="R44" s="4686"/>
      <c r="S44" s="4686"/>
      <c r="T44" s="4686"/>
      <c r="U44" s="4686"/>
      <c r="V44" s="4686"/>
      <c r="W44" s="4686"/>
      <c r="X44" s="4686"/>
      <c r="Y44" s="4686"/>
      <c r="Z44" s="4686"/>
      <c r="AA44" s="4686"/>
      <c r="AB44" s="4686"/>
      <c r="AC44" s="4686"/>
      <c r="AD44" s="4686"/>
      <c r="AE44" s="4686"/>
      <c r="AF44" s="4686"/>
      <c r="AG44" s="4686"/>
      <c r="AH44" s="4706"/>
      <c r="AI44" s="4706"/>
      <c r="AJ44" s="4706"/>
      <c r="AK44" s="4706"/>
      <c r="AL44" s="4707" t="str">
        <f>IF(E44="","",COUNT($G$26:$AK$26)-AM44)</f>
        <v/>
      </c>
      <c r="AM44" s="4689" t="str">
        <f>IF(E44="","",AR44+AS44)</f>
        <v/>
      </c>
      <c r="AN44" s="4708" t="str">
        <f>IF(E44="","",COUNTIF(G44:AK44,"休"))</f>
        <v/>
      </c>
      <c r="AO44" s="4678" t="str">
        <f>IF(E44="","",IFERROR(ROUND(AN44/AL44,3),""))</f>
        <v/>
      </c>
      <c r="AP44" s="4709"/>
      <c r="AR44" s="4670">
        <f>+COUNTIF(G44:AK44,"－")</f>
        <v>0</v>
      </c>
      <c r="AS44" s="4670">
        <f>+COUNTIF(G44:AK44,"外")</f>
        <v>0</v>
      </c>
    </row>
    <row r="45" spans="2:45" ht="14.25" thickBot="1">
      <c r="C45" s="4710"/>
      <c r="D45" s="4711"/>
      <c r="E45" s="4704"/>
      <c r="F45" s="4623"/>
      <c r="G45" s="4665"/>
      <c r="H45" s="4665"/>
      <c r="I45" s="4665"/>
      <c r="J45" s="4665"/>
      <c r="K45" s="4665"/>
      <c r="L45" s="4665"/>
      <c r="M45" s="4665"/>
      <c r="N45" s="4665"/>
      <c r="O45" s="4665"/>
      <c r="P45" s="4665"/>
      <c r="Q45" s="4665"/>
      <c r="R45" s="4665"/>
      <c r="S45" s="4665"/>
      <c r="T45" s="4665"/>
      <c r="U45" s="4665"/>
      <c r="V45" s="4665"/>
      <c r="W45" s="4665"/>
      <c r="X45" s="4665"/>
      <c r="Y45" s="4665"/>
      <c r="Z45" s="4665"/>
      <c r="AA45" s="4665"/>
      <c r="AB45" s="4665"/>
      <c r="AC45" s="4665"/>
      <c r="AD45" s="4665"/>
      <c r="AE45" s="4665"/>
      <c r="AF45" s="4665"/>
      <c r="AG45" s="4665"/>
      <c r="AH45" s="4665"/>
      <c r="AI45" s="4665"/>
      <c r="AJ45" s="4665"/>
      <c r="AK45" s="4665"/>
      <c r="AL45" s="4712"/>
      <c r="AM45" s="4713"/>
      <c r="AO45" s="4714" t="s">
        <v>2018</v>
      </c>
      <c r="AP45" s="4715" t="e">
        <f>IF(AP29&gt;=0.285,"OK","NG")</f>
        <v>#DIV/0!</v>
      </c>
      <c r="AR45" s="4713"/>
      <c r="AS45" s="4713"/>
    </row>
    <row r="46" spans="2:45">
      <c r="G46" s="4716"/>
      <c r="H46" s="4716"/>
      <c r="I46" s="4716"/>
      <c r="J46" s="4716"/>
      <c r="K46" s="4716"/>
      <c r="L46" s="4716"/>
      <c r="M46" s="4716"/>
      <c r="N46" s="4716"/>
      <c r="O46" s="4716"/>
      <c r="P46" s="4716"/>
      <c r="Q46" s="4716"/>
      <c r="R46" s="4716"/>
      <c r="S46" s="4716"/>
      <c r="T46" s="4716"/>
      <c r="U46" s="4716"/>
      <c r="V46" s="4716"/>
      <c r="W46" s="4716"/>
      <c r="X46" s="4716"/>
      <c r="Y46" s="4716"/>
      <c r="Z46" s="4716"/>
      <c r="AA46" s="4716"/>
      <c r="AB46" s="4716"/>
      <c r="AC46" s="4716"/>
      <c r="AD46" s="4716"/>
      <c r="AE46" s="4716"/>
      <c r="AF46" s="4716"/>
      <c r="AG46" s="4716"/>
      <c r="AH46" s="4716"/>
      <c r="AI46" s="4716"/>
      <c r="AJ46" s="4716"/>
      <c r="AK46" s="4716"/>
    </row>
    <row r="47" spans="2:45" hidden="1">
      <c r="G47" s="4529" t="e">
        <f>YEAR(G50)</f>
        <v>#VALUE!</v>
      </c>
      <c r="H47" s="4529" t="e">
        <f>MONTH(G50)</f>
        <v>#VALUE!</v>
      </c>
    </row>
    <row r="48" spans="2:45" ht="13.5" customHeight="1">
      <c r="C48" s="4624"/>
      <c r="D48" s="4625"/>
      <c r="E48" s="4626"/>
      <c r="F48" s="4717" t="s">
        <v>2022</v>
      </c>
      <c r="G48" s="4628" t="e">
        <f>G50</f>
        <v>#VALUE!</v>
      </c>
      <c r="H48" s="4629"/>
      <c r="I48" s="4629"/>
      <c r="J48" s="4629"/>
      <c r="K48" s="4629"/>
      <c r="L48" s="4629"/>
      <c r="M48" s="4629"/>
      <c r="N48" s="4629"/>
      <c r="O48" s="4629"/>
      <c r="P48" s="4629"/>
      <c r="Q48" s="4629"/>
      <c r="R48" s="4629"/>
      <c r="S48" s="4629"/>
      <c r="T48" s="4629"/>
      <c r="U48" s="4629"/>
      <c r="V48" s="4629"/>
      <c r="W48" s="4629"/>
      <c r="X48" s="4629"/>
      <c r="Y48" s="4629"/>
      <c r="Z48" s="4629"/>
      <c r="AA48" s="4629"/>
      <c r="AB48" s="4629"/>
      <c r="AC48" s="4629"/>
      <c r="AD48" s="4629"/>
      <c r="AE48" s="4629"/>
      <c r="AF48" s="4629"/>
      <c r="AG48" s="4629"/>
      <c r="AH48" s="4629"/>
      <c r="AI48" s="4629"/>
      <c r="AJ48" s="4629"/>
      <c r="AK48" s="4629"/>
      <c r="AL48" s="4551" t="s">
        <v>2045</v>
      </c>
      <c r="AM48" s="4630" t="s">
        <v>2044</v>
      </c>
      <c r="AN48" s="4551" t="s">
        <v>1920</v>
      </c>
      <c r="AO48" s="4553" t="s">
        <v>2043</v>
      </c>
      <c r="AP48" s="4551" t="s">
        <v>2042</v>
      </c>
      <c r="AR48" s="4631" t="s">
        <v>1950</v>
      </c>
      <c r="AS48" s="4631" t="s">
        <v>1951</v>
      </c>
    </row>
    <row r="49" spans="1:45" ht="13.5" hidden="1" customHeight="1">
      <c r="C49" s="4632"/>
      <c r="D49" s="4633"/>
      <c r="E49" s="4634"/>
      <c r="F49" s="4718"/>
      <c r="G49" s="4640" t="e">
        <f>DATE($G47,$H47,1)</f>
        <v>#VALUE!</v>
      </c>
      <c r="H49" s="4640" t="e">
        <f t="shared" ref="H49:AK49" si="13">G49+1</f>
        <v>#VALUE!</v>
      </c>
      <c r="I49" s="4640" t="e">
        <f t="shared" si="13"/>
        <v>#VALUE!</v>
      </c>
      <c r="J49" s="4640" t="e">
        <f t="shared" si="13"/>
        <v>#VALUE!</v>
      </c>
      <c r="K49" s="4640" t="e">
        <f t="shared" si="13"/>
        <v>#VALUE!</v>
      </c>
      <c r="L49" s="4640" t="e">
        <f t="shared" si="13"/>
        <v>#VALUE!</v>
      </c>
      <c r="M49" s="4640" t="e">
        <f t="shared" si="13"/>
        <v>#VALUE!</v>
      </c>
      <c r="N49" s="4640" t="e">
        <f t="shared" si="13"/>
        <v>#VALUE!</v>
      </c>
      <c r="O49" s="4640" t="e">
        <f t="shared" si="13"/>
        <v>#VALUE!</v>
      </c>
      <c r="P49" s="4640" t="e">
        <f t="shared" si="13"/>
        <v>#VALUE!</v>
      </c>
      <c r="Q49" s="4640" t="e">
        <f t="shared" si="13"/>
        <v>#VALUE!</v>
      </c>
      <c r="R49" s="4640" t="e">
        <f t="shared" si="13"/>
        <v>#VALUE!</v>
      </c>
      <c r="S49" s="4640" t="e">
        <f t="shared" si="13"/>
        <v>#VALUE!</v>
      </c>
      <c r="T49" s="4640" t="e">
        <f t="shared" si="13"/>
        <v>#VALUE!</v>
      </c>
      <c r="U49" s="4640" t="e">
        <f t="shared" si="13"/>
        <v>#VALUE!</v>
      </c>
      <c r="V49" s="4640" t="e">
        <f t="shared" si="13"/>
        <v>#VALUE!</v>
      </c>
      <c r="W49" s="4640" t="e">
        <f t="shared" si="13"/>
        <v>#VALUE!</v>
      </c>
      <c r="X49" s="4640" t="e">
        <f t="shared" si="13"/>
        <v>#VALUE!</v>
      </c>
      <c r="Y49" s="4640" t="e">
        <f t="shared" si="13"/>
        <v>#VALUE!</v>
      </c>
      <c r="Z49" s="4640" t="e">
        <f t="shared" si="13"/>
        <v>#VALUE!</v>
      </c>
      <c r="AA49" s="4640" t="e">
        <f t="shared" si="13"/>
        <v>#VALUE!</v>
      </c>
      <c r="AB49" s="4640" t="e">
        <f t="shared" si="13"/>
        <v>#VALUE!</v>
      </c>
      <c r="AC49" s="4640" t="e">
        <f t="shared" si="13"/>
        <v>#VALUE!</v>
      </c>
      <c r="AD49" s="4640" t="e">
        <f t="shared" si="13"/>
        <v>#VALUE!</v>
      </c>
      <c r="AE49" s="4640" t="e">
        <f t="shared" si="13"/>
        <v>#VALUE!</v>
      </c>
      <c r="AF49" s="4640" t="e">
        <f t="shared" si="13"/>
        <v>#VALUE!</v>
      </c>
      <c r="AG49" s="4640" t="e">
        <f t="shared" si="13"/>
        <v>#VALUE!</v>
      </c>
      <c r="AH49" s="4640" t="e">
        <f t="shared" si="13"/>
        <v>#VALUE!</v>
      </c>
      <c r="AI49" s="4640" t="e">
        <f t="shared" si="13"/>
        <v>#VALUE!</v>
      </c>
      <c r="AJ49" s="4640" t="e">
        <f t="shared" si="13"/>
        <v>#VALUE!</v>
      </c>
      <c r="AK49" s="4640" t="e">
        <f t="shared" si="13"/>
        <v>#VALUE!</v>
      </c>
      <c r="AL49" s="4551"/>
      <c r="AM49" s="4630"/>
      <c r="AN49" s="4551"/>
      <c r="AO49" s="4553"/>
      <c r="AP49" s="4551"/>
      <c r="AR49" s="4631"/>
      <c r="AS49" s="4631"/>
    </row>
    <row r="50" spans="1:45">
      <c r="C50" s="4632"/>
      <c r="D50" s="4633"/>
      <c r="E50" s="4634"/>
      <c r="F50" s="4719" t="s">
        <v>1655</v>
      </c>
      <c r="G50" s="4720" t="e">
        <f>IF(EDATE(G25,1)&gt;$G$7,"",EDATE(G25,1))</f>
        <v>#VALUE!</v>
      </c>
      <c r="H50" s="4640" t="e">
        <f t="shared" ref="H50:AK50" si="14">IF(H49&gt;$G$7,"",IF(G50=EOMONTH(DATE($G47,$H47,1),0),"",IF(G50="","",G50+1)))</f>
        <v>#VALUE!</v>
      </c>
      <c r="I50" s="4640" t="e">
        <f t="shared" si="14"/>
        <v>#VALUE!</v>
      </c>
      <c r="J50" s="4640" t="e">
        <f t="shared" si="14"/>
        <v>#VALUE!</v>
      </c>
      <c r="K50" s="4640" t="e">
        <f t="shared" si="14"/>
        <v>#VALUE!</v>
      </c>
      <c r="L50" s="4640" t="e">
        <f t="shared" si="14"/>
        <v>#VALUE!</v>
      </c>
      <c r="M50" s="4640" t="e">
        <f t="shared" si="14"/>
        <v>#VALUE!</v>
      </c>
      <c r="N50" s="4640" t="e">
        <f t="shared" si="14"/>
        <v>#VALUE!</v>
      </c>
      <c r="O50" s="4640" t="e">
        <f t="shared" si="14"/>
        <v>#VALUE!</v>
      </c>
      <c r="P50" s="4640" t="e">
        <f t="shared" si="14"/>
        <v>#VALUE!</v>
      </c>
      <c r="Q50" s="4640" t="e">
        <f t="shared" si="14"/>
        <v>#VALUE!</v>
      </c>
      <c r="R50" s="4640" t="e">
        <f t="shared" si="14"/>
        <v>#VALUE!</v>
      </c>
      <c r="S50" s="4640" t="e">
        <f t="shared" si="14"/>
        <v>#VALUE!</v>
      </c>
      <c r="T50" s="4640" t="e">
        <f t="shared" si="14"/>
        <v>#VALUE!</v>
      </c>
      <c r="U50" s="4640" t="e">
        <f t="shared" si="14"/>
        <v>#VALUE!</v>
      </c>
      <c r="V50" s="4640" t="e">
        <f t="shared" si="14"/>
        <v>#VALUE!</v>
      </c>
      <c r="W50" s="4640" t="e">
        <f t="shared" si="14"/>
        <v>#VALUE!</v>
      </c>
      <c r="X50" s="4640" t="e">
        <f t="shared" si="14"/>
        <v>#VALUE!</v>
      </c>
      <c r="Y50" s="4640" t="e">
        <f t="shared" si="14"/>
        <v>#VALUE!</v>
      </c>
      <c r="Z50" s="4640" t="e">
        <f t="shared" si="14"/>
        <v>#VALUE!</v>
      </c>
      <c r="AA50" s="4640" t="e">
        <f t="shared" si="14"/>
        <v>#VALUE!</v>
      </c>
      <c r="AB50" s="4640" t="e">
        <f t="shared" si="14"/>
        <v>#VALUE!</v>
      </c>
      <c r="AC50" s="4640" t="e">
        <f t="shared" si="14"/>
        <v>#VALUE!</v>
      </c>
      <c r="AD50" s="4640" t="e">
        <f t="shared" si="14"/>
        <v>#VALUE!</v>
      </c>
      <c r="AE50" s="4640" t="e">
        <f t="shared" si="14"/>
        <v>#VALUE!</v>
      </c>
      <c r="AF50" s="4640" t="e">
        <f t="shared" si="14"/>
        <v>#VALUE!</v>
      </c>
      <c r="AG50" s="4640" t="e">
        <f t="shared" si="14"/>
        <v>#VALUE!</v>
      </c>
      <c r="AH50" s="4640" t="e">
        <f t="shared" si="14"/>
        <v>#VALUE!</v>
      </c>
      <c r="AI50" s="4640" t="e">
        <f t="shared" si="14"/>
        <v>#VALUE!</v>
      </c>
      <c r="AJ50" s="4640" t="e">
        <f t="shared" si="14"/>
        <v>#VALUE!</v>
      </c>
      <c r="AK50" s="4640" t="e">
        <f t="shared" si="14"/>
        <v>#VALUE!</v>
      </c>
      <c r="AL50" s="4551"/>
      <c r="AM50" s="4630"/>
      <c r="AN50" s="4551"/>
      <c r="AO50" s="4553"/>
      <c r="AP50" s="4551"/>
      <c r="AR50" s="4631"/>
      <c r="AS50" s="4631"/>
    </row>
    <row r="51" spans="1:45" s="4721" customFormat="1">
      <c r="A51" s="1135"/>
      <c r="C51" s="4642"/>
      <c r="D51" s="4643"/>
      <c r="E51" s="4644"/>
      <c r="F51" s="4722" t="s">
        <v>1905</v>
      </c>
      <c r="G51" s="4723" t="str">
        <f t="shared" ref="G51:AK51" si="15">IFERROR(TEXT(WEEKDAY(+G50),"aaa"),"")</f>
        <v/>
      </c>
      <c r="H51" s="4723" t="str">
        <f t="shared" si="15"/>
        <v/>
      </c>
      <c r="I51" s="4723" t="str">
        <f t="shared" si="15"/>
        <v/>
      </c>
      <c r="J51" s="4723" t="str">
        <f t="shared" si="15"/>
        <v/>
      </c>
      <c r="K51" s="4723" t="str">
        <f t="shared" si="15"/>
        <v/>
      </c>
      <c r="L51" s="4723" t="str">
        <f t="shared" si="15"/>
        <v/>
      </c>
      <c r="M51" s="4723" t="str">
        <f t="shared" si="15"/>
        <v/>
      </c>
      <c r="N51" s="4723" t="str">
        <f t="shared" si="15"/>
        <v/>
      </c>
      <c r="O51" s="4723" t="str">
        <f t="shared" si="15"/>
        <v/>
      </c>
      <c r="P51" s="4723" t="str">
        <f t="shared" si="15"/>
        <v/>
      </c>
      <c r="Q51" s="4723" t="str">
        <f t="shared" si="15"/>
        <v/>
      </c>
      <c r="R51" s="4723" t="str">
        <f t="shared" si="15"/>
        <v/>
      </c>
      <c r="S51" s="4723" t="str">
        <f t="shared" si="15"/>
        <v/>
      </c>
      <c r="T51" s="4723" t="str">
        <f t="shared" si="15"/>
        <v/>
      </c>
      <c r="U51" s="4723" t="str">
        <f t="shared" si="15"/>
        <v/>
      </c>
      <c r="V51" s="4723" t="str">
        <f t="shared" si="15"/>
        <v/>
      </c>
      <c r="W51" s="4723" t="str">
        <f t="shared" si="15"/>
        <v/>
      </c>
      <c r="X51" s="4723" t="str">
        <f t="shared" si="15"/>
        <v/>
      </c>
      <c r="Y51" s="4723" t="str">
        <f t="shared" si="15"/>
        <v/>
      </c>
      <c r="Z51" s="4723" t="str">
        <f t="shared" si="15"/>
        <v/>
      </c>
      <c r="AA51" s="4723" t="str">
        <f t="shared" si="15"/>
        <v/>
      </c>
      <c r="AB51" s="4723" t="str">
        <f t="shared" si="15"/>
        <v/>
      </c>
      <c r="AC51" s="4723" t="str">
        <f t="shared" si="15"/>
        <v/>
      </c>
      <c r="AD51" s="4723" t="str">
        <f t="shared" si="15"/>
        <v/>
      </c>
      <c r="AE51" s="4723" t="str">
        <f t="shared" si="15"/>
        <v/>
      </c>
      <c r="AF51" s="4723" t="str">
        <f t="shared" si="15"/>
        <v/>
      </c>
      <c r="AG51" s="4723" t="str">
        <f t="shared" si="15"/>
        <v/>
      </c>
      <c r="AH51" s="4723" t="str">
        <f t="shared" si="15"/>
        <v/>
      </c>
      <c r="AI51" s="4723" t="str">
        <f t="shared" si="15"/>
        <v/>
      </c>
      <c r="AJ51" s="4723" t="str">
        <f t="shared" si="15"/>
        <v/>
      </c>
      <c r="AK51" s="4723" t="str">
        <f t="shared" si="15"/>
        <v/>
      </c>
      <c r="AL51" s="4551"/>
      <c r="AM51" s="4630"/>
      <c r="AN51" s="4551"/>
      <c r="AO51" s="4553"/>
      <c r="AP51" s="4551"/>
      <c r="AQ51" s="4528"/>
      <c r="AR51" s="4631"/>
      <c r="AS51" s="4631"/>
    </row>
    <row r="52" spans="1:45" s="4721" customFormat="1" ht="21" customHeight="1">
      <c r="A52" s="1135"/>
      <c r="C52" s="4724" t="s">
        <v>2041</v>
      </c>
      <c r="D52" s="4725" t="s">
        <v>2049</v>
      </c>
      <c r="E52" s="4651" t="s">
        <v>2032</v>
      </c>
      <c r="F52" s="4652" t="s">
        <v>2019</v>
      </c>
      <c r="G52" s="4653"/>
      <c r="H52" s="4654"/>
      <c r="I52" s="4654"/>
      <c r="J52" s="4654"/>
      <c r="K52" s="4654"/>
      <c r="L52" s="4654"/>
      <c r="M52" s="4654"/>
      <c r="N52" s="4654"/>
      <c r="O52" s="4654"/>
      <c r="P52" s="4654"/>
      <c r="Q52" s="4654"/>
      <c r="R52" s="4654"/>
      <c r="S52" s="4654"/>
      <c r="T52" s="4654"/>
      <c r="U52" s="4654"/>
      <c r="V52" s="4654"/>
      <c r="W52" s="4654"/>
      <c r="X52" s="4654"/>
      <c r="Y52" s="4654"/>
      <c r="Z52" s="4654"/>
      <c r="AA52" s="4654"/>
      <c r="AB52" s="4654"/>
      <c r="AC52" s="4654"/>
      <c r="AD52" s="4654"/>
      <c r="AE52" s="4654"/>
      <c r="AF52" s="4654"/>
      <c r="AG52" s="4654"/>
      <c r="AH52" s="4691"/>
      <c r="AI52" s="4691"/>
      <c r="AJ52" s="4691"/>
      <c r="AK52" s="4691"/>
      <c r="AL52" s="4655" t="s">
        <v>2064</v>
      </c>
      <c r="AM52" s="4655" t="s">
        <v>1952</v>
      </c>
      <c r="AN52" s="4655" t="s">
        <v>1947</v>
      </c>
      <c r="AO52" s="4656" t="s">
        <v>2048</v>
      </c>
      <c r="AP52" s="4655" t="s">
        <v>1949</v>
      </c>
      <c r="AQ52" s="4528"/>
      <c r="AR52" s="4657"/>
      <c r="AS52" s="4657"/>
    </row>
    <row r="53" spans="1:45" s="4721" customFormat="1" ht="13.5" customHeight="1">
      <c r="A53" s="1135"/>
      <c r="C53" s="4659" t="s">
        <v>1919</v>
      </c>
      <c r="D53" s="4660" t="s">
        <v>1918</v>
      </c>
      <c r="E53" s="4661" t="s">
        <v>2033</v>
      </c>
      <c r="F53" s="4662"/>
      <c r="G53" s="4726"/>
      <c r="H53" s="4727"/>
      <c r="I53" s="4703"/>
      <c r="J53" s="4664"/>
      <c r="K53" s="4664"/>
      <c r="L53" s="4664"/>
      <c r="M53" s="4664"/>
      <c r="N53" s="4664"/>
      <c r="O53" s="4664"/>
      <c r="P53" s="4664"/>
      <c r="Q53" s="4664"/>
      <c r="R53" s="4664"/>
      <c r="S53" s="4664"/>
      <c r="T53" s="4664"/>
      <c r="U53" s="4664"/>
      <c r="V53" s="4664"/>
      <c r="W53" s="4664"/>
      <c r="X53" s="4664"/>
      <c r="Y53" s="4664"/>
      <c r="Z53" s="4664"/>
      <c r="AA53" s="4664"/>
      <c r="AB53" s="4664"/>
      <c r="AC53" s="4664"/>
      <c r="AD53" s="4664"/>
      <c r="AE53" s="4664"/>
      <c r="AF53" s="4664"/>
      <c r="AG53" s="4664"/>
      <c r="AH53" s="4664"/>
      <c r="AI53" s="4664"/>
      <c r="AJ53" s="4665"/>
      <c r="AK53" s="4665"/>
      <c r="AL53" s="4666">
        <f t="shared" ref="AL53:AL58" si="16">IF(E53="","",COUNT($G$50:$AK$50)-AM53)</f>
        <v>0</v>
      </c>
      <c r="AM53" s="4667">
        <f t="shared" ref="AM53:AM58" si="17">IF(E53="","",AR53+AS53)</f>
        <v>0</v>
      </c>
      <c r="AN53" s="4667">
        <f t="shared" ref="AN53:AN58" si="18">IF(E53="","",COUNTIF(G53:AK53,"休"))</f>
        <v>0</v>
      </c>
      <c r="AO53" s="4668" t="str">
        <f t="shared" ref="AO53:AO58" si="19">IF(E53="","",IFERROR(ROUND(AN53/AL53,3),""))</f>
        <v/>
      </c>
      <c r="AP53" s="4669" t="e">
        <f>ROUND(AVERAGE(AO53:AO68),3)</f>
        <v>#DIV/0!</v>
      </c>
      <c r="AQ53" s="4528"/>
      <c r="AR53" s="4670">
        <f t="shared" ref="AR53:AR58" si="20">+COUNTIF(G53:AK53,"－")</f>
        <v>0</v>
      </c>
      <c r="AS53" s="4670">
        <f t="shared" ref="AS53:AS58" si="21">+COUNTIF(I53:AK53,"外")</f>
        <v>0</v>
      </c>
    </row>
    <row r="54" spans="1:45" s="4721" customFormat="1" ht="13.5" customHeight="1">
      <c r="A54" s="1135"/>
      <c r="C54" s="4671"/>
      <c r="D54" s="4672"/>
      <c r="E54" s="4673" t="s">
        <v>2031</v>
      </c>
      <c r="F54" s="4662"/>
      <c r="G54" s="4728"/>
      <c r="H54" s="4729"/>
      <c r="I54" s="4676"/>
      <c r="J54" s="4675"/>
      <c r="K54" s="4675"/>
      <c r="L54" s="4675"/>
      <c r="M54" s="4675"/>
      <c r="N54" s="4675"/>
      <c r="O54" s="4675"/>
      <c r="P54" s="4675"/>
      <c r="Q54" s="4675"/>
      <c r="R54" s="4675"/>
      <c r="S54" s="4675"/>
      <c r="T54" s="4675"/>
      <c r="U54" s="4675"/>
      <c r="V54" s="4675"/>
      <c r="W54" s="4675"/>
      <c r="X54" s="4675"/>
      <c r="Y54" s="4675"/>
      <c r="Z54" s="4675"/>
      <c r="AA54" s="4675"/>
      <c r="AB54" s="4675"/>
      <c r="AC54" s="4675"/>
      <c r="AD54" s="4675"/>
      <c r="AE54" s="4675"/>
      <c r="AF54" s="4675"/>
      <c r="AG54" s="4675"/>
      <c r="AH54" s="4675"/>
      <c r="AI54" s="4675"/>
      <c r="AJ54" s="4676"/>
      <c r="AK54" s="4676"/>
      <c r="AL54" s="4666">
        <f t="shared" si="16"/>
        <v>0</v>
      </c>
      <c r="AM54" s="4667">
        <f t="shared" si="17"/>
        <v>0</v>
      </c>
      <c r="AN54" s="4667">
        <f t="shared" si="18"/>
        <v>0</v>
      </c>
      <c r="AO54" s="4668" t="str">
        <f t="shared" si="19"/>
        <v/>
      </c>
      <c r="AP54" s="4679"/>
      <c r="AQ54" s="4528"/>
      <c r="AR54" s="4670">
        <f t="shared" si="20"/>
        <v>0</v>
      </c>
      <c r="AS54" s="4670">
        <f t="shared" si="21"/>
        <v>0</v>
      </c>
    </row>
    <row r="55" spans="1:45" s="4721" customFormat="1">
      <c r="A55" s="1135"/>
      <c r="C55" s="4671"/>
      <c r="D55" s="4672"/>
      <c r="E55" s="4673" t="s">
        <v>2038</v>
      </c>
      <c r="F55" s="4662"/>
      <c r="G55" s="4728"/>
      <c r="H55" s="4675"/>
      <c r="I55" s="4730"/>
      <c r="J55" s="4675"/>
      <c r="K55" s="4675"/>
      <c r="L55" s="4675"/>
      <c r="M55" s="4675"/>
      <c r="N55" s="4675"/>
      <c r="O55" s="4675"/>
      <c r="P55" s="4675"/>
      <c r="Q55" s="4675"/>
      <c r="R55" s="4675"/>
      <c r="S55" s="4675"/>
      <c r="T55" s="4675"/>
      <c r="U55" s="4675"/>
      <c r="V55" s="4675"/>
      <c r="W55" s="4675"/>
      <c r="X55" s="4675"/>
      <c r="Y55" s="4675"/>
      <c r="Z55" s="4675"/>
      <c r="AA55" s="4675"/>
      <c r="AB55" s="4675"/>
      <c r="AC55" s="4675"/>
      <c r="AD55" s="4675"/>
      <c r="AE55" s="4675"/>
      <c r="AF55" s="4675"/>
      <c r="AG55" s="4675"/>
      <c r="AH55" s="4675"/>
      <c r="AI55" s="4675"/>
      <c r="AJ55" s="4675"/>
      <c r="AK55" s="4676"/>
      <c r="AL55" s="4666">
        <f t="shared" si="16"/>
        <v>0</v>
      </c>
      <c r="AM55" s="4667">
        <f t="shared" si="17"/>
        <v>0</v>
      </c>
      <c r="AN55" s="4667">
        <f t="shared" si="18"/>
        <v>0</v>
      </c>
      <c r="AO55" s="4668" t="str">
        <f t="shared" si="19"/>
        <v/>
      </c>
      <c r="AP55" s="4679"/>
      <c r="AQ55" s="4528"/>
      <c r="AR55" s="4670">
        <f t="shared" si="20"/>
        <v>0</v>
      </c>
      <c r="AS55" s="4670">
        <f t="shared" si="21"/>
        <v>0</v>
      </c>
    </row>
    <row r="56" spans="1:45" s="4721" customFormat="1">
      <c r="A56" s="1135"/>
      <c r="C56" s="4671"/>
      <c r="D56" s="4672"/>
      <c r="E56" s="4673" t="s">
        <v>2037</v>
      </c>
      <c r="F56" s="4680"/>
      <c r="G56" s="4728"/>
      <c r="H56" s="4729"/>
      <c r="I56" s="4730"/>
      <c r="J56" s="4675"/>
      <c r="K56" s="4675"/>
      <c r="L56" s="4675"/>
      <c r="M56" s="4675"/>
      <c r="N56" s="4675"/>
      <c r="O56" s="4675"/>
      <c r="P56" s="4675"/>
      <c r="Q56" s="4675"/>
      <c r="R56" s="4675"/>
      <c r="S56" s="4675"/>
      <c r="T56" s="4675"/>
      <c r="U56" s="4675"/>
      <c r="V56" s="4675"/>
      <c r="W56" s="4675"/>
      <c r="X56" s="4675"/>
      <c r="Y56" s="4675"/>
      <c r="Z56" s="4675"/>
      <c r="AA56" s="4675"/>
      <c r="AB56" s="4675"/>
      <c r="AC56" s="4675"/>
      <c r="AD56" s="4675"/>
      <c r="AE56" s="4675"/>
      <c r="AF56" s="4675"/>
      <c r="AG56" s="4675"/>
      <c r="AH56" s="4675"/>
      <c r="AI56" s="4675"/>
      <c r="AJ56" s="4676"/>
      <c r="AK56" s="4675"/>
      <c r="AL56" s="4666">
        <f t="shared" si="16"/>
        <v>0</v>
      </c>
      <c r="AM56" s="4667">
        <f t="shared" si="17"/>
        <v>0</v>
      </c>
      <c r="AN56" s="4667">
        <f t="shared" si="18"/>
        <v>0</v>
      </c>
      <c r="AO56" s="4668" t="str">
        <f t="shared" si="19"/>
        <v/>
      </c>
      <c r="AP56" s="4679"/>
      <c r="AQ56" s="4528"/>
      <c r="AR56" s="4670">
        <f t="shared" si="20"/>
        <v>0</v>
      </c>
      <c r="AS56" s="4670">
        <f t="shared" si="21"/>
        <v>0</v>
      </c>
    </row>
    <row r="57" spans="1:45" s="4721" customFormat="1">
      <c r="A57" s="1135"/>
      <c r="C57" s="4671"/>
      <c r="D57" s="4672"/>
      <c r="E57" s="4673" t="s">
        <v>2036</v>
      </c>
      <c r="F57" s="4662"/>
      <c r="G57" s="4728"/>
      <c r="H57" s="4729"/>
      <c r="I57" s="4676"/>
      <c r="J57" s="4675"/>
      <c r="K57" s="4675"/>
      <c r="L57" s="4675"/>
      <c r="M57" s="4675"/>
      <c r="N57" s="4675"/>
      <c r="O57" s="4675"/>
      <c r="P57" s="4675"/>
      <c r="Q57" s="4675"/>
      <c r="R57" s="4675"/>
      <c r="S57" s="4675"/>
      <c r="T57" s="4675"/>
      <c r="U57" s="4675"/>
      <c r="V57" s="4675"/>
      <c r="W57" s="4675"/>
      <c r="X57" s="4675"/>
      <c r="Y57" s="4675"/>
      <c r="Z57" s="4675"/>
      <c r="AA57" s="4675"/>
      <c r="AB57" s="4675"/>
      <c r="AC57" s="4675"/>
      <c r="AD57" s="4675"/>
      <c r="AE57" s="4675"/>
      <c r="AF57" s="4675"/>
      <c r="AG57" s="4675"/>
      <c r="AH57" s="4675"/>
      <c r="AI57" s="4675"/>
      <c r="AJ57" s="4676"/>
      <c r="AK57" s="4676"/>
      <c r="AL57" s="4666">
        <f t="shared" si="16"/>
        <v>0</v>
      </c>
      <c r="AM57" s="4667">
        <f t="shared" si="17"/>
        <v>0</v>
      </c>
      <c r="AN57" s="4667">
        <f t="shared" si="18"/>
        <v>0</v>
      </c>
      <c r="AO57" s="4668" t="str">
        <f t="shared" si="19"/>
        <v/>
      </c>
      <c r="AP57" s="4679"/>
      <c r="AQ57" s="4528"/>
      <c r="AR57" s="4670">
        <f t="shared" si="20"/>
        <v>0</v>
      </c>
      <c r="AS57" s="4670">
        <f t="shared" si="21"/>
        <v>0</v>
      </c>
    </row>
    <row r="58" spans="1:45" s="4721" customFormat="1">
      <c r="A58" s="1135"/>
      <c r="C58" s="4681"/>
      <c r="D58" s="4682"/>
      <c r="E58" s="4683">
        <f>F$29</f>
        <v>0</v>
      </c>
      <c r="F58" s="4684"/>
      <c r="G58" s="4705"/>
      <c r="H58" s="4731"/>
      <c r="I58" s="4706"/>
      <c r="J58" s="4687"/>
      <c r="K58" s="4687"/>
      <c r="L58" s="4687"/>
      <c r="M58" s="4687"/>
      <c r="N58" s="4687"/>
      <c r="O58" s="4687"/>
      <c r="P58" s="4687"/>
      <c r="Q58" s="4687"/>
      <c r="R58" s="4687"/>
      <c r="S58" s="4687"/>
      <c r="T58" s="4687"/>
      <c r="U58" s="4687"/>
      <c r="V58" s="4687"/>
      <c r="W58" s="4687"/>
      <c r="X58" s="4687"/>
      <c r="Y58" s="4687"/>
      <c r="Z58" s="4687"/>
      <c r="AA58" s="4687"/>
      <c r="AB58" s="4687"/>
      <c r="AC58" s="4687"/>
      <c r="AD58" s="4687"/>
      <c r="AE58" s="4687"/>
      <c r="AF58" s="4687"/>
      <c r="AG58" s="4687"/>
      <c r="AH58" s="4687"/>
      <c r="AI58" s="4687"/>
      <c r="AJ58" s="4688"/>
      <c r="AK58" s="4688"/>
      <c r="AL58" s="4666">
        <f t="shared" si="16"/>
        <v>0</v>
      </c>
      <c r="AM58" s="4667">
        <f t="shared" si="17"/>
        <v>0</v>
      </c>
      <c r="AN58" s="4689">
        <f t="shared" si="18"/>
        <v>0</v>
      </c>
      <c r="AO58" s="4668" t="str">
        <f t="shared" si="19"/>
        <v/>
      </c>
      <c r="AP58" s="4679"/>
      <c r="AQ58" s="4528"/>
      <c r="AR58" s="4670">
        <f t="shared" si="20"/>
        <v>0</v>
      </c>
      <c r="AS58" s="4670">
        <f t="shared" si="21"/>
        <v>0</v>
      </c>
    </row>
    <row r="59" spans="1:45" s="4721" customFormat="1">
      <c r="A59" s="1135"/>
      <c r="C59" s="4659" t="s">
        <v>1917</v>
      </c>
      <c r="D59" s="4660" t="s">
        <v>1916</v>
      </c>
      <c r="E59" s="4651" t="s">
        <v>2032</v>
      </c>
      <c r="F59" s="4732" t="s">
        <v>2019</v>
      </c>
      <c r="G59" s="4653"/>
      <c r="H59" s="4691"/>
      <c r="I59" s="4654"/>
      <c r="J59" s="4654"/>
      <c r="K59" s="4654"/>
      <c r="L59" s="4654"/>
      <c r="M59" s="4654"/>
      <c r="N59" s="4654"/>
      <c r="O59" s="4654"/>
      <c r="P59" s="4654"/>
      <c r="Q59" s="4654"/>
      <c r="R59" s="4654"/>
      <c r="S59" s="4654"/>
      <c r="T59" s="4654"/>
      <c r="U59" s="4654"/>
      <c r="V59" s="4654"/>
      <c r="W59" s="4654"/>
      <c r="X59" s="4654"/>
      <c r="Y59" s="4654"/>
      <c r="Z59" s="4654"/>
      <c r="AA59" s="4654"/>
      <c r="AB59" s="4654"/>
      <c r="AC59" s="4654"/>
      <c r="AD59" s="4654"/>
      <c r="AE59" s="4654"/>
      <c r="AF59" s="4654"/>
      <c r="AG59" s="4654"/>
      <c r="AH59" s="4691"/>
      <c r="AI59" s="4691"/>
      <c r="AJ59" s="4691"/>
      <c r="AK59" s="4691"/>
      <c r="AL59" s="4692"/>
      <c r="AM59" s="4670"/>
      <c r="AN59" s="4693"/>
      <c r="AO59" s="4694"/>
      <c r="AP59" s="4679"/>
      <c r="AQ59" s="4528"/>
      <c r="AR59" s="4532"/>
      <c r="AS59" s="4532"/>
    </row>
    <row r="60" spans="1:45" s="4721" customFormat="1">
      <c r="A60" s="1135"/>
      <c r="C60" s="4671"/>
      <c r="D60" s="4672"/>
      <c r="E60" s="4695" t="s">
        <v>2033</v>
      </c>
      <c r="F60" s="4662"/>
      <c r="G60" s="4726"/>
      <c r="H60" s="4733"/>
      <c r="I60" s="4733"/>
      <c r="J60" s="4733"/>
      <c r="K60" s="4733"/>
      <c r="L60" s="4733"/>
      <c r="M60" s="4733"/>
      <c r="N60" s="4733"/>
      <c r="O60" s="4733"/>
      <c r="P60" s="4733"/>
      <c r="Q60" s="4733"/>
      <c r="R60" s="4733"/>
      <c r="S60" s="4733"/>
      <c r="T60" s="4733"/>
      <c r="U60" s="4733"/>
      <c r="V60" s="4733"/>
      <c r="W60" s="4733"/>
      <c r="X60" s="4733"/>
      <c r="Y60" s="4733"/>
      <c r="Z60" s="4733"/>
      <c r="AA60" s="4733"/>
      <c r="AB60" s="4733"/>
      <c r="AC60" s="4733"/>
      <c r="AD60" s="4733"/>
      <c r="AE60" s="4733"/>
      <c r="AF60" s="4733"/>
      <c r="AG60" s="4733"/>
      <c r="AH60" s="4733"/>
      <c r="AI60" s="4733"/>
      <c r="AJ60" s="4733"/>
      <c r="AK60" s="4734"/>
      <c r="AL60" s="4666">
        <f>IF(E60="","",COUNT($G$50:$AK$50)-AM60)</f>
        <v>0</v>
      </c>
      <c r="AM60" s="4667">
        <f>IF(E60="","",AR60+AS60)</f>
        <v>0</v>
      </c>
      <c r="AN60" s="4667">
        <f>IF(E60="","",COUNTIF(G60:AK60,"休"))</f>
        <v>0</v>
      </c>
      <c r="AO60" s="4668" t="str">
        <f>IF(E60="","",IFERROR(ROUND(AN60/AL60,3),""))</f>
        <v/>
      </c>
      <c r="AP60" s="4679"/>
      <c r="AQ60" s="4528"/>
      <c r="AR60" s="4670">
        <f>+COUNTIF(G60:AK60,"－")</f>
        <v>0</v>
      </c>
      <c r="AS60" s="4670">
        <f>+COUNTIF(G60:AK60,"外")</f>
        <v>0</v>
      </c>
    </row>
    <row r="61" spans="1:45" s="4721" customFormat="1">
      <c r="A61" s="1135"/>
      <c r="C61" s="4671"/>
      <c r="D61" s="4672"/>
      <c r="E61" s="4673" t="s">
        <v>2031</v>
      </c>
      <c r="F61" s="4662"/>
      <c r="G61" s="4735"/>
      <c r="H61" s="4687"/>
      <c r="I61" s="4687"/>
      <c r="J61" s="4687"/>
      <c r="K61" s="4687"/>
      <c r="L61" s="4699"/>
      <c r="M61" s="4699"/>
      <c r="N61" s="4687"/>
      <c r="O61" s="4687"/>
      <c r="P61" s="4687"/>
      <c r="Q61" s="4687"/>
      <c r="R61" s="4699"/>
      <c r="S61" s="4699"/>
      <c r="T61" s="4687"/>
      <c r="U61" s="4687"/>
      <c r="V61" s="4687"/>
      <c r="W61" s="4687"/>
      <c r="X61" s="4687"/>
      <c r="Y61" s="4687"/>
      <c r="Z61" s="4699"/>
      <c r="AA61" s="4687"/>
      <c r="AB61" s="4687"/>
      <c r="AC61" s="4687"/>
      <c r="AD61" s="4687"/>
      <c r="AE61" s="4687"/>
      <c r="AF61" s="4687"/>
      <c r="AG61" s="4699"/>
      <c r="AH61" s="4687"/>
      <c r="AI61" s="4687"/>
      <c r="AJ61" s="4688"/>
      <c r="AK61" s="4688"/>
      <c r="AL61" s="4666">
        <f>IF(E61="","",COUNT($G$50:$AK$50)-AM61)</f>
        <v>0</v>
      </c>
      <c r="AM61" s="4667">
        <f>IF(E61="","",AR61+AS61)</f>
        <v>0</v>
      </c>
      <c r="AN61" s="4667">
        <f>IF(E61="","",COUNTIF(G61:AK61,"休"))</f>
        <v>0</v>
      </c>
      <c r="AO61" s="4668" t="str">
        <f>IF(E61="","",IFERROR(ROUND(AN61/AL61,3),""))</f>
        <v/>
      </c>
      <c r="AP61" s="4679"/>
      <c r="AQ61" s="4528"/>
      <c r="AR61" s="4670">
        <f>+COUNTIF(G61:AK61,"－")</f>
        <v>0</v>
      </c>
      <c r="AS61" s="4670">
        <f>+COUNTIF(G61:AK61,"外")</f>
        <v>0</v>
      </c>
    </row>
    <row r="62" spans="1:45" s="4721" customFormat="1">
      <c r="A62" s="1135"/>
      <c r="C62" s="4671"/>
      <c r="D62" s="4672"/>
      <c r="E62" s="4528"/>
      <c r="F62" s="4662"/>
      <c r="G62" s="4728"/>
      <c r="H62" s="4675"/>
      <c r="I62" s="4675"/>
      <c r="J62" s="4675"/>
      <c r="K62" s="4675"/>
      <c r="L62" s="4675"/>
      <c r="M62" s="4675"/>
      <c r="N62" s="4675"/>
      <c r="O62" s="4675"/>
      <c r="P62" s="4675"/>
      <c r="Q62" s="4675"/>
      <c r="R62" s="4675"/>
      <c r="S62" s="4675"/>
      <c r="T62" s="4675"/>
      <c r="U62" s="4675"/>
      <c r="V62" s="4675"/>
      <c r="W62" s="4675"/>
      <c r="X62" s="4675"/>
      <c r="Y62" s="4675"/>
      <c r="Z62" s="4675"/>
      <c r="AA62" s="4675"/>
      <c r="AB62" s="4675"/>
      <c r="AC62" s="4675"/>
      <c r="AD62" s="4675"/>
      <c r="AE62" s="4675"/>
      <c r="AF62" s="4675"/>
      <c r="AG62" s="4675"/>
      <c r="AH62" s="4676"/>
      <c r="AI62" s="4676"/>
      <c r="AJ62" s="4676"/>
      <c r="AK62" s="4676"/>
      <c r="AL62" s="4666" t="str">
        <f>IF(E62="","",COUNT($G$50:$AK$50)-AM62)</f>
        <v/>
      </c>
      <c r="AM62" s="4667" t="str">
        <f>IF(E62="","",AR62+AS62)</f>
        <v/>
      </c>
      <c r="AN62" s="4667" t="str">
        <f>IF(E62="","",COUNTIF(G62:AK62,"休"))</f>
        <v/>
      </c>
      <c r="AO62" s="4668" t="str">
        <f>IF(E62="","",IFERROR(ROUND(AN62/AL62,3),""))</f>
        <v/>
      </c>
      <c r="AP62" s="4679"/>
      <c r="AQ62" s="4528"/>
      <c r="AR62" s="4670">
        <f>+COUNTIF(G62:AK62,"－")</f>
        <v>0</v>
      </c>
      <c r="AS62" s="4670">
        <f>+COUNTIF(G62:AK62,"外")</f>
        <v>0</v>
      </c>
    </row>
    <row r="63" spans="1:45" s="4721" customFormat="1">
      <c r="A63" s="1135"/>
      <c r="C63" s="4671"/>
      <c r="D63" s="4682"/>
      <c r="E63" s="4697"/>
      <c r="F63" s="4736"/>
      <c r="G63" s="4737"/>
      <c r="H63" s="4688"/>
      <c r="I63" s="4699"/>
      <c r="J63" s="4699"/>
      <c r="K63" s="4699"/>
      <c r="L63" s="4699"/>
      <c r="M63" s="4699"/>
      <c r="N63" s="4699"/>
      <c r="O63" s="4699"/>
      <c r="P63" s="4699"/>
      <c r="Q63" s="4699"/>
      <c r="R63" s="4699"/>
      <c r="S63" s="4699"/>
      <c r="T63" s="4699"/>
      <c r="U63" s="4699"/>
      <c r="V63" s="4699"/>
      <c r="W63" s="4699"/>
      <c r="X63" s="4699"/>
      <c r="Y63" s="4699"/>
      <c r="Z63" s="4699"/>
      <c r="AA63" s="4699"/>
      <c r="AB63" s="4699"/>
      <c r="AC63" s="4699"/>
      <c r="AD63" s="4699"/>
      <c r="AE63" s="4699"/>
      <c r="AF63" s="4699"/>
      <c r="AG63" s="4699"/>
      <c r="AH63" s="4665"/>
      <c r="AI63" s="4665"/>
      <c r="AJ63" s="4665"/>
      <c r="AK63" s="4665"/>
      <c r="AL63" s="4666" t="str">
        <f>IF(E63="","",COUNT($G$50:$AK$50)-AM63)</f>
        <v/>
      </c>
      <c r="AM63" s="4667" t="str">
        <f>IF(E63="","",AR63+AS63)</f>
        <v/>
      </c>
      <c r="AN63" s="4667" t="str">
        <f>IF(E63="","",COUNTIF(G63:AK63,"休"))</f>
        <v/>
      </c>
      <c r="AO63" s="4668" t="str">
        <f>IF(E63="","",IFERROR(ROUND(AN63/AL63,3),""))</f>
        <v/>
      </c>
      <c r="AP63" s="4679"/>
      <c r="AQ63" s="4528"/>
      <c r="AR63" s="4670">
        <f>+COUNTIF(G63:AK63,"－")</f>
        <v>0</v>
      </c>
      <c r="AS63" s="4670">
        <f>+COUNTIF(G63:AK63,"外")</f>
        <v>0</v>
      </c>
    </row>
    <row r="64" spans="1:45" s="4721" customFormat="1">
      <c r="A64" s="1135"/>
      <c r="C64" s="4671"/>
      <c r="D64" s="4660" t="s">
        <v>1915</v>
      </c>
      <c r="E64" s="4651" t="s">
        <v>2032</v>
      </c>
      <c r="F64" s="4652" t="s">
        <v>2019</v>
      </c>
      <c r="G64" s="4653"/>
      <c r="H64" s="4691"/>
      <c r="I64" s="4654"/>
      <c r="J64" s="4654"/>
      <c r="K64" s="4654"/>
      <c r="L64" s="4654"/>
      <c r="M64" s="4654"/>
      <c r="N64" s="4654"/>
      <c r="O64" s="4654"/>
      <c r="P64" s="4654"/>
      <c r="Q64" s="4654"/>
      <c r="R64" s="4654"/>
      <c r="S64" s="4654"/>
      <c r="T64" s="4654"/>
      <c r="U64" s="4654"/>
      <c r="V64" s="4654"/>
      <c r="W64" s="4654"/>
      <c r="X64" s="4654"/>
      <c r="Y64" s="4654"/>
      <c r="Z64" s="4654"/>
      <c r="AA64" s="4654"/>
      <c r="AB64" s="4654"/>
      <c r="AC64" s="4654"/>
      <c r="AD64" s="4654"/>
      <c r="AE64" s="4654"/>
      <c r="AF64" s="4654"/>
      <c r="AG64" s="4654"/>
      <c r="AH64" s="4691"/>
      <c r="AI64" s="4691"/>
      <c r="AJ64" s="4691"/>
      <c r="AK64" s="4691"/>
      <c r="AL64" s="4692"/>
      <c r="AM64" s="4670"/>
      <c r="AN64" s="4701"/>
      <c r="AO64" s="4694"/>
      <c r="AP64" s="4679"/>
      <c r="AQ64" s="4528"/>
      <c r="AR64" s="4532"/>
      <c r="AS64" s="4532"/>
    </row>
    <row r="65" spans="1:45" s="4721" customFormat="1">
      <c r="A65" s="1135"/>
      <c r="C65" s="4671"/>
      <c r="D65" s="4672"/>
      <c r="E65" s="4702" t="s">
        <v>2031</v>
      </c>
      <c r="F65" s="4662"/>
      <c r="G65" s="4726"/>
      <c r="H65" s="4733"/>
      <c r="I65" s="4664"/>
      <c r="J65" s="4664"/>
      <c r="K65" s="4664"/>
      <c r="L65" s="4664"/>
      <c r="M65" s="4664"/>
      <c r="N65" s="4664"/>
      <c r="O65" s="4664"/>
      <c r="P65" s="4664"/>
      <c r="Q65" s="4664"/>
      <c r="R65" s="4664"/>
      <c r="S65" s="4664"/>
      <c r="T65" s="4664"/>
      <c r="U65" s="4664"/>
      <c r="V65" s="4664"/>
      <c r="W65" s="4664"/>
      <c r="X65" s="4664"/>
      <c r="Y65" s="4664"/>
      <c r="Z65" s="4733"/>
      <c r="AA65" s="4733"/>
      <c r="AB65" s="4664"/>
      <c r="AC65" s="4664"/>
      <c r="AD65" s="4664"/>
      <c r="AE65" s="4664"/>
      <c r="AF65" s="4664"/>
      <c r="AG65" s="4664"/>
      <c r="AH65" s="4703"/>
      <c r="AI65" s="4703"/>
      <c r="AJ65" s="4664"/>
      <c r="AK65" s="4664"/>
      <c r="AL65" s="4666">
        <f>IF(E65="","",COUNT($G$50:$AK$50)-AM65)</f>
        <v>0</v>
      </c>
      <c r="AM65" s="4667">
        <f>IF(E65="","",AR65+AS65)</f>
        <v>0</v>
      </c>
      <c r="AN65" s="4667">
        <f>IF(E65="","",COUNTIF(G65:AK65,"休"))</f>
        <v>0</v>
      </c>
      <c r="AO65" s="4668" t="str">
        <f>IF(E65="","",IFERROR(ROUND(AN65/AL65,3),""))</f>
        <v/>
      </c>
      <c r="AP65" s="4679"/>
      <c r="AQ65" s="4528"/>
      <c r="AR65" s="4670">
        <f>+COUNTIF(G65:AK65,"－")</f>
        <v>0</v>
      </c>
      <c r="AS65" s="4670">
        <f>+COUNTIF(G65:AK65,"外")</f>
        <v>0</v>
      </c>
    </row>
    <row r="66" spans="1:45" s="4721" customFormat="1">
      <c r="A66" s="1135"/>
      <c r="C66" s="4671"/>
      <c r="D66" s="4672"/>
      <c r="E66" s="4528"/>
      <c r="F66" s="4662"/>
      <c r="G66" s="4728"/>
      <c r="H66" s="4675"/>
      <c r="I66" s="4675"/>
      <c r="J66" s="4675"/>
      <c r="K66" s="4675"/>
      <c r="L66" s="4675"/>
      <c r="M66" s="4675"/>
      <c r="N66" s="4675"/>
      <c r="O66" s="4675"/>
      <c r="P66" s="4675"/>
      <c r="Q66" s="4675"/>
      <c r="R66" s="4675"/>
      <c r="S66" s="4675"/>
      <c r="T66" s="4675"/>
      <c r="U66" s="4675"/>
      <c r="V66" s="4675"/>
      <c r="W66" s="4675"/>
      <c r="X66" s="4675"/>
      <c r="Y66" s="4675"/>
      <c r="Z66" s="4675"/>
      <c r="AA66" s="4675"/>
      <c r="AB66" s="4675"/>
      <c r="AC66" s="4675"/>
      <c r="AD66" s="4675"/>
      <c r="AE66" s="4675"/>
      <c r="AF66" s="4675"/>
      <c r="AG66" s="4675"/>
      <c r="AH66" s="4676"/>
      <c r="AI66" s="4676"/>
      <c r="AJ66" s="4676"/>
      <c r="AK66" s="4676"/>
      <c r="AL66" s="4666" t="str">
        <f>IF(E66="","",COUNT($G$50:$AK$50)-AM66)</f>
        <v/>
      </c>
      <c r="AM66" s="4667" t="str">
        <f>IF(E66="","",AR66+AS66)</f>
        <v/>
      </c>
      <c r="AN66" s="4667" t="str">
        <f>IF(E66="","",COUNTIF(G66:AK66,"休"))</f>
        <v/>
      </c>
      <c r="AO66" s="4668" t="str">
        <f>IF(E66="","",IFERROR(ROUND(AN66/AL66,3),""))</f>
        <v/>
      </c>
      <c r="AP66" s="4679"/>
      <c r="AQ66" s="4528"/>
      <c r="AR66" s="4670">
        <f>+COUNTIF(G66:AK66,"－")</f>
        <v>0</v>
      </c>
      <c r="AS66" s="4670">
        <f>+COUNTIF(G66:AK66,"外")</f>
        <v>0</v>
      </c>
    </row>
    <row r="67" spans="1:45" s="4721" customFormat="1">
      <c r="A67" s="1135"/>
      <c r="C67" s="4671"/>
      <c r="D67" s="4672"/>
      <c r="E67" s="4704"/>
      <c r="F67" s="4662"/>
      <c r="G67" s="4728"/>
      <c r="H67" s="4675"/>
      <c r="I67" s="4675"/>
      <c r="J67" s="4675"/>
      <c r="K67" s="4675"/>
      <c r="L67" s="4675"/>
      <c r="M67" s="4675"/>
      <c r="N67" s="4675"/>
      <c r="O67" s="4675"/>
      <c r="P67" s="4675"/>
      <c r="Q67" s="4675"/>
      <c r="R67" s="4675"/>
      <c r="S67" s="4675"/>
      <c r="T67" s="4675"/>
      <c r="U67" s="4675"/>
      <c r="V67" s="4675"/>
      <c r="W67" s="4675"/>
      <c r="X67" s="4675"/>
      <c r="Y67" s="4675"/>
      <c r="Z67" s="4675"/>
      <c r="AA67" s="4675"/>
      <c r="AB67" s="4675"/>
      <c r="AC67" s="4675"/>
      <c r="AD67" s="4675"/>
      <c r="AE67" s="4675"/>
      <c r="AF67" s="4675"/>
      <c r="AG67" s="4675"/>
      <c r="AH67" s="4676"/>
      <c r="AI67" s="4676"/>
      <c r="AJ67" s="4676"/>
      <c r="AK67" s="4676"/>
      <c r="AL67" s="4666" t="str">
        <f>IF(E67="","",COUNT($G$50:$AK$50)-AM67)</f>
        <v/>
      </c>
      <c r="AM67" s="4667" t="str">
        <f>IF(E67="","",AR67+AS67)</f>
        <v/>
      </c>
      <c r="AN67" s="4667" t="str">
        <f>IF(E67="","",COUNTIF(G67:AK67,"休"))</f>
        <v/>
      </c>
      <c r="AO67" s="4668" t="str">
        <f>IF(E67="","",IFERROR(ROUND(AN67/AL67,3),""))</f>
        <v/>
      </c>
      <c r="AP67" s="4679"/>
      <c r="AQ67" s="4528"/>
      <c r="AR67" s="4670">
        <f>+COUNTIF(G67:AK67,"－")</f>
        <v>0</v>
      </c>
      <c r="AS67" s="4670">
        <f>+COUNTIF(G67:AK67,"外")</f>
        <v>0</v>
      </c>
    </row>
    <row r="68" spans="1:45" s="4721" customFormat="1" ht="14.25" thickBot="1">
      <c r="A68" s="1135"/>
      <c r="C68" s="4681"/>
      <c r="D68" s="4682"/>
      <c r="E68" s="4697"/>
      <c r="F68" s="4736"/>
      <c r="G68" s="4705"/>
      <c r="H68" s="4738"/>
      <c r="I68" s="4738"/>
      <c r="J68" s="4686"/>
      <c r="K68" s="4686"/>
      <c r="L68" s="4686"/>
      <c r="M68" s="4686"/>
      <c r="N68" s="4686"/>
      <c r="O68" s="4686"/>
      <c r="P68" s="4686"/>
      <c r="Q68" s="4686"/>
      <c r="R68" s="4686"/>
      <c r="S68" s="4686"/>
      <c r="T68" s="4686"/>
      <c r="U68" s="4686"/>
      <c r="V68" s="4686"/>
      <c r="W68" s="4686"/>
      <c r="X68" s="4686"/>
      <c r="Y68" s="4686"/>
      <c r="Z68" s="4686"/>
      <c r="AA68" s="4686"/>
      <c r="AB68" s="4686"/>
      <c r="AC68" s="4686"/>
      <c r="AD68" s="4686"/>
      <c r="AE68" s="4686"/>
      <c r="AF68" s="4686"/>
      <c r="AG68" s="4686"/>
      <c r="AH68" s="4706"/>
      <c r="AI68" s="4706"/>
      <c r="AJ68" s="4706"/>
      <c r="AK68" s="4706"/>
      <c r="AL68" s="4707" t="str">
        <f>IF(E68="","",COUNT($G$50:$AK$50)-AM68)</f>
        <v/>
      </c>
      <c r="AM68" s="4689" t="str">
        <f>IF(E68="","",AR68+AS68)</f>
        <v/>
      </c>
      <c r="AN68" s="4689" t="str">
        <f>IF(E68="","",COUNTIF(G68:AK68,"休"))</f>
        <v/>
      </c>
      <c r="AO68" s="4668" t="str">
        <f>IF(E68="","",IFERROR(ROUND(AN68/AL68,3),""))</f>
        <v/>
      </c>
      <c r="AP68" s="4709"/>
      <c r="AQ68" s="4528"/>
      <c r="AR68" s="4670">
        <f>+COUNTIF(G68:AK68,"－")</f>
        <v>0</v>
      </c>
      <c r="AS68" s="4670">
        <f>+COUNTIF(G68:AK68,"外")</f>
        <v>0</v>
      </c>
    </row>
    <row r="69" spans="1:45" ht="14.25" thickBot="1">
      <c r="C69" s="4710"/>
      <c r="D69" s="4711"/>
      <c r="E69" s="4704"/>
      <c r="F69" s="4623"/>
      <c r="G69" s="4665"/>
      <c r="H69" s="4665"/>
      <c r="I69" s="4665"/>
      <c r="J69" s="4665"/>
      <c r="K69" s="4665"/>
      <c r="L69" s="4665"/>
      <c r="M69" s="4665"/>
      <c r="N69" s="4665"/>
      <c r="O69" s="4665"/>
      <c r="P69" s="4665"/>
      <c r="Q69" s="4665"/>
      <c r="R69" s="4665"/>
      <c r="S69" s="4665"/>
      <c r="T69" s="4665"/>
      <c r="U69" s="4665"/>
      <c r="V69" s="4665"/>
      <c r="W69" s="4665"/>
      <c r="X69" s="4665"/>
      <c r="Y69" s="4665"/>
      <c r="Z69" s="4665"/>
      <c r="AA69" s="4665"/>
      <c r="AB69" s="4665"/>
      <c r="AC69" s="4665"/>
      <c r="AD69" s="4665"/>
      <c r="AE69" s="4665"/>
      <c r="AF69" s="4665"/>
      <c r="AG69" s="4665"/>
      <c r="AH69" s="4665"/>
      <c r="AI69" s="4665"/>
      <c r="AJ69" s="4665"/>
      <c r="AK69" s="4665"/>
      <c r="AL69" s="4712"/>
      <c r="AM69" s="4713"/>
      <c r="AO69" s="4714" t="s">
        <v>2018</v>
      </c>
      <c r="AP69" s="4715" t="e">
        <f>IF(AP53&gt;=0.285,"OK","NG")</f>
        <v>#DIV/0!</v>
      </c>
      <c r="AR69" s="4713"/>
      <c r="AS69" s="4713"/>
    </row>
    <row r="70" spans="1:45">
      <c r="G70" s="4716"/>
      <c r="H70" s="4716"/>
      <c r="I70" s="4716"/>
      <c r="J70" s="4716"/>
      <c r="K70" s="4716"/>
      <c r="L70" s="4716"/>
      <c r="M70" s="4716"/>
      <c r="N70" s="4716"/>
      <c r="O70" s="4716"/>
      <c r="P70" s="4716"/>
      <c r="Q70" s="4716"/>
      <c r="R70" s="4716"/>
      <c r="S70" s="4716"/>
      <c r="T70" s="4716"/>
      <c r="U70" s="4716"/>
      <c r="V70" s="4716"/>
      <c r="W70" s="4716"/>
      <c r="X70" s="4716"/>
      <c r="Y70" s="4716"/>
      <c r="Z70" s="4716"/>
      <c r="AA70" s="4716"/>
      <c r="AB70" s="4716"/>
      <c r="AC70" s="4716"/>
      <c r="AD70" s="4716"/>
      <c r="AE70" s="4716"/>
      <c r="AF70" s="4716"/>
      <c r="AG70" s="4716"/>
      <c r="AH70" s="4716"/>
      <c r="AI70" s="4716"/>
      <c r="AJ70" s="4716"/>
      <c r="AK70" s="4716"/>
    </row>
    <row r="71" spans="1:45" hidden="1">
      <c r="G71" s="4529" t="e">
        <f>YEAR(G74)</f>
        <v>#VALUE!</v>
      </c>
      <c r="H71" s="4529" t="e">
        <f>MONTH(G74)</f>
        <v>#VALUE!</v>
      </c>
    </row>
    <row r="72" spans="1:45" ht="13.5" customHeight="1">
      <c r="C72" s="4624"/>
      <c r="D72" s="4625"/>
      <c r="E72" s="4626"/>
      <c r="F72" s="4717" t="s">
        <v>2022</v>
      </c>
      <c r="G72" s="4628" t="e">
        <f>G74</f>
        <v>#VALUE!</v>
      </c>
      <c r="H72" s="4629"/>
      <c r="I72" s="4629"/>
      <c r="J72" s="4629"/>
      <c r="K72" s="4629"/>
      <c r="L72" s="4629"/>
      <c r="M72" s="4629"/>
      <c r="N72" s="4629"/>
      <c r="O72" s="4629"/>
      <c r="P72" s="4629"/>
      <c r="Q72" s="4629"/>
      <c r="R72" s="4629"/>
      <c r="S72" s="4629"/>
      <c r="T72" s="4629"/>
      <c r="U72" s="4629"/>
      <c r="V72" s="4629"/>
      <c r="W72" s="4629"/>
      <c r="X72" s="4629"/>
      <c r="Y72" s="4629"/>
      <c r="Z72" s="4629"/>
      <c r="AA72" s="4629"/>
      <c r="AB72" s="4629"/>
      <c r="AC72" s="4629"/>
      <c r="AD72" s="4629"/>
      <c r="AE72" s="4629"/>
      <c r="AF72" s="4629"/>
      <c r="AG72" s="4629"/>
      <c r="AH72" s="4629"/>
      <c r="AI72" s="4629"/>
      <c r="AJ72" s="4629"/>
      <c r="AK72" s="4629"/>
      <c r="AL72" s="4739" t="s">
        <v>2045</v>
      </c>
      <c r="AM72" s="4740" t="s">
        <v>2044</v>
      </c>
      <c r="AN72" s="4741" t="s">
        <v>1920</v>
      </c>
      <c r="AO72" s="4553" t="s">
        <v>2043</v>
      </c>
      <c r="AP72" s="4551" t="s">
        <v>2042</v>
      </c>
      <c r="AR72" s="4631" t="s">
        <v>1950</v>
      </c>
      <c r="AS72" s="4631" t="s">
        <v>1951</v>
      </c>
    </row>
    <row r="73" spans="1:45" ht="13.5" hidden="1" customHeight="1">
      <c r="C73" s="4632"/>
      <c r="D73" s="4633"/>
      <c r="E73" s="4634"/>
      <c r="F73" s="4718"/>
      <c r="G73" s="4640" t="e">
        <f>DATE($G71,$H71,1)</f>
        <v>#VALUE!</v>
      </c>
      <c r="H73" s="4640" t="e">
        <f t="shared" ref="H73:AK73" si="22">G73+1</f>
        <v>#VALUE!</v>
      </c>
      <c r="I73" s="4640" t="e">
        <f t="shared" si="22"/>
        <v>#VALUE!</v>
      </c>
      <c r="J73" s="4640" t="e">
        <f t="shared" si="22"/>
        <v>#VALUE!</v>
      </c>
      <c r="K73" s="4640" t="e">
        <f t="shared" si="22"/>
        <v>#VALUE!</v>
      </c>
      <c r="L73" s="4640" t="e">
        <f t="shared" si="22"/>
        <v>#VALUE!</v>
      </c>
      <c r="M73" s="4640" t="e">
        <f t="shared" si="22"/>
        <v>#VALUE!</v>
      </c>
      <c r="N73" s="4640" t="e">
        <f t="shared" si="22"/>
        <v>#VALUE!</v>
      </c>
      <c r="O73" s="4640" t="e">
        <f t="shared" si="22"/>
        <v>#VALUE!</v>
      </c>
      <c r="P73" s="4640" t="e">
        <f t="shared" si="22"/>
        <v>#VALUE!</v>
      </c>
      <c r="Q73" s="4640" t="e">
        <f t="shared" si="22"/>
        <v>#VALUE!</v>
      </c>
      <c r="R73" s="4640" t="e">
        <f t="shared" si="22"/>
        <v>#VALUE!</v>
      </c>
      <c r="S73" s="4640" t="e">
        <f t="shared" si="22"/>
        <v>#VALUE!</v>
      </c>
      <c r="T73" s="4640" t="e">
        <f t="shared" si="22"/>
        <v>#VALUE!</v>
      </c>
      <c r="U73" s="4640" t="e">
        <f t="shared" si="22"/>
        <v>#VALUE!</v>
      </c>
      <c r="V73" s="4640" t="e">
        <f t="shared" si="22"/>
        <v>#VALUE!</v>
      </c>
      <c r="W73" s="4640" t="e">
        <f t="shared" si="22"/>
        <v>#VALUE!</v>
      </c>
      <c r="X73" s="4640" t="e">
        <f t="shared" si="22"/>
        <v>#VALUE!</v>
      </c>
      <c r="Y73" s="4640" t="e">
        <f t="shared" si="22"/>
        <v>#VALUE!</v>
      </c>
      <c r="Z73" s="4640" t="e">
        <f t="shared" si="22"/>
        <v>#VALUE!</v>
      </c>
      <c r="AA73" s="4640" t="e">
        <f t="shared" si="22"/>
        <v>#VALUE!</v>
      </c>
      <c r="AB73" s="4640" t="e">
        <f t="shared" si="22"/>
        <v>#VALUE!</v>
      </c>
      <c r="AC73" s="4640" t="e">
        <f t="shared" si="22"/>
        <v>#VALUE!</v>
      </c>
      <c r="AD73" s="4640" t="e">
        <f t="shared" si="22"/>
        <v>#VALUE!</v>
      </c>
      <c r="AE73" s="4640" t="e">
        <f t="shared" si="22"/>
        <v>#VALUE!</v>
      </c>
      <c r="AF73" s="4640" t="e">
        <f t="shared" si="22"/>
        <v>#VALUE!</v>
      </c>
      <c r="AG73" s="4640" t="e">
        <f t="shared" si="22"/>
        <v>#VALUE!</v>
      </c>
      <c r="AH73" s="4640" t="e">
        <f t="shared" si="22"/>
        <v>#VALUE!</v>
      </c>
      <c r="AI73" s="4640" t="e">
        <f t="shared" si="22"/>
        <v>#VALUE!</v>
      </c>
      <c r="AJ73" s="4640" t="e">
        <f t="shared" si="22"/>
        <v>#VALUE!</v>
      </c>
      <c r="AK73" s="4640" t="e">
        <f t="shared" si="22"/>
        <v>#VALUE!</v>
      </c>
      <c r="AL73" s="4742"/>
      <c r="AM73" s="4743"/>
      <c r="AN73" s="4744"/>
      <c r="AO73" s="4553"/>
      <c r="AP73" s="4551"/>
      <c r="AR73" s="4631"/>
      <c r="AS73" s="4631"/>
    </row>
    <row r="74" spans="1:45">
      <c r="C74" s="4632"/>
      <c r="D74" s="4633"/>
      <c r="E74" s="4634"/>
      <c r="F74" s="4719" t="s">
        <v>1655</v>
      </c>
      <c r="G74" s="4720" t="e">
        <f>IF(EDATE(G49,1)&gt;$G$7,"",EDATE(G49,1))</f>
        <v>#VALUE!</v>
      </c>
      <c r="H74" s="4640" t="e">
        <f t="shared" ref="H74:AK74" si="23">IF(H73&gt;$G$7,"",IF(G74=EOMONTH(DATE($G71,$H71,1),0),"",IF(G74="","",G74+1)))</f>
        <v>#VALUE!</v>
      </c>
      <c r="I74" s="4640" t="e">
        <f t="shared" si="23"/>
        <v>#VALUE!</v>
      </c>
      <c r="J74" s="4640" t="e">
        <f t="shared" si="23"/>
        <v>#VALUE!</v>
      </c>
      <c r="K74" s="4640" t="e">
        <f t="shared" si="23"/>
        <v>#VALUE!</v>
      </c>
      <c r="L74" s="4640" t="e">
        <f t="shared" si="23"/>
        <v>#VALUE!</v>
      </c>
      <c r="M74" s="4640" t="e">
        <f t="shared" si="23"/>
        <v>#VALUE!</v>
      </c>
      <c r="N74" s="4640" t="e">
        <f t="shared" si="23"/>
        <v>#VALUE!</v>
      </c>
      <c r="O74" s="4640" t="e">
        <f t="shared" si="23"/>
        <v>#VALUE!</v>
      </c>
      <c r="P74" s="4640" t="e">
        <f t="shared" si="23"/>
        <v>#VALUE!</v>
      </c>
      <c r="Q74" s="4640" t="e">
        <f t="shared" si="23"/>
        <v>#VALUE!</v>
      </c>
      <c r="R74" s="4640" t="e">
        <f t="shared" si="23"/>
        <v>#VALUE!</v>
      </c>
      <c r="S74" s="4640" t="e">
        <f t="shared" si="23"/>
        <v>#VALUE!</v>
      </c>
      <c r="T74" s="4640" t="e">
        <f t="shared" si="23"/>
        <v>#VALUE!</v>
      </c>
      <c r="U74" s="4640" t="e">
        <f t="shared" si="23"/>
        <v>#VALUE!</v>
      </c>
      <c r="V74" s="4640" t="e">
        <f t="shared" si="23"/>
        <v>#VALUE!</v>
      </c>
      <c r="W74" s="4640" t="e">
        <f t="shared" si="23"/>
        <v>#VALUE!</v>
      </c>
      <c r="X74" s="4640" t="e">
        <f t="shared" si="23"/>
        <v>#VALUE!</v>
      </c>
      <c r="Y74" s="4640" t="e">
        <f t="shared" si="23"/>
        <v>#VALUE!</v>
      </c>
      <c r="Z74" s="4640" t="e">
        <f t="shared" si="23"/>
        <v>#VALUE!</v>
      </c>
      <c r="AA74" s="4640" t="e">
        <f t="shared" si="23"/>
        <v>#VALUE!</v>
      </c>
      <c r="AB74" s="4640" t="e">
        <f t="shared" si="23"/>
        <v>#VALUE!</v>
      </c>
      <c r="AC74" s="4640" t="e">
        <f t="shared" si="23"/>
        <v>#VALUE!</v>
      </c>
      <c r="AD74" s="4640" t="e">
        <f t="shared" si="23"/>
        <v>#VALUE!</v>
      </c>
      <c r="AE74" s="4640" t="e">
        <f t="shared" si="23"/>
        <v>#VALUE!</v>
      </c>
      <c r="AF74" s="4640" t="e">
        <f t="shared" si="23"/>
        <v>#VALUE!</v>
      </c>
      <c r="AG74" s="4640" t="e">
        <f t="shared" si="23"/>
        <v>#VALUE!</v>
      </c>
      <c r="AH74" s="4640" t="e">
        <f t="shared" si="23"/>
        <v>#VALUE!</v>
      </c>
      <c r="AI74" s="4640" t="e">
        <f t="shared" si="23"/>
        <v>#VALUE!</v>
      </c>
      <c r="AJ74" s="4640" t="e">
        <f t="shared" si="23"/>
        <v>#VALUE!</v>
      </c>
      <c r="AK74" s="4640" t="e">
        <f t="shared" si="23"/>
        <v>#VALUE!</v>
      </c>
      <c r="AL74" s="4742"/>
      <c r="AM74" s="4743"/>
      <c r="AN74" s="4744"/>
      <c r="AO74" s="4553"/>
      <c r="AP74" s="4551"/>
      <c r="AR74" s="4631"/>
      <c r="AS74" s="4631"/>
    </row>
    <row r="75" spans="1:45" s="4721" customFormat="1">
      <c r="A75" s="1135"/>
      <c r="C75" s="4642"/>
      <c r="D75" s="4643"/>
      <c r="E75" s="4644"/>
      <c r="F75" s="4722" t="s">
        <v>1905</v>
      </c>
      <c r="G75" s="4723" t="str">
        <f t="shared" ref="G75:AK75" si="24">IFERROR(TEXT(WEEKDAY(+G74),"aaa"),"")</f>
        <v/>
      </c>
      <c r="H75" s="4723" t="str">
        <f t="shared" si="24"/>
        <v/>
      </c>
      <c r="I75" s="4723" t="str">
        <f t="shared" si="24"/>
        <v/>
      </c>
      <c r="J75" s="4723" t="str">
        <f t="shared" si="24"/>
        <v/>
      </c>
      <c r="K75" s="4723" t="str">
        <f t="shared" si="24"/>
        <v/>
      </c>
      <c r="L75" s="4723" t="str">
        <f t="shared" si="24"/>
        <v/>
      </c>
      <c r="M75" s="4723" t="str">
        <f t="shared" si="24"/>
        <v/>
      </c>
      <c r="N75" s="4723" t="str">
        <f t="shared" si="24"/>
        <v/>
      </c>
      <c r="O75" s="4723" t="str">
        <f t="shared" si="24"/>
        <v/>
      </c>
      <c r="P75" s="4723" t="str">
        <f t="shared" si="24"/>
        <v/>
      </c>
      <c r="Q75" s="4723" t="str">
        <f t="shared" si="24"/>
        <v/>
      </c>
      <c r="R75" s="4723" t="str">
        <f t="shared" si="24"/>
        <v/>
      </c>
      <c r="S75" s="4723" t="str">
        <f t="shared" si="24"/>
        <v/>
      </c>
      <c r="T75" s="4723" t="str">
        <f t="shared" si="24"/>
        <v/>
      </c>
      <c r="U75" s="4723" t="str">
        <f t="shared" si="24"/>
        <v/>
      </c>
      <c r="V75" s="4723" t="str">
        <f t="shared" si="24"/>
        <v/>
      </c>
      <c r="W75" s="4723" t="str">
        <f t="shared" si="24"/>
        <v/>
      </c>
      <c r="X75" s="4723" t="str">
        <f t="shared" si="24"/>
        <v/>
      </c>
      <c r="Y75" s="4723" t="str">
        <f t="shared" si="24"/>
        <v/>
      </c>
      <c r="Z75" s="4723" t="str">
        <f t="shared" si="24"/>
        <v/>
      </c>
      <c r="AA75" s="4723" t="str">
        <f t="shared" si="24"/>
        <v/>
      </c>
      <c r="AB75" s="4723" t="str">
        <f t="shared" si="24"/>
        <v/>
      </c>
      <c r="AC75" s="4723" t="str">
        <f t="shared" si="24"/>
        <v/>
      </c>
      <c r="AD75" s="4723" t="str">
        <f t="shared" si="24"/>
        <v/>
      </c>
      <c r="AE75" s="4723" t="str">
        <f t="shared" si="24"/>
        <v/>
      </c>
      <c r="AF75" s="4723" t="str">
        <f t="shared" si="24"/>
        <v/>
      </c>
      <c r="AG75" s="4723" t="str">
        <f t="shared" si="24"/>
        <v/>
      </c>
      <c r="AH75" s="4723" t="str">
        <f t="shared" si="24"/>
        <v/>
      </c>
      <c r="AI75" s="4723" t="str">
        <f t="shared" si="24"/>
        <v/>
      </c>
      <c r="AJ75" s="4723" t="str">
        <f t="shared" si="24"/>
        <v/>
      </c>
      <c r="AK75" s="4723" t="str">
        <f t="shared" si="24"/>
        <v/>
      </c>
      <c r="AL75" s="4742"/>
      <c r="AM75" s="4743"/>
      <c r="AN75" s="4744"/>
      <c r="AO75" s="4553"/>
      <c r="AP75" s="4551"/>
      <c r="AQ75" s="4528"/>
      <c r="AR75" s="4631"/>
      <c r="AS75" s="4631"/>
    </row>
    <row r="76" spans="1:45" s="4721" customFormat="1" ht="21" customHeight="1">
      <c r="A76" s="1135"/>
      <c r="C76" s="4724" t="s">
        <v>2041</v>
      </c>
      <c r="D76" s="4725" t="s">
        <v>2050</v>
      </c>
      <c r="E76" s="4651" t="s">
        <v>2032</v>
      </c>
      <c r="F76" s="4652" t="s">
        <v>2019</v>
      </c>
      <c r="G76" s="4653"/>
      <c r="H76" s="4654"/>
      <c r="I76" s="4654"/>
      <c r="J76" s="4654"/>
      <c r="K76" s="4654"/>
      <c r="L76" s="4654"/>
      <c r="M76" s="4654"/>
      <c r="N76" s="4654"/>
      <c r="O76" s="4654"/>
      <c r="P76" s="4654"/>
      <c r="Q76" s="4654"/>
      <c r="R76" s="4654"/>
      <c r="S76" s="4654"/>
      <c r="T76" s="4654"/>
      <c r="U76" s="4654"/>
      <c r="V76" s="4654"/>
      <c r="W76" s="4654"/>
      <c r="X76" s="4654"/>
      <c r="Y76" s="4654"/>
      <c r="Z76" s="4654"/>
      <c r="AA76" s="4654"/>
      <c r="AB76" s="4654"/>
      <c r="AC76" s="4654"/>
      <c r="AD76" s="4654"/>
      <c r="AE76" s="4654"/>
      <c r="AF76" s="4654"/>
      <c r="AG76" s="4654"/>
      <c r="AH76" s="4691"/>
      <c r="AI76" s="4691"/>
      <c r="AJ76" s="4691"/>
      <c r="AK76" s="4691"/>
      <c r="AL76" s="4745"/>
      <c r="AM76" s="4746"/>
      <c r="AN76" s="4747"/>
      <c r="AO76" s="4656" t="s">
        <v>1948</v>
      </c>
      <c r="AP76" s="4655" t="s">
        <v>1949</v>
      </c>
      <c r="AQ76" s="4528"/>
      <c r="AR76" s="4657"/>
      <c r="AS76" s="4657"/>
    </row>
    <row r="77" spans="1:45" s="4721" customFormat="1" ht="13.5" customHeight="1">
      <c r="A77" s="1135"/>
      <c r="C77" s="4659" t="s">
        <v>1919</v>
      </c>
      <c r="D77" s="4660" t="s">
        <v>1918</v>
      </c>
      <c r="E77" s="4661" t="s">
        <v>2033</v>
      </c>
      <c r="F77" s="4662"/>
      <c r="G77" s="4663"/>
      <c r="H77" s="4664"/>
      <c r="I77" s="4664"/>
      <c r="J77" s="4664"/>
      <c r="K77" s="4664"/>
      <c r="L77" s="4664"/>
      <c r="M77" s="4664"/>
      <c r="N77" s="4664"/>
      <c r="O77" s="4664"/>
      <c r="P77" s="4664"/>
      <c r="Q77" s="4664"/>
      <c r="R77" s="4664"/>
      <c r="S77" s="4664"/>
      <c r="T77" s="4664"/>
      <c r="U77" s="4664"/>
      <c r="V77" s="4664"/>
      <c r="W77" s="4664"/>
      <c r="X77" s="4664"/>
      <c r="Y77" s="4664"/>
      <c r="Z77" s="4664"/>
      <c r="AA77" s="4664"/>
      <c r="AB77" s="4664"/>
      <c r="AC77" s="4664"/>
      <c r="AD77" s="4664"/>
      <c r="AE77" s="4664"/>
      <c r="AF77" s="4664"/>
      <c r="AG77" s="4664"/>
      <c r="AH77" s="4748"/>
      <c r="AI77" s="4748"/>
      <c r="AJ77" s="4748"/>
      <c r="AK77" s="4748"/>
      <c r="AL77" s="4666">
        <f t="shared" ref="AL77:AL82" si="25">IF(E77="","",COUNT($G$74:$AK$74)-AM77)</f>
        <v>0</v>
      </c>
      <c r="AM77" s="4667">
        <f t="shared" ref="AM77:AM82" si="26">IF(E77="","",AR77+AS77)</f>
        <v>0</v>
      </c>
      <c r="AN77" s="4667">
        <f t="shared" ref="AN77:AN82" si="27">IF(E77="","",COUNTIF(G77:AK77,"休"))</f>
        <v>0</v>
      </c>
      <c r="AO77" s="4668" t="str">
        <f t="shared" ref="AO77:AO82" si="28">IF(E77="","",IFERROR(ROUND(AN77/AL77,3),""))</f>
        <v/>
      </c>
      <c r="AP77" s="4669" t="e">
        <f>ROUND(AVERAGE(AO77:AO92),3)</f>
        <v>#DIV/0!</v>
      </c>
      <c r="AQ77" s="4528"/>
      <c r="AR77" s="4670">
        <f t="shared" ref="AR77:AR82" si="29">+COUNTIF(G77:AK77,"－")</f>
        <v>0</v>
      </c>
      <c r="AS77" s="4670">
        <f t="shared" ref="AS77:AS82" si="30">+COUNTIF(G77:AK77,"外")</f>
        <v>0</v>
      </c>
    </row>
    <row r="78" spans="1:45" s="4721" customFormat="1" ht="13.5" customHeight="1">
      <c r="A78" s="1135"/>
      <c r="C78" s="4671"/>
      <c r="D78" s="4672"/>
      <c r="E78" s="4673" t="s">
        <v>2031</v>
      </c>
      <c r="F78" s="4662"/>
      <c r="G78" s="4728"/>
      <c r="H78" s="4675"/>
      <c r="I78" s="4675"/>
      <c r="J78" s="4675"/>
      <c r="K78" s="4675"/>
      <c r="L78" s="4675"/>
      <c r="M78" s="4675"/>
      <c r="N78" s="4675"/>
      <c r="O78" s="4675"/>
      <c r="P78" s="4675"/>
      <c r="Q78" s="4675"/>
      <c r="R78" s="4675"/>
      <c r="S78" s="4675"/>
      <c r="T78" s="4675"/>
      <c r="U78" s="4675"/>
      <c r="V78" s="4675"/>
      <c r="W78" s="4675"/>
      <c r="X78" s="4675"/>
      <c r="Y78" s="4675"/>
      <c r="Z78" s="4675"/>
      <c r="AA78" s="4675"/>
      <c r="AB78" s="4675"/>
      <c r="AC78" s="4675"/>
      <c r="AD78" s="4675"/>
      <c r="AE78" s="4675"/>
      <c r="AF78" s="4675"/>
      <c r="AG78" s="4675"/>
      <c r="AH78" s="4729"/>
      <c r="AI78" s="4675"/>
      <c r="AJ78" s="4675"/>
      <c r="AK78" s="4729"/>
      <c r="AL78" s="4666">
        <f t="shared" si="25"/>
        <v>0</v>
      </c>
      <c r="AM78" s="4667">
        <f t="shared" si="26"/>
        <v>0</v>
      </c>
      <c r="AN78" s="4667">
        <f t="shared" si="27"/>
        <v>0</v>
      </c>
      <c r="AO78" s="4668" t="str">
        <f t="shared" si="28"/>
        <v/>
      </c>
      <c r="AP78" s="4679"/>
      <c r="AQ78" s="4528"/>
      <c r="AR78" s="4670">
        <f t="shared" si="29"/>
        <v>0</v>
      </c>
      <c r="AS78" s="4670">
        <f t="shared" si="30"/>
        <v>0</v>
      </c>
    </row>
    <row r="79" spans="1:45" s="4721" customFormat="1">
      <c r="A79" s="1135"/>
      <c r="C79" s="4671"/>
      <c r="D79" s="4672"/>
      <c r="E79" s="4673" t="s">
        <v>2038</v>
      </c>
      <c r="F79" s="4662"/>
      <c r="G79" s="4728"/>
      <c r="H79" s="4675"/>
      <c r="I79" s="4675"/>
      <c r="J79" s="4675"/>
      <c r="K79" s="4675"/>
      <c r="L79" s="4675"/>
      <c r="M79" s="4675"/>
      <c r="N79" s="4675"/>
      <c r="O79" s="4675"/>
      <c r="P79" s="4675"/>
      <c r="Q79" s="4675"/>
      <c r="R79" s="4675"/>
      <c r="S79" s="4675"/>
      <c r="T79" s="4675"/>
      <c r="U79" s="4675"/>
      <c r="V79" s="4675"/>
      <c r="W79" s="4675"/>
      <c r="X79" s="4675"/>
      <c r="Y79" s="4675"/>
      <c r="Z79" s="4675"/>
      <c r="AA79" s="4675"/>
      <c r="AB79" s="4675"/>
      <c r="AC79" s="4675"/>
      <c r="AD79" s="4675"/>
      <c r="AE79" s="4675"/>
      <c r="AF79" s="4675"/>
      <c r="AG79" s="4675"/>
      <c r="AH79" s="4729"/>
      <c r="AI79" s="4729"/>
      <c r="AJ79" s="4729"/>
      <c r="AK79" s="4729"/>
      <c r="AL79" s="4666">
        <f t="shared" si="25"/>
        <v>0</v>
      </c>
      <c r="AM79" s="4667">
        <f t="shared" si="26"/>
        <v>0</v>
      </c>
      <c r="AN79" s="4667">
        <f t="shared" si="27"/>
        <v>0</v>
      </c>
      <c r="AO79" s="4668" t="str">
        <f t="shared" si="28"/>
        <v/>
      </c>
      <c r="AP79" s="4679"/>
      <c r="AQ79" s="4528"/>
      <c r="AR79" s="4670">
        <f t="shared" si="29"/>
        <v>0</v>
      </c>
      <c r="AS79" s="4670">
        <f t="shared" si="30"/>
        <v>0</v>
      </c>
    </row>
    <row r="80" spans="1:45" s="4721" customFormat="1">
      <c r="A80" s="1135"/>
      <c r="C80" s="4671"/>
      <c r="D80" s="4672"/>
      <c r="E80" s="4673" t="s">
        <v>2037</v>
      </c>
      <c r="F80" s="4680"/>
      <c r="G80" s="4728"/>
      <c r="H80" s="4675"/>
      <c r="I80" s="4675"/>
      <c r="J80" s="4675"/>
      <c r="K80" s="4675"/>
      <c r="L80" s="4675"/>
      <c r="M80" s="4675"/>
      <c r="N80" s="4675"/>
      <c r="O80" s="4675"/>
      <c r="P80" s="4675"/>
      <c r="Q80" s="4675"/>
      <c r="R80" s="4675"/>
      <c r="S80" s="4675"/>
      <c r="T80" s="4675"/>
      <c r="U80" s="4675"/>
      <c r="V80" s="4675"/>
      <c r="W80" s="4675"/>
      <c r="X80" s="4675"/>
      <c r="Y80" s="4675"/>
      <c r="Z80" s="4675"/>
      <c r="AA80" s="4675"/>
      <c r="AB80" s="4675"/>
      <c r="AC80" s="4675"/>
      <c r="AD80" s="4675"/>
      <c r="AE80" s="4675"/>
      <c r="AF80" s="4675"/>
      <c r="AG80" s="4675"/>
      <c r="AH80" s="4675"/>
      <c r="AI80" s="4729"/>
      <c r="AJ80" s="4729"/>
      <c r="AK80" s="4729"/>
      <c r="AL80" s="4666">
        <f t="shared" si="25"/>
        <v>0</v>
      </c>
      <c r="AM80" s="4667">
        <f t="shared" si="26"/>
        <v>0</v>
      </c>
      <c r="AN80" s="4667">
        <f t="shared" si="27"/>
        <v>0</v>
      </c>
      <c r="AO80" s="4668" t="str">
        <f t="shared" si="28"/>
        <v/>
      </c>
      <c r="AP80" s="4679"/>
      <c r="AQ80" s="4528"/>
      <c r="AR80" s="4670">
        <f t="shared" si="29"/>
        <v>0</v>
      </c>
      <c r="AS80" s="4670">
        <f t="shared" si="30"/>
        <v>0</v>
      </c>
    </row>
    <row r="81" spans="1:45" s="4721" customFormat="1">
      <c r="A81" s="1135"/>
      <c r="C81" s="4671"/>
      <c r="D81" s="4672"/>
      <c r="E81" s="4673" t="s">
        <v>2036</v>
      </c>
      <c r="F81" s="4662"/>
      <c r="G81" s="4728"/>
      <c r="H81" s="4675"/>
      <c r="I81" s="4675"/>
      <c r="J81" s="4675"/>
      <c r="K81" s="4675"/>
      <c r="L81" s="4675"/>
      <c r="M81" s="4675"/>
      <c r="N81" s="4675"/>
      <c r="O81" s="4675"/>
      <c r="P81" s="4675"/>
      <c r="Q81" s="4675"/>
      <c r="R81" s="4675"/>
      <c r="S81" s="4675"/>
      <c r="T81" s="4675"/>
      <c r="U81" s="4675"/>
      <c r="V81" s="4675"/>
      <c r="W81" s="4675"/>
      <c r="X81" s="4675"/>
      <c r="Y81" s="4675"/>
      <c r="Z81" s="4675"/>
      <c r="AA81" s="4675"/>
      <c r="AB81" s="4675"/>
      <c r="AC81" s="4675"/>
      <c r="AD81" s="4675"/>
      <c r="AE81" s="4675"/>
      <c r="AF81" s="4675"/>
      <c r="AG81" s="4675"/>
      <c r="AH81" s="4675"/>
      <c r="AI81" s="4675"/>
      <c r="AJ81" s="4675"/>
      <c r="AK81" s="4675"/>
      <c r="AL81" s="4666">
        <f t="shared" si="25"/>
        <v>0</v>
      </c>
      <c r="AM81" s="4667">
        <f t="shared" si="26"/>
        <v>0</v>
      </c>
      <c r="AN81" s="4667">
        <f t="shared" si="27"/>
        <v>0</v>
      </c>
      <c r="AO81" s="4668" t="str">
        <f t="shared" si="28"/>
        <v/>
      </c>
      <c r="AP81" s="4679"/>
      <c r="AQ81" s="4528"/>
      <c r="AR81" s="4670">
        <f t="shared" si="29"/>
        <v>0</v>
      </c>
      <c r="AS81" s="4670">
        <f t="shared" si="30"/>
        <v>0</v>
      </c>
    </row>
    <row r="82" spans="1:45" s="4721" customFormat="1">
      <c r="A82" s="1135"/>
      <c r="C82" s="4681"/>
      <c r="D82" s="4682"/>
      <c r="E82" s="4683">
        <f>F$29</f>
        <v>0</v>
      </c>
      <c r="F82" s="4684"/>
      <c r="G82" s="4749"/>
      <c r="H82" s="4687"/>
      <c r="I82" s="4687"/>
      <c r="J82" s="4687"/>
      <c r="K82" s="4687"/>
      <c r="L82" s="4687"/>
      <c r="M82" s="4687"/>
      <c r="N82" s="4687"/>
      <c r="O82" s="4687"/>
      <c r="P82" s="4687"/>
      <c r="Q82" s="4687"/>
      <c r="R82" s="4687"/>
      <c r="S82" s="4687"/>
      <c r="T82" s="4687"/>
      <c r="U82" s="4687"/>
      <c r="V82" s="4687"/>
      <c r="W82" s="4687"/>
      <c r="X82" s="4687"/>
      <c r="Y82" s="4687"/>
      <c r="Z82" s="4687"/>
      <c r="AA82" s="4687"/>
      <c r="AB82" s="4687"/>
      <c r="AC82" s="4687"/>
      <c r="AD82" s="4687"/>
      <c r="AE82" s="4687"/>
      <c r="AF82" s="4687"/>
      <c r="AG82" s="4687"/>
      <c r="AH82" s="4688"/>
      <c r="AI82" s="4688"/>
      <c r="AJ82" s="4688"/>
      <c r="AK82" s="4688"/>
      <c r="AL82" s="4666">
        <f t="shared" si="25"/>
        <v>0</v>
      </c>
      <c r="AM82" s="4667">
        <f t="shared" si="26"/>
        <v>0</v>
      </c>
      <c r="AN82" s="4689">
        <f t="shared" si="27"/>
        <v>0</v>
      </c>
      <c r="AO82" s="4668" t="str">
        <f t="shared" si="28"/>
        <v/>
      </c>
      <c r="AP82" s="4679"/>
      <c r="AQ82" s="4528"/>
      <c r="AR82" s="4670">
        <f t="shared" si="29"/>
        <v>0</v>
      </c>
      <c r="AS82" s="4670">
        <f t="shared" si="30"/>
        <v>0</v>
      </c>
    </row>
    <row r="83" spans="1:45" s="4721" customFormat="1" ht="15" customHeight="1">
      <c r="A83" s="1135"/>
      <c r="C83" s="4659" t="s">
        <v>1917</v>
      </c>
      <c r="D83" s="4660" t="s">
        <v>1916</v>
      </c>
      <c r="E83" s="4651" t="s">
        <v>2032</v>
      </c>
      <c r="F83" s="4690" t="s">
        <v>2019</v>
      </c>
      <c r="G83" s="4653"/>
      <c r="H83" s="4654"/>
      <c r="I83" s="4654"/>
      <c r="J83" s="4654"/>
      <c r="K83" s="4654"/>
      <c r="L83" s="4654"/>
      <c r="M83" s="4654"/>
      <c r="N83" s="4654"/>
      <c r="O83" s="4654"/>
      <c r="P83" s="4654"/>
      <c r="Q83" s="4654"/>
      <c r="R83" s="4654"/>
      <c r="S83" s="4654"/>
      <c r="T83" s="4654"/>
      <c r="U83" s="4654"/>
      <c r="V83" s="4654"/>
      <c r="W83" s="4654"/>
      <c r="X83" s="4654"/>
      <c r="Y83" s="4654"/>
      <c r="Z83" s="4654"/>
      <c r="AA83" s="4654"/>
      <c r="AB83" s="4654"/>
      <c r="AC83" s="4654"/>
      <c r="AD83" s="4654"/>
      <c r="AE83" s="4654"/>
      <c r="AF83" s="4654"/>
      <c r="AG83" s="4654"/>
      <c r="AH83" s="4691"/>
      <c r="AI83" s="4691"/>
      <c r="AJ83" s="4691"/>
      <c r="AK83" s="4691"/>
      <c r="AL83" s="4692"/>
      <c r="AM83" s="4670"/>
      <c r="AN83" s="4693"/>
      <c r="AO83" s="4694"/>
      <c r="AP83" s="4679"/>
      <c r="AQ83" s="4528"/>
      <c r="AR83" s="4532"/>
      <c r="AS83" s="4532"/>
    </row>
    <row r="84" spans="1:45" s="4721" customFormat="1">
      <c r="A84" s="1135"/>
      <c r="C84" s="4671"/>
      <c r="D84" s="4672"/>
      <c r="E84" s="4695" t="s">
        <v>2033</v>
      </c>
      <c r="F84" s="4662"/>
      <c r="G84" s="4726"/>
      <c r="H84" s="4733"/>
      <c r="I84" s="4733"/>
      <c r="J84" s="4733"/>
      <c r="K84" s="4733"/>
      <c r="L84" s="4733"/>
      <c r="M84" s="4733"/>
      <c r="N84" s="4733"/>
      <c r="O84" s="4733"/>
      <c r="P84" s="4733"/>
      <c r="Q84" s="4733"/>
      <c r="R84" s="4733"/>
      <c r="S84" s="4733"/>
      <c r="T84" s="4733"/>
      <c r="U84" s="4733"/>
      <c r="V84" s="4733"/>
      <c r="W84" s="4733"/>
      <c r="X84" s="4733"/>
      <c r="Y84" s="4733"/>
      <c r="Z84" s="4733"/>
      <c r="AA84" s="4733"/>
      <c r="AB84" s="4733"/>
      <c r="AC84" s="4733"/>
      <c r="AD84" s="4733"/>
      <c r="AE84" s="4733"/>
      <c r="AF84" s="4733"/>
      <c r="AG84" s="4733"/>
      <c r="AH84" s="4733"/>
      <c r="AI84" s="4733"/>
      <c r="AJ84" s="4733"/>
      <c r="AK84" s="4733"/>
      <c r="AL84" s="4666">
        <f>IF(E84="","",COUNT($G$74:$AK$74)-AM84)</f>
        <v>0</v>
      </c>
      <c r="AM84" s="4667">
        <f>IF(E84="","",AR84+AS84)</f>
        <v>0</v>
      </c>
      <c r="AN84" s="4667">
        <f>IF(E84="","",COUNTIF(G84:AK84,"休"))</f>
        <v>0</v>
      </c>
      <c r="AO84" s="4668" t="str">
        <f>IF(E84="","",IFERROR(ROUND(AN84/AL84,3),""))</f>
        <v/>
      </c>
      <c r="AP84" s="4679"/>
      <c r="AQ84" s="4528"/>
      <c r="AR84" s="4670">
        <f>+COUNTIF(G84:AK84,"－")</f>
        <v>0</v>
      </c>
      <c r="AS84" s="4670">
        <f>+COUNTIF(G84:AK84,"外")</f>
        <v>0</v>
      </c>
    </row>
    <row r="85" spans="1:45" s="4721" customFormat="1">
      <c r="A85" s="1135"/>
      <c r="C85" s="4671"/>
      <c r="D85" s="4672"/>
      <c r="E85" s="4673" t="s">
        <v>2031</v>
      </c>
      <c r="F85" s="4696"/>
      <c r="G85" s="4735"/>
      <c r="H85" s="4687"/>
      <c r="I85" s="4699"/>
      <c r="J85" s="4699"/>
      <c r="K85" s="4687"/>
      <c r="L85" s="4687"/>
      <c r="M85" s="4687"/>
      <c r="N85" s="4687"/>
      <c r="O85" s="4687"/>
      <c r="P85" s="4687"/>
      <c r="Q85" s="4687"/>
      <c r="R85" s="4699"/>
      <c r="S85" s="4699"/>
      <c r="T85" s="4687"/>
      <c r="U85" s="4687"/>
      <c r="V85" s="4687"/>
      <c r="W85" s="4699"/>
      <c r="X85" s="4699"/>
      <c r="Y85" s="4687"/>
      <c r="Z85" s="4687"/>
      <c r="AA85" s="4687"/>
      <c r="AB85" s="4687"/>
      <c r="AC85" s="4687"/>
      <c r="AD85" s="4687"/>
      <c r="AE85" s="4687"/>
      <c r="AF85" s="4687"/>
      <c r="AG85" s="4687"/>
      <c r="AH85" s="4687"/>
      <c r="AI85" s="4687"/>
      <c r="AJ85" s="4687"/>
      <c r="AK85" s="4687"/>
      <c r="AL85" s="4666">
        <f>IF(E85="","",COUNT($G$74:$AK$74)-AM85)</f>
        <v>0</v>
      </c>
      <c r="AM85" s="4667">
        <f>IF(E85="","",AR85+AS85)</f>
        <v>0</v>
      </c>
      <c r="AN85" s="4667">
        <f>IF(E85="","",COUNTIF(G85:AK85,"休"))</f>
        <v>0</v>
      </c>
      <c r="AO85" s="4668" t="str">
        <f>IF(E85="","",IFERROR(ROUND(AN85/AL85,3),""))</f>
        <v/>
      </c>
      <c r="AP85" s="4679"/>
      <c r="AQ85" s="4528"/>
      <c r="AR85" s="4670">
        <f>+COUNTIF(G85:AK85,"－")</f>
        <v>0</v>
      </c>
      <c r="AS85" s="4670">
        <f>+COUNTIF(G85:AK85,"外")</f>
        <v>0</v>
      </c>
    </row>
    <row r="86" spans="1:45" s="4721" customFormat="1">
      <c r="A86" s="1135"/>
      <c r="C86" s="4671"/>
      <c r="D86" s="4672"/>
      <c r="E86" s="4528"/>
      <c r="F86" s="4696"/>
      <c r="G86" s="4728"/>
      <c r="H86" s="4675"/>
      <c r="I86" s="4675"/>
      <c r="J86" s="4675"/>
      <c r="K86" s="4675"/>
      <c r="L86" s="4675"/>
      <c r="M86" s="4675"/>
      <c r="N86" s="4675"/>
      <c r="O86" s="4675"/>
      <c r="P86" s="4675"/>
      <c r="Q86" s="4675"/>
      <c r="R86" s="4675"/>
      <c r="S86" s="4675"/>
      <c r="T86" s="4675"/>
      <c r="U86" s="4675"/>
      <c r="V86" s="4675"/>
      <c r="W86" s="4675"/>
      <c r="X86" s="4675"/>
      <c r="Y86" s="4675"/>
      <c r="Z86" s="4675"/>
      <c r="AA86" s="4675"/>
      <c r="AB86" s="4675"/>
      <c r="AC86" s="4675"/>
      <c r="AD86" s="4675"/>
      <c r="AE86" s="4675"/>
      <c r="AF86" s="4675"/>
      <c r="AG86" s="4675"/>
      <c r="AH86" s="4676"/>
      <c r="AI86" s="4676"/>
      <c r="AJ86" s="4676"/>
      <c r="AK86" s="4676"/>
      <c r="AL86" s="4666" t="str">
        <f>IF(E86="","",COUNT($G$74:$AK$74)-AM86)</f>
        <v/>
      </c>
      <c r="AM86" s="4667" t="str">
        <f>IF(E86="","",AR86+AS86)</f>
        <v/>
      </c>
      <c r="AN86" s="4667" t="str">
        <f>IF(E86="","",COUNTIF(G86:AK86,"休"))</f>
        <v/>
      </c>
      <c r="AO86" s="4668" t="str">
        <f>IF(E86="","",IFERROR(ROUND(AN86/AL86,3),""))</f>
        <v/>
      </c>
      <c r="AP86" s="4679"/>
      <c r="AQ86" s="4528"/>
      <c r="AR86" s="4670">
        <f>+COUNTIF(G86:AK86,"－")</f>
        <v>0</v>
      </c>
      <c r="AS86" s="4670">
        <f>+COUNTIF(G86:AK86,"外")</f>
        <v>0</v>
      </c>
    </row>
    <row r="87" spans="1:45" s="4721" customFormat="1">
      <c r="A87" s="1135"/>
      <c r="C87" s="4671"/>
      <c r="D87" s="4682"/>
      <c r="E87" s="4697"/>
      <c r="F87" s="4698"/>
      <c r="G87" s="4750"/>
      <c r="H87" s="4699"/>
      <c r="I87" s="4699"/>
      <c r="J87" s="4699"/>
      <c r="K87" s="4699"/>
      <c r="L87" s="4699"/>
      <c r="M87" s="4699"/>
      <c r="N87" s="4699"/>
      <c r="O87" s="4699"/>
      <c r="P87" s="4699"/>
      <c r="Q87" s="4699"/>
      <c r="R87" s="4699"/>
      <c r="S87" s="4699"/>
      <c r="T87" s="4699"/>
      <c r="U87" s="4699"/>
      <c r="V87" s="4699"/>
      <c r="W87" s="4699"/>
      <c r="X87" s="4699"/>
      <c r="Y87" s="4699"/>
      <c r="Z87" s="4699"/>
      <c r="AA87" s="4699"/>
      <c r="AB87" s="4699"/>
      <c r="AC87" s="4699"/>
      <c r="AD87" s="4699"/>
      <c r="AE87" s="4699"/>
      <c r="AF87" s="4699"/>
      <c r="AG87" s="4699"/>
      <c r="AH87" s="4665"/>
      <c r="AI87" s="4665"/>
      <c r="AJ87" s="4665"/>
      <c r="AK87" s="4665"/>
      <c r="AL87" s="4666" t="str">
        <f>IF(E87="","",COUNT($G$74:$AK$74)-AM87)</f>
        <v/>
      </c>
      <c r="AM87" s="4667" t="str">
        <f>IF(E87="","",AR87+AS87)</f>
        <v/>
      </c>
      <c r="AN87" s="4667" t="str">
        <f>IF(E87="","",COUNTIF(G87:AK87,"休"))</f>
        <v/>
      </c>
      <c r="AO87" s="4668" t="str">
        <f>IF(E87="","",IFERROR(ROUND(AN87/AL87,3),""))</f>
        <v/>
      </c>
      <c r="AP87" s="4679"/>
      <c r="AQ87" s="4528"/>
      <c r="AR87" s="4670">
        <f>+COUNTIF(G87:AK87,"－")</f>
        <v>0</v>
      </c>
      <c r="AS87" s="4670">
        <f>+COUNTIF(G87:AK87,"外")</f>
        <v>0</v>
      </c>
    </row>
    <row r="88" spans="1:45" s="4721" customFormat="1" ht="15" customHeight="1">
      <c r="A88" s="1135"/>
      <c r="C88" s="4671"/>
      <c r="D88" s="4660" t="s">
        <v>1915</v>
      </c>
      <c r="E88" s="4651" t="s">
        <v>2032</v>
      </c>
      <c r="F88" s="4700" t="s">
        <v>2019</v>
      </c>
      <c r="G88" s="4653"/>
      <c r="H88" s="4654"/>
      <c r="I88" s="4654"/>
      <c r="J88" s="4654"/>
      <c r="K88" s="4654"/>
      <c r="L88" s="4654"/>
      <c r="M88" s="4654"/>
      <c r="N88" s="4654"/>
      <c r="O88" s="4654"/>
      <c r="P88" s="4654"/>
      <c r="Q88" s="4654"/>
      <c r="R88" s="4654"/>
      <c r="S88" s="4654"/>
      <c r="T88" s="4654"/>
      <c r="U88" s="4654"/>
      <c r="V88" s="4654"/>
      <c r="W88" s="4654"/>
      <c r="X88" s="4654"/>
      <c r="Y88" s="4654"/>
      <c r="Z88" s="4654"/>
      <c r="AA88" s="4654"/>
      <c r="AB88" s="4654"/>
      <c r="AC88" s="4654"/>
      <c r="AD88" s="4654"/>
      <c r="AE88" s="4654"/>
      <c r="AF88" s="4654"/>
      <c r="AG88" s="4654"/>
      <c r="AH88" s="4691"/>
      <c r="AI88" s="4691"/>
      <c r="AJ88" s="4691"/>
      <c r="AK88" s="4691"/>
      <c r="AL88" s="4692"/>
      <c r="AM88" s="4670"/>
      <c r="AN88" s="4701"/>
      <c r="AO88" s="4694"/>
      <c r="AP88" s="4679"/>
      <c r="AQ88" s="4528"/>
      <c r="AR88" s="4532"/>
      <c r="AS88" s="4532"/>
    </row>
    <row r="89" spans="1:45" s="4721" customFormat="1">
      <c r="A89" s="1135"/>
      <c r="C89" s="4671"/>
      <c r="D89" s="4672"/>
      <c r="E89" s="4702" t="s">
        <v>2031</v>
      </c>
      <c r="F89" s="4662"/>
      <c r="G89" s="4663"/>
      <c r="H89" s="4664"/>
      <c r="I89" s="4664"/>
      <c r="J89" s="4733"/>
      <c r="K89" s="4733"/>
      <c r="L89" s="4664"/>
      <c r="M89" s="4664"/>
      <c r="N89" s="4664"/>
      <c r="O89" s="4664"/>
      <c r="P89" s="4733"/>
      <c r="Q89" s="4733"/>
      <c r="R89" s="4664"/>
      <c r="S89" s="4664"/>
      <c r="T89" s="4664"/>
      <c r="U89" s="4664"/>
      <c r="V89" s="4733"/>
      <c r="W89" s="4733"/>
      <c r="X89" s="4664"/>
      <c r="Y89" s="4664"/>
      <c r="Z89" s="4664"/>
      <c r="AA89" s="4664"/>
      <c r="AB89" s="4733"/>
      <c r="AC89" s="4733"/>
      <c r="AD89" s="4733"/>
      <c r="AE89" s="4733"/>
      <c r="AF89" s="4733"/>
      <c r="AG89" s="4733"/>
      <c r="AH89" s="4733"/>
      <c r="AI89" s="4733"/>
      <c r="AJ89" s="4733"/>
      <c r="AK89" s="4733"/>
      <c r="AL89" s="4666">
        <f>IF(E89="","",COUNT($G$74:$AK$74)-AM89)</f>
        <v>0</v>
      </c>
      <c r="AM89" s="4667">
        <f>IF(E89="","",AR89+AS89)</f>
        <v>0</v>
      </c>
      <c r="AN89" s="4667">
        <f>IF(E89="","",COUNTIF(G89:AK89,"休"))</f>
        <v>0</v>
      </c>
      <c r="AO89" s="4668" t="str">
        <f>IF(E89="","",IFERROR(ROUND(AN89/AL89,3),""))</f>
        <v/>
      </c>
      <c r="AP89" s="4679"/>
      <c r="AQ89" s="4528"/>
      <c r="AR89" s="4670">
        <f>+COUNTIF(G89:AK89,"－")</f>
        <v>0</v>
      </c>
      <c r="AS89" s="4670">
        <f>+COUNTIF(G89:AK89,"外")</f>
        <v>0</v>
      </c>
    </row>
    <row r="90" spans="1:45" s="4721" customFormat="1">
      <c r="A90" s="1135"/>
      <c r="C90" s="4671"/>
      <c r="D90" s="4672"/>
      <c r="E90" s="4528"/>
      <c r="F90" s="4696"/>
      <c r="G90" s="4674"/>
      <c r="H90" s="4675"/>
      <c r="I90" s="4675"/>
      <c r="J90" s="4675"/>
      <c r="K90" s="4675"/>
      <c r="L90" s="4675"/>
      <c r="M90" s="4675"/>
      <c r="N90" s="4675"/>
      <c r="O90" s="4675"/>
      <c r="P90" s="4675"/>
      <c r="Q90" s="4675"/>
      <c r="R90" s="4675"/>
      <c r="S90" s="4675"/>
      <c r="T90" s="4675"/>
      <c r="U90" s="4675"/>
      <c r="V90" s="4675"/>
      <c r="W90" s="4675"/>
      <c r="X90" s="4675"/>
      <c r="Y90" s="4675"/>
      <c r="Z90" s="4675"/>
      <c r="AA90" s="4675"/>
      <c r="AB90" s="4675"/>
      <c r="AC90" s="4675"/>
      <c r="AD90" s="4675"/>
      <c r="AE90" s="4675"/>
      <c r="AF90" s="4675"/>
      <c r="AG90" s="4675"/>
      <c r="AH90" s="4676"/>
      <c r="AI90" s="4676"/>
      <c r="AJ90" s="4676"/>
      <c r="AK90" s="4676"/>
      <c r="AL90" s="4666" t="str">
        <f>IF(E90="","",COUNT($G$74:$AK$74)-AM90)</f>
        <v/>
      </c>
      <c r="AM90" s="4667" t="str">
        <f>IF(E90="","",AR90+AS90)</f>
        <v/>
      </c>
      <c r="AN90" s="4667" t="str">
        <f>IF(E90="","",COUNTIF(G90:AK90,"休"))</f>
        <v/>
      </c>
      <c r="AO90" s="4668" t="str">
        <f>IF(E90="","",IFERROR(ROUND(AN90/AL90,3),""))</f>
        <v/>
      </c>
      <c r="AP90" s="4679"/>
      <c r="AQ90" s="4528"/>
      <c r="AR90" s="4670">
        <f>+COUNTIF(G90:AK90,"－")</f>
        <v>0</v>
      </c>
      <c r="AS90" s="4670">
        <f>+COUNTIF(G90:AK90,"外")</f>
        <v>0</v>
      </c>
    </row>
    <row r="91" spans="1:45" s="4721" customFormat="1">
      <c r="A91" s="1135"/>
      <c r="C91" s="4671"/>
      <c r="D91" s="4672"/>
      <c r="E91" s="4704"/>
      <c r="F91" s="4696"/>
      <c r="G91" s="4674"/>
      <c r="H91" s="4675"/>
      <c r="I91" s="4675"/>
      <c r="J91" s="4675"/>
      <c r="K91" s="4675"/>
      <c r="L91" s="4675"/>
      <c r="M91" s="4675"/>
      <c r="N91" s="4675"/>
      <c r="O91" s="4675"/>
      <c r="P91" s="4675"/>
      <c r="Q91" s="4675"/>
      <c r="R91" s="4675"/>
      <c r="S91" s="4675"/>
      <c r="T91" s="4675"/>
      <c r="U91" s="4675"/>
      <c r="V91" s="4675"/>
      <c r="W91" s="4675"/>
      <c r="X91" s="4675"/>
      <c r="Y91" s="4675"/>
      <c r="Z91" s="4675"/>
      <c r="AA91" s="4675"/>
      <c r="AB91" s="4675"/>
      <c r="AC91" s="4675"/>
      <c r="AD91" s="4675"/>
      <c r="AE91" s="4675"/>
      <c r="AF91" s="4675"/>
      <c r="AG91" s="4675"/>
      <c r="AH91" s="4676"/>
      <c r="AI91" s="4676"/>
      <c r="AJ91" s="4676"/>
      <c r="AK91" s="4676"/>
      <c r="AL91" s="4666" t="str">
        <f>IF(E91="","",COUNT($G$74:$AK$74)-AM91)</f>
        <v/>
      </c>
      <c r="AM91" s="4667" t="str">
        <f>IF(E91="","",AR91+AS91)</f>
        <v/>
      </c>
      <c r="AN91" s="4667" t="str">
        <f>IF(E91="","",COUNTIF(G91:AK91,"休"))</f>
        <v/>
      </c>
      <c r="AO91" s="4668" t="str">
        <f>IF(E91="","",IFERROR(ROUND(AN91/AL91,3),""))</f>
        <v/>
      </c>
      <c r="AP91" s="4679"/>
      <c r="AQ91" s="4528"/>
      <c r="AR91" s="4670">
        <f>+COUNTIF(G91:AK91,"－")</f>
        <v>0</v>
      </c>
      <c r="AS91" s="4670">
        <f>+COUNTIF(G91:AK91,"外")</f>
        <v>0</v>
      </c>
    </row>
    <row r="92" spans="1:45" s="4721" customFormat="1" ht="14.25" thickBot="1">
      <c r="A92" s="1135"/>
      <c r="C92" s="4681"/>
      <c r="D92" s="4682"/>
      <c r="E92" s="4697"/>
      <c r="F92" s="4698"/>
      <c r="G92" s="4749"/>
      <c r="H92" s="4686"/>
      <c r="I92" s="4686"/>
      <c r="J92" s="4686"/>
      <c r="K92" s="4686"/>
      <c r="L92" s="4686"/>
      <c r="M92" s="4686"/>
      <c r="N92" s="4686"/>
      <c r="O92" s="4686"/>
      <c r="P92" s="4686"/>
      <c r="Q92" s="4686"/>
      <c r="R92" s="4686"/>
      <c r="S92" s="4686"/>
      <c r="T92" s="4686"/>
      <c r="U92" s="4686"/>
      <c r="V92" s="4686"/>
      <c r="W92" s="4686"/>
      <c r="X92" s="4686"/>
      <c r="Y92" s="4686"/>
      <c r="Z92" s="4686"/>
      <c r="AA92" s="4686"/>
      <c r="AB92" s="4686"/>
      <c r="AC92" s="4686"/>
      <c r="AD92" s="4686"/>
      <c r="AE92" s="4686"/>
      <c r="AF92" s="4686"/>
      <c r="AG92" s="4686"/>
      <c r="AH92" s="4706"/>
      <c r="AI92" s="4706"/>
      <c r="AJ92" s="4706"/>
      <c r="AK92" s="4706"/>
      <c r="AL92" s="4707" t="str">
        <f>IF(E92="","",COUNT($G$74:$AK$74)-AM92)</f>
        <v/>
      </c>
      <c r="AM92" s="4689" t="str">
        <f>IF(E92="","",AR92+AS92)</f>
        <v/>
      </c>
      <c r="AN92" s="4689" t="str">
        <f>IF(E92="","",COUNTIF(G92:AK92,"休"))</f>
        <v/>
      </c>
      <c r="AO92" s="4668" t="str">
        <f>IF(E92="","",IFERROR(ROUND(AN92/AL92,3),""))</f>
        <v/>
      </c>
      <c r="AP92" s="4709"/>
      <c r="AQ92" s="4528"/>
      <c r="AR92" s="4670">
        <f>+COUNTIF(G92:AK92,"－")</f>
        <v>0</v>
      </c>
      <c r="AS92" s="4670">
        <f>+COUNTIF(G92:AK92,"外")</f>
        <v>0</v>
      </c>
    </row>
    <row r="93" spans="1:45" ht="14.25" thickBot="1">
      <c r="C93" s="4710"/>
      <c r="D93" s="4711"/>
      <c r="E93" s="4704"/>
      <c r="F93" s="4623"/>
      <c r="G93" s="4665"/>
      <c r="H93" s="4665"/>
      <c r="I93" s="4665"/>
      <c r="J93" s="4665"/>
      <c r="K93" s="4665"/>
      <c r="L93" s="4665"/>
      <c r="M93" s="4665"/>
      <c r="N93" s="4665"/>
      <c r="O93" s="4665"/>
      <c r="P93" s="4665"/>
      <c r="Q93" s="4665"/>
      <c r="R93" s="4665"/>
      <c r="S93" s="4665"/>
      <c r="T93" s="4665"/>
      <c r="U93" s="4665"/>
      <c r="V93" s="4665"/>
      <c r="W93" s="4665"/>
      <c r="X93" s="4665"/>
      <c r="Y93" s="4665"/>
      <c r="Z93" s="4665"/>
      <c r="AA93" s="4665"/>
      <c r="AB93" s="4665"/>
      <c r="AC93" s="4665"/>
      <c r="AD93" s="4665"/>
      <c r="AE93" s="4665"/>
      <c r="AF93" s="4665"/>
      <c r="AG93" s="4665"/>
      <c r="AH93" s="4665"/>
      <c r="AI93" s="4665"/>
      <c r="AJ93" s="4665"/>
      <c r="AK93" s="4665"/>
      <c r="AL93" s="4712"/>
      <c r="AM93" s="4713"/>
      <c r="AO93" s="4714" t="s">
        <v>2018</v>
      </c>
      <c r="AP93" s="4715" t="e">
        <f>IF(AP77&gt;=0.285,"OK","NG")</f>
        <v>#DIV/0!</v>
      </c>
      <c r="AR93" s="4713"/>
      <c r="AS93" s="4713"/>
    </row>
    <row r="94" spans="1:45" s="4721" customFormat="1">
      <c r="A94" s="1135"/>
      <c r="F94" s="4616"/>
      <c r="G94" s="4616"/>
      <c r="H94" s="4616"/>
      <c r="I94" s="4616"/>
      <c r="J94" s="4616"/>
      <c r="K94" s="4616"/>
      <c r="L94" s="4616"/>
      <c r="M94" s="4616"/>
      <c r="N94" s="4616"/>
      <c r="O94" s="4616"/>
      <c r="P94" s="4616"/>
      <c r="Q94" s="4616"/>
      <c r="R94" s="4616"/>
      <c r="S94" s="4616"/>
      <c r="T94" s="4616"/>
      <c r="U94" s="4616"/>
      <c r="V94" s="4616"/>
      <c r="W94" s="4616"/>
      <c r="X94" s="4616"/>
      <c r="Y94" s="4616"/>
      <c r="Z94" s="4616"/>
      <c r="AA94" s="4616"/>
      <c r="AB94" s="4616"/>
      <c r="AC94" s="4616"/>
      <c r="AD94" s="4616"/>
      <c r="AE94" s="4616"/>
      <c r="AF94" s="4616"/>
      <c r="AG94" s="4616"/>
      <c r="AH94" s="4616"/>
      <c r="AI94" s="4616"/>
      <c r="AJ94" s="4616"/>
      <c r="AK94" s="4616"/>
      <c r="AM94" s="4616"/>
      <c r="AO94" s="4751"/>
    </row>
    <row r="95" spans="1:45" hidden="1">
      <c r="G95" s="4529" t="e">
        <f>YEAR(G98)</f>
        <v>#VALUE!</v>
      </c>
      <c r="H95" s="4529" t="e">
        <f>MONTH(G98)</f>
        <v>#VALUE!</v>
      </c>
    </row>
    <row r="96" spans="1:45">
      <c r="C96" s="4624"/>
      <c r="D96" s="4625"/>
      <c r="E96" s="4626"/>
      <c r="F96" s="4717" t="s">
        <v>2022</v>
      </c>
      <c r="G96" s="4628" t="e">
        <f>G98</f>
        <v>#VALUE!</v>
      </c>
      <c r="H96" s="4629"/>
      <c r="I96" s="4629"/>
      <c r="J96" s="4629"/>
      <c r="K96" s="4629"/>
      <c r="L96" s="4629"/>
      <c r="M96" s="4629"/>
      <c r="N96" s="4629"/>
      <c r="O96" s="4629"/>
      <c r="P96" s="4629"/>
      <c r="Q96" s="4629"/>
      <c r="R96" s="4629"/>
      <c r="S96" s="4629"/>
      <c r="T96" s="4629"/>
      <c r="U96" s="4629"/>
      <c r="V96" s="4629"/>
      <c r="W96" s="4629"/>
      <c r="X96" s="4629"/>
      <c r="Y96" s="4629"/>
      <c r="Z96" s="4629"/>
      <c r="AA96" s="4629"/>
      <c r="AB96" s="4629"/>
      <c r="AC96" s="4629"/>
      <c r="AD96" s="4629"/>
      <c r="AE96" s="4629"/>
      <c r="AF96" s="4629"/>
      <c r="AG96" s="4629"/>
      <c r="AH96" s="4629"/>
      <c r="AI96" s="4629"/>
      <c r="AJ96" s="4629"/>
      <c r="AK96" s="4629"/>
      <c r="AL96" s="4739" t="s">
        <v>2045</v>
      </c>
      <c r="AM96" s="4740" t="s">
        <v>2044</v>
      </c>
      <c r="AN96" s="4741" t="s">
        <v>1920</v>
      </c>
      <c r="AO96" s="4553" t="s">
        <v>2043</v>
      </c>
      <c r="AP96" s="4551" t="s">
        <v>2042</v>
      </c>
      <c r="AR96" s="4631" t="s">
        <v>1950</v>
      </c>
      <c r="AS96" s="4631" t="s">
        <v>1951</v>
      </c>
    </row>
    <row r="97" spans="1:45" ht="13.5" hidden="1" customHeight="1">
      <c r="C97" s="4632"/>
      <c r="D97" s="4633"/>
      <c r="E97" s="4634"/>
      <c r="F97" s="4718"/>
      <c r="G97" s="4640" t="e">
        <f>DATE($G95,$H95,1)</f>
        <v>#VALUE!</v>
      </c>
      <c r="H97" s="4640" t="e">
        <f t="shared" ref="H97:AK97" si="31">G97+1</f>
        <v>#VALUE!</v>
      </c>
      <c r="I97" s="4640" t="e">
        <f t="shared" si="31"/>
        <v>#VALUE!</v>
      </c>
      <c r="J97" s="4640" t="e">
        <f t="shared" si="31"/>
        <v>#VALUE!</v>
      </c>
      <c r="K97" s="4640" t="e">
        <f t="shared" si="31"/>
        <v>#VALUE!</v>
      </c>
      <c r="L97" s="4640" t="e">
        <f t="shared" si="31"/>
        <v>#VALUE!</v>
      </c>
      <c r="M97" s="4640" t="e">
        <f t="shared" si="31"/>
        <v>#VALUE!</v>
      </c>
      <c r="N97" s="4640" t="e">
        <f t="shared" si="31"/>
        <v>#VALUE!</v>
      </c>
      <c r="O97" s="4640" t="e">
        <f t="shared" si="31"/>
        <v>#VALUE!</v>
      </c>
      <c r="P97" s="4640" t="e">
        <f t="shared" si="31"/>
        <v>#VALUE!</v>
      </c>
      <c r="Q97" s="4640" t="e">
        <f t="shared" si="31"/>
        <v>#VALUE!</v>
      </c>
      <c r="R97" s="4640" t="e">
        <f t="shared" si="31"/>
        <v>#VALUE!</v>
      </c>
      <c r="S97" s="4640" t="e">
        <f t="shared" si="31"/>
        <v>#VALUE!</v>
      </c>
      <c r="T97" s="4640" t="e">
        <f t="shared" si="31"/>
        <v>#VALUE!</v>
      </c>
      <c r="U97" s="4640" t="e">
        <f t="shared" si="31"/>
        <v>#VALUE!</v>
      </c>
      <c r="V97" s="4640" t="e">
        <f t="shared" si="31"/>
        <v>#VALUE!</v>
      </c>
      <c r="W97" s="4640" t="e">
        <f t="shared" si="31"/>
        <v>#VALUE!</v>
      </c>
      <c r="X97" s="4640" t="e">
        <f t="shared" si="31"/>
        <v>#VALUE!</v>
      </c>
      <c r="Y97" s="4640" t="e">
        <f t="shared" si="31"/>
        <v>#VALUE!</v>
      </c>
      <c r="Z97" s="4640" t="e">
        <f t="shared" si="31"/>
        <v>#VALUE!</v>
      </c>
      <c r="AA97" s="4640" t="e">
        <f t="shared" si="31"/>
        <v>#VALUE!</v>
      </c>
      <c r="AB97" s="4640" t="e">
        <f t="shared" si="31"/>
        <v>#VALUE!</v>
      </c>
      <c r="AC97" s="4640" t="e">
        <f t="shared" si="31"/>
        <v>#VALUE!</v>
      </c>
      <c r="AD97" s="4640" t="e">
        <f t="shared" si="31"/>
        <v>#VALUE!</v>
      </c>
      <c r="AE97" s="4640" t="e">
        <f t="shared" si="31"/>
        <v>#VALUE!</v>
      </c>
      <c r="AF97" s="4640" t="e">
        <f t="shared" si="31"/>
        <v>#VALUE!</v>
      </c>
      <c r="AG97" s="4640" t="e">
        <f t="shared" si="31"/>
        <v>#VALUE!</v>
      </c>
      <c r="AH97" s="4640" t="e">
        <f t="shared" si="31"/>
        <v>#VALUE!</v>
      </c>
      <c r="AI97" s="4640" t="e">
        <f t="shared" si="31"/>
        <v>#VALUE!</v>
      </c>
      <c r="AJ97" s="4640" t="e">
        <f t="shared" si="31"/>
        <v>#VALUE!</v>
      </c>
      <c r="AK97" s="4640" t="e">
        <f t="shared" si="31"/>
        <v>#VALUE!</v>
      </c>
      <c r="AL97" s="4742"/>
      <c r="AM97" s="4743"/>
      <c r="AN97" s="4744"/>
      <c r="AO97" s="4553"/>
      <c r="AP97" s="4551"/>
      <c r="AR97" s="4631"/>
      <c r="AS97" s="4631"/>
    </row>
    <row r="98" spans="1:45">
      <c r="C98" s="4632"/>
      <c r="D98" s="4633"/>
      <c r="E98" s="4634"/>
      <c r="F98" s="4719" t="s">
        <v>1655</v>
      </c>
      <c r="G98" s="4720" t="e">
        <f>IF(EDATE(G73,1)&gt;$G$7,"",EDATE(G73,1))</f>
        <v>#VALUE!</v>
      </c>
      <c r="H98" s="4640" t="e">
        <f t="shared" ref="H98:AK98" si="32">IF(H97&gt;$G$7,"",IF(G98=EOMONTH(DATE($G95,$H95,1),0),"",IF(G98="","",G98+1)))</f>
        <v>#VALUE!</v>
      </c>
      <c r="I98" s="4640" t="e">
        <f t="shared" si="32"/>
        <v>#VALUE!</v>
      </c>
      <c r="J98" s="4640" t="e">
        <f t="shared" si="32"/>
        <v>#VALUE!</v>
      </c>
      <c r="K98" s="4640" t="e">
        <f t="shared" si="32"/>
        <v>#VALUE!</v>
      </c>
      <c r="L98" s="4640" t="e">
        <f t="shared" si="32"/>
        <v>#VALUE!</v>
      </c>
      <c r="M98" s="4640" t="e">
        <f t="shared" si="32"/>
        <v>#VALUE!</v>
      </c>
      <c r="N98" s="4640" t="e">
        <f t="shared" si="32"/>
        <v>#VALUE!</v>
      </c>
      <c r="O98" s="4640" t="e">
        <f t="shared" si="32"/>
        <v>#VALUE!</v>
      </c>
      <c r="P98" s="4640" t="e">
        <f t="shared" si="32"/>
        <v>#VALUE!</v>
      </c>
      <c r="Q98" s="4640" t="e">
        <f t="shared" si="32"/>
        <v>#VALUE!</v>
      </c>
      <c r="R98" s="4640" t="e">
        <f t="shared" si="32"/>
        <v>#VALUE!</v>
      </c>
      <c r="S98" s="4640" t="e">
        <f t="shared" si="32"/>
        <v>#VALUE!</v>
      </c>
      <c r="T98" s="4640" t="e">
        <f t="shared" si="32"/>
        <v>#VALUE!</v>
      </c>
      <c r="U98" s="4640" t="e">
        <f t="shared" si="32"/>
        <v>#VALUE!</v>
      </c>
      <c r="V98" s="4640" t="e">
        <f t="shared" si="32"/>
        <v>#VALUE!</v>
      </c>
      <c r="W98" s="4640" t="e">
        <f t="shared" si="32"/>
        <v>#VALUE!</v>
      </c>
      <c r="X98" s="4640" t="e">
        <f t="shared" si="32"/>
        <v>#VALUE!</v>
      </c>
      <c r="Y98" s="4640" t="e">
        <f t="shared" si="32"/>
        <v>#VALUE!</v>
      </c>
      <c r="Z98" s="4640" t="e">
        <f t="shared" si="32"/>
        <v>#VALUE!</v>
      </c>
      <c r="AA98" s="4640" t="e">
        <f t="shared" si="32"/>
        <v>#VALUE!</v>
      </c>
      <c r="AB98" s="4640" t="e">
        <f t="shared" si="32"/>
        <v>#VALUE!</v>
      </c>
      <c r="AC98" s="4640" t="e">
        <f t="shared" si="32"/>
        <v>#VALUE!</v>
      </c>
      <c r="AD98" s="4640" t="e">
        <f t="shared" si="32"/>
        <v>#VALUE!</v>
      </c>
      <c r="AE98" s="4640" t="e">
        <f t="shared" si="32"/>
        <v>#VALUE!</v>
      </c>
      <c r="AF98" s="4640" t="e">
        <f t="shared" si="32"/>
        <v>#VALUE!</v>
      </c>
      <c r="AG98" s="4640" t="e">
        <f t="shared" si="32"/>
        <v>#VALUE!</v>
      </c>
      <c r="AH98" s="4640" t="e">
        <f t="shared" si="32"/>
        <v>#VALUE!</v>
      </c>
      <c r="AI98" s="4640" t="e">
        <f t="shared" si="32"/>
        <v>#VALUE!</v>
      </c>
      <c r="AJ98" s="4640" t="e">
        <f t="shared" si="32"/>
        <v>#VALUE!</v>
      </c>
      <c r="AK98" s="4640" t="e">
        <f t="shared" si="32"/>
        <v>#VALUE!</v>
      </c>
      <c r="AL98" s="4742"/>
      <c r="AM98" s="4743"/>
      <c r="AN98" s="4744"/>
      <c r="AO98" s="4553"/>
      <c r="AP98" s="4551"/>
      <c r="AR98" s="4631"/>
      <c r="AS98" s="4631"/>
    </row>
    <row r="99" spans="1:45" s="4721" customFormat="1">
      <c r="A99" s="1135"/>
      <c r="C99" s="4642"/>
      <c r="D99" s="4643"/>
      <c r="E99" s="4644"/>
      <c r="F99" s="4722" t="s">
        <v>1905</v>
      </c>
      <c r="G99" s="4723" t="str">
        <f t="shared" ref="G99:AK99" si="33">IFERROR(TEXT(WEEKDAY(+G98),"aaa"),"")</f>
        <v/>
      </c>
      <c r="H99" s="4723" t="str">
        <f t="shared" si="33"/>
        <v/>
      </c>
      <c r="I99" s="4723" t="str">
        <f t="shared" si="33"/>
        <v/>
      </c>
      <c r="J99" s="4723" t="str">
        <f t="shared" si="33"/>
        <v/>
      </c>
      <c r="K99" s="4723" t="str">
        <f t="shared" si="33"/>
        <v/>
      </c>
      <c r="L99" s="4723" t="str">
        <f t="shared" si="33"/>
        <v/>
      </c>
      <c r="M99" s="4723" t="str">
        <f t="shared" si="33"/>
        <v/>
      </c>
      <c r="N99" s="4723" t="str">
        <f t="shared" si="33"/>
        <v/>
      </c>
      <c r="O99" s="4723" t="str">
        <f t="shared" si="33"/>
        <v/>
      </c>
      <c r="P99" s="4723" t="str">
        <f t="shared" si="33"/>
        <v/>
      </c>
      <c r="Q99" s="4723" t="str">
        <f t="shared" si="33"/>
        <v/>
      </c>
      <c r="R99" s="4723" t="str">
        <f t="shared" si="33"/>
        <v/>
      </c>
      <c r="S99" s="4723" t="str">
        <f t="shared" si="33"/>
        <v/>
      </c>
      <c r="T99" s="4723" t="str">
        <f t="shared" si="33"/>
        <v/>
      </c>
      <c r="U99" s="4723" t="str">
        <f t="shared" si="33"/>
        <v/>
      </c>
      <c r="V99" s="4723" t="str">
        <f t="shared" si="33"/>
        <v/>
      </c>
      <c r="W99" s="4723" t="str">
        <f t="shared" si="33"/>
        <v/>
      </c>
      <c r="X99" s="4723" t="str">
        <f t="shared" si="33"/>
        <v/>
      </c>
      <c r="Y99" s="4723" t="str">
        <f t="shared" si="33"/>
        <v/>
      </c>
      <c r="Z99" s="4723" t="str">
        <f t="shared" si="33"/>
        <v/>
      </c>
      <c r="AA99" s="4723" t="str">
        <f t="shared" si="33"/>
        <v/>
      </c>
      <c r="AB99" s="4723" t="str">
        <f t="shared" si="33"/>
        <v/>
      </c>
      <c r="AC99" s="4723" t="str">
        <f t="shared" si="33"/>
        <v/>
      </c>
      <c r="AD99" s="4723" t="str">
        <f t="shared" si="33"/>
        <v/>
      </c>
      <c r="AE99" s="4723" t="str">
        <f t="shared" si="33"/>
        <v/>
      </c>
      <c r="AF99" s="4723" t="str">
        <f t="shared" si="33"/>
        <v/>
      </c>
      <c r="AG99" s="4723" t="str">
        <f t="shared" si="33"/>
        <v/>
      </c>
      <c r="AH99" s="4723" t="str">
        <f t="shared" si="33"/>
        <v/>
      </c>
      <c r="AI99" s="4723" t="str">
        <f t="shared" si="33"/>
        <v/>
      </c>
      <c r="AJ99" s="4723" t="str">
        <f t="shared" si="33"/>
        <v/>
      </c>
      <c r="AK99" s="4723" t="str">
        <f t="shared" si="33"/>
        <v/>
      </c>
      <c r="AL99" s="4742"/>
      <c r="AM99" s="4743"/>
      <c r="AN99" s="4744"/>
      <c r="AO99" s="4553"/>
      <c r="AP99" s="4551"/>
      <c r="AQ99" s="4528"/>
      <c r="AR99" s="4631"/>
      <c r="AS99" s="4631"/>
    </row>
    <row r="100" spans="1:45" s="4721" customFormat="1" ht="21" customHeight="1">
      <c r="A100" s="1135"/>
      <c r="C100" s="4724" t="s">
        <v>2041</v>
      </c>
      <c r="D100" s="4725" t="s">
        <v>2050</v>
      </c>
      <c r="E100" s="4651" t="s">
        <v>2032</v>
      </c>
      <c r="F100" s="4652" t="s">
        <v>2019</v>
      </c>
      <c r="G100" s="4653"/>
      <c r="H100" s="4654"/>
      <c r="I100" s="4654"/>
      <c r="J100" s="4654"/>
      <c r="K100" s="4654"/>
      <c r="L100" s="4654"/>
      <c r="M100" s="4654"/>
      <c r="N100" s="4654"/>
      <c r="O100" s="4654"/>
      <c r="P100" s="4654"/>
      <c r="Q100" s="4654"/>
      <c r="R100" s="4654"/>
      <c r="S100" s="4654"/>
      <c r="T100" s="4654"/>
      <c r="U100" s="4654"/>
      <c r="V100" s="4654"/>
      <c r="W100" s="4654"/>
      <c r="X100" s="4654"/>
      <c r="Y100" s="4654"/>
      <c r="Z100" s="4654"/>
      <c r="AA100" s="4654"/>
      <c r="AB100" s="4654"/>
      <c r="AC100" s="4654"/>
      <c r="AD100" s="4654"/>
      <c r="AE100" s="4654"/>
      <c r="AF100" s="4654"/>
      <c r="AG100" s="4654"/>
      <c r="AH100" s="4691"/>
      <c r="AI100" s="4691"/>
      <c r="AJ100" s="4691"/>
      <c r="AK100" s="4691"/>
      <c r="AL100" s="4745"/>
      <c r="AM100" s="4746"/>
      <c r="AN100" s="4747"/>
      <c r="AO100" s="4656" t="s">
        <v>1948</v>
      </c>
      <c r="AP100" s="4655" t="s">
        <v>1949</v>
      </c>
      <c r="AQ100" s="4528"/>
      <c r="AR100" s="4657"/>
      <c r="AS100" s="4657"/>
    </row>
    <row r="101" spans="1:45" s="4721" customFormat="1" ht="13.5" customHeight="1">
      <c r="A101" s="1135"/>
      <c r="C101" s="4659" t="s">
        <v>1919</v>
      </c>
      <c r="D101" s="4660" t="s">
        <v>1918</v>
      </c>
      <c r="E101" s="4661" t="s">
        <v>2033</v>
      </c>
      <c r="F101" s="4662"/>
      <c r="G101" s="4663"/>
      <c r="H101" s="4664"/>
      <c r="I101" s="4664"/>
      <c r="J101" s="4664"/>
      <c r="K101" s="4733"/>
      <c r="L101" s="4733"/>
      <c r="M101" s="4733"/>
      <c r="N101" s="4733"/>
      <c r="O101" s="4733"/>
      <c r="P101" s="4733"/>
      <c r="Q101" s="4733"/>
      <c r="R101" s="4733"/>
      <c r="S101" s="4733"/>
      <c r="T101" s="4733"/>
      <c r="U101" s="4733"/>
      <c r="V101" s="4733"/>
      <c r="W101" s="4733"/>
      <c r="X101" s="4733"/>
      <c r="Y101" s="4733"/>
      <c r="Z101" s="4733"/>
      <c r="AA101" s="4733"/>
      <c r="AB101" s="4733"/>
      <c r="AC101" s="4733"/>
      <c r="AD101" s="4733"/>
      <c r="AE101" s="4733"/>
      <c r="AF101" s="4733"/>
      <c r="AG101" s="4733"/>
      <c r="AH101" s="4733"/>
      <c r="AI101" s="4733"/>
      <c r="AJ101" s="4748"/>
      <c r="AK101" s="4748"/>
      <c r="AL101" s="4666">
        <f t="shared" ref="AL101:AL106" si="34">IF(E101="","",COUNT($G$98:$AK$98)-AM101)</f>
        <v>0</v>
      </c>
      <c r="AM101" s="4667">
        <f t="shared" ref="AM101:AM106" si="35">IF(E101="","",AR101+AS101)</f>
        <v>0</v>
      </c>
      <c r="AN101" s="4667">
        <f t="shared" ref="AN101:AN106" si="36">IF(E101="","",COUNTIF(G101:AK101,"休"))</f>
        <v>0</v>
      </c>
      <c r="AO101" s="4668" t="str">
        <f t="shared" ref="AO101:AO106" si="37">IF(E101="","",IFERROR(ROUND(AN101/AL101,3),""))</f>
        <v/>
      </c>
      <c r="AP101" s="4669" t="e">
        <f>ROUND(AVERAGE(AO101:AO116),3)</f>
        <v>#DIV/0!</v>
      </c>
      <c r="AQ101" s="4528"/>
      <c r="AR101" s="4670">
        <f t="shared" ref="AR101:AR106" si="38">+COUNTIF(G101:AK101,"－")</f>
        <v>0</v>
      </c>
      <c r="AS101" s="4670">
        <f t="shared" ref="AS101:AS106" si="39">+COUNTIF(G101:AK101,"外")</f>
        <v>0</v>
      </c>
    </row>
    <row r="102" spans="1:45" s="4721" customFormat="1" ht="13.5" customHeight="1">
      <c r="A102" s="1135"/>
      <c r="C102" s="4671"/>
      <c r="D102" s="4672"/>
      <c r="E102" s="4673" t="s">
        <v>2031</v>
      </c>
      <c r="F102" s="4662"/>
      <c r="G102" s="4728"/>
      <c r="H102" s="4675"/>
      <c r="I102" s="4675"/>
      <c r="J102" s="4675"/>
      <c r="K102" s="4699"/>
      <c r="L102" s="4699"/>
      <c r="M102" s="4687"/>
      <c r="N102" s="4687"/>
      <c r="O102" s="4687"/>
      <c r="P102" s="4687"/>
      <c r="Q102" s="4687"/>
      <c r="R102" s="4699"/>
      <c r="S102" s="4699"/>
      <c r="T102" s="4687"/>
      <c r="U102" s="4687"/>
      <c r="V102" s="4687"/>
      <c r="W102" s="4687"/>
      <c r="X102" s="4687"/>
      <c r="Y102" s="4699"/>
      <c r="Z102" s="4699"/>
      <c r="AA102" s="4687"/>
      <c r="AB102" s="4687"/>
      <c r="AC102" s="4687"/>
      <c r="AD102" s="4687"/>
      <c r="AE102" s="4687"/>
      <c r="AF102" s="4699"/>
      <c r="AG102" s="4699"/>
      <c r="AH102" s="4752"/>
      <c r="AI102" s="4687"/>
      <c r="AJ102" s="4675"/>
      <c r="AK102" s="4729"/>
      <c r="AL102" s="4666">
        <f t="shared" si="34"/>
        <v>0</v>
      </c>
      <c r="AM102" s="4667">
        <f t="shared" si="35"/>
        <v>0</v>
      </c>
      <c r="AN102" s="4667">
        <f t="shared" si="36"/>
        <v>0</v>
      </c>
      <c r="AO102" s="4668" t="str">
        <f t="shared" si="37"/>
        <v/>
      </c>
      <c r="AP102" s="4679"/>
      <c r="AQ102" s="4528"/>
      <c r="AR102" s="4670">
        <f t="shared" si="38"/>
        <v>0</v>
      </c>
      <c r="AS102" s="4670">
        <f t="shared" si="39"/>
        <v>0</v>
      </c>
    </row>
    <row r="103" spans="1:45" s="4721" customFormat="1">
      <c r="A103" s="1135"/>
      <c r="C103" s="4671"/>
      <c r="D103" s="4672"/>
      <c r="E103" s="4673" t="s">
        <v>2038</v>
      </c>
      <c r="F103" s="4662"/>
      <c r="G103" s="4728"/>
      <c r="H103" s="4675"/>
      <c r="I103" s="4675"/>
      <c r="J103" s="4675"/>
      <c r="K103" s="4675"/>
      <c r="L103" s="4675"/>
      <c r="M103" s="4675"/>
      <c r="N103" s="4675"/>
      <c r="O103" s="4675"/>
      <c r="P103" s="4675"/>
      <c r="Q103" s="4675"/>
      <c r="R103" s="4675"/>
      <c r="S103" s="4675"/>
      <c r="T103" s="4675"/>
      <c r="U103" s="4675"/>
      <c r="V103" s="4675"/>
      <c r="W103" s="4675"/>
      <c r="X103" s="4675"/>
      <c r="Y103" s="4675"/>
      <c r="Z103" s="4675"/>
      <c r="AA103" s="4675"/>
      <c r="AB103" s="4675"/>
      <c r="AC103" s="4675"/>
      <c r="AD103" s="4675"/>
      <c r="AE103" s="4675"/>
      <c r="AF103" s="4675"/>
      <c r="AG103" s="4675"/>
      <c r="AH103" s="4729"/>
      <c r="AI103" s="4729"/>
      <c r="AJ103" s="4729"/>
      <c r="AK103" s="4729"/>
      <c r="AL103" s="4666">
        <f t="shared" si="34"/>
        <v>0</v>
      </c>
      <c r="AM103" s="4667">
        <f t="shared" si="35"/>
        <v>0</v>
      </c>
      <c r="AN103" s="4667">
        <f t="shared" si="36"/>
        <v>0</v>
      </c>
      <c r="AO103" s="4668" t="str">
        <f t="shared" si="37"/>
        <v/>
      </c>
      <c r="AP103" s="4679"/>
      <c r="AQ103" s="4528"/>
      <c r="AR103" s="4670">
        <f t="shared" si="38"/>
        <v>0</v>
      </c>
      <c r="AS103" s="4670">
        <f t="shared" si="39"/>
        <v>0</v>
      </c>
    </row>
    <row r="104" spans="1:45" s="4721" customFormat="1">
      <c r="A104" s="1135"/>
      <c r="C104" s="4671"/>
      <c r="D104" s="4672"/>
      <c r="E104" s="4673" t="s">
        <v>2037</v>
      </c>
      <c r="F104" s="4680"/>
      <c r="G104" s="4728"/>
      <c r="H104" s="4675"/>
      <c r="I104" s="4675"/>
      <c r="J104" s="4675"/>
      <c r="K104" s="4675"/>
      <c r="L104" s="4675"/>
      <c r="M104" s="4675"/>
      <c r="N104" s="4675"/>
      <c r="O104" s="4675"/>
      <c r="P104" s="4675"/>
      <c r="Q104" s="4675"/>
      <c r="R104" s="4675"/>
      <c r="S104" s="4675"/>
      <c r="T104" s="4675"/>
      <c r="U104" s="4675"/>
      <c r="V104" s="4675"/>
      <c r="W104" s="4675"/>
      <c r="X104" s="4675"/>
      <c r="Y104" s="4675"/>
      <c r="Z104" s="4675"/>
      <c r="AA104" s="4675"/>
      <c r="AB104" s="4675"/>
      <c r="AC104" s="4675"/>
      <c r="AD104" s="4675"/>
      <c r="AE104" s="4675"/>
      <c r="AF104" s="4675"/>
      <c r="AG104" s="4675"/>
      <c r="AH104" s="4675"/>
      <c r="AI104" s="4729"/>
      <c r="AJ104" s="4729"/>
      <c r="AK104" s="4729"/>
      <c r="AL104" s="4666">
        <f t="shared" si="34"/>
        <v>0</v>
      </c>
      <c r="AM104" s="4667">
        <f t="shared" si="35"/>
        <v>0</v>
      </c>
      <c r="AN104" s="4667">
        <f t="shared" si="36"/>
        <v>0</v>
      </c>
      <c r="AO104" s="4668" t="str">
        <f t="shared" si="37"/>
        <v/>
      </c>
      <c r="AP104" s="4679"/>
      <c r="AQ104" s="4528"/>
      <c r="AR104" s="4670">
        <f t="shared" si="38"/>
        <v>0</v>
      </c>
      <c r="AS104" s="4670">
        <f t="shared" si="39"/>
        <v>0</v>
      </c>
    </row>
    <row r="105" spans="1:45" s="4721" customFormat="1">
      <c r="A105" s="1135"/>
      <c r="C105" s="4671"/>
      <c r="D105" s="4672"/>
      <c r="E105" s="4673" t="s">
        <v>2036</v>
      </c>
      <c r="F105" s="4662"/>
      <c r="G105" s="4728"/>
      <c r="H105" s="4675"/>
      <c r="I105" s="4675"/>
      <c r="J105" s="4675"/>
      <c r="K105" s="4675"/>
      <c r="L105" s="4675"/>
      <c r="M105" s="4675"/>
      <c r="N105" s="4675"/>
      <c r="O105" s="4675"/>
      <c r="P105" s="4675"/>
      <c r="Q105" s="4675"/>
      <c r="R105" s="4675"/>
      <c r="S105" s="4675"/>
      <c r="T105" s="4675"/>
      <c r="U105" s="4675"/>
      <c r="V105" s="4675"/>
      <c r="W105" s="4675"/>
      <c r="X105" s="4675"/>
      <c r="Y105" s="4675"/>
      <c r="Z105" s="4675"/>
      <c r="AA105" s="4675"/>
      <c r="AB105" s="4675"/>
      <c r="AC105" s="4675"/>
      <c r="AD105" s="4675"/>
      <c r="AE105" s="4675"/>
      <c r="AF105" s="4675"/>
      <c r="AG105" s="4675"/>
      <c r="AH105" s="4675"/>
      <c r="AI105" s="4675"/>
      <c r="AJ105" s="4675"/>
      <c r="AK105" s="4675"/>
      <c r="AL105" s="4666">
        <f t="shared" si="34"/>
        <v>0</v>
      </c>
      <c r="AM105" s="4667">
        <f t="shared" si="35"/>
        <v>0</v>
      </c>
      <c r="AN105" s="4667">
        <f t="shared" si="36"/>
        <v>0</v>
      </c>
      <c r="AO105" s="4668" t="str">
        <f t="shared" si="37"/>
        <v/>
      </c>
      <c r="AP105" s="4679"/>
      <c r="AQ105" s="4528"/>
      <c r="AR105" s="4670">
        <f t="shared" si="38"/>
        <v>0</v>
      </c>
      <c r="AS105" s="4670">
        <f t="shared" si="39"/>
        <v>0</v>
      </c>
    </row>
    <row r="106" spans="1:45" s="4721" customFormat="1">
      <c r="A106" s="1135"/>
      <c r="C106" s="4681"/>
      <c r="D106" s="4682"/>
      <c r="E106" s="4683">
        <f>F$29</f>
        <v>0</v>
      </c>
      <c r="F106" s="4684"/>
      <c r="G106" s="4749"/>
      <c r="H106" s="4687"/>
      <c r="I106" s="4687"/>
      <c r="J106" s="4687"/>
      <c r="K106" s="4687"/>
      <c r="L106" s="4687"/>
      <c r="M106" s="4687"/>
      <c r="N106" s="4687"/>
      <c r="O106" s="4687"/>
      <c r="P106" s="4687"/>
      <c r="Q106" s="4687"/>
      <c r="R106" s="4687"/>
      <c r="S106" s="4687"/>
      <c r="T106" s="4687"/>
      <c r="U106" s="4687"/>
      <c r="V106" s="4687"/>
      <c r="W106" s="4687"/>
      <c r="X106" s="4687"/>
      <c r="Y106" s="4687"/>
      <c r="Z106" s="4687"/>
      <c r="AA106" s="4687"/>
      <c r="AB106" s="4687"/>
      <c r="AC106" s="4687"/>
      <c r="AD106" s="4687"/>
      <c r="AE106" s="4687"/>
      <c r="AF106" s="4687"/>
      <c r="AG106" s="4687"/>
      <c r="AH106" s="4688"/>
      <c r="AI106" s="4688"/>
      <c r="AJ106" s="4688"/>
      <c r="AK106" s="4688"/>
      <c r="AL106" s="4666">
        <f t="shared" si="34"/>
        <v>0</v>
      </c>
      <c r="AM106" s="4667">
        <f t="shared" si="35"/>
        <v>0</v>
      </c>
      <c r="AN106" s="4689">
        <f t="shared" si="36"/>
        <v>0</v>
      </c>
      <c r="AO106" s="4668" t="str">
        <f t="shared" si="37"/>
        <v/>
      </c>
      <c r="AP106" s="4679"/>
      <c r="AQ106" s="4528"/>
      <c r="AR106" s="4670">
        <f t="shared" si="38"/>
        <v>0</v>
      </c>
      <c r="AS106" s="4670">
        <f t="shared" si="39"/>
        <v>0</v>
      </c>
    </row>
    <row r="107" spans="1:45" s="4721" customFormat="1">
      <c r="A107" s="1135"/>
      <c r="C107" s="4659" t="s">
        <v>1917</v>
      </c>
      <c r="D107" s="4660" t="s">
        <v>1916</v>
      </c>
      <c r="E107" s="4651" t="s">
        <v>2032</v>
      </c>
      <c r="F107" s="4690" t="s">
        <v>2019</v>
      </c>
      <c r="G107" s="4653"/>
      <c r="H107" s="4654"/>
      <c r="I107" s="4654"/>
      <c r="J107" s="4654"/>
      <c r="K107" s="4654"/>
      <c r="L107" s="4654"/>
      <c r="M107" s="4654"/>
      <c r="N107" s="4654"/>
      <c r="O107" s="4654"/>
      <c r="P107" s="4654"/>
      <c r="Q107" s="4654"/>
      <c r="R107" s="4654"/>
      <c r="S107" s="4654"/>
      <c r="T107" s="4654"/>
      <c r="U107" s="4654"/>
      <c r="V107" s="4654"/>
      <c r="W107" s="4654"/>
      <c r="X107" s="4654"/>
      <c r="Y107" s="4654"/>
      <c r="Z107" s="4654"/>
      <c r="AA107" s="4654"/>
      <c r="AB107" s="4654"/>
      <c r="AC107" s="4654"/>
      <c r="AD107" s="4654"/>
      <c r="AE107" s="4654"/>
      <c r="AF107" s="4654"/>
      <c r="AG107" s="4654"/>
      <c r="AH107" s="4691"/>
      <c r="AI107" s="4691"/>
      <c r="AJ107" s="4691"/>
      <c r="AK107" s="4691"/>
      <c r="AL107" s="4692"/>
      <c r="AM107" s="4670"/>
      <c r="AN107" s="4693"/>
      <c r="AO107" s="4694"/>
      <c r="AP107" s="4679"/>
      <c r="AQ107" s="4528"/>
      <c r="AR107" s="4532"/>
      <c r="AS107" s="4532"/>
    </row>
    <row r="108" spans="1:45" s="4721" customFormat="1">
      <c r="A108" s="1135"/>
      <c r="C108" s="4671"/>
      <c r="D108" s="4672"/>
      <c r="E108" s="4695" t="s">
        <v>2033</v>
      </c>
      <c r="F108" s="4662"/>
      <c r="G108" s="4726"/>
      <c r="H108" s="4733"/>
      <c r="I108" s="4733"/>
      <c r="J108" s="4733"/>
      <c r="K108" s="4733"/>
      <c r="L108" s="4733"/>
      <c r="M108" s="4733"/>
      <c r="N108" s="4733"/>
      <c r="O108" s="4733"/>
      <c r="P108" s="4733"/>
      <c r="Q108" s="4733"/>
      <c r="R108" s="4733"/>
      <c r="S108" s="4733"/>
      <c r="T108" s="4733"/>
      <c r="U108" s="4733"/>
      <c r="V108" s="4733"/>
      <c r="W108" s="4733"/>
      <c r="X108" s="4733"/>
      <c r="Y108" s="4733"/>
      <c r="Z108" s="4733"/>
      <c r="AA108" s="4733"/>
      <c r="AB108" s="4733"/>
      <c r="AC108" s="4733"/>
      <c r="AD108" s="4733"/>
      <c r="AE108" s="4733"/>
      <c r="AF108" s="4733"/>
      <c r="AG108" s="4733"/>
      <c r="AH108" s="4733"/>
      <c r="AI108" s="4733"/>
      <c r="AJ108" s="4733"/>
      <c r="AK108" s="4733"/>
      <c r="AL108" s="4666">
        <f>IF(E108="","",COUNT($G$98:$AK$98)-AM108)</f>
        <v>0</v>
      </c>
      <c r="AM108" s="4667">
        <f>IF(E108="","",AR108+AS108)</f>
        <v>0</v>
      </c>
      <c r="AN108" s="4667">
        <f>IF(E108="","",COUNTIF(G108:AK108,"休"))</f>
        <v>0</v>
      </c>
      <c r="AO108" s="4668" t="str">
        <f>IF(E108="","",IFERROR(ROUND(AN108/AL108,3),""))</f>
        <v/>
      </c>
      <c r="AP108" s="4679"/>
      <c r="AQ108" s="4528"/>
      <c r="AR108" s="4670">
        <f>+COUNTIF(G108:AK108,"－")</f>
        <v>0</v>
      </c>
      <c r="AS108" s="4670">
        <f>+COUNTIF(G108:AK108,"外")</f>
        <v>0</v>
      </c>
    </row>
    <row r="109" spans="1:45" s="4721" customFormat="1">
      <c r="A109" s="1135"/>
      <c r="C109" s="4671"/>
      <c r="D109" s="4672"/>
      <c r="E109" s="4673" t="s">
        <v>2031</v>
      </c>
      <c r="F109" s="4696"/>
      <c r="G109" s="4735"/>
      <c r="H109" s="4687"/>
      <c r="I109" s="4699"/>
      <c r="J109" s="4699"/>
      <c r="K109" s="4687"/>
      <c r="L109" s="4687"/>
      <c r="M109" s="4687"/>
      <c r="N109" s="4687"/>
      <c r="O109" s="4687"/>
      <c r="P109" s="4699"/>
      <c r="Q109" s="4699"/>
      <c r="R109" s="4699"/>
      <c r="S109" s="4699"/>
      <c r="T109" s="4687"/>
      <c r="U109" s="4687"/>
      <c r="V109" s="4687"/>
      <c r="W109" s="4699"/>
      <c r="X109" s="4699"/>
      <c r="Y109" s="4687"/>
      <c r="Z109" s="4687"/>
      <c r="AA109" s="4687"/>
      <c r="AB109" s="4687"/>
      <c r="AC109" s="4687"/>
      <c r="AD109" s="4699"/>
      <c r="AE109" s="4699"/>
      <c r="AF109" s="4687"/>
      <c r="AG109" s="4687"/>
      <c r="AH109" s="4687"/>
      <c r="AI109" s="4687"/>
      <c r="AJ109" s="4687"/>
      <c r="AK109" s="4687"/>
      <c r="AL109" s="4666">
        <f>IF(E109="","",COUNT($G$98:$AK$98)-AM109)</f>
        <v>0</v>
      </c>
      <c r="AM109" s="4667">
        <f>IF(E109="","",AR109+AS109)</f>
        <v>0</v>
      </c>
      <c r="AN109" s="4667">
        <f>IF(E109="","",COUNTIF(G109:AK109,"休"))</f>
        <v>0</v>
      </c>
      <c r="AO109" s="4668" t="str">
        <f>IF(E109="","",IFERROR(ROUND(AN109/AL109,3),""))</f>
        <v/>
      </c>
      <c r="AP109" s="4679"/>
      <c r="AQ109" s="4528"/>
      <c r="AR109" s="4670">
        <f>+COUNTIF(G109:AK109,"－")</f>
        <v>0</v>
      </c>
      <c r="AS109" s="4670">
        <f>+COUNTIF(G109:AK109,"外")</f>
        <v>0</v>
      </c>
    </row>
    <row r="110" spans="1:45" s="4721" customFormat="1">
      <c r="A110" s="1135"/>
      <c r="C110" s="4671"/>
      <c r="D110" s="4672"/>
      <c r="E110" s="4528"/>
      <c r="F110" s="4696"/>
      <c r="G110" s="4728"/>
      <c r="H110" s="4675"/>
      <c r="I110" s="4675"/>
      <c r="J110" s="4675"/>
      <c r="K110" s="4675"/>
      <c r="L110" s="4675"/>
      <c r="M110" s="4675"/>
      <c r="N110" s="4675"/>
      <c r="O110" s="4675"/>
      <c r="P110" s="4675"/>
      <c r="Q110" s="4675"/>
      <c r="R110" s="4675"/>
      <c r="S110" s="4675"/>
      <c r="T110" s="4675"/>
      <c r="U110" s="4675"/>
      <c r="V110" s="4675"/>
      <c r="W110" s="4675"/>
      <c r="X110" s="4675"/>
      <c r="Y110" s="4675"/>
      <c r="Z110" s="4675"/>
      <c r="AA110" s="4675"/>
      <c r="AB110" s="4675"/>
      <c r="AC110" s="4675"/>
      <c r="AD110" s="4675"/>
      <c r="AE110" s="4675"/>
      <c r="AF110" s="4675"/>
      <c r="AG110" s="4675"/>
      <c r="AH110" s="4676"/>
      <c r="AI110" s="4676"/>
      <c r="AJ110" s="4676"/>
      <c r="AK110" s="4676"/>
      <c r="AL110" s="4666" t="str">
        <f>IF(E110="","",COUNT($G$98:$AK$98)-AM110)</f>
        <v/>
      </c>
      <c r="AM110" s="4667" t="str">
        <f>IF(E110="","",AR110+AS110)</f>
        <v/>
      </c>
      <c r="AN110" s="4667" t="str">
        <f>IF(E110="","",COUNTIF(G110:AK110,"休"))</f>
        <v/>
      </c>
      <c r="AO110" s="4668" t="str">
        <f>IF(E110="","",IFERROR(ROUND(AN110/AL110,3),""))</f>
        <v/>
      </c>
      <c r="AP110" s="4679"/>
      <c r="AQ110" s="4528"/>
      <c r="AR110" s="4670">
        <f>+COUNTIF(G110:AK110,"－")</f>
        <v>0</v>
      </c>
      <c r="AS110" s="4670">
        <f>+COUNTIF(G110:AK110,"外")</f>
        <v>0</v>
      </c>
    </row>
    <row r="111" spans="1:45" s="4721" customFormat="1">
      <c r="A111" s="1135"/>
      <c r="C111" s="4671"/>
      <c r="D111" s="4682"/>
      <c r="E111" s="4697"/>
      <c r="F111" s="4698"/>
      <c r="G111" s="4750"/>
      <c r="H111" s="4699"/>
      <c r="I111" s="4699"/>
      <c r="J111" s="4699"/>
      <c r="K111" s="4699"/>
      <c r="L111" s="4699"/>
      <c r="M111" s="4699"/>
      <c r="N111" s="4699"/>
      <c r="O111" s="4699"/>
      <c r="P111" s="4699"/>
      <c r="Q111" s="4699"/>
      <c r="R111" s="4699"/>
      <c r="S111" s="4699"/>
      <c r="T111" s="4699"/>
      <c r="U111" s="4699"/>
      <c r="V111" s="4699"/>
      <c r="W111" s="4699"/>
      <c r="X111" s="4699"/>
      <c r="Y111" s="4699"/>
      <c r="Z111" s="4699"/>
      <c r="AA111" s="4699"/>
      <c r="AB111" s="4699"/>
      <c r="AC111" s="4699"/>
      <c r="AD111" s="4699"/>
      <c r="AE111" s="4699"/>
      <c r="AF111" s="4699"/>
      <c r="AG111" s="4699"/>
      <c r="AH111" s="4665"/>
      <c r="AI111" s="4665"/>
      <c r="AJ111" s="4665"/>
      <c r="AK111" s="4665"/>
      <c r="AL111" s="4666" t="str">
        <f>IF(E111="","",COUNT($G$98:$AK$98)-AM111)</f>
        <v/>
      </c>
      <c r="AM111" s="4667" t="str">
        <f>IF(E111="","",AR111+AS111)</f>
        <v/>
      </c>
      <c r="AN111" s="4667" t="str">
        <f>IF(E111="","",COUNTIF(G111:AK111,"休"))</f>
        <v/>
      </c>
      <c r="AO111" s="4668" t="str">
        <f>IF(E111="","",IFERROR(ROUND(AN111/AL111,3),""))</f>
        <v/>
      </c>
      <c r="AP111" s="4679"/>
      <c r="AQ111" s="4528"/>
      <c r="AR111" s="4670">
        <f>+COUNTIF(G111:AK111,"－")</f>
        <v>0</v>
      </c>
      <c r="AS111" s="4670">
        <f>+COUNTIF(G111:AK111,"外")</f>
        <v>0</v>
      </c>
    </row>
    <row r="112" spans="1:45" s="4721" customFormat="1">
      <c r="A112" s="1135"/>
      <c r="C112" s="4671"/>
      <c r="D112" s="4660" t="s">
        <v>1915</v>
      </c>
      <c r="E112" s="4651" t="s">
        <v>2032</v>
      </c>
      <c r="F112" s="4700" t="s">
        <v>2019</v>
      </c>
      <c r="G112" s="4653"/>
      <c r="H112" s="4654"/>
      <c r="I112" s="4654"/>
      <c r="J112" s="4654"/>
      <c r="K112" s="4654"/>
      <c r="L112" s="4654"/>
      <c r="M112" s="4654"/>
      <c r="N112" s="4654"/>
      <c r="O112" s="4654"/>
      <c r="P112" s="4654"/>
      <c r="Q112" s="4654"/>
      <c r="R112" s="4654"/>
      <c r="S112" s="4654"/>
      <c r="T112" s="4654"/>
      <c r="U112" s="4654"/>
      <c r="V112" s="4654"/>
      <c r="W112" s="4654"/>
      <c r="X112" s="4654"/>
      <c r="Y112" s="4654"/>
      <c r="Z112" s="4654"/>
      <c r="AA112" s="4654"/>
      <c r="AB112" s="4654"/>
      <c r="AC112" s="4654"/>
      <c r="AD112" s="4654"/>
      <c r="AE112" s="4654"/>
      <c r="AF112" s="4654"/>
      <c r="AG112" s="4654"/>
      <c r="AH112" s="4691"/>
      <c r="AI112" s="4691"/>
      <c r="AJ112" s="4691"/>
      <c r="AK112" s="4691"/>
      <c r="AL112" s="4692"/>
      <c r="AM112" s="4670"/>
      <c r="AN112" s="4701"/>
      <c r="AO112" s="4694"/>
      <c r="AP112" s="4679"/>
      <c r="AQ112" s="4528"/>
      <c r="AR112" s="4532"/>
      <c r="AS112" s="4532"/>
    </row>
    <row r="113" spans="1:45" s="4721" customFormat="1">
      <c r="A113" s="1135"/>
      <c r="C113" s="4671"/>
      <c r="D113" s="4672"/>
      <c r="E113" s="4702" t="s">
        <v>2031</v>
      </c>
      <c r="F113" s="4662"/>
      <c r="G113" s="4663"/>
      <c r="H113" s="4664"/>
      <c r="I113" s="4664"/>
      <c r="J113" s="4733"/>
      <c r="K113" s="4733"/>
      <c r="L113" s="4664"/>
      <c r="M113" s="4664"/>
      <c r="N113" s="4664"/>
      <c r="O113" s="4664"/>
      <c r="P113" s="4733"/>
      <c r="Q113" s="4733"/>
      <c r="R113" s="4664"/>
      <c r="S113" s="4664"/>
      <c r="T113" s="4664"/>
      <c r="U113" s="4664"/>
      <c r="V113" s="4733"/>
      <c r="W113" s="4664"/>
      <c r="X113" s="4733"/>
      <c r="Y113" s="4733"/>
      <c r="Z113" s="4664"/>
      <c r="AA113" s="4664"/>
      <c r="AB113" s="4664"/>
      <c r="AC113" s="4664"/>
      <c r="AD113" s="4733"/>
      <c r="AE113" s="4664"/>
      <c r="AF113" s="4733"/>
      <c r="AG113" s="4733"/>
      <c r="AH113" s="4664"/>
      <c r="AI113" s="4664"/>
      <c r="AJ113" s="4664"/>
      <c r="AK113" s="4664"/>
      <c r="AL113" s="4666">
        <f>IF(E113="","",COUNT($G$98:$AK$98)-AM113)</f>
        <v>0</v>
      </c>
      <c r="AM113" s="4667">
        <f>IF(E113="","",AR113+AS113)</f>
        <v>0</v>
      </c>
      <c r="AN113" s="4667">
        <f>IF(E113="","",COUNTIF(G113:AK113,"休"))</f>
        <v>0</v>
      </c>
      <c r="AO113" s="4668" t="str">
        <f>IF(E113="","",IFERROR(ROUND(AN113/AL113,3),""))</f>
        <v/>
      </c>
      <c r="AP113" s="4679"/>
      <c r="AQ113" s="4528"/>
      <c r="AR113" s="4670">
        <f>+COUNTIF(G113:AK113,"－")</f>
        <v>0</v>
      </c>
      <c r="AS113" s="4670">
        <f>+COUNTIF(G113:AK113,"外")</f>
        <v>0</v>
      </c>
    </row>
    <row r="114" spans="1:45" s="4721" customFormat="1">
      <c r="A114" s="1135"/>
      <c r="C114" s="4671"/>
      <c r="D114" s="4672"/>
      <c r="E114" s="4528"/>
      <c r="F114" s="4696"/>
      <c r="G114" s="4674"/>
      <c r="H114" s="4675"/>
      <c r="I114" s="4675"/>
      <c r="J114" s="4675"/>
      <c r="K114" s="4675"/>
      <c r="L114" s="4675"/>
      <c r="M114" s="4675"/>
      <c r="N114" s="4675"/>
      <c r="O114" s="4675"/>
      <c r="P114" s="4675"/>
      <c r="Q114" s="4675"/>
      <c r="R114" s="4675"/>
      <c r="S114" s="4675"/>
      <c r="T114" s="4675"/>
      <c r="U114" s="4675"/>
      <c r="V114" s="4675"/>
      <c r="W114" s="4675"/>
      <c r="X114" s="4675"/>
      <c r="Y114" s="4675"/>
      <c r="Z114" s="4675"/>
      <c r="AA114" s="4675"/>
      <c r="AB114" s="4675"/>
      <c r="AC114" s="4675"/>
      <c r="AD114" s="4675"/>
      <c r="AE114" s="4675"/>
      <c r="AF114" s="4675"/>
      <c r="AG114" s="4675"/>
      <c r="AH114" s="4676"/>
      <c r="AI114" s="4676"/>
      <c r="AJ114" s="4676"/>
      <c r="AK114" s="4676"/>
      <c r="AL114" s="4666" t="str">
        <f>IF(E114="","",COUNT($G$98:$AK$98)-AM114)</f>
        <v/>
      </c>
      <c r="AM114" s="4667" t="str">
        <f>IF(E114="","",AR114+AS114)</f>
        <v/>
      </c>
      <c r="AN114" s="4667" t="str">
        <f>IF(E114="","",COUNTIF(G114:AK114,"休"))</f>
        <v/>
      </c>
      <c r="AO114" s="4668" t="str">
        <f>IF(E114="","",IFERROR(ROUND(AN114/AL114,3),""))</f>
        <v/>
      </c>
      <c r="AP114" s="4679"/>
      <c r="AQ114" s="4528"/>
      <c r="AR114" s="4670">
        <f>+COUNTIF(G114:AK114,"－")</f>
        <v>0</v>
      </c>
      <c r="AS114" s="4670">
        <f>+COUNTIF(G114:AK114,"外")</f>
        <v>0</v>
      </c>
    </row>
    <row r="115" spans="1:45" s="4721" customFormat="1">
      <c r="A115" s="1135"/>
      <c r="C115" s="4671"/>
      <c r="D115" s="4672"/>
      <c r="E115" s="4704"/>
      <c r="F115" s="4696"/>
      <c r="G115" s="4674"/>
      <c r="H115" s="4675"/>
      <c r="I115" s="4675"/>
      <c r="J115" s="4675"/>
      <c r="K115" s="4675"/>
      <c r="L115" s="4675"/>
      <c r="M115" s="4675"/>
      <c r="N115" s="4675"/>
      <c r="O115" s="4675"/>
      <c r="P115" s="4675"/>
      <c r="Q115" s="4675"/>
      <c r="R115" s="4675"/>
      <c r="S115" s="4675"/>
      <c r="T115" s="4675"/>
      <c r="U115" s="4675"/>
      <c r="V115" s="4675"/>
      <c r="W115" s="4675"/>
      <c r="X115" s="4675"/>
      <c r="Y115" s="4675"/>
      <c r="Z115" s="4675"/>
      <c r="AA115" s="4675"/>
      <c r="AB115" s="4675"/>
      <c r="AC115" s="4675"/>
      <c r="AD115" s="4675"/>
      <c r="AE115" s="4675"/>
      <c r="AF115" s="4675"/>
      <c r="AG115" s="4675"/>
      <c r="AH115" s="4676"/>
      <c r="AI115" s="4676"/>
      <c r="AJ115" s="4676"/>
      <c r="AK115" s="4676"/>
      <c r="AL115" s="4666" t="str">
        <f>IF(E115="","",COUNT($G$98:$AK$98)-AM115)</f>
        <v/>
      </c>
      <c r="AM115" s="4667" t="str">
        <f>IF(E115="","",AR115+AS115)</f>
        <v/>
      </c>
      <c r="AN115" s="4667" t="str">
        <f>IF(E115="","",COUNTIF(G115:AK115,"休"))</f>
        <v/>
      </c>
      <c r="AO115" s="4668" t="str">
        <f>IF(E115="","",IFERROR(ROUND(AN115/AL115,3),""))</f>
        <v/>
      </c>
      <c r="AP115" s="4679"/>
      <c r="AQ115" s="4528"/>
      <c r="AR115" s="4670">
        <f>+COUNTIF(G115:AK115,"－")</f>
        <v>0</v>
      </c>
      <c r="AS115" s="4670">
        <f>+COUNTIF(G115:AK115,"外")</f>
        <v>0</v>
      </c>
    </row>
    <row r="116" spans="1:45" s="4721" customFormat="1" ht="14.25" thickBot="1">
      <c r="A116" s="1135"/>
      <c r="C116" s="4681"/>
      <c r="D116" s="4682"/>
      <c r="E116" s="4697"/>
      <c r="F116" s="4698"/>
      <c r="G116" s="4749"/>
      <c r="H116" s="4686"/>
      <c r="I116" s="4686"/>
      <c r="J116" s="4686"/>
      <c r="K116" s="4686"/>
      <c r="L116" s="4686"/>
      <c r="M116" s="4686"/>
      <c r="N116" s="4686"/>
      <c r="O116" s="4686"/>
      <c r="P116" s="4686"/>
      <c r="Q116" s="4686"/>
      <c r="R116" s="4686"/>
      <c r="S116" s="4686"/>
      <c r="T116" s="4686"/>
      <c r="U116" s="4686"/>
      <c r="V116" s="4686"/>
      <c r="W116" s="4686"/>
      <c r="X116" s="4686"/>
      <c r="Y116" s="4686"/>
      <c r="Z116" s="4686"/>
      <c r="AA116" s="4686"/>
      <c r="AB116" s="4686"/>
      <c r="AC116" s="4686"/>
      <c r="AD116" s="4686"/>
      <c r="AE116" s="4686"/>
      <c r="AF116" s="4686"/>
      <c r="AG116" s="4686"/>
      <c r="AH116" s="4706"/>
      <c r="AI116" s="4706"/>
      <c r="AJ116" s="4706"/>
      <c r="AK116" s="4706"/>
      <c r="AL116" s="4707" t="str">
        <f>IF(E116="","",COUNT($G$98:$AK$98)-AM116)</f>
        <v/>
      </c>
      <c r="AM116" s="4689" t="str">
        <f>IF(E116="","",AR116+AS116)</f>
        <v/>
      </c>
      <c r="AN116" s="4689" t="str">
        <f>IF(E116="","",COUNTIF(G116:AK116,"休"))</f>
        <v/>
      </c>
      <c r="AO116" s="4668" t="str">
        <f>IF(E116="","",IFERROR(ROUND(AN116/AL116,3),""))</f>
        <v/>
      </c>
      <c r="AP116" s="4709"/>
      <c r="AQ116" s="4528"/>
      <c r="AR116" s="4670">
        <f>+COUNTIF(G116:AK116,"－")</f>
        <v>0</v>
      </c>
      <c r="AS116" s="4670">
        <f>+COUNTIF(G116:AK116,"外")</f>
        <v>0</v>
      </c>
    </row>
    <row r="117" spans="1:45" ht="14.25" thickBot="1">
      <c r="C117" s="4710"/>
      <c r="D117" s="4711"/>
      <c r="E117" s="4704"/>
      <c r="F117" s="4623"/>
      <c r="G117" s="4665"/>
      <c r="H117" s="4665"/>
      <c r="I117" s="4665"/>
      <c r="J117" s="4665"/>
      <c r="K117" s="4665"/>
      <c r="L117" s="4665"/>
      <c r="M117" s="4665"/>
      <c r="N117" s="4665"/>
      <c r="O117" s="4665"/>
      <c r="P117" s="4665"/>
      <c r="Q117" s="4665"/>
      <c r="R117" s="4665"/>
      <c r="S117" s="4665"/>
      <c r="T117" s="4665"/>
      <c r="U117" s="4665"/>
      <c r="V117" s="4665"/>
      <c r="W117" s="4665"/>
      <c r="X117" s="4665"/>
      <c r="Y117" s="4665"/>
      <c r="Z117" s="4665"/>
      <c r="AA117" s="4665"/>
      <c r="AB117" s="4665"/>
      <c r="AC117" s="4665"/>
      <c r="AD117" s="4665"/>
      <c r="AE117" s="4665"/>
      <c r="AF117" s="4665"/>
      <c r="AG117" s="4665"/>
      <c r="AH117" s="4665"/>
      <c r="AI117" s="4665"/>
      <c r="AJ117" s="4665"/>
      <c r="AK117" s="4665"/>
      <c r="AL117" s="4712"/>
      <c r="AM117" s="4713"/>
      <c r="AO117" s="4714" t="s">
        <v>2018</v>
      </c>
      <c r="AP117" s="4715" t="e">
        <f>IF(AP101&gt;=0.285,"OK","NG")</f>
        <v>#DIV/0!</v>
      </c>
      <c r="AR117" s="4713"/>
      <c r="AS117" s="4713"/>
    </row>
    <row r="118" spans="1:45" s="4721" customFormat="1">
      <c r="A118" s="1135"/>
      <c r="F118" s="4616"/>
      <c r="G118" s="4616"/>
      <c r="H118" s="4616"/>
      <c r="I118" s="4616"/>
      <c r="J118" s="4616"/>
      <c r="K118" s="4616"/>
      <c r="L118" s="4616"/>
      <c r="M118" s="4616"/>
      <c r="N118" s="4616"/>
      <c r="O118" s="4616"/>
      <c r="P118" s="4616"/>
      <c r="Q118" s="4616"/>
      <c r="R118" s="4616"/>
      <c r="S118" s="4616"/>
      <c r="T118" s="4616"/>
      <c r="U118" s="4616"/>
      <c r="V118" s="4616"/>
      <c r="W118" s="4616"/>
      <c r="X118" s="4616"/>
      <c r="Y118" s="4616"/>
      <c r="Z118" s="4616"/>
      <c r="AA118" s="4616"/>
      <c r="AB118" s="4616"/>
      <c r="AC118" s="4616"/>
      <c r="AD118" s="4616"/>
      <c r="AE118" s="4616"/>
      <c r="AF118" s="4616"/>
      <c r="AG118" s="4616"/>
      <c r="AH118" s="4616"/>
      <c r="AI118" s="4616"/>
      <c r="AJ118" s="4616"/>
      <c r="AK118" s="4616"/>
      <c r="AM118" s="4616"/>
      <c r="AO118" s="4751"/>
    </row>
    <row r="119" spans="1:45" hidden="1">
      <c r="G119" s="4529" t="e">
        <f>YEAR(G122)</f>
        <v>#VALUE!</v>
      </c>
      <c r="H119" s="4529" t="e">
        <f>MONTH(G122)</f>
        <v>#VALUE!</v>
      </c>
    </row>
    <row r="120" spans="1:45">
      <c r="C120" s="4624"/>
      <c r="D120" s="4625"/>
      <c r="E120" s="4626"/>
      <c r="F120" s="4717" t="s">
        <v>2022</v>
      </c>
      <c r="G120" s="4628" t="e">
        <f>G122</f>
        <v>#VALUE!</v>
      </c>
      <c r="H120" s="4629"/>
      <c r="I120" s="4629"/>
      <c r="J120" s="4629"/>
      <c r="K120" s="4629"/>
      <c r="L120" s="4629"/>
      <c r="M120" s="4629"/>
      <c r="N120" s="4629"/>
      <c r="O120" s="4629"/>
      <c r="P120" s="4629"/>
      <c r="Q120" s="4629"/>
      <c r="R120" s="4629"/>
      <c r="S120" s="4629"/>
      <c r="T120" s="4629"/>
      <c r="U120" s="4629"/>
      <c r="V120" s="4629"/>
      <c r="W120" s="4629"/>
      <c r="X120" s="4629"/>
      <c r="Y120" s="4629"/>
      <c r="Z120" s="4629"/>
      <c r="AA120" s="4629"/>
      <c r="AB120" s="4629"/>
      <c r="AC120" s="4629"/>
      <c r="AD120" s="4629"/>
      <c r="AE120" s="4629"/>
      <c r="AF120" s="4629"/>
      <c r="AG120" s="4629"/>
      <c r="AH120" s="4629"/>
      <c r="AI120" s="4629"/>
      <c r="AJ120" s="4629"/>
      <c r="AK120" s="4629"/>
      <c r="AL120" s="4739" t="s">
        <v>2045</v>
      </c>
      <c r="AM120" s="4740" t="s">
        <v>2044</v>
      </c>
      <c r="AN120" s="4741" t="s">
        <v>1920</v>
      </c>
      <c r="AO120" s="4553" t="s">
        <v>2043</v>
      </c>
      <c r="AP120" s="4551" t="s">
        <v>2042</v>
      </c>
      <c r="AR120" s="4631" t="s">
        <v>1950</v>
      </c>
      <c r="AS120" s="4631" t="s">
        <v>1951</v>
      </c>
    </row>
    <row r="121" spans="1:45" ht="13.5" hidden="1" customHeight="1">
      <c r="C121" s="4632"/>
      <c r="D121" s="4633"/>
      <c r="E121" s="4634"/>
      <c r="F121" s="4718"/>
      <c r="G121" s="4640" t="e">
        <f>DATE($G119,$H119,1)</f>
        <v>#VALUE!</v>
      </c>
      <c r="H121" s="4640" t="e">
        <f t="shared" ref="H121:AK121" si="40">G121+1</f>
        <v>#VALUE!</v>
      </c>
      <c r="I121" s="4640" t="e">
        <f t="shared" si="40"/>
        <v>#VALUE!</v>
      </c>
      <c r="J121" s="4640" t="e">
        <f t="shared" si="40"/>
        <v>#VALUE!</v>
      </c>
      <c r="K121" s="4640" t="e">
        <f t="shared" si="40"/>
        <v>#VALUE!</v>
      </c>
      <c r="L121" s="4640" t="e">
        <f t="shared" si="40"/>
        <v>#VALUE!</v>
      </c>
      <c r="M121" s="4640" t="e">
        <f t="shared" si="40"/>
        <v>#VALUE!</v>
      </c>
      <c r="N121" s="4640" t="e">
        <f t="shared" si="40"/>
        <v>#VALUE!</v>
      </c>
      <c r="O121" s="4640" t="e">
        <f t="shared" si="40"/>
        <v>#VALUE!</v>
      </c>
      <c r="P121" s="4640" t="e">
        <f t="shared" si="40"/>
        <v>#VALUE!</v>
      </c>
      <c r="Q121" s="4640" t="e">
        <f t="shared" si="40"/>
        <v>#VALUE!</v>
      </c>
      <c r="R121" s="4640" t="e">
        <f t="shared" si="40"/>
        <v>#VALUE!</v>
      </c>
      <c r="S121" s="4640" t="e">
        <f t="shared" si="40"/>
        <v>#VALUE!</v>
      </c>
      <c r="T121" s="4640" t="e">
        <f t="shared" si="40"/>
        <v>#VALUE!</v>
      </c>
      <c r="U121" s="4640" t="e">
        <f t="shared" si="40"/>
        <v>#VALUE!</v>
      </c>
      <c r="V121" s="4640" t="e">
        <f t="shared" si="40"/>
        <v>#VALUE!</v>
      </c>
      <c r="W121" s="4640" t="e">
        <f t="shared" si="40"/>
        <v>#VALUE!</v>
      </c>
      <c r="X121" s="4640" t="e">
        <f t="shared" si="40"/>
        <v>#VALUE!</v>
      </c>
      <c r="Y121" s="4640" t="e">
        <f t="shared" si="40"/>
        <v>#VALUE!</v>
      </c>
      <c r="Z121" s="4640" t="e">
        <f t="shared" si="40"/>
        <v>#VALUE!</v>
      </c>
      <c r="AA121" s="4640" t="e">
        <f t="shared" si="40"/>
        <v>#VALUE!</v>
      </c>
      <c r="AB121" s="4640" t="e">
        <f t="shared" si="40"/>
        <v>#VALUE!</v>
      </c>
      <c r="AC121" s="4640" t="e">
        <f t="shared" si="40"/>
        <v>#VALUE!</v>
      </c>
      <c r="AD121" s="4640" t="e">
        <f t="shared" si="40"/>
        <v>#VALUE!</v>
      </c>
      <c r="AE121" s="4640" t="e">
        <f t="shared" si="40"/>
        <v>#VALUE!</v>
      </c>
      <c r="AF121" s="4640" t="e">
        <f t="shared" si="40"/>
        <v>#VALUE!</v>
      </c>
      <c r="AG121" s="4640" t="e">
        <f t="shared" si="40"/>
        <v>#VALUE!</v>
      </c>
      <c r="AH121" s="4640" t="e">
        <f t="shared" si="40"/>
        <v>#VALUE!</v>
      </c>
      <c r="AI121" s="4640" t="e">
        <f t="shared" si="40"/>
        <v>#VALUE!</v>
      </c>
      <c r="AJ121" s="4640" t="e">
        <f t="shared" si="40"/>
        <v>#VALUE!</v>
      </c>
      <c r="AK121" s="4640" t="e">
        <f t="shared" si="40"/>
        <v>#VALUE!</v>
      </c>
      <c r="AL121" s="4742"/>
      <c r="AM121" s="4743"/>
      <c r="AN121" s="4744"/>
      <c r="AO121" s="4553"/>
      <c r="AP121" s="4551"/>
      <c r="AR121" s="4631"/>
      <c r="AS121" s="4631"/>
    </row>
    <row r="122" spans="1:45">
      <c r="C122" s="4632"/>
      <c r="D122" s="4633"/>
      <c r="E122" s="4634"/>
      <c r="F122" s="4719" t="s">
        <v>1655</v>
      </c>
      <c r="G122" s="4720" t="e">
        <f>IF(EDATE(G97,1)&gt;$G$7,"",EDATE(G97,1))</f>
        <v>#VALUE!</v>
      </c>
      <c r="H122" s="4640" t="e">
        <f t="shared" ref="H122:AK122" si="41">IF(H121&gt;$G$7,"",IF(G122=EOMONTH(DATE($G119,$H119,1),0),"",IF(G122="","",G122+1)))</f>
        <v>#VALUE!</v>
      </c>
      <c r="I122" s="4640" t="e">
        <f t="shared" si="41"/>
        <v>#VALUE!</v>
      </c>
      <c r="J122" s="4640" t="e">
        <f t="shared" si="41"/>
        <v>#VALUE!</v>
      </c>
      <c r="K122" s="4640" t="e">
        <f t="shared" si="41"/>
        <v>#VALUE!</v>
      </c>
      <c r="L122" s="4640" t="e">
        <f t="shared" si="41"/>
        <v>#VALUE!</v>
      </c>
      <c r="M122" s="4640" t="e">
        <f t="shared" si="41"/>
        <v>#VALUE!</v>
      </c>
      <c r="N122" s="4640" t="e">
        <f t="shared" si="41"/>
        <v>#VALUE!</v>
      </c>
      <c r="O122" s="4640" t="e">
        <f t="shared" si="41"/>
        <v>#VALUE!</v>
      </c>
      <c r="P122" s="4640" t="e">
        <f t="shared" si="41"/>
        <v>#VALUE!</v>
      </c>
      <c r="Q122" s="4640" t="e">
        <f t="shared" si="41"/>
        <v>#VALUE!</v>
      </c>
      <c r="R122" s="4640" t="e">
        <f t="shared" si="41"/>
        <v>#VALUE!</v>
      </c>
      <c r="S122" s="4640" t="e">
        <f t="shared" si="41"/>
        <v>#VALUE!</v>
      </c>
      <c r="T122" s="4640" t="e">
        <f t="shared" si="41"/>
        <v>#VALUE!</v>
      </c>
      <c r="U122" s="4640" t="e">
        <f t="shared" si="41"/>
        <v>#VALUE!</v>
      </c>
      <c r="V122" s="4640" t="e">
        <f t="shared" si="41"/>
        <v>#VALUE!</v>
      </c>
      <c r="W122" s="4640" t="e">
        <f t="shared" si="41"/>
        <v>#VALUE!</v>
      </c>
      <c r="X122" s="4640" t="e">
        <f t="shared" si="41"/>
        <v>#VALUE!</v>
      </c>
      <c r="Y122" s="4640" t="e">
        <f t="shared" si="41"/>
        <v>#VALUE!</v>
      </c>
      <c r="Z122" s="4640" t="e">
        <f t="shared" si="41"/>
        <v>#VALUE!</v>
      </c>
      <c r="AA122" s="4640" t="e">
        <f t="shared" si="41"/>
        <v>#VALUE!</v>
      </c>
      <c r="AB122" s="4640" t="e">
        <f t="shared" si="41"/>
        <v>#VALUE!</v>
      </c>
      <c r="AC122" s="4640" t="e">
        <f t="shared" si="41"/>
        <v>#VALUE!</v>
      </c>
      <c r="AD122" s="4640" t="e">
        <f t="shared" si="41"/>
        <v>#VALUE!</v>
      </c>
      <c r="AE122" s="4640" t="e">
        <f t="shared" si="41"/>
        <v>#VALUE!</v>
      </c>
      <c r="AF122" s="4640" t="e">
        <f t="shared" si="41"/>
        <v>#VALUE!</v>
      </c>
      <c r="AG122" s="4640" t="e">
        <f t="shared" si="41"/>
        <v>#VALUE!</v>
      </c>
      <c r="AH122" s="4640" t="e">
        <f t="shared" si="41"/>
        <v>#VALUE!</v>
      </c>
      <c r="AI122" s="4640" t="e">
        <f t="shared" si="41"/>
        <v>#VALUE!</v>
      </c>
      <c r="AJ122" s="4640" t="e">
        <f t="shared" si="41"/>
        <v>#VALUE!</v>
      </c>
      <c r="AK122" s="4640" t="e">
        <f t="shared" si="41"/>
        <v>#VALUE!</v>
      </c>
      <c r="AL122" s="4742"/>
      <c r="AM122" s="4743"/>
      <c r="AN122" s="4744"/>
      <c r="AO122" s="4553"/>
      <c r="AP122" s="4551"/>
      <c r="AR122" s="4631"/>
      <c r="AS122" s="4631"/>
    </row>
    <row r="123" spans="1:45" s="4721" customFormat="1">
      <c r="A123" s="1135"/>
      <c r="C123" s="4642"/>
      <c r="D123" s="4643"/>
      <c r="E123" s="4644"/>
      <c r="F123" s="4722" t="s">
        <v>1905</v>
      </c>
      <c r="G123" s="4723" t="str">
        <f t="shared" ref="G123:AK123" si="42">IFERROR(TEXT(WEEKDAY(+G122),"aaa"),"")</f>
        <v/>
      </c>
      <c r="H123" s="4723" t="str">
        <f t="shared" si="42"/>
        <v/>
      </c>
      <c r="I123" s="4723" t="str">
        <f t="shared" si="42"/>
        <v/>
      </c>
      <c r="J123" s="4723" t="str">
        <f t="shared" si="42"/>
        <v/>
      </c>
      <c r="K123" s="4723" t="str">
        <f t="shared" si="42"/>
        <v/>
      </c>
      <c r="L123" s="4723" t="str">
        <f t="shared" si="42"/>
        <v/>
      </c>
      <c r="M123" s="4723" t="str">
        <f t="shared" si="42"/>
        <v/>
      </c>
      <c r="N123" s="4723" t="str">
        <f t="shared" si="42"/>
        <v/>
      </c>
      <c r="O123" s="4723" t="str">
        <f t="shared" si="42"/>
        <v/>
      </c>
      <c r="P123" s="4723" t="str">
        <f t="shared" si="42"/>
        <v/>
      </c>
      <c r="Q123" s="4723" t="str">
        <f t="shared" si="42"/>
        <v/>
      </c>
      <c r="R123" s="4723" t="str">
        <f t="shared" si="42"/>
        <v/>
      </c>
      <c r="S123" s="4723" t="str">
        <f t="shared" si="42"/>
        <v/>
      </c>
      <c r="T123" s="4723" t="str">
        <f t="shared" si="42"/>
        <v/>
      </c>
      <c r="U123" s="4723" t="str">
        <f t="shared" si="42"/>
        <v/>
      </c>
      <c r="V123" s="4723" t="str">
        <f t="shared" si="42"/>
        <v/>
      </c>
      <c r="W123" s="4723" t="str">
        <f t="shared" si="42"/>
        <v/>
      </c>
      <c r="X123" s="4723" t="str">
        <f t="shared" si="42"/>
        <v/>
      </c>
      <c r="Y123" s="4723" t="str">
        <f t="shared" si="42"/>
        <v/>
      </c>
      <c r="Z123" s="4723" t="str">
        <f t="shared" si="42"/>
        <v/>
      </c>
      <c r="AA123" s="4723" t="str">
        <f t="shared" si="42"/>
        <v/>
      </c>
      <c r="AB123" s="4723" t="str">
        <f t="shared" si="42"/>
        <v/>
      </c>
      <c r="AC123" s="4723" t="str">
        <f t="shared" si="42"/>
        <v/>
      </c>
      <c r="AD123" s="4723" t="str">
        <f t="shared" si="42"/>
        <v/>
      </c>
      <c r="AE123" s="4723" t="str">
        <f t="shared" si="42"/>
        <v/>
      </c>
      <c r="AF123" s="4723" t="str">
        <f t="shared" si="42"/>
        <v/>
      </c>
      <c r="AG123" s="4723" t="str">
        <f t="shared" si="42"/>
        <v/>
      </c>
      <c r="AH123" s="4723" t="str">
        <f t="shared" si="42"/>
        <v/>
      </c>
      <c r="AI123" s="4723" t="str">
        <f t="shared" si="42"/>
        <v/>
      </c>
      <c r="AJ123" s="4723" t="str">
        <f t="shared" si="42"/>
        <v/>
      </c>
      <c r="AK123" s="4723" t="str">
        <f t="shared" si="42"/>
        <v/>
      </c>
      <c r="AL123" s="4742"/>
      <c r="AM123" s="4743"/>
      <c r="AN123" s="4744"/>
      <c r="AO123" s="4553"/>
      <c r="AP123" s="4551"/>
      <c r="AQ123" s="4528"/>
      <c r="AR123" s="4631"/>
      <c r="AS123" s="4631"/>
    </row>
    <row r="124" spans="1:45" s="4721" customFormat="1" ht="21" customHeight="1">
      <c r="A124" s="1135"/>
      <c r="C124" s="4724" t="s">
        <v>2041</v>
      </c>
      <c r="D124" s="4725" t="s">
        <v>2050</v>
      </c>
      <c r="E124" s="4651" t="s">
        <v>2032</v>
      </c>
      <c r="F124" s="4652" t="s">
        <v>2019</v>
      </c>
      <c r="G124" s="4653"/>
      <c r="H124" s="4654"/>
      <c r="I124" s="4654"/>
      <c r="J124" s="4654"/>
      <c r="K124" s="4654"/>
      <c r="L124" s="4654"/>
      <c r="M124" s="4654"/>
      <c r="N124" s="4654"/>
      <c r="O124" s="4654"/>
      <c r="P124" s="4654"/>
      <c r="Q124" s="4654"/>
      <c r="R124" s="4654"/>
      <c r="S124" s="4654"/>
      <c r="T124" s="4654"/>
      <c r="U124" s="4654"/>
      <c r="V124" s="4654"/>
      <c r="W124" s="4654"/>
      <c r="X124" s="4654"/>
      <c r="Y124" s="4654"/>
      <c r="Z124" s="4654"/>
      <c r="AA124" s="4654"/>
      <c r="AB124" s="4654"/>
      <c r="AC124" s="4654"/>
      <c r="AD124" s="4654"/>
      <c r="AE124" s="4654"/>
      <c r="AF124" s="4654"/>
      <c r="AG124" s="4654"/>
      <c r="AH124" s="4691"/>
      <c r="AI124" s="4691"/>
      <c r="AJ124" s="4691"/>
      <c r="AK124" s="4691"/>
      <c r="AL124" s="4745"/>
      <c r="AM124" s="4746"/>
      <c r="AN124" s="4747"/>
      <c r="AO124" s="4656" t="s">
        <v>1948</v>
      </c>
      <c r="AP124" s="4655" t="s">
        <v>1949</v>
      </c>
      <c r="AQ124" s="4528"/>
      <c r="AR124" s="4657"/>
      <c r="AS124" s="4657"/>
    </row>
    <row r="125" spans="1:45" s="4721" customFormat="1" ht="13.5" customHeight="1">
      <c r="A125" s="1135"/>
      <c r="C125" s="4659" t="s">
        <v>1919</v>
      </c>
      <c r="D125" s="4660" t="s">
        <v>1918</v>
      </c>
      <c r="E125" s="4661" t="s">
        <v>2033</v>
      </c>
      <c r="F125" s="4662"/>
      <c r="G125" s="4663"/>
      <c r="H125" s="4664"/>
      <c r="I125" s="4664"/>
      <c r="J125" s="4664"/>
      <c r="K125" s="4733"/>
      <c r="L125" s="4733"/>
      <c r="M125" s="4733"/>
      <c r="N125" s="4733"/>
      <c r="O125" s="4733"/>
      <c r="P125" s="4733"/>
      <c r="Q125" s="4733"/>
      <c r="R125" s="4733"/>
      <c r="S125" s="4733"/>
      <c r="T125" s="4733"/>
      <c r="U125" s="4733"/>
      <c r="V125" s="4733"/>
      <c r="W125" s="4733"/>
      <c r="X125" s="4733"/>
      <c r="Y125" s="4733"/>
      <c r="Z125" s="4733"/>
      <c r="AA125" s="4733"/>
      <c r="AB125" s="4733"/>
      <c r="AC125" s="4733"/>
      <c r="AD125" s="4733"/>
      <c r="AE125" s="4733"/>
      <c r="AF125" s="4733"/>
      <c r="AG125" s="4733"/>
      <c r="AH125" s="4733"/>
      <c r="AI125" s="4733"/>
      <c r="AJ125" s="4748"/>
      <c r="AK125" s="4748"/>
      <c r="AL125" s="4666">
        <f t="shared" ref="AL125:AL130" si="43">IF(E125="","",COUNT($G$122:$AK$122)-AM125)</f>
        <v>0</v>
      </c>
      <c r="AM125" s="4667">
        <f t="shared" ref="AM125:AM130" si="44">IF(E125="","",AR125+AS125)</f>
        <v>0</v>
      </c>
      <c r="AN125" s="4667">
        <f t="shared" ref="AN125:AN130" si="45">IF(E125="","",COUNTIF(G125:AK125,"休"))</f>
        <v>0</v>
      </c>
      <c r="AO125" s="4668" t="str">
        <f t="shared" ref="AO125:AO130" si="46">IF(E125="","",IFERROR(ROUND(AN125/AL125,3),""))</f>
        <v/>
      </c>
      <c r="AP125" s="4669" t="e">
        <f>ROUND(AVERAGE(AO125:AO140),3)</f>
        <v>#DIV/0!</v>
      </c>
      <c r="AQ125" s="4528"/>
      <c r="AR125" s="4670">
        <f t="shared" ref="AR125:AR130" si="47">+COUNTIF(G125:AK125,"－")</f>
        <v>0</v>
      </c>
      <c r="AS125" s="4670">
        <f t="shared" ref="AS125:AS130" si="48">+COUNTIF(G125:AK125,"外")</f>
        <v>0</v>
      </c>
    </row>
    <row r="126" spans="1:45" s="4721" customFormat="1" ht="13.5" customHeight="1">
      <c r="A126" s="1135"/>
      <c r="C126" s="4671"/>
      <c r="D126" s="4672"/>
      <c r="E126" s="4673" t="s">
        <v>2031</v>
      </c>
      <c r="F126" s="4662"/>
      <c r="G126" s="4728"/>
      <c r="H126" s="4675"/>
      <c r="I126" s="4699"/>
      <c r="J126" s="4699"/>
      <c r="K126" s="4699"/>
      <c r="L126" s="4699"/>
      <c r="M126" s="4687"/>
      <c r="N126" s="4687"/>
      <c r="O126" s="4687"/>
      <c r="P126" s="4699"/>
      <c r="Q126" s="4699"/>
      <c r="R126" s="4699"/>
      <c r="S126" s="4699"/>
      <c r="T126" s="4687"/>
      <c r="U126" s="4687"/>
      <c r="V126" s="4687"/>
      <c r="W126" s="4699"/>
      <c r="X126" s="4699"/>
      <c r="Y126" s="4699"/>
      <c r="Z126" s="4699"/>
      <c r="AA126" s="4687"/>
      <c r="AB126" s="4687"/>
      <c r="AC126" s="4687"/>
      <c r="AD126" s="4699"/>
      <c r="AE126" s="4699"/>
      <c r="AF126" s="4699"/>
      <c r="AG126" s="4699"/>
      <c r="AH126" s="4752"/>
      <c r="AI126" s="4687"/>
      <c r="AJ126" s="4675"/>
      <c r="AK126" s="4729"/>
      <c r="AL126" s="4666">
        <f t="shared" si="43"/>
        <v>0</v>
      </c>
      <c r="AM126" s="4667">
        <f t="shared" si="44"/>
        <v>0</v>
      </c>
      <c r="AN126" s="4667">
        <f t="shared" si="45"/>
        <v>0</v>
      </c>
      <c r="AO126" s="4668" t="str">
        <f t="shared" si="46"/>
        <v/>
      </c>
      <c r="AP126" s="4679"/>
      <c r="AQ126" s="4528"/>
      <c r="AR126" s="4670">
        <f t="shared" si="47"/>
        <v>0</v>
      </c>
      <c r="AS126" s="4670">
        <f t="shared" si="48"/>
        <v>0</v>
      </c>
    </row>
    <row r="127" spans="1:45" s="4721" customFormat="1">
      <c r="A127" s="1135"/>
      <c r="C127" s="4671"/>
      <c r="D127" s="4672"/>
      <c r="E127" s="4673" t="s">
        <v>2038</v>
      </c>
      <c r="F127" s="4662"/>
      <c r="G127" s="4728"/>
      <c r="H127" s="4675"/>
      <c r="I127" s="4675"/>
      <c r="J127" s="4675"/>
      <c r="K127" s="4675"/>
      <c r="L127" s="4675"/>
      <c r="M127" s="4675"/>
      <c r="N127" s="4675"/>
      <c r="O127" s="4675"/>
      <c r="P127" s="4675"/>
      <c r="Q127" s="4675"/>
      <c r="R127" s="4675"/>
      <c r="S127" s="4675"/>
      <c r="T127" s="4675"/>
      <c r="U127" s="4675"/>
      <c r="V127" s="4675"/>
      <c r="W127" s="4675"/>
      <c r="X127" s="4675"/>
      <c r="Y127" s="4675"/>
      <c r="Z127" s="4675"/>
      <c r="AA127" s="4675"/>
      <c r="AB127" s="4675"/>
      <c r="AC127" s="4675"/>
      <c r="AD127" s="4675"/>
      <c r="AE127" s="4675"/>
      <c r="AF127" s="4675"/>
      <c r="AG127" s="4675"/>
      <c r="AH127" s="4729"/>
      <c r="AI127" s="4729"/>
      <c r="AJ127" s="4729"/>
      <c r="AK127" s="4729"/>
      <c r="AL127" s="4666">
        <f t="shared" si="43"/>
        <v>0</v>
      </c>
      <c r="AM127" s="4667">
        <f t="shared" si="44"/>
        <v>0</v>
      </c>
      <c r="AN127" s="4667">
        <f t="shared" si="45"/>
        <v>0</v>
      </c>
      <c r="AO127" s="4668" t="str">
        <f t="shared" si="46"/>
        <v/>
      </c>
      <c r="AP127" s="4679"/>
      <c r="AQ127" s="4528"/>
      <c r="AR127" s="4670">
        <f t="shared" si="47"/>
        <v>0</v>
      </c>
      <c r="AS127" s="4670">
        <f t="shared" si="48"/>
        <v>0</v>
      </c>
    </row>
    <row r="128" spans="1:45" s="4721" customFormat="1">
      <c r="A128" s="1135"/>
      <c r="C128" s="4671"/>
      <c r="D128" s="4672"/>
      <c r="E128" s="4673" t="s">
        <v>2037</v>
      </c>
      <c r="F128" s="4680"/>
      <c r="G128" s="4728"/>
      <c r="H128" s="4675"/>
      <c r="I128" s="4675"/>
      <c r="J128" s="4675"/>
      <c r="K128" s="4675"/>
      <c r="L128" s="4675"/>
      <c r="M128" s="4675"/>
      <c r="N128" s="4675"/>
      <c r="O128" s="4675"/>
      <c r="P128" s="4675"/>
      <c r="Q128" s="4675"/>
      <c r="R128" s="4675"/>
      <c r="S128" s="4675"/>
      <c r="T128" s="4675"/>
      <c r="U128" s="4675"/>
      <c r="V128" s="4675"/>
      <c r="W128" s="4675"/>
      <c r="X128" s="4675"/>
      <c r="Y128" s="4675"/>
      <c r="Z128" s="4675"/>
      <c r="AA128" s="4675"/>
      <c r="AB128" s="4675"/>
      <c r="AC128" s="4675"/>
      <c r="AD128" s="4675"/>
      <c r="AE128" s="4675"/>
      <c r="AF128" s="4675"/>
      <c r="AG128" s="4675"/>
      <c r="AH128" s="4675"/>
      <c r="AI128" s="4729"/>
      <c r="AJ128" s="4729"/>
      <c r="AK128" s="4729"/>
      <c r="AL128" s="4666">
        <f t="shared" si="43"/>
        <v>0</v>
      </c>
      <c r="AM128" s="4667">
        <f t="shared" si="44"/>
        <v>0</v>
      </c>
      <c r="AN128" s="4667">
        <f t="shared" si="45"/>
        <v>0</v>
      </c>
      <c r="AO128" s="4668" t="str">
        <f t="shared" si="46"/>
        <v/>
      </c>
      <c r="AP128" s="4679"/>
      <c r="AQ128" s="4528"/>
      <c r="AR128" s="4670">
        <f t="shared" si="47"/>
        <v>0</v>
      </c>
      <c r="AS128" s="4670">
        <f t="shared" si="48"/>
        <v>0</v>
      </c>
    </row>
    <row r="129" spans="1:45" s="4721" customFormat="1">
      <c r="A129" s="1135"/>
      <c r="C129" s="4671"/>
      <c r="D129" s="4672"/>
      <c r="E129" s="4673" t="s">
        <v>2036</v>
      </c>
      <c r="F129" s="4662"/>
      <c r="G129" s="4728"/>
      <c r="H129" s="4675"/>
      <c r="I129" s="4675"/>
      <c r="J129" s="4675"/>
      <c r="K129" s="4675"/>
      <c r="L129" s="4675"/>
      <c r="M129" s="4675"/>
      <c r="N129" s="4675"/>
      <c r="O129" s="4675"/>
      <c r="P129" s="4675"/>
      <c r="Q129" s="4675"/>
      <c r="R129" s="4675"/>
      <c r="S129" s="4675"/>
      <c r="T129" s="4675"/>
      <c r="U129" s="4675"/>
      <c r="V129" s="4675"/>
      <c r="W129" s="4675"/>
      <c r="X129" s="4675"/>
      <c r="Y129" s="4675"/>
      <c r="Z129" s="4675"/>
      <c r="AA129" s="4675"/>
      <c r="AB129" s="4675"/>
      <c r="AC129" s="4675"/>
      <c r="AD129" s="4675"/>
      <c r="AE129" s="4675"/>
      <c r="AF129" s="4675"/>
      <c r="AG129" s="4675"/>
      <c r="AH129" s="4675"/>
      <c r="AI129" s="4675"/>
      <c r="AJ129" s="4675"/>
      <c r="AK129" s="4675"/>
      <c r="AL129" s="4666">
        <f t="shared" si="43"/>
        <v>0</v>
      </c>
      <c r="AM129" s="4667">
        <f t="shared" si="44"/>
        <v>0</v>
      </c>
      <c r="AN129" s="4667">
        <f t="shared" si="45"/>
        <v>0</v>
      </c>
      <c r="AO129" s="4668" t="str">
        <f t="shared" si="46"/>
        <v/>
      </c>
      <c r="AP129" s="4679"/>
      <c r="AQ129" s="4528"/>
      <c r="AR129" s="4670">
        <f t="shared" si="47"/>
        <v>0</v>
      </c>
      <c r="AS129" s="4670">
        <f t="shared" si="48"/>
        <v>0</v>
      </c>
    </row>
    <row r="130" spans="1:45" s="4721" customFormat="1">
      <c r="A130" s="1135"/>
      <c r="C130" s="4681"/>
      <c r="D130" s="4682"/>
      <c r="E130" s="4683">
        <f>F$29</f>
        <v>0</v>
      </c>
      <c r="F130" s="4684"/>
      <c r="G130" s="4749"/>
      <c r="H130" s="4687"/>
      <c r="I130" s="4687"/>
      <c r="J130" s="4687"/>
      <c r="K130" s="4687"/>
      <c r="L130" s="4687"/>
      <c r="M130" s="4687"/>
      <c r="N130" s="4687"/>
      <c r="O130" s="4687"/>
      <c r="P130" s="4687"/>
      <c r="Q130" s="4687"/>
      <c r="R130" s="4687"/>
      <c r="S130" s="4687"/>
      <c r="T130" s="4687"/>
      <c r="U130" s="4687"/>
      <c r="V130" s="4687"/>
      <c r="W130" s="4687"/>
      <c r="X130" s="4687"/>
      <c r="Y130" s="4687"/>
      <c r="Z130" s="4687"/>
      <c r="AA130" s="4687"/>
      <c r="AB130" s="4687"/>
      <c r="AC130" s="4687"/>
      <c r="AD130" s="4687"/>
      <c r="AE130" s="4687"/>
      <c r="AF130" s="4687"/>
      <c r="AG130" s="4687"/>
      <c r="AH130" s="4688"/>
      <c r="AI130" s="4688"/>
      <c r="AJ130" s="4688"/>
      <c r="AK130" s="4688"/>
      <c r="AL130" s="4666">
        <f t="shared" si="43"/>
        <v>0</v>
      </c>
      <c r="AM130" s="4667">
        <f t="shared" si="44"/>
        <v>0</v>
      </c>
      <c r="AN130" s="4689">
        <f t="shared" si="45"/>
        <v>0</v>
      </c>
      <c r="AO130" s="4668" t="str">
        <f t="shared" si="46"/>
        <v/>
      </c>
      <c r="AP130" s="4679"/>
      <c r="AQ130" s="4528"/>
      <c r="AR130" s="4670">
        <f t="shared" si="47"/>
        <v>0</v>
      </c>
      <c r="AS130" s="4670">
        <f t="shared" si="48"/>
        <v>0</v>
      </c>
    </row>
    <row r="131" spans="1:45" s="4721" customFormat="1">
      <c r="A131" s="1135"/>
      <c r="C131" s="4659" t="s">
        <v>1917</v>
      </c>
      <c r="D131" s="4660" t="s">
        <v>1916</v>
      </c>
      <c r="E131" s="4651" t="s">
        <v>2046</v>
      </c>
      <c r="F131" s="4690" t="s">
        <v>2019</v>
      </c>
      <c r="G131" s="4653"/>
      <c r="H131" s="4654"/>
      <c r="I131" s="4654"/>
      <c r="J131" s="4654"/>
      <c r="K131" s="4654"/>
      <c r="L131" s="4654"/>
      <c r="M131" s="4654"/>
      <c r="N131" s="4654"/>
      <c r="O131" s="4654"/>
      <c r="P131" s="4654"/>
      <c r="Q131" s="4654"/>
      <c r="R131" s="4654"/>
      <c r="S131" s="4654"/>
      <c r="T131" s="4654"/>
      <c r="U131" s="4654"/>
      <c r="V131" s="4654"/>
      <c r="W131" s="4654"/>
      <c r="X131" s="4654"/>
      <c r="Y131" s="4654"/>
      <c r="Z131" s="4654"/>
      <c r="AA131" s="4654"/>
      <c r="AB131" s="4654"/>
      <c r="AC131" s="4654"/>
      <c r="AD131" s="4654"/>
      <c r="AE131" s="4654"/>
      <c r="AF131" s="4654"/>
      <c r="AG131" s="4654"/>
      <c r="AH131" s="4691"/>
      <c r="AI131" s="4691"/>
      <c r="AJ131" s="4691"/>
      <c r="AK131" s="4691"/>
      <c r="AL131" s="4692"/>
      <c r="AM131" s="4670"/>
      <c r="AN131" s="4693"/>
      <c r="AO131" s="4694"/>
      <c r="AP131" s="4679"/>
      <c r="AQ131" s="4528"/>
      <c r="AR131" s="4532"/>
      <c r="AS131" s="4532"/>
    </row>
    <row r="132" spans="1:45" s="4721" customFormat="1">
      <c r="A132" s="1135"/>
      <c r="C132" s="4671"/>
      <c r="D132" s="4672"/>
      <c r="E132" s="4695" t="s">
        <v>2033</v>
      </c>
      <c r="F132" s="4662"/>
      <c r="G132" s="4726"/>
      <c r="H132" s="4733"/>
      <c r="I132" s="4733"/>
      <c r="J132" s="4733"/>
      <c r="K132" s="4733"/>
      <c r="L132" s="4733"/>
      <c r="M132" s="4733"/>
      <c r="N132" s="4733"/>
      <c r="O132" s="4733"/>
      <c r="P132" s="4733"/>
      <c r="Q132" s="4733"/>
      <c r="R132" s="4733"/>
      <c r="S132" s="4733"/>
      <c r="T132" s="4733"/>
      <c r="U132" s="4733"/>
      <c r="V132" s="4733"/>
      <c r="W132" s="4733"/>
      <c r="X132" s="4733"/>
      <c r="Y132" s="4733"/>
      <c r="Z132" s="4733"/>
      <c r="AA132" s="4733"/>
      <c r="AB132" s="4733"/>
      <c r="AC132" s="4733"/>
      <c r="AD132" s="4733"/>
      <c r="AE132" s="4733"/>
      <c r="AF132" s="4733"/>
      <c r="AG132" s="4733"/>
      <c r="AH132" s="4733"/>
      <c r="AI132" s="4733"/>
      <c r="AJ132" s="4733"/>
      <c r="AK132" s="4733"/>
      <c r="AL132" s="4666">
        <f>IF(E132="","",COUNT($G$122:$AK$122)-AM132)</f>
        <v>0</v>
      </c>
      <c r="AM132" s="4667">
        <f>IF(E132="","",AR132+AS132)</f>
        <v>0</v>
      </c>
      <c r="AN132" s="4667">
        <f>IF(E132="","",COUNTIF(G132:AK132,"休"))</f>
        <v>0</v>
      </c>
      <c r="AO132" s="4668" t="str">
        <f>IF(E132="","",IFERROR(ROUND(AN132/AL132,3),""))</f>
        <v/>
      </c>
      <c r="AP132" s="4679"/>
      <c r="AQ132" s="4528"/>
      <c r="AR132" s="4670">
        <f>+COUNTIF(G132:AK132,"－")</f>
        <v>0</v>
      </c>
      <c r="AS132" s="4670">
        <f>+COUNTIF(G132:AK132,"外")</f>
        <v>0</v>
      </c>
    </row>
    <row r="133" spans="1:45" s="4721" customFormat="1">
      <c r="A133" s="1135"/>
      <c r="C133" s="4671"/>
      <c r="D133" s="4672"/>
      <c r="E133" s="4673" t="s">
        <v>2031</v>
      </c>
      <c r="F133" s="4696"/>
      <c r="G133" s="4735"/>
      <c r="H133" s="4687"/>
      <c r="I133" s="4699"/>
      <c r="J133" s="4699"/>
      <c r="K133" s="4687"/>
      <c r="L133" s="4687"/>
      <c r="M133" s="4687"/>
      <c r="N133" s="4687"/>
      <c r="O133" s="4687"/>
      <c r="P133" s="4699"/>
      <c r="Q133" s="4699"/>
      <c r="R133" s="4699"/>
      <c r="S133" s="4699"/>
      <c r="T133" s="4687"/>
      <c r="U133" s="4687"/>
      <c r="V133" s="4687"/>
      <c r="W133" s="4699"/>
      <c r="X133" s="4699"/>
      <c r="Y133" s="4687"/>
      <c r="Z133" s="4687"/>
      <c r="AA133" s="4687"/>
      <c r="AB133" s="4687"/>
      <c r="AC133" s="4687"/>
      <c r="AD133" s="4699"/>
      <c r="AE133" s="4699"/>
      <c r="AF133" s="4687"/>
      <c r="AG133" s="4687"/>
      <c r="AH133" s="4687"/>
      <c r="AI133" s="4687"/>
      <c r="AJ133" s="4687"/>
      <c r="AK133" s="4687"/>
      <c r="AL133" s="4666">
        <f>IF(E133="","",COUNT($G$122:$AK$122)-AM133)</f>
        <v>0</v>
      </c>
      <c r="AM133" s="4667">
        <f>IF(E133="","",AR133+AS133)</f>
        <v>0</v>
      </c>
      <c r="AN133" s="4667">
        <f>IF(E133="","",COUNTIF(G133:AK133,"休"))</f>
        <v>0</v>
      </c>
      <c r="AO133" s="4668" t="str">
        <f>IF(E133="","",IFERROR(ROUND(AN133/AL133,3),""))</f>
        <v/>
      </c>
      <c r="AP133" s="4679"/>
      <c r="AQ133" s="4528"/>
      <c r="AR133" s="4670">
        <f>+COUNTIF(G133:AK133,"－")</f>
        <v>0</v>
      </c>
      <c r="AS133" s="4670">
        <f>+COUNTIF(G133:AK133,"外")</f>
        <v>0</v>
      </c>
    </row>
    <row r="134" spans="1:45" s="4721" customFormat="1">
      <c r="A134" s="1135"/>
      <c r="C134" s="4671"/>
      <c r="D134" s="4672"/>
      <c r="E134" s="4528"/>
      <c r="F134" s="4696"/>
      <c r="G134" s="4728"/>
      <c r="H134" s="4675"/>
      <c r="I134" s="4675"/>
      <c r="J134" s="4675"/>
      <c r="K134" s="4675"/>
      <c r="L134" s="4675"/>
      <c r="M134" s="4675"/>
      <c r="N134" s="4675"/>
      <c r="O134" s="4675"/>
      <c r="P134" s="4675"/>
      <c r="Q134" s="4675"/>
      <c r="R134" s="4675"/>
      <c r="S134" s="4675"/>
      <c r="T134" s="4675"/>
      <c r="U134" s="4675"/>
      <c r="V134" s="4675"/>
      <c r="W134" s="4675"/>
      <c r="X134" s="4675"/>
      <c r="Y134" s="4675"/>
      <c r="Z134" s="4675"/>
      <c r="AA134" s="4675"/>
      <c r="AB134" s="4675"/>
      <c r="AC134" s="4675"/>
      <c r="AD134" s="4675"/>
      <c r="AE134" s="4675"/>
      <c r="AF134" s="4675"/>
      <c r="AG134" s="4675"/>
      <c r="AH134" s="4676"/>
      <c r="AI134" s="4676"/>
      <c r="AJ134" s="4676"/>
      <c r="AK134" s="4676"/>
      <c r="AL134" s="4666" t="str">
        <f>IF(E134="","",COUNT($G$122:$AK$122)-AM134)</f>
        <v/>
      </c>
      <c r="AM134" s="4667" t="str">
        <f>IF(E134="","",AR134+AS134)</f>
        <v/>
      </c>
      <c r="AN134" s="4667" t="str">
        <f>IF(E134="","",COUNTIF(G134:AK134,"休"))</f>
        <v/>
      </c>
      <c r="AO134" s="4668" t="str">
        <f>IF(E134="","",IFERROR(ROUND(AN134/AL134,3),""))</f>
        <v/>
      </c>
      <c r="AP134" s="4679"/>
      <c r="AQ134" s="4528"/>
      <c r="AR134" s="4670">
        <f>+COUNTIF(G134:AK134,"－")</f>
        <v>0</v>
      </c>
      <c r="AS134" s="4670">
        <f>+COUNTIF(G134:AK134,"外")</f>
        <v>0</v>
      </c>
    </row>
    <row r="135" spans="1:45" s="4721" customFormat="1">
      <c r="A135" s="1135"/>
      <c r="C135" s="4671"/>
      <c r="D135" s="4682"/>
      <c r="E135" s="4697"/>
      <c r="F135" s="4698"/>
      <c r="G135" s="4750"/>
      <c r="H135" s="4699"/>
      <c r="I135" s="4699"/>
      <c r="J135" s="4699"/>
      <c r="K135" s="4699"/>
      <c r="L135" s="4699"/>
      <c r="M135" s="4699"/>
      <c r="N135" s="4699"/>
      <c r="O135" s="4699"/>
      <c r="P135" s="4699"/>
      <c r="Q135" s="4699"/>
      <c r="R135" s="4699"/>
      <c r="S135" s="4699"/>
      <c r="T135" s="4699"/>
      <c r="U135" s="4699"/>
      <c r="V135" s="4699"/>
      <c r="W135" s="4699"/>
      <c r="X135" s="4699"/>
      <c r="Y135" s="4699"/>
      <c r="Z135" s="4699"/>
      <c r="AA135" s="4699"/>
      <c r="AB135" s="4699"/>
      <c r="AC135" s="4699"/>
      <c r="AD135" s="4699"/>
      <c r="AE135" s="4699"/>
      <c r="AF135" s="4699"/>
      <c r="AG135" s="4699"/>
      <c r="AH135" s="4665"/>
      <c r="AI135" s="4665"/>
      <c r="AJ135" s="4665"/>
      <c r="AK135" s="4665"/>
      <c r="AL135" s="4666" t="str">
        <f>IF(E135="","",COUNT($G$122:$AK$122)-AM135)</f>
        <v/>
      </c>
      <c r="AM135" s="4667" t="str">
        <f>IF(E135="","",AR135+AS135)</f>
        <v/>
      </c>
      <c r="AN135" s="4667" t="str">
        <f>IF(E135="","",COUNTIF(G135:AK135,"休"))</f>
        <v/>
      </c>
      <c r="AO135" s="4668" t="str">
        <f>IF(E135="","",IFERROR(ROUND(AN135/AL135,3),""))</f>
        <v/>
      </c>
      <c r="AP135" s="4679"/>
      <c r="AQ135" s="4528"/>
      <c r="AR135" s="4670">
        <f>+COUNTIF(G135:AK135,"－")</f>
        <v>0</v>
      </c>
      <c r="AS135" s="4670">
        <f>+COUNTIF(G135:AK135,"外")</f>
        <v>0</v>
      </c>
    </row>
    <row r="136" spans="1:45" s="4721" customFormat="1">
      <c r="A136" s="1135"/>
      <c r="C136" s="4671"/>
      <c r="D136" s="4660" t="s">
        <v>1915</v>
      </c>
      <c r="E136" s="4651" t="s">
        <v>2046</v>
      </c>
      <c r="F136" s="4700" t="s">
        <v>2019</v>
      </c>
      <c r="G136" s="4653"/>
      <c r="H136" s="4654"/>
      <c r="I136" s="4654"/>
      <c r="J136" s="4654"/>
      <c r="K136" s="4654"/>
      <c r="L136" s="4654"/>
      <c r="M136" s="4654"/>
      <c r="N136" s="4654"/>
      <c r="O136" s="4654"/>
      <c r="P136" s="4654"/>
      <c r="Q136" s="4654"/>
      <c r="R136" s="4654"/>
      <c r="S136" s="4654"/>
      <c r="T136" s="4654"/>
      <c r="U136" s="4654"/>
      <c r="V136" s="4654"/>
      <c r="W136" s="4654"/>
      <c r="X136" s="4654"/>
      <c r="Y136" s="4654"/>
      <c r="Z136" s="4654"/>
      <c r="AA136" s="4654"/>
      <c r="AB136" s="4654"/>
      <c r="AC136" s="4654"/>
      <c r="AD136" s="4654"/>
      <c r="AE136" s="4654"/>
      <c r="AF136" s="4654"/>
      <c r="AG136" s="4654"/>
      <c r="AH136" s="4691"/>
      <c r="AI136" s="4691"/>
      <c r="AJ136" s="4691"/>
      <c r="AK136" s="4691"/>
      <c r="AL136" s="4692"/>
      <c r="AM136" s="4670"/>
      <c r="AN136" s="4701"/>
      <c r="AO136" s="4694"/>
      <c r="AP136" s="4679"/>
      <c r="AQ136" s="4528"/>
      <c r="AR136" s="4532"/>
      <c r="AS136" s="4532"/>
    </row>
    <row r="137" spans="1:45" s="4721" customFormat="1">
      <c r="A137" s="1135"/>
      <c r="C137" s="4671"/>
      <c r="D137" s="4672"/>
      <c r="E137" s="4702" t="s">
        <v>2031</v>
      </c>
      <c r="F137" s="4662"/>
      <c r="G137" s="4663"/>
      <c r="H137" s="4664"/>
      <c r="I137" s="4664"/>
      <c r="J137" s="4733"/>
      <c r="K137" s="4733"/>
      <c r="L137" s="4664"/>
      <c r="M137" s="4664"/>
      <c r="N137" s="4664"/>
      <c r="O137" s="4664"/>
      <c r="P137" s="4733"/>
      <c r="Q137" s="4733"/>
      <c r="R137" s="4664"/>
      <c r="S137" s="4664"/>
      <c r="T137" s="4664"/>
      <c r="U137" s="4664"/>
      <c r="V137" s="4733"/>
      <c r="W137" s="4733"/>
      <c r="X137" s="4664"/>
      <c r="Y137" s="4664"/>
      <c r="Z137" s="4664"/>
      <c r="AA137" s="4664"/>
      <c r="AB137" s="4733"/>
      <c r="AC137" s="4733"/>
      <c r="AD137" s="4664"/>
      <c r="AE137" s="4664"/>
      <c r="AF137" s="4733"/>
      <c r="AG137" s="4733"/>
      <c r="AH137" s="4664"/>
      <c r="AI137" s="4664"/>
      <c r="AJ137" s="4664"/>
      <c r="AK137" s="4664"/>
      <c r="AL137" s="4666">
        <f>IF(E137="","",COUNT($G$122:$AK$122)-AM137)</f>
        <v>0</v>
      </c>
      <c r="AM137" s="4667">
        <f>IF(E137="","",AR137+AS137)</f>
        <v>0</v>
      </c>
      <c r="AN137" s="4667">
        <f>IF(E137="","",COUNTIF(G137:AK137,"休"))</f>
        <v>0</v>
      </c>
      <c r="AO137" s="4668" t="str">
        <f>IF(E137="","",IFERROR(ROUND(AN137/AL137,3),""))</f>
        <v/>
      </c>
      <c r="AP137" s="4679"/>
      <c r="AQ137" s="4528"/>
      <c r="AR137" s="4670">
        <f>+COUNTIF(G137:AK137,"－")</f>
        <v>0</v>
      </c>
      <c r="AS137" s="4670">
        <f>+COUNTIF(G137:AK137,"外")</f>
        <v>0</v>
      </c>
    </row>
    <row r="138" spans="1:45" s="4721" customFormat="1">
      <c r="A138" s="1135"/>
      <c r="C138" s="4671"/>
      <c r="D138" s="4672"/>
      <c r="E138" s="4528"/>
      <c r="F138" s="4696"/>
      <c r="G138" s="4674"/>
      <c r="H138" s="4675"/>
      <c r="I138" s="4675"/>
      <c r="J138" s="4675"/>
      <c r="K138" s="4675"/>
      <c r="L138" s="4675"/>
      <c r="M138" s="4675"/>
      <c r="N138" s="4675"/>
      <c r="O138" s="4675"/>
      <c r="P138" s="4675"/>
      <c r="Q138" s="4675"/>
      <c r="R138" s="4675"/>
      <c r="S138" s="4675"/>
      <c r="T138" s="4675"/>
      <c r="U138" s="4675"/>
      <c r="V138" s="4675"/>
      <c r="W138" s="4675"/>
      <c r="X138" s="4675"/>
      <c r="Y138" s="4675"/>
      <c r="Z138" s="4675"/>
      <c r="AA138" s="4675"/>
      <c r="AB138" s="4675"/>
      <c r="AC138" s="4675"/>
      <c r="AD138" s="4675"/>
      <c r="AE138" s="4675"/>
      <c r="AF138" s="4675"/>
      <c r="AG138" s="4675"/>
      <c r="AH138" s="4676"/>
      <c r="AI138" s="4676"/>
      <c r="AJ138" s="4676"/>
      <c r="AK138" s="4676"/>
      <c r="AL138" s="4666" t="str">
        <f>IF(E138="","",COUNT($G$122:$AK$122)-AM138)</f>
        <v/>
      </c>
      <c r="AM138" s="4667" t="str">
        <f>IF(E138="","",AR138+AS138)</f>
        <v/>
      </c>
      <c r="AN138" s="4667" t="str">
        <f>IF(E138="","",COUNTIF(G138:AK138,"休"))</f>
        <v/>
      </c>
      <c r="AO138" s="4668" t="str">
        <f>IF(E138="","",IFERROR(ROUND(AN138/AL138,3),""))</f>
        <v/>
      </c>
      <c r="AP138" s="4679"/>
      <c r="AQ138" s="4528"/>
      <c r="AR138" s="4670">
        <f>+COUNTIF(G138:AK138,"－")</f>
        <v>0</v>
      </c>
      <c r="AS138" s="4670">
        <f>+COUNTIF(G138:AK138,"外")</f>
        <v>0</v>
      </c>
    </row>
    <row r="139" spans="1:45" s="4721" customFormat="1">
      <c r="A139" s="1135"/>
      <c r="C139" s="4671"/>
      <c r="D139" s="4672"/>
      <c r="E139" s="4704"/>
      <c r="F139" s="4696"/>
      <c r="G139" s="4674"/>
      <c r="H139" s="4675"/>
      <c r="I139" s="4675"/>
      <c r="J139" s="4675"/>
      <c r="K139" s="4675"/>
      <c r="L139" s="4675"/>
      <c r="M139" s="4675"/>
      <c r="N139" s="4675"/>
      <c r="O139" s="4675"/>
      <c r="P139" s="4675"/>
      <c r="Q139" s="4675"/>
      <c r="R139" s="4675"/>
      <c r="S139" s="4675"/>
      <c r="T139" s="4675"/>
      <c r="U139" s="4675"/>
      <c r="V139" s="4675"/>
      <c r="W139" s="4675"/>
      <c r="X139" s="4675"/>
      <c r="Y139" s="4675"/>
      <c r="Z139" s="4675"/>
      <c r="AA139" s="4675"/>
      <c r="AB139" s="4675"/>
      <c r="AC139" s="4675"/>
      <c r="AD139" s="4675"/>
      <c r="AE139" s="4675"/>
      <c r="AF139" s="4675"/>
      <c r="AG139" s="4675"/>
      <c r="AH139" s="4676"/>
      <c r="AI139" s="4676"/>
      <c r="AJ139" s="4676"/>
      <c r="AK139" s="4676"/>
      <c r="AL139" s="4666" t="str">
        <f>IF(E139="","",COUNT($G$122:$AK$122)-AM139)</f>
        <v/>
      </c>
      <c r="AM139" s="4667" t="str">
        <f>IF(E139="","",AR139+AS139)</f>
        <v/>
      </c>
      <c r="AN139" s="4667" t="str">
        <f>IF(E139="","",COUNTIF(G139:AK139,"休"))</f>
        <v/>
      </c>
      <c r="AO139" s="4668" t="str">
        <f>IF(E139="","",IFERROR(ROUND(AN139/AL139,3),""))</f>
        <v/>
      </c>
      <c r="AP139" s="4679"/>
      <c r="AQ139" s="4528"/>
      <c r="AR139" s="4670">
        <f>+COUNTIF(G139:AK139,"－")</f>
        <v>0</v>
      </c>
      <c r="AS139" s="4670">
        <f>+COUNTIF(G139:AK139,"外")</f>
        <v>0</v>
      </c>
    </row>
    <row r="140" spans="1:45" s="4721" customFormat="1" ht="14.25" thickBot="1">
      <c r="A140" s="1135"/>
      <c r="C140" s="4681"/>
      <c r="D140" s="4682"/>
      <c r="E140" s="4697"/>
      <c r="F140" s="4698"/>
      <c r="G140" s="4749"/>
      <c r="H140" s="4686"/>
      <c r="I140" s="4686"/>
      <c r="J140" s="4686"/>
      <c r="K140" s="4686"/>
      <c r="L140" s="4686"/>
      <c r="M140" s="4686"/>
      <c r="N140" s="4686"/>
      <c r="O140" s="4686"/>
      <c r="P140" s="4686"/>
      <c r="Q140" s="4686"/>
      <c r="R140" s="4686"/>
      <c r="S140" s="4686"/>
      <c r="T140" s="4686"/>
      <c r="U140" s="4686"/>
      <c r="V140" s="4686"/>
      <c r="W140" s="4686"/>
      <c r="X140" s="4686"/>
      <c r="Y140" s="4686"/>
      <c r="Z140" s="4686"/>
      <c r="AA140" s="4686"/>
      <c r="AB140" s="4686"/>
      <c r="AC140" s="4686"/>
      <c r="AD140" s="4686"/>
      <c r="AE140" s="4686"/>
      <c r="AF140" s="4686"/>
      <c r="AG140" s="4686"/>
      <c r="AH140" s="4706"/>
      <c r="AI140" s="4706"/>
      <c r="AJ140" s="4706"/>
      <c r="AK140" s="4706"/>
      <c r="AL140" s="4707" t="str">
        <f>IF(E140="","",COUNT($G$122:$AK$122)-AM140)</f>
        <v/>
      </c>
      <c r="AM140" s="4689" t="str">
        <f>IF(E140="","",AR140+AS140)</f>
        <v/>
      </c>
      <c r="AN140" s="4689" t="str">
        <f>IF(E140="","",COUNTIF(G140:AK140,"休"))</f>
        <v/>
      </c>
      <c r="AO140" s="4668" t="str">
        <f>IF(E140="","",IFERROR(ROUND(AN140/AL140,3),""))</f>
        <v/>
      </c>
      <c r="AP140" s="4709"/>
      <c r="AQ140" s="4528"/>
      <c r="AR140" s="4670">
        <f>+COUNTIF(G140:AK140,"－")</f>
        <v>0</v>
      </c>
      <c r="AS140" s="4670">
        <f>+COUNTIF(G140:AK140,"外")</f>
        <v>0</v>
      </c>
    </row>
    <row r="141" spans="1:45" ht="14.25" thickBot="1">
      <c r="C141" s="4710"/>
      <c r="D141" s="4711"/>
      <c r="E141" s="4704"/>
      <c r="F141" s="4623"/>
      <c r="G141" s="4665"/>
      <c r="H141" s="4665"/>
      <c r="I141" s="4665"/>
      <c r="J141" s="4665"/>
      <c r="K141" s="4665"/>
      <c r="L141" s="4665"/>
      <c r="M141" s="4665"/>
      <c r="N141" s="4665"/>
      <c r="O141" s="4665"/>
      <c r="P141" s="4665"/>
      <c r="Q141" s="4665"/>
      <c r="R141" s="4665"/>
      <c r="S141" s="4665"/>
      <c r="T141" s="4665"/>
      <c r="U141" s="4665"/>
      <c r="V141" s="4665"/>
      <c r="W141" s="4665"/>
      <c r="X141" s="4665"/>
      <c r="Y141" s="4665"/>
      <c r="Z141" s="4665"/>
      <c r="AA141" s="4665"/>
      <c r="AB141" s="4665"/>
      <c r="AC141" s="4665"/>
      <c r="AD141" s="4665"/>
      <c r="AE141" s="4665"/>
      <c r="AF141" s="4665"/>
      <c r="AG141" s="4665"/>
      <c r="AH141" s="4665"/>
      <c r="AI141" s="4665"/>
      <c r="AJ141" s="4665"/>
      <c r="AK141" s="4665"/>
      <c r="AL141" s="4712"/>
      <c r="AM141" s="4713"/>
      <c r="AO141" s="4714" t="s">
        <v>2018</v>
      </c>
      <c r="AP141" s="4715" t="e">
        <f>IF(AP125&gt;=0.285,"OK","NG")</f>
        <v>#DIV/0!</v>
      </c>
      <c r="AR141" s="4713"/>
      <c r="AS141" s="4713"/>
    </row>
    <row r="142" spans="1:45">
      <c r="C142" s="4710"/>
      <c r="D142" s="4711"/>
      <c r="E142" s="4704"/>
      <c r="F142" s="4623"/>
      <c r="G142" s="4665"/>
      <c r="H142" s="4665"/>
      <c r="I142" s="4665"/>
      <c r="J142" s="4665"/>
      <c r="K142" s="4665"/>
      <c r="L142" s="4665"/>
      <c r="M142" s="4665"/>
      <c r="N142" s="4665"/>
      <c r="O142" s="4665"/>
      <c r="P142" s="4665"/>
      <c r="Q142" s="4665"/>
      <c r="R142" s="4665"/>
      <c r="S142" s="4665"/>
      <c r="T142" s="4665"/>
      <c r="U142" s="4665"/>
      <c r="V142" s="4665"/>
      <c r="W142" s="4665"/>
      <c r="X142" s="4665"/>
      <c r="Y142" s="4665"/>
      <c r="Z142" s="4665"/>
      <c r="AA142" s="4665"/>
      <c r="AB142" s="4665"/>
      <c r="AC142" s="4665"/>
      <c r="AD142" s="4665"/>
      <c r="AE142" s="4665"/>
      <c r="AF142" s="4665"/>
      <c r="AG142" s="4665"/>
      <c r="AH142" s="4665"/>
      <c r="AI142" s="4665"/>
      <c r="AJ142" s="4665"/>
      <c r="AK142" s="4665"/>
      <c r="AL142" s="4712"/>
      <c r="AM142" s="4713"/>
      <c r="AO142" s="4753"/>
      <c r="AP142" s="4668"/>
      <c r="AR142" s="4713"/>
      <c r="AS142" s="4713"/>
    </row>
    <row r="143" spans="1:45" hidden="1">
      <c r="G143" s="4529" t="e">
        <f>YEAR(G146)</f>
        <v>#VALUE!</v>
      </c>
      <c r="H143" s="4529" t="e">
        <f>MONTH(G146)</f>
        <v>#VALUE!</v>
      </c>
    </row>
    <row r="144" spans="1:45">
      <c r="C144" s="4624"/>
      <c r="D144" s="4625"/>
      <c r="E144" s="4626"/>
      <c r="F144" s="4717" t="s">
        <v>2022</v>
      </c>
      <c r="G144" s="4628" t="e">
        <f>G146</f>
        <v>#VALUE!</v>
      </c>
      <c r="H144" s="4629"/>
      <c r="I144" s="4629"/>
      <c r="J144" s="4629"/>
      <c r="K144" s="4629"/>
      <c r="L144" s="4629"/>
      <c r="M144" s="4629"/>
      <c r="N144" s="4629"/>
      <c r="O144" s="4629"/>
      <c r="P144" s="4629"/>
      <c r="Q144" s="4629"/>
      <c r="R144" s="4629"/>
      <c r="S144" s="4629"/>
      <c r="T144" s="4629"/>
      <c r="U144" s="4629"/>
      <c r="V144" s="4629"/>
      <c r="W144" s="4629"/>
      <c r="X144" s="4629"/>
      <c r="Y144" s="4629"/>
      <c r="Z144" s="4629"/>
      <c r="AA144" s="4629"/>
      <c r="AB144" s="4629"/>
      <c r="AC144" s="4629"/>
      <c r="AD144" s="4629"/>
      <c r="AE144" s="4629"/>
      <c r="AF144" s="4629"/>
      <c r="AG144" s="4629"/>
      <c r="AH144" s="4629"/>
      <c r="AI144" s="4629"/>
      <c r="AJ144" s="4629"/>
      <c r="AK144" s="4629"/>
      <c r="AL144" s="4739" t="s">
        <v>2045</v>
      </c>
      <c r="AM144" s="4740" t="s">
        <v>2044</v>
      </c>
      <c r="AN144" s="4741" t="s">
        <v>1920</v>
      </c>
      <c r="AO144" s="4553" t="s">
        <v>2043</v>
      </c>
      <c r="AP144" s="4551" t="s">
        <v>2042</v>
      </c>
      <c r="AR144" s="4631" t="s">
        <v>1950</v>
      </c>
      <c r="AS144" s="4631" t="s">
        <v>1951</v>
      </c>
    </row>
    <row r="145" spans="1:45" ht="13.5" hidden="1" customHeight="1">
      <c r="C145" s="4632"/>
      <c r="D145" s="4633"/>
      <c r="E145" s="4634"/>
      <c r="F145" s="4718"/>
      <c r="G145" s="4640" t="e">
        <f>DATE($G143,$H143,1)</f>
        <v>#VALUE!</v>
      </c>
      <c r="H145" s="4640" t="e">
        <f t="shared" ref="H145:AK145" si="49">G145+1</f>
        <v>#VALUE!</v>
      </c>
      <c r="I145" s="4640" t="e">
        <f t="shared" si="49"/>
        <v>#VALUE!</v>
      </c>
      <c r="J145" s="4640" t="e">
        <f t="shared" si="49"/>
        <v>#VALUE!</v>
      </c>
      <c r="K145" s="4640" t="e">
        <f t="shared" si="49"/>
        <v>#VALUE!</v>
      </c>
      <c r="L145" s="4640" t="e">
        <f t="shared" si="49"/>
        <v>#VALUE!</v>
      </c>
      <c r="M145" s="4640" t="e">
        <f t="shared" si="49"/>
        <v>#VALUE!</v>
      </c>
      <c r="N145" s="4640" t="e">
        <f t="shared" si="49"/>
        <v>#VALUE!</v>
      </c>
      <c r="O145" s="4640" t="e">
        <f t="shared" si="49"/>
        <v>#VALUE!</v>
      </c>
      <c r="P145" s="4640" t="e">
        <f t="shared" si="49"/>
        <v>#VALUE!</v>
      </c>
      <c r="Q145" s="4640" t="e">
        <f t="shared" si="49"/>
        <v>#VALUE!</v>
      </c>
      <c r="R145" s="4640" t="e">
        <f t="shared" si="49"/>
        <v>#VALUE!</v>
      </c>
      <c r="S145" s="4640" t="e">
        <f t="shared" si="49"/>
        <v>#VALUE!</v>
      </c>
      <c r="T145" s="4640" t="e">
        <f t="shared" si="49"/>
        <v>#VALUE!</v>
      </c>
      <c r="U145" s="4640" t="e">
        <f t="shared" si="49"/>
        <v>#VALUE!</v>
      </c>
      <c r="V145" s="4640" t="e">
        <f t="shared" si="49"/>
        <v>#VALUE!</v>
      </c>
      <c r="W145" s="4640" t="e">
        <f t="shared" si="49"/>
        <v>#VALUE!</v>
      </c>
      <c r="X145" s="4640" t="e">
        <f t="shared" si="49"/>
        <v>#VALUE!</v>
      </c>
      <c r="Y145" s="4640" t="e">
        <f t="shared" si="49"/>
        <v>#VALUE!</v>
      </c>
      <c r="Z145" s="4640" t="e">
        <f t="shared" si="49"/>
        <v>#VALUE!</v>
      </c>
      <c r="AA145" s="4640" t="e">
        <f t="shared" si="49"/>
        <v>#VALUE!</v>
      </c>
      <c r="AB145" s="4640" t="e">
        <f t="shared" si="49"/>
        <v>#VALUE!</v>
      </c>
      <c r="AC145" s="4640" t="e">
        <f t="shared" si="49"/>
        <v>#VALUE!</v>
      </c>
      <c r="AD145" s="4640" t="e">
        <f t="shared" si="49"/>
        <v>#VALUE!</v>
      </c>
      <c r="AE145" s="4640" t="e">
        <f t="shared" si="49"/>
        <v>#VALUE!</v>
      </c>
      <c r="AF145" s="4640" t="e">
        <f t="shared" si="49"/>
        <v>#VALUE!</v>
      </c>
      <c r="AG145" s="4640" t="e">
        <f t="shared" si="49"/>
        <v>#VALUE!</v>
      </c>
      <c r="AH145" s="4640" t="e">
        <f t="shared" si="49"/>
        <v>#VALUE!</v>
      </c>
      <c r="AI145" s="4640" t="e">
        <f t="shared" si="49"/>
        <v>#VALUE!</v>
      </c>
      <c r="AJ145" s="4640" t="e">
        <f t="shared" si="49"/>
        <v>#VALUE!</v>
      </c>
      <c r="AK145" s="4640" t="e">
        <f t="shared" si="49"/>
        <v>#VALUE!</v>
      </c>
      <c r="AL145" s="4742"/>
      <c r="AM145" s="4743"/>
      <c r="AN145" s="4744"/>
      <c r="AO145" s="4553"/>
      <c r="AP145" s="4551"/>
      <c r="AR145" s="4631"/>
      <c r="AS145" s="4631"/>
    </row>
    <row r="146" spans="1:45">
      <c r="C146" s="4632"/>
      <c r="D146" s="4633"/>
      <c r="E146" s="4634"/>
      <c r="F146" s="4719" t="s">
        <v>1655</v>
      </c>
      <c r="G146" s="4720" t="e">
        <f>IF(EDATE(G121,1)&gt;$G$7,"",EDATE(G121,1))</f>
        <v>#VALUE!</v>
      </c>
      <c r="H146" s="4640" t="e">
        <f t="shared" ref="H146:AK146" si="50">IF(H145&gt;$G$7,"",IF(G146=EOMONTH(DATE($G143,$H143,1),0),"",IF(G146="","",G146+1)))</f>
        <v>#VALUE!</v>
      </c>
      <c r="I146" s="4640" t="e">
        <f t="shared" si="50"/>
        <v>#VALUE!</v>
      </c>
      <c r="J146" s="4640" t="e">
        <f t="shared" si="50"/>
        <v>#VALUE!</v>
      </c>
      <c r="K146" s="4640" t="e">
        <f t="shared" si="50"/>
        <v>#VALUE!</v>
      </c>
      <c r="L146" s="4640" t="e">
        <f t="shared" si="50"/>
        <v>#VALUE!</v>
      </c>
      <c r="M146" s="4640" t="e">
        <f t="shared" si="50"/>
        <v>#VALUE!</v>
      </c>
      <c r="N146" s="4640" t="e">
        <f t="shared" si="50"/>
        <v>#VALUE!</v>
      </c>
      <c r="O146" s="4640" t="e">
        <f t="shared" si="50"/>
        <v>#VALUE!</v>
      </c>
      <c r="P146" s="4640" t="e">
        <f t="shared" si="50"/>
        <v>#VALUE!</v>
      </c>
      <c r="Q146" s="4640" t="e">
        <f t="shared" si="50"/>
        <v>#VALUE!</v>
      </c>
      <c r="R146" s="4640" t="e">
        <f t="shared" si="50"/>
        <v>#VALUE!</v>
      </c>
      <c r="S146" s="4640" t="e">
        <f t="shared" si="50"/>
        <v>#VALUE!</v>
      </c>
      <c r="T146" s="4640" t="e">
        <f t="shared" si="50"/>
        <v>#VALUE!</v>
      </c>
      <c r="U146" s="4640" t="e">
        <f t="shared" si="50"/>
        <v>#VALUE!</v>
      </c>
      <c r="V146" s="4640" t="e">
        <f t="shared" si="50"/>
        <v>#VALUE!</v>
      </c>
      <c r="W146" s="4640" t="e">
        <f t="shared" si="50"/>
        <v>#VALUE!</v>
      </c>
      <c r="X146" s="4640" t="e">
        <f t="shared" si="50"/>
        <v>#VALUE!</v>
      </c>
      <c r="Y146" s="4640" t="e">
        <f t="shared" si="50"/>
        <v>#VALUE!</v>
      </c>
      <c r="Z146" s="4640" t="e">
        <f t="shared" si="50"/>
        <v>#VALUE!</v>
      </c>
      <c r="AA146" s="4640" t="e">
        <f t="shared" si="50"/>
        <v>#VALUE!</v>
      </c>
      <c r="AB146" s="4640" t="e">
        <f t="shared" si="50"/>
        <v>#VALUE!</v>
      </c>
      <c r="AC146" s="4640" t="e">
        <f t="shared" si="50"/>
        <v>#VALUE!</v>
      </c>
      <c r="AD146" s="4640" t="e">
        <f t="shared" si="50"/>
        <v>#VALUE!</v>
      </c>
      <c r="AE146" s="4640" t="e">
        <f t="shared" si="50"/>
        <v>#VALUE!</v>
      </c>
      <c r="AF146" s="4640" t="e">
        <f t="shared" si="50"/>
        <v>#VALUE!</v>
      </c>
      <c r="AG146" s="4640" t="e">
        <f t="shared" si="50"/>
        <v>#VALUE!</v>
      </c>
      <c r="AH146" s="4640" t="e">
        <f t="shared" si="50"/>
        <v>#VALUE!</v>
      </c>
      <c r="AI146" s="4640" t="e">
        <f t="shared" si="50"/>
        <v>#VALUE!</v>
      </c>
      <c r="AJ146" s="4640" t="e">
        <f t="shared" si="50"/>
        <v>#VALUE!</v>
      </c>
      <c r="AK146" s="4640" t="e">
        <f t="shared" si="50"/>
        <v>#VALUE!</v>
      </c>
      <c r="AL146" s="4742"/>
      <c r="AM146" s="4743"/>
      <c r="AN146" s="4744"/>
      <c r="AO146" s="4553"/>
      <c r="AP146" s="4551"/>
      <c r="AR146" s="4631"/>
      <c r="AS146" s="4631"/>
    </row>
    <row r="147" spans="1:45" s="4721" customFormat="1">
      <c r="A147" s="1135"/>
      <c r="C147" s="4642"/>
      <c r="D147" s="4643"/>
      <c r="E147" s="4644"/>
      <c r="F147" s="4722" t="s">
        <v>1905</v>
      </c>
      <c r="G147" s="4723" t="str">
        <f t="shared" ref="G147:AK147" si="51">IFERROR(TEXT(WEEKDAY(+G146),"aaa"),"")</f>
        <v/>
      </c>
      <c r="H147" s="4723" t="str">
        <f t="shared" si="51"/>
        <v/>
      </c>
      <c r="I147" s="4723" t="str">
        <f t="shared" si="51"/>
        <v/>
      </c>
      <c r="J147" s="4723" t="str">
        <f t="shared" si="51"/>
        <v/>
      </c>
      <c r="K147" s="4723" t="str">
        <f t="shared" si="51"/>
        <v/>
      </c>
      <c r="L147" s="4723" t="str">
        <f t="shared" si="51"/>
        <v/>
      </c>
      <c r="M147" s="4723" t="str">
        <f t="shared" si="51"/>
        <v/>
      </c>
      <c r="N147" s="4723" t="str">
        <f t="shared" si="51"/>
        <v/>
      </c>
      <c r="O147" s="4723" t="str">
        <f t="shared" si="51"/>
        <v/>
      </c>
      <c r="P147" s="4723" t="str">
        <f t="shared" si="51"/>
        <v/>
      </c>
      <c r="Q147" s="4723" t="str">
        <f t="shared" si="51"/>
        <v/>
      </c>
      <c r="R147" s="4723" t="str">
        <f t="shared" si="51"/>
        <v/>
      </c>
      <c r="S147" s="4723" t="str">
        <f t="shared" si="51"/>
        <v/>
      </c>
      <c r="T147" s="4723" t="str">
        <f t="shared" si="51"/>
        <v/>
      </c>
      <c r="U147" s="4723" t="str">
        <f t="shared" si="51"/>
        <v/>
      </c>
      <c r="V147" s="4723" t="str">
        <f t="shared" si="51"/>
        <v/>
      </c>
      <c r="W147" s="4723" t="str">
        <f t="shared" si="51"/>
        <v/>
      </c>
      <c r="X147" s="4723" t="str">
        <f t="shared" si="51"/>
        <v/>
      </c>
      <c r="Y147" s="4723" t="str">
        <f t="shared" si="51"/>
        <v/>
      </c>
      <c r="Z147" s="4723" t="str">
        <f t="shared" si="51"/>
        <v/>
      </c>
      <c r="AA147" s="4723" t="str">
        <f t="shared" si="51"/>
        <v/>
      </c>
      <c r="AB147" s="4723" t="str">
        <f t="shared" si="51"/>
        <v/>
      </c>
      <c r="AC147" s="4723" t="str">
        <f t="shared" si="51"/>
        <v/>
      </c>
      <c r="AD147" s="4723" t="str">
        <f t="shared" si="51"/>
        <v/>
      </c>
      <c r="AE147" s="4723" t="str">
        <f t="shared" si="51"/>
        <v/>
      </c>
      <c r="AF147" s="4723" t="str">
        <f t="shared" si="51"/>
        <v/>
      </c>
      <c r="AG147" s="4723" t="str">
        <f t="shared" si="51"/>
        <v/>
      </c>
      <c r="AH147" s="4723" t="str">
        <f t="shared" si="51"/>
        <v/>
      </c>
      <c r="AI147" s="4723" t="str">
        <f t="shared" si="51"/>
        <v/>
      </c>
      <c r="AJ147" s="4723" t="str">
        <f t="shared" si="51"/>
        <v/>
      </c>
      <c r="AK147" s="4723" t="str">
        <f t="shared" si="51"/>
        <v/>
      </c>
      <c r="AL147" s="4742"/>
      <c r="AM147" s="4743"/>
      <c r="AN147" s="4744"/>
      <c r="AO147" s="4553"/>
      <c r="AP147" s="4551"/>
      <c r="AQ147" s="4528"/>
      <c r="AR147" s="4631"/>
      <c r="AS147" s="4631"/>
    </row>
    <row r="148" spans="1:45" s="4721" customFormat="1" ht="21" customHeight="1">
      <c r="A148" s="1135"/>
      <c r="C148" s="4724" t="s">
        <v>2041</v>
      </c>
      <c r="D148" s="4725" t="s">
        <v>2049</v>
      </c>
      <c r="E148" s="4651" t="s">
        <v>2046</v>
      </c>
      <c r="F148" s="4652" t="s">
        <v>2019</v>
      </c>
      <c r="G148" s="4653"/>
      <c r="H148" s="4654"/>
      <c r="I148" s="4654"/>
      <c r="J148" s="4654"/>
      <c r="K148" s="4654"/>
      <c r="L148" s="4654"/>
      <c r="M148" s="4654"/>
      <c r="N148" s="4654"/>
      <c r="O148" s="4654"/>
      <c r="P148" s="4654"/>
      <c r="Q148" s="4654"/>
      <c r="R148" s="4654"/>
      <c r="S148" s="4654"/>
      <c r="T148" s="4654"/>
      <c r="U148" s="4654"/>
      <c r="V148" s="4654"/>
      <c r="W148" s="4654"/>
      <c r="X148" s="4654"/>
      <c r="Y148" s="4654"/>
      <c r="Z148" s="4654"/>
      <c r="AA148" s="4654"/>
      <c r="AB148" s="4654"/>
      <c r="AC148" s="4654"/>
      <c r="AD148" s="4654"/>
      <c r="AE148" s="4654"/>
      <c r="AF148" s="4654"/>
      <c r="AG148" s="4654"/>
      <c r="AH148" s="4691"/>
      <c r="AI148" s="4691"/>
      <c r="AJ148" s="4691"/>
      <c r="AK148" s="4691"/>
      <c r="AL148" s="4745"/>
      <c r="AM148" s="4746"/>
      <c r="AN148" s="4747"/>
      <c r="AO148" s="4656" t="s">
        <v>1948</v>
      </c>
      <c r="AP148" s="4655" t="s">
        <v>1949</v>
      </c>
      <c r="AQ148" s="4528"/>
      <c r="AR148" s="4657"/>
      <c r="AS148" s="4657"/>
    </row>
    <row r="149" spans="1:45" s="4721" customFormat="1" ht="13.5" customHeight="1">
      <c r="A149" s="1135"/>
      <c r="C149" s="4659" t="s">
        <v>1919</v>
      </c>
      <c r="D149" s="4660" t="s">
        <v>1918</v>
      </c>
      <c r="E149" s="4661" t="s">
        <v>2033</v>
      </c>
      <c r="F149" s="4662"/>
      <c r="G149" s="4663"/>
      <c r="H149" s="4664"/>
      <c r="I149" s="4664"/>
      <c r="J149" s="4664"/>
      <c r="K149" s="4733"/>
      <c r="L149" s="4733"/>
      <c r="M149" s="4733"/>
      <c r="N149" s="4733"/>
      <c r="O149" s="4664"/>
      <c r="P149" s="4664"/>
      <c r="Q149" s="4733"/>
      <c r="R149" s="4733"/>
      <c r="S149" s="4733"/>
      <c r="T149" s="4733"/>
      <c r="U149" s="4733"/>
      <c r="V149" s="4664"/>
      <c r="W149" s="4664"/>
      <c r="X149" s="4733"/>
      <c r="Y149" s="4733"/>
      <c r="Z149" s="4733"/>
      <c r="AA149" s="4733"/>
      <c r="AB149" s="4733"/>
      <c r="AC149" s="4664"/>
      <c r="AD149" s="4664"/>
      <c r="AE149" s="4733"/>
      <c r="AF149" s="4733"/>
      <c r="AG149" s="4733"/>
      <c r="AH149" s="4733"/>
      <c r="AI149" s="4733"/>
      <c r="AJ149" s="4748"/>
      <c r="AK149" s="4748"/>
      <c r="AL149" s="4666">
        <f t="shared" ref="AL149:AL154" si="52">IF(E149="","",COUNT($G$146:$AK$146)-AM149)</f>
        <v>0</v>
      </c>
      <c r="AM149" s="4667">
        <f t="shared" ref="AM149:AM154" si="53">IF(E149="","",AR149+AS149)</f>
        <v>0</v>
      </c>
      <c r="AN149" s="4667">
        <f t="shared" ref="AN149:AN154" si="54">IF(E149="","",COUNTIF(G149:AK149,"休"))</f>
        <v>0</v>
      </c>
      <c r="AO149" s="4668" t="str">
        <f t="shared" ref="AO149:AO154" si="55">IF(E149="","",IFERROR(ROUND(AN149/AL149,3),""))</f>
        <v/>
      </c>
      <c r="AP149" s="4669" t="e">
        <f>ROUND(AVERAGE(AO149:AO164),3)</f>
        <v>#DIV/0!</v>
      </c>
      <c r="AQ149" s="4528"/>
      <c r="AR149" s="4670">
        <f t="shared" ref="AR149:AR154" si="56">+COUNTIF(G149:AK149,"－")</f>
        <v>0</v>
      </c>
      <c r="AS149" s="4670">
        <f t="shared" ref="AS149:AS154" si="57">+COUNTIF(G149:AK149,"外")</f>
        <v>0</v>
      </c>
    </row>
    <row r="150" spans="1:45" s="4721" customFormat="1" ht="13.5" customHeight="1">
      <c r="A150" s="1135"/>
      <c r="C150" s="4671"/>
      <c r="D150" s="4672"/>
      <c r="E150" s="4673" t="s">
        <v>2031</v>
      </c>
      <c r="F150" s="4662"/>
      <c r="G150" s="4728"/>
      <c r="H150" s="4675"/>
      <c r="I150" s="4699"/>
      <c r="J150" s="4699"/>
      <c r="K150" s="4699"/>
      <c r="L150" s="4699"/>
      <c r="M150" s="4687"/>
      <c r="N150" s="4687"/>
      <c r="O150" s="4687"/>
      <c r="P150" s="4699"/>
      <c r="Q150" s="4699"/>
      <c r="R150" s="4699"/>
      <c r="S150" s="4699"/>
      <c r="T150" s="4687"/>
      <c r="U150" s="4687"/>
      <c r="V150" s="4687"/>
      <c r="W150" s="4699"/>
      <c r="X150" s="4699"/>
      <c r="Y150" s="4699"/>
      <c r="Z150" s="4699"/>
      <c r="AA150" s="4687"/>
      <c r="AB150" s="4687"/>
      <c r="AC150" s="4687"/>
      <c r="AD150" s="4699"/>
      <c r="AE150" s="4699"/>
      <c r="AF150" s="4699"/>
      <c r="AG150" s="4699"/>
      <c r="AH150" s="4687"/>
      <c r="AI150" s="4687"/>
      <c r="AJ150" s="4675"/>
      <c r="AK150" s="4729"/>
      <c r="AL150" s="4666">
        <f t="shared" si="52"/>
        <v>0</v>
      </c>
      <c r="AM150" s="4667">
        <f t="shared" si="53"/>
        <v>0</v>
      </c>
      <c r="AN150" s="4667">
        <f t="shared" si="54"/>
        <v>0</v>
      </c>
      <c r="AO150" s="4668" t="str">
        <f t="shared" si="55"/>
        <v/>
      </c>
      <c r="AP150" s="4679"/>
      <c r="AQ150" s="4528"/>
      <c r="AR150" s="4670">
        <f t="shared" si="56"/>
        <v>0</v>
      </c>
      <c r="AS150" s="4670">
        <f t="shared" si="57"/>
        <v>0</v>
      </c>
    </row>
    <row r="151" spans="1:45" s="4721" customFormat="1">
      <c r="A151" s="1135"/>
      <c r="C151" s="4671"/>
      <c r="D151" s="4672"/>
      <c r="E151" s="4673" t="s">
        <v>2038</v>
      </c>
      <c r="F151" s="4662"/>
      <c r="G151" s="4728"/>
      <c r="H151" s="4675"/>
      <c r="I151" s="4675"/>
      <c r="J151" s="4675"/>
      <c r="K151" s="4675"/>
      <c r="L151" s="4675"/>
      <c r="M151" s="4675"/>
      <c r="N151" s="4675"/>
      <c r="O151" s="4675"/>
      <c r="P151" s="4675"/>
      <c r="Q151" s="4675"/>
      <c r="R151" s="4675"/>
      <c r="S151" s="4675"/>
      <c r="T151" s="4675"/>
      <c r="U151" s="4675"/>
      <c r="V151" s="4675"/>
      <c r="W151" s="4675"/>
      <c r="X151" s="4675"/>
      <c r="Y151" s="4675"/>
      <c r="Z151" s="4675"/>
      <c r="AA151" s="4675"/>
      <c r="AB151" s="4675"/>
      <c r="AC151" s="4675"/>
      <c r="AD151" s="4675"/>
      <c r="AE151" s="4675"/>
      <c r="AF151" s="4675"/>
      <c r="AG151" s="4675"/>
      <c r="AH151" s="4729"/>
      <c r="AI151" s="4729"/>
      <c r="AJ151" s="4729"/>
      <c r="AK151" s="4729"/>
      <c r="AL151" s="4666">
        <f t="shared" si="52"/>
        <v>0</v>
      </c>
      <c r="AM151" s="4667">
        <f t="shared" si="53"/>
        <v>0</v>
      </c>
      <c r="AN151" s="4667">
        <f t="shared" si="54"/>
        <v>0</v>
      </c>
      <c r="AO151" s="4668" t="str">
        <f t="shared" si="55"/>
        <v/>
      </c>
      <c r="AP151" s="4679"/>
      <c r="AQ151" s="4528"/>
      <c r="AR151" s="4670">
        <f t="shared" si="56"/>
        <v>0</v>
      </c>
      <c r="AS151" s="4670">
        <f t="shared" si="57"/>
        <v>0</v>
      </c>
    </row>
    <row r="152" spans="1:45" s="4721" customFormat="1">
      <c r="A152" s="1135"/>
      <c r="C152" s="4671"/>
      <c r="D152" s="4672"/>
      <c r="E152" s="4673" t="s">
        <v>2037</v>
      </c>
      <c r="F152" s="4680"/>
      <c r="G152" s="4728"/>
      <c r="H152" s="4675"/>
      <c r="I152" s="4675"/>
      <c r="J152" s="4675"/>
      <c r="K152" s="4675"/>
      <c r="L152" s="4675"/>
      <c r="M152" s="4675"/>
      <c r="N152" s="4675"/>
      <c r="O152" s="4675"/>
      <c r="P152" s="4675"/>
      <c r="Q152" s="4675"/>
      <c r="R152" s="4675"/>
      <c r="S152" s="4675"/>
      <c r="T152" s="4675"/>
      <c r="U152" s="4675"/>
      <c r="V152" s="4675"/>
      <c r="W152" s="4675"/>
      <c r="X152" s="4675"/>
      <c r="Y152" s="4675"/>
      <c r="Z152" s="4675"/>
      <c r="AA152" s="4675"/>
      <c r="AB152" s="4675"/>
      <c r="AC152" s="4675"/>
      <c r="AD152" s="4675"/>
      <c r="AE152" s="4675"/>
      <c r="AF152" s="4675"/>
      <c r="AG152" s="4675"/>
      <c r="AH152" s="4675"/>
      <c r="AI152" s="4729"/>
      <c r="AJ152" s="4729"/>
      <c r="AK152" s="4729"/>
      <c r="AL152" s="4666">
        <f t="shared" si="52"/>
        <v>0</v>
      </c>
      <c r="AM152" s="4667">
        <f t="shared" si="53"/>
        <v>0</v>
      </c>
      <c r="AN152" s="4667">
        <f t="shared" si="54"/>
        <v>0</v>
      </c>
      <c r="AO152" s="4668" t="str">
        <f t="shared" si="55"/>
        <v/>
      </c>
      <c r="AP152" s="4679"/>
      <c r="AQ152" s="4528"/>
      <c r="AR152" s="4670">
        <f t="shared" si="56"/>
        <v>0</v>
      </c>
      <c r="AS152" s="4670">
        <f t="shared" si="57"/>
        <v>0</v>
      </c>
    </row>
    <row r="153" spans="1:45" s="4721" customFormat="1">
      <c r="A153" s="1135"/>
      <c r="C153" s="4671"/>
      <c r="D153" s="4672"/>
      <c r="E153" s="4673" t="s">
        <v>2036</v>
      </c>
      <c r="F153" s="4662"/>
      <c r="G153" s="4728"/>
      <c r="H153" s="4675"/>
      <c r="I153" s="4675"/>
      <c r="J153" s="4675"/>
      <c r="K153" s="4675"/>
      <c r="L153" s="4675"/>
      <c r="M153" s="4675"/>
      <c r="N153" s="4675"/>
      <c r="O153" s="4675"/>
      <c r="P153" s="4675"/>
      <c r="Q153" s="4675"/>
      <c r="R153" s="4675"/>
      <c r="S153" s="4675"/>
      <c r="T153" s="4675"/>
      <c r="U153" s="4675"/>
      <c r="V153" s="4675"/>
      <c r="W153" s="4675"/>
      <c r="X153" s="4675"/>
      <c r="Y153" s="4675"/>
      <c r="Z153" s="4675"/>
      <c r="AA153" s="4675"/>
      <c r="AB153" s="4675"/>
      <c r="AC153" s="4675"/>
      <c r="AD153" s="4675"/>
      <c r="AE153" s="4675"/>
      <c r="AF153" s="4675"/>
      <c r="AG153" s="4675"/>
      <c r="AH153" s="4675"/>
      <c r="AI153" s="4675"/>
      <c r="AJ153" s="4675"/>
      <c r="AK153" s="4675"/>
      <c r="AL153" s="4666">
        <f t="shared" si="52"/>
        <v>0</v>
      </c>
      <c r="AM153" s="4667">
        <f t="shared" si="53"/>
        <v>0</v>
      </c>
      <c r="AN153" s="4667">
        <f t="shared" si="54"/>
        <v>0</v>
      </c>
      <c r="AO153" s="4668" t="str">
        <f t="shared" si="55"/>
        <v/>
      </c>
      <c r="AP153" s="4679"/>
      <c r="AQ153" s="4528"/>
      <c r="AR153" s="4670">
        <f t="shared" si="56"/>
        <v>0</v>
      </c>
      <c r="AS153" s="4670">
        <f t="shared" si="57"/>
        <v>0</v>
      </c>
    </row>
    <row r="154" spans="1:45" s="4721" customFormat="1">
      <c r="A154" s="1135"/>
      <c r="C154" s="4681"/>
      <c r="D154" s="4682"/>
      <c r="E154" s="4683">
        <f>F$29</f>
        <v>0</v>
      </c>
      <c r="F154" s="4684"/>
      <c r="G154" s="4749"/>
      <c r="H154" s="4687"/>
      <c r="I154" s="4687"/>
      <c r="J154" s="4687"/>
      <c r="K154" s="4687"/>
      <c r="L154" s="4687"/>
      <c r="M154" s="4687"/>
      <c r="N154" s="4687"/>
      <c r="O154" s="4687"/>
      <c r="P154" s="4687"/>
      <c r="Q154" s="4687"/>
      <c r="R154" s="4687"/>
      <c r="S154" s="4687"/>
      <c r="T154" s="4687"/>
      <c r="U154" s="4687"/>
      <c r="V154" s="4687"/>
      <c r="W154" s="4687"/>
      <c r="X154" s="4687"/>
      <c r="Y154" s="4687"/>
      <c r="Z154" s="4687"/>
      <c r="AA154" s="4687"/>
      <c r="AB154" s="4687"/>
      <c r="AC154" s="4687"/>
      <c r="AD154" s="4687"/>
      <c r="AE154" s="4687"/>
      <c r="AF154" s="4687"/>
      <c r="AG154" s="4687"/>
      <c r="AH154" s="4688"/>
      <c r="AI154" s="4688"/>
      <c r="AJ154" s="4688"/>
      <c r="AK154" s="4688"/>
      <c r="AL154" s="4666">
        <f t="shared" si="52"/>
        <v>0</v>
      </c>
      <c r="AM154" s="4667">
        <f t="shared" si="53"/>
        <v>0</v>
      </c>
      <c r="AN154" s="4689">
        <f t="shared" si="54"/>
        <v>0</v>
      </c>
      <c r="AO154" s="4668" t="str">
        <f t="shared" si="55"/>
        <v/>
      </c>
      <c r="AP154" s="4679"/>
      <c r="AQ154" s="4528"/>
      <c r="AR154" s="4670">
        <f t="shared" si="56"/>
        <v>0</v>
      </c>
      <c r="AS154" s="4670">
        <f t="shared" si="57"/>
        <v>0</v>
      </c>
    </row>
    <row r="155" spans="1:45" s="4721" customFormat="1">
      <c r="A155" s="1135"/>
      <c r="C155" s="4659" t="s">
        <v>1917</v>
      </c>
      <c r="D155" s="4660" t="s">
        <v>1916</v>
      </c>
      <c r="E155" s="4651" t="s">
        <v>2032</v>
      </c>
      <c r="F155" s="4690" t="s">
        <v>2019</v>
      </c>
      <c r="G155" s="4653"/>
      <c r="H155" s="4654"/>
      <c r="I155" s="4654"/>
      <c r="J155" s="4654"/>
      <c r="K155" s="4654"/>
      <c r="L155" s="4654"/>
      <c r="M155" s="4654"/>
      <c r="N155" s="4654"/>
      <c r="O155" s="4654"/>
      <c r="P155" s="4654"/>
      <c r="Q155" s="4654"/>
      <c r="R155" s="4654"/>
      <c r="S155" s="4654"/>
      <c r="T155" s="4654"/>
      <c r="U155" s="4654"/>
      <c r="V155" s="4654"/>
      <c r="W155" s="4654"/>
      <c r="X155" s="4654"/>
      <c r="Y155" s="4654"/>
      <c r="Z155" s="4654"/>
      <c r="AA155" s="4654"/>
      <c r="AB155" s="4654"/>
      <c r="AC155" s="4654"/>
      <c r="AD155" s="4654"/>
      <c r="AE155" s="4654"/>
      <c r="AF155" s="4654"/>
      <c r="AG155" s="4654"/>
      <c r="AH155" s="4691"/>
      <c r="AI155" s="4691"/>
      <c r="AJ155" s="4691"/>
      <c r="AK155" s="4691"/>
      <c r="AL155" s="4692"/>
      <c r="AM155" s="4670"/>
      <c r="AN155" s="4693"/>
      <c r="AO155" s="4694"/>
      <c r="AP155" s="4679"/>
      <c r="AQ155" s="4528"/>
      <c r="AR155" s="4532"/>
      <c r="AS155" s="4532"/>
    </row>
    <row r="156" spans="1:45" s="4721" customFormat="1">
      <c r="A156" s="1135"/>
      <c r="C156" s="4671"/>
      <c r="D156" s="4672"/>
      <c r="E156" s="4695" t="s">
        <v>2033</v>
      </c>
      <c r="F156" s="4662"/>
      <c r="G156" s="4726"/>
      <c r="H156" s="4733"/>
      <c r="I156" s="4733"/>
      <c r="J156" s="4733"/>
      <c r="K156" s="4733"/>
      <c r="L156" s="4733"/>
      <c r="M156" s="4733"/>
      <c r="N156" s="4733"/>
      <c r="O156" s="4733"/>
      <c r="P156" s="4733"/>
      <c r="Q156" s="4733"/>
      <c r="R156" s="4733"/>
      <c r="S156" s="4733"/>
      <c r="T156" s="4733"/>
      <c r="U156" s="4733"/>
      <c r="V156" s="4733"/>
      <c r="W156" s="4733"/>
      <c r="X156" s="4733"/>
      <c r="Y156" s="4733"/>
      <c r="Z156" s="4733"/>
      <c r="AA156" s="4733"/>
      <c r="AB156" s="4733"/>
      <c r="AC156" s="4733"/>
      <c r="AD156" s="4733"/>
      <c r="AE156" s="4733"/>
      <c r="AF156" s="4733"/>
      <c r="AG156" s="4733"/>
      <c r="AH156" s="4733"/>
      <c r="AI156" s="4733"/>
      <c r="AJ156" s="4733"/>
      <c r="AK156" s="4733"/>
      <c r="AL156" s="4666">
        <f>IF(E156="","",COUNT($G$146:$AK$146)-AM156)</f>
        <v>0</v>
      </c>
      <c r="AM156" s="4667">
        <f>IF(E156="","",AR156+AS156)</f>
        <v>0</v>
      </c>
      <c r="AN156" s="4667">
        <f>IF(E156="","",COUNTIF(G156:AK156,"休"))</f>
        <v>0</v>
      </c>
      <c r="AO156" s="4668" t="str">
        <f>IF(E156="","",IFERROR(ROUND(AN156/AL156,3),""))</f>
        <v/>
      </c>
      <c r="AP156" s="4679"/>
      <c r="AQ156" s="4528"/>
      <c r="AR156" s="4670">
        <f>+COUNTIF(G156:AK156,"－")</f>
        <v>0</v>
      </c>
      <c r="AS156" s="4670">
        <f>+COUNTIF(G156:AK156,"外")</f>
        <v>0</v>
      </c>
    </row>
    <row r="157" spans="1:45" s="4721" customFormat="1">
      <c r="A157" s="1135"/>
      <c r="C157" s="4671"/>
      <c r="D157" s="4672"/>
      <c r="E157" s="4673" t="s">
        <v>2031</v>
      </c>
      <c r="F157" s="4696"/>
      <c r="G157" s="4735"/>
      <c r="H157" s="4687"/>
      <c r="I157" s="4699"/>
      <c r="J157" s="4699"/>
      <c r="K157" s="4687"/>
      <c r="L157" s="4687"/>
      <c r="M157" s="4687"/>
      <c r="N157" s="4687"/>
      <c r="O157" s="4687"/>
      <c r="P157" s="4699"/>
      <c r="Q157" s="4699"/>
      <c r="R157" s="4687"/>
      <c r="S157" s="4687"/>
      <c r="T157" s="4687"/>
      <c r="U157" s="4687"/>
      <c r="V157" s="4687"/>
      <c r="W157" s="4699"/>
      <c r="X157" s="4699"/>
      <c r="Y157" s="4687"/>
      <c r="Z157" s="4687"/>
      <c r="AA157" s="4687"/>
      <c r="AB157" s="4687"/>
      <c r="AC157" s="4687"/>
      <c r="AD157" s="4699"/>
      <c r="AE157" s="4699"/>
      <c r="AF157" s="4687"/>
      <c r="AG157" s="4687"/>
      <c r="AH157" s="4687"/>
      <c r="AI157" s="4687"/>
      <c r="AJ157" s="4687"/>
      <c r="AK157" s="4687"/>
      <c r="AL157" s="4666">
        <f>IF(E157="","",COUNT($G$146:$AK$146)-AM157)</f>
        <v>0</v>
      </c>
      <c r="AM157" s="4667">
        <f>IF(E157="","",AR157+AS157)</f>
        <v>0</v>
      </c>
      <c r="AN157" s="4667">
        <f>IF(E157="","",COUNTIF(G157:AK157,"休"))</f>
        <v>0</v>
      </c>
      <c r="AO157" s="4668" t="str">
        <f>IF(E157="","",IFERROR(ROUND(AN157/AL157,3),""))</f>
        <v/>
      </c>
      <c r="AP157" s="4679"/>
      <c r="AQ157" s="4528"/>
      <c r="AR157" s="4670">
        <f>+COUNTIF(G157:AK157,"－")</f>
        <v>0</v>
      </c>
      <c r="AS157" s="4670">
        <f>+COUNTIF(G157:AK157,"外")</f>
        <v>0</v>
      </c>
    </row>
    <row r="158" spans="1:45" s="4721" customFormat="1">
      <c r="A158" s="1135"/>
      <c r="C158" s="4671"/>
      <c r="D158" s="4672"/>
      <c r="E158" s="4528"/>
      <c r="F158" s="4696"/>
      <c r="G158" s="4728"/>
      <c r="H158" s="4675"/>
      <c r="I158" s="4675"/>
      <c r="J158" s="4675"/>
      <c r="K158" s="4675"/>
      <c r="L158" s="4675"/>
      <c r="M158" s="4675"/>
      <c r="N158" s="4675"/>
      <c r="O158" s="4675"/>
      <c r="P158" s="4675"/>
      <c r="Q158" s="4675"/>
      <c r="R158" s="4675"/>
      <c r="S158" s="4675"/>
      <c r="T158" s="4675"/>
      <c r="U158" s="4675"/>
      <c r="V158" s="4675"/>
      <c r="W158" s="4675"/>
      <c r="X158" s="4675"/>
      <c r="Y158" s="4675"/>
      <c r="Z158" s="4675"/>
      <c r="AA158" s="4675"/>
      <c r="AB158" s="4675"/>
      <c r="AC158" s="4675"/>
      <c r="AD158" s="4675"/>
      <c r="AE158" s="4675"/>
      <c r="AF158" s="4675"/>
      <c r="AG158" s="4675"/>
      <c r="AH158" s="4676"/>
      <c r="AI158" s="4676"/>
      <c r="AJ158" s="4676"/>
      <c r="AK158" s="4676"/>
      <c r="AL158" s="4666" t="str">
        <f>IF(E158="","",COUNT($G$146:$AK$146)-AM158)</f>
        <v/>
      </c>
      <c r="AM158" s="4667" t="str">
        <f>IF(E158="","",AR158+AS158)</f>
        <v/>
      </c>
      <c r="AN158" s="4667" t="str">
        <f>IF(E158="","",COUNTIF(G158:AK158,"休"))</f>
        <v/>
      </c>
      <c r="AO158" s="4668" t="str">
        <f>IF(E158="","",IFERROR(ROUND(AN158/AL158,3),""))</f>
        <v/>
      </c>
      <c r="AP158" s="4679"/>
      <c r="AQ158" s="4528"/>
      <c r="AR158" s="4670">
        <f>+COUNTIF(G158:AK158,"－")</f>
        <v>0</v>
      </c>
      <c r="AS158" s="4670">
        <f>+COUNTIF(G158:AK158,"外")</f>
        <v>0</v>
      </c>
    </row>
    <row r="159" spans="1:45" s="4721" customFormat="1">
      <c r="A159" s="1135"/>
      <c r="C159" s="4671"/>
      <c r="D159" s="4682"/>
      <c r="E159" s="4697"/>
      <c r="F159" s="4698"/>
      <c r="G159" s="4750"/>
      <c r="H159" s="4699"/>
      <c r="I159" s="4699"/>
      <c r="J159" s="4699"/>
      <c r="K159" s="4699"/>
      <c r="L159" s="4699"/>
      <c r="M159" s="4699"/>
      <c r="N159" s="4699"/>
      <c r="O159" s="4699"/>
      <c r="P159" s="4699"/>
      <c r="Q159" s="4699"/>
      <c r="R159" s="4699"/>
      <c r="S159" s="4699"/>
      <c r="T159" s="4699"/>
      <c r="U159" s="4699"/>
      <c r="V159" s="4699"/>
      <c r="W159" s="4699"/>
      <c r="X159" s="4699"/>
      <c r="Y159" s="4699"/>
      <c r="Z159" s="4699"/>
      <c r="AA159" s="4699"/>
      <c r="AB159" s="4699"/>
      <c r="AC159" s="4699"/>
      <c r="AD159" s="4699"/>
      <c r="AE159" s="4699"/>
      <c r="AF159" s="4699"/>
      <c r="AG159" s="4699"/>
      <c r="AH159" s="4665"/>
      <c r="AI159" s="4665"/>
      <c r="AJ159" s="4665"/>
      <c r="AK159" s="4665"/>
      <c r="AL159" s="4666" t="str">
        <f>IF(E159="","",COUNT($G$146:$AK$146)-AM159)</f>
        <v/>
      </c>
      <c r="AM159" s="4667" t="str">
        <f>IF(E159="","",AR159+AS159)</f>
        <v/>
      </c>
      <c r="AN159" s="4667" t="str">
        <f>IF(E159="","",COUNTIF(G159:AK159,"休"))</f>
        <v/>
      </c>
      <c r="AO159" s="4668" t="str">
        <f>IF(E159="","",IFERROR(ROUND(AN159/AL159,3),""))</f>
        <v/>
      </c>
      <c r="AP159" s="4679"/>
      <c r="AQ159" s="4528"/>
      <c r="AR159" s="4670">
        <f>+COUNTIF(G159:AK159,"－")</f>
        <v>0</v>
      </c>
      <c r="AS159" s="4670">
        <f>+COUNTIF(G159:AK159,"外")</f>
        <v>0</v>
      </c>
    </row>
    <row r="160" spans="1:45" s="4721" customFormat="1">
      <c r="A160" s="1135"/>
      <c r="C160" s="4671"/>
      <c r="D160" s="4660" t="s">
        <v>1915</v>
      </c>
      <c r="E160" s="4651" t="s">
        <v>2046</v>
      </c>
      <c r="F160" s="4700" t="s">
        <v>2019</v>
      </c>
      <c r="G160" s="4653"/>
      <c r="H160" s="4654"/>
      <c r="I160" s="4654"/>
      <c r="J160" s="4654"/>
      <c r="K160" s="4654"/>
      <c r="L160" s="4654"/>
      <c r="M160" s="4654"/>
      <c r="N160" s="4654"/>
      <c r="O160" s="4654"/>
      <c r="P160" s="4654"/>
      <c r="Q160" s="4654"/>
      <c r="R160" s="4654"/>
      <c r="S160" s="4654"/>
      <c r="T160" s="4654"/>
      <c r="U160" s="4654"/>
      <c r="V160" s="4654"/>
      <c r="W160" s="4654"/>
      <c r="X160" s="4654"/>
      <c r="Y160" s="4654"/>
      <c r="Z160" s="4654"/>
      <c r="AA160" s="4654"/>
      <c r="AB160" s="4654"/>
      <c r="AC160" s="4654"/>
      <c r="AD160" s="4654"/>
      <c r="AE160" s="4654"/>
      <c r="AF160" s="4654"/>
      <c r="AG160" s="4654"/>
      <c r="AH160" s="4691"/>
      <c r="AI160" s="4691"/>
      <c r="AJ160" s="4691"/>
      <c r="AK160" s="4691"/>
      <c r="AL160" s="4692"/>
      <c r="AM160" s="4670"/>
      <c r="AN160" s="4701"/>
      <c r="AO160" s="4694"/>
      <c r="AP160" s="4679"/>
      <c r="AQ160" s="4528"/>
      <c r="AR160" s="4532"/>
      <c r="AS160" s="4532"/>
    </row>
    <row r="161" spans="1:45" s="4721" customFormat="1">
      <c r="A161" s="1135"/>
      <c r="C161" s="4671"/>
      <c r="D161" s="4672"/>
      <c r="E161" s="4702" t="s">
        <v>2031</v>
      </c>
      <c r="F161" s="4662"/>
      <c r="G161" s="4663"/>
      <c r="H161" s="4664"/>
      <c r="I161" s="4664"/>
      <c r="J161" s="4733"/>
      <c r="K161" s="4733"/>
      <c r="L161" s="4664"/>
      <c r="M161" s="4664"/>
      <c r="N161" s="4664"/>
      <c r="O161" s="4664"/>
      <c r="P161" s="4733"/>
      <c r="Q161" s="4733"/>
      <c r="R161" s="4664"/>
      <c r="S161" s="4664"/>
      <c r="T161" s="4664"/>
      <c r="U161" s="4664"/>
      <c r="V161" s="4733"/>
      <c r="W161" s="4733"/>
      <c r="X161" s="4664"/>
      <c r="Y161" s="4664"/>
      <c r="Z161" s="4664"/>
      <c r="AA161" s="4664"/>
      <c r="AB161" s="4733"/>
      <c r="AC161" s="4733"/>
      <c r="AD161" s="4664"/>
      <c r="AE161" s="4664"/>
      <c r="AF161" s="4664"/>
      <c r="AG161" s="4664"/>
      <c r="AH161" s="4733"/>
      <c r="AI161" s="4733"/>
      <c r="AJ161" s="4664"/>
      <c r="AK161" s="4664"/>
      <c r="AL161" s="4666">
        <f>IF(E161="","",COUNT($G$146:$AK$146)-AM161)</f>
        <v>0</v>
      </c>
      <c r="AM161" s="4667">
        <f>IF(E161="","",AR161+AS161)</f>
        <v>0</v>
      </c>
      <c r="AN161" s="4667">
        <f>IF(E161="","",COUNTIF(G161:AK161,"休"))</f>
        <v>0</v>
      </c>
      <c r="AO161" s="4668" t="str">
        <f>IF(E161="","",IFERROR(ROUND(AN161/AL161,3),""))</f>
        <v/>
      </c>
      <c r="AP161" s="4679"/>
      <c r="AQ161" s="4528"/>
      <c r="AR161" s="4670">
        <f>+COUNTIF(G161:AK161,"－")</f>
        <v>0</v>
      </c>
      <c r="AS161" s="4670">
        <f>+COUNTIF(G161:AK161,"外")</f>
        <v>0</v>
      </c>
    </row>
    <row r="162" spans="1:45" s="4721" customFormat="1">
      <c r="A162" s="1135"/>
      <c r="C162" s="4671"/>
      <c r="D162" s="4672"/>
      <c r="E162" s="4528"/>
      <c r="F162" s="4696"/>
      <c r="G162" s="4674"/>
      <c r="H162" s="4675"/>
      <c r="I162" s="4675"/>
      <c r="J162" s="4675"/>
      <c r="K162" s="4675"/>
      <c r="L162" s="4675"/>
      <c r="M162" s="4675"/>
      <c r="N162" s="4675"/>
      <c r="O162" s="4675"/>
      <c r="P162" s="4675"/>
      <c r="Q162" s="4675"/>
      <c r="R162" s="4675"/>
      <c r="S162" s="4675"/>
      <c r="T162" s="4675"/>
      <c r="U162" s="4675"/>
      <c r="V162" s="4675"/>
      <c r="W162" s="4675"/>
      <c r="X162" s="4675"/>
      <c r="Y162" s="4675"/>
      <c r="Z162" s="4675"/>
      <c r="AA162" s="4675"/>
      <c r="AB162" s="4675"/>
      <c r="AC162" s="4675"/>
      <c r="AD162" s="4675"/>
      <c r="AE162" s="4675"/>
      <c r="AF162" s="4675"/>
      <c r="AG162" s="4675"/>
      <c r="AH162" s="4676"/>
      <c r="AI162" s="4676"/>
      <c r="AJ162" s="4676"/>
      <c r="AK162" s="4676"/>
      <c r="AL162" s="4666" t="str">
        <f>IF(E162="","",COUNT($G$146:$AK$146)-AM162)</f>
        <v/>
      </c>
      <c r="AM162" s="4667" t="str">
        <f>IF(E162="","",AR162+AS162)</f>
        <v/>
      </c>
      <c r="AN162" s="4667" t="str">
        <f>IF(E162="","",COUNTIF(G162:AK162,"休"))</f>
        <v/>
      </c>
      <c r="AO162" s="4668" t="str">
        <f>IF(E162="","",IFERROR(ROUND(AN162/AL162,3),""))</f>
        <v/>
      </c>
      <c r="AP162" s="4679"/>
      <c r="AQ162" s="4528"/>
      <c r="AR162" s="4670">
        <f>+COUNTIF(G162:AK162,"－")</f>
        <v>0</v>
      </c>
      <c r="AS162" s="4670">
        <f>+COUNTIF(G162:AK162,"外")</f>
        <v>0</v>
      </c>
    </row>
    <row r="163" spans="1:45" s="4721" customFormat="1">
      <c r="A163" s="1135"/>
      <c r="C163" s="4671"/>
      <c r="D163" s="4672"/>
      <c r="E163" s="4704"/>
      <c r="F163" s="4696"/>
      <c r="G163" s="4674"/>
      <c r="H163" s="4675"/>
      <c r="I163" s="4675"/>
      <c r="J163" s="4675"/>
      <c r="K163" s="4675"/>
      <c r="L163" s="4675"/>
      <c r="M163" s="4675"/>
      <c r="N163" s="4675"/>
      <c r="O163" s="4675"/>
      <c r="P163" s="4675"/>
      <c r="Q163" s="4675"/>
      <c r="R163" s="4675"/>
      <c r="S163" s="4675"/>
      <c r="T163" s="4675"/>
      <c r="U163" s="4675"/>
      <c r="V163" s="4675"/>
      <c r="W163" s="4675"/>
      <c r="X163" s="4675"/>
      <c r="Y163" s="4675"/>
      <c r="Z163" s="4675"/>
      <c r="AA163" s="4675"/>
      <c r="AB163" s="4675"/>
      <c r="AC163" s="4675"/>
      <c r="AD163" s="4675"/>
      <c r="AE163" s="4675"/>
      <c r="AF163" s="4675"/>
      <c r="AG163" s="4675"/>
      <c r="AH163" s="4676"/>
      <c r="AI163" s="4676"/>
      <c r="AJ163" s="4676"/>
      <c r="AK163" s="4676"/>
      <c r="AL163" s="4666" t="str">
        <f>IF(E163="","",COUNT($G$146:$AK$146)-AM163)</f>
        <v/>
      </c>
      <c r="AM163" s="4667" t="str">
        <f>IF(E163="","",AR163+AS163)</f>
        <v/>
      </c>
      <c r="AN163" s="4667" t="str">
        <f>IF(E163="","",COUNTIF(G163:AK163,"休"))</f>
        <v/>
      </c>
      <c r="AO163" s="4668" t="str">
        <f>IF(E163="","",IFERROR(ROUND(AN163/AL163,3),""))</f>
        <v/>
      </c>
      <c r="AP163" s="4679"/>
      <c r="AQ163" s="4528"/>
      <c r="AR163" s="4670">
        <f>+COUNTIF(G163:AK163,"－")</f>
        <v>0</v>
      </c>
      <c r="AS163" s="4670">
        <f>+COUNTIF(G163:AK163,"外")</f>
        <v>0</v>
      </c>
    </row>
    <row r="164" spans="1:45" s="4721" customFormat="1" ht="14.25" thickBot="1">
      <c r="A164" s="1135"/>
      <c r="C164" s="4681"/>
      <c r="D164" s="4682"/>
      <c r="E164" s="4697"/>
      <c r="F164" s="4698"/>
      <c r="G164" s="4749"/>
      <c r="H164" s="4686"/>
      <c r="I164" s="4686"/>
      <c r="J164" s="4686"/>
      <c r="K164" s="4686"/>
      <c r="L164" s="4686"/>
      <c r="M164" s="4686"/>
      <c r="N164" s="4686"/>
      <c r="O164" s="4686"/>
      <c r="P164" s="4686"/>
      <c r="Q164" s="4686"/>
      <c r="R164" s="4686"/>
      <c r="S164" s="4686"/>
      <c r="T164" s="4686"/>
      <c r="U164" s="4686"/>
      <c r="V164" s="4686"/>
      <c r="W164" s="4686"/>
      <c r="X164" s="4686"/>
      <c r="Y164" s="4686"/>
      <c r="Z164" s="4686"/>
      <c r="AA164" s="4686"/>
      <c r="AB164" s="4686"/>
      <c r="AC164" s="4686"/>
      <c r="AD164" s="4686"/>
      <c r="AE164" s="4686"/>
      <c r="AF164" s="4686"/>
      <c r="AG164" s="4686"/>
      <c r="AH164" s="4706"/>
      <c r="AI164" s="4706"/>
      <c r="AJ164" s="4706"/>
      <c r="AK164" s="4706"/>
      <c r="AL164" s="4707" t="str">
        <f>IF(E164="","",COUNT($G$146:$AK$146)-AM164)</f>
        <v/>
      </c>
      <c r="AM164" s="4689" t="str">
        <f>IF(E164="","",AR164+AS164)</f>
        <v/>
      </c>
      <c r="AN164" s="4689" t="str">
        <f>IF(E164="","",COUNTIF(G164:AK164,"休"))</f>
        <v/>
      </c>
      <c r="AO164" s="4668" t="str">
        <f>IF(E164="","",IFERROR(ROUND(AN164/AL164,3),""))</f>
        <v/>
      </c>
      <c r="AP164" s="4709"/>
      <c r="AQ164" s="4528"/>
      <c r="AR164" s="4670">
        <f>+COUNTIF(G164:AK164,"－")</f>
        <v>0</v>
      </c>
      <c r="AS164" s="4670">
        <f>+COUNTIF(G164:AK164,"外")</f>
        <v>0</v>
      </c>
    </row>
    <row r="165" spans="1:45" ht="14.25" thickBot="1">
      <c r="C165" s="4710"/>
      <c r="D165" s="4711"/>
      <c r="E165" s="4704"/>
      <c r="F165" s="4623"/>
      <c r="G165" s="4665"/>
      <c r="H165" s="4665"/>
      <c r="I165" s="4665"/>
      <c r="J165" s="4665"/>
      <c r="K165" s="4665"/>
      <c r="L165" s="4665"/>
      <c r="M165" s="4665"/>
      <c r="N165" s="4665"/>
      <c r="O165" s="4665"/>
      <c r="P165" s="4665"/>
      <c r="Q165" s="4665"/>
      <c r="R165" s="4665"/>
      <c r="S165" s="4665"/>
      <c r="T165" s="4665"/>
      <c r="U165" s="4665"/>
      <c r="V165" s="4665"/>
      <c r="W165" s="4665"/>
      <c r="X165" s="4665"/>
      <c r="Y165" s="4665"/>
      <c r="Z165" s="4665"/>
      <c r="AA165" s="4665"/>
      <c r="AB165" s="4665"/>
      <c r="AC165" s="4665"/>
      <c r="AD165" s="4665"/>
      <c r="AE165" s="4665"/>
      <c r="AF165" s="4665"/>
      <c r="AG165" s="4665"/>
      <c r="AH165" s="4665"/>
      <c r="AI165" s="4665"/>
      <c r="AJ165" s="4665"/>
      <c r="AK165" s="4665"/>
      <c r="AL165" s="4712"/>
      <c r="AM165" s="4713"/>
      <c r="AO165" s="4714" t="s">
        <v>2018</v>
      </c>
      <c r="AP165" s="4715" t="e">
        <f>IF(AP149&gt;=0.285,"OK","NG")</f>
        <v>#DIV/0!</v>
      </c>
      <c r="AR165" s="4713"/>
      <c r="AS165" s="4713"/>
    </row>
    <row r="166" spans="1:45">
      <c r="C166" s="4710"/>
      <c r="D166" s="4711"/>
      <c r="E166" s="4704"/>
      <c r="F166" s="4623"/>
      <c r="G166" s="4665"/>
      <c r="H166" s="4665"/>
      <c r="I166" s="4665"/>
      <c r="J166" s="4665"/>
      <c r="K166" s="4665"/>
      <c r="L166" s="4665"/>
      <c r="M166" s="4665"/>
      <c r="N166" s="4665"/>
      <c r="O166" s="4665"/>
      <c r="P166" s="4665"/>
      <c r="Q166" s="4665"/>
      <c r="R166" s="4665"/>
      <c r="S166" s="4665"/>
      <c r="T166" s="4665"/>
      <c r="U166" s="4665"/>
      <c r="V166" s="4665"/>
      <c r="W166" s="4665"/>
      <c r="X166" s="4665"/>
      <c r="Y166" s="4665"/>
      <c r="Z166" s="4665"/>
      <c r="AA166" s="4665"/>
      <c r="AB166" s="4665"/>
      <c r="AC166" s="4665"/>
      <c r="AD166" s="4665"/>
      <c r="AE166" s="4665"/>
      <c r="AF166" s="4665"/>
      <c r="AG166" s="4665"/>
      <c r="AH166" s="4665"/>
      <c r="AI166" s="4665"/>
      <c r="AJ166" s="4665"/>
      <c r="AK166" s="4665"/>
      <c r="AL166" s="4712"/>
      <c r="AM166" s="4713"/>
      <c r="AO166" s="4753"/>
      <c r="AP166" s="4668"/>
      <c r="AR166" s="4713"/>
      <c r="AS166" s="4713"/>
    </row>
    <row r="167" spans="1:45" hidden="1">
      <c r="G167" s="4529" t="e">
        <f>YEAR(G170)</f>
        <v>#VALUE!</v>
      </c>
      <c r="H167" s="4529" t="e">
        <f>MONTH(G170)</f>
        <v>#VALUE!</v>
      </c>
    </row>
    <row r="168" spans="1:45">
      <c r="C168" s="4624"/>
      <c r="D168" s="4625"/>
      <c r="E168" s="4626"/>
      <c r="F168" s="4717" t="s">
        <v>2022</v>
      </c>
      <c r="G168" s="4628" t="e">
        <f>G170</f>
        <v>#VALUE!</v>
      </c>
      <c r="H168" s="4629"/>
      <c r="I168" s="4629"/>
      <c r="J168" s="4629"/>
      <c r="K168" s="4629"/>
      <c r="L168" s="4629"/>
      <c r="M168" s="4629"/>
      <c r="N168" s="4629"/>
      <c r="O168" s="4629"/>
      <c r="P168" s="4629"/>
      <c r="Q168" s="4629"/>
      <c r="R168" s="4629"/>
      <c r="S168" s="4629"/>
      <c r="T168" s="4629"/>
      <c r="U168" s="4629"/>
      <c r="V168" s="4629"/>
      <c r="W168" s="4629"/>
      <c r="X168" s="4629"/>
      <c r="Y168" s="4629"/>
      <c r="Z168" s="4629"/>
      <c r="AA168" s="4629"/>
      <c r="AB168" s="4629"/>
      <c r="AC168" s="4629"/>
      <c r="AD168" s="4629"/>
      <c r="AE168" s="4629"/>
      <c r="AF168" s="4629"/>
      <c r="AG168" s="4629"/>
      <c r="AH168" s="4629"/>
      <c r="AI168" s="4629"/>
      <c r="AJ168" s="4629"/>
      <c r="AK168" s="4629"/>
      <c r="AL168" s="4739" t="s">
        <v>2045</v>
      </c>
      <c r="AM168" s="4740" t="s">
        <v>2044</v>
      </c>
      <c r="AN168" s="4741" t="s">
        <v>1920</v>
      </c>
      <c r="AO168" s="4553" t="s">
        <v>2043</v>
      </c>
      <c r="AP168" s="4551" t="s">
        <v>2042</v>
      </c>
      <c r="AR168" s="4631" t="s">
        <v>1950</v>
      </c>
      <c r="AS168" s="4631" t="s">
        <v>1951</v>
      </c>
    </row>
    <row r="169" spans="1:45" ht="13.5" hidden="1" customHeight="1">
      <c r="C169" s="4632"/>
      <c r="D169" s="4633"/>
      <c r="E169" s="4634"/>
      <c r="F169" s="4718"/>
      <c r="G169" s="4640" t="e">
        <f>DATE($G167,$H167,1)</f>
        <v>#VALUE!</v>
      </c>
      <c r="H169" s="4640" t="e">
        <f t="shared" ref="H169:AK169" si="58">G169+1</f>
        <v>#VALUE!</v>
      </c>
      <c r="I169" s="4640" t="e">
        <f t="shared" si="58"/>
        <v>#VALUE!</v>
      </c>
      <c r="J169" s="4640" t="e">
        <f t="shared" si="58"/>
        <v>#VALUE!</v>
      </c>
      <c r="K169" s="4640" t="e">
        <f t="shared" si="58"/>
        <v>#VALUE!</v>
      </c>
      <c r="L169" s="4640" t="e">
        <f t="shared" si="58"/>
        <v>#VALUE!</v>
      </c>
      <c r="M169" s="4640" t="e">
        <f t="shared" si="58"/>
        <v>#VALUE!</v>
      </c>
      <c r="N169" s="4640" t="e">
        <f t="shared" si="58"/>
        <v>#VALUE!</v>
      </c>
      <c r="O169" s="4640" t="e">
        <f t="shared" si="58"/>
        <v>#VALUE!</v>
      </c>
      <c r="P169" s="4640" t="e">
        <f t="shared" si="58"/>
        <v>#VALUE!</v>
      </c>
      <c r="Q169" s="4640" t="e">
        <f t="shared" si="58"/>
        <v>#VALUE!</v>
      </c>
      <c r="R169" s="4640" t="e">
        <f t="shared" si="58"/>
        <v>#VALUE!</v>
      </c>
      <c r="S169" s="4640" t="e">
        <f t="shared" si="58"/>
        <v>#VALUE!</v>
      </c>
      <c r="T169" s="4640" t="e">
        <f t="shared" si="58"/>
        <v>#VALUE!</v>
      </c>
      <c r="U169" s="4640" t="e">
        <f t="shared" si="58"/>
        <v>#VALUE!</v>
      </c>
      <c r="V169" s="4640" t="e">
        <f t="shared" si="58"/>
        <v>#VALUE!</v>
      </c>
      <c r="W169" s="4640" t="e">
        <f t="shared" si="58"/>
        <v>#VALUE!</v>
      </c>
      <c r="X169" s="4640" t="e">
        <f t="shared" si="58"/>
        <v>#VALUE!</v>
      </c>
      <c r="Y169" s="4640" t="e">
        <f t="shared" si="58"/>
        <v>#VALUE!</v>
      </c>
      <c r="Z169" s="4640" t="e">
        <f t="shared" si="58"/>
        <v>#VALUE!</v>
      </c>
      <c r="AA169" s="4640" t="e">
        <f t="shared" si="58"/>
        <v>#VALUE!</v>
      </c>
      <c r="AB169" s="4640" t="e">
        <f t="shared" si="58"/>
        <v>#VALUE!</v>
      </c>
      <c r="AC169" s="4640" t="e">
        <f t="shared" si="58"/>
        <v>#VALUE!</v>
      </c>
      <c r="AD169" s="4640" t="e">
        <f t="shared" si="58"/>
        <v>#VALUE!</v>
      </c>
      <c r="AE169" s="4640" t="e">
        <f t="shared" si="58"/>
        <v>#VALUE!</v>
      </c>
      <c r="AF169" s="4640" t="e">
        <f t="shared" si="58"/>
        <v>#VALUE!</v>
      </c>
      <c r="AG169" s="4640" t="e">
        <f t="shared" si="58"/>
        <v>#VALUE!</v>
      </c>
      <c r="AH169" s="4640" t="e">
        <f t="shared" si="58"/>
        <v>#VALUE!</v>
      </c>
      <c r="AI169" s="4640" t="e">
        <f t="shared" si="58"/>
        <v>#VALUE!</v>
      </c>
      <c r="AJ169" s="4640" t="e">
        <f t="shared" si="58"/>
        <v>#VALUE!</v>
      </c>
      <c r="AK169" s="4640" t="e">
        <f t="shared" si="58"/>
        <v>#VALUE!</v>
      </c>
      <c r="AL169" s="4742"/>
      <c r="AM169" s="4743"/>
      <c r="AN169" s="4744"/>
      <c r="AO169" s="4553"/>
      <c r="AP169" s="4551"/>
      <c r="AR169" s="4631"/>
      <c r="AS169" s="4631"/>
    </row>
    <row r="170" spans="1:45">
      <c r="C170" s="4632"/>
      <c r="D170" s="4633"/>
      <c r="E170" s="4634"/>
      <c r="F170" s="4719" t="s">
        <v>1655</v>
      </c>
      <c r="G170" s="4720" t="e">
        <f>IF(EDATE(G145,1)&gt;$G$7,"",EDATE(G145,1))</f>
        <v>#VALUE!</v>
      </c>
      <c r="H170" s="4640" t="e">
        <f t="shared" ref="H170:AK170" si="59">IF(H169&gt;$G$7,"",IF(G170=EOMONTH(DATE($G167,$H167,1),0),"",IF(G170="","",G170+1)))</f>
        <v>#VALUE!</v>
      </c>
      <c r="I170" s="4640" t="e">
        <f t="shared" si="59"/>
        <v>#VALUE!</v>
      </c>
      <c r="J170" s="4640" t="e">
        <f t="shared" si="59"/>
        <v>#VALUE!</v>
      </c>
      <c r="K170" s="4640" t="e">
        <f t="shared" si="59"/>
        <v>#VALUE!</v>
      </c>
      <c r="L170" s="4640" t="e">
        <f t="shared" si="59"/>
        <v>#VALUE!</v>
      </c>
      <c r="M170" s="4640" t="e">
        <f t="shared" si="59"/>
        <v>#VALUE!</v>
      </c>
      <c r="N170" s="4640" t="e">
        <f t="shared" si="59"/>
        <v>#VALUE!</v>
      </c>
      <c r="O170" s="4640" t="e">
        <f t="shared" si="59"/>
        <v>#VALUE!</v>
      </c>
      <c r="P170" s="4640" t="e">
        <f t="shared" si="59"/>
        <v>#VALUE!</v>
      </c>
      <c r="Q170" s="4640" t="e">
        <f t="shared" si="59"/>
        <v>#VALUE!</v>
      </c>
      <c r="R170" s="4640" t="e">
        <f t="shared" si="59"/>
        <v>#VALUE!</v>
      </c>
      <c r="S170" s="4640" t="e">
        <f t="shared" si="59"/>
        <v>#VALUE!</v>
      </c>
      <c r="T170" s="4640" t="e">
        <f t="shared" si="59"/>
        <v>#VALUE!</v>
      </c>
      <c r="U170" s="4640" t="e">
        <f t="shared" si="59"/>
        <v>#VALUE!</v>
      </c>
      <c r="V170" s="4640" t="e">
        <f t="shared" si="59"/>
        <v>#VALUE!</v>
      </c>
      <c r="W170" s="4640" t="e">
        <f t="shared" si="59"/>
        <v>#VALUE!</v>
      </c>
      <c r="X170" s="4640" t="e">
        <f t="shared" si="59"/>
        <v>#VALUE!</v>
      </c>
      <c r="Y170" s="4640" t="e">
        <f t="shared" si="59"/>
        <v>#VALUE!</v>
      </c>
      <c r="Z170" s="4640" t="e">
        <f t="shared" si="59"/>
        <v>#VALUE!</v>
      </c>
      <c r="AA170" s="4640" t="e">
        <f t="shared" si="59"/>
        <v>#VALUE!</v>
      </c>
      <c r="AB170" s="4640" t="e">
        <f t="shared" si="59"/>
        <v>#VALUE!</v>
      </c>
      <c r="AC170" s="4640" t="e">
        <f t="shared" si="59"/>
        <v>#VALUE!</v>
      </c>
      <c r="AD170" s="4640" t="e">
        <f t="shared" si="59"/>
        <v>#VALUE!</v>
      </c>
      <c r="AE170" s="4640" t="e">
        <f t="shared" si="59"/>
        <v>#VALUE!</v>
      </c>
      <c r="AF170" s="4640" t="e">
        <f t="shared" si="59"/>
        <v>#VALUE!</v>
      </c>
      <c r="AG170" s="4640" t="e">
        <f t="shared" si="59"/>
        <v>#VALUE!</v>
      </c>
      <c r="AH170" s="4640" t="e">
        <f t="shared" si="59"/>
        <v>#VALUE!</v>
      </c>
      <c r="AI170" s="4640" t="e">
        <f t="shared" si="59"/>
        <v>#VALUE!</v>
      </c>
      <c r="AJ170" s="4640" t="e">
        <f t="shared" si="59"/>
        <v>#VALUE!</v>
      </c>
      <c r="AK170" s="4640" t="e">
        <f t="shared" si="59"/>
        <v>#VALUE!</v>
      </c>
      <c r="AL170" s="4742"/>
      <c r="AM170" s="4743"/>
      <c r="AN170" s="4744"/>
      <c r="AO170" s="4553"/>
      <c r="AP170" s="4551"/>
      <c r="AR170" s="4631"/>
      <c r="AS170" s="4631"/>
    </row>
    <row r="171" spans="1:45" s="4721" customFormat="1">
      <c r="A171" s="1135"/>
      <c r="C171" s="4642"/>
      <c r="D171" s="4643"/>
      <c r="E171" s="4644"/>
      <c r="F171" s="4722" t="s">
        <v>1905</v>
      </c>
      <c r="G171" s="4723" t="str">
        <f t="shared" ref="G171:AK171" si="60">IFERROR(TEXT(WEEKDAY(+G170),"aaa"),"")</f>
        <v/>
      </c>
      <c r="H171" s="4723" t="str">
        <f t="shared" si="60"/>
        <v/>
      </c>
      <c r="I171" s="4723" t="str">
        <f t="shared" si="60"/>
        <v/>
      </c>
      <c r="J171" s="4723" t="str">
        <f t="shared" si="60"/>
        <v/>
      </c>
      <c r="K171" s="4723" t="str">
        <f t="shared" si="60"/>
        <v/>
      </c>
      <c r="L171" s="4723" t="str">
        <f t="shared" si="60"/>
        <v/>
      </c>
      <c r="M171" s="4723" t="str">
        <f t="shared" si="60"/>
        <v/>
      </c>
      <c r="N171" s="4723" t="str">
        <f t="shared" si="60"/>
        <v/>
      </c>
      <c r="O171" s="4723" t="str">
        <f t="shared" si="60"/>
        <v/>
      </c>
      <c r="P171" s="4723" t="str">
        <f t="shared" si="60"/>
        <v/>
      </c>
      <c r="Q171" s="4723" t="str">
        <f t="shared" si="60"/>
        <v/>
      </c>
      <c r="R171" s="4723" t="str">
        <f t="shared" si="60"/>
        <v/>
      </c>
      <c r="S171" s="4723" t="str">
        <f t="shared" si="60"/>
        <v/>
      </c>
      <c r="T171" s="4723" t="str">
        <f t="shared" si="60"/>
        <v/>
      </c>
      <c r="U171" s="4723" t="str">
        <f t="shared" si="60"/>
        <v/>
      </c>
      <c r="V171" s="4723" t="str">
        <f t="shared" si="60"/>
        <v/>
      </c>
      <c r="W171" s="4723" t="str">
        <f t="shared" si="60"/>
        <v/>
      </c>
      <c r="X171" s="4723" t="str">
        <f t="shared" si="60"/>
        <v/>
      </c>
      <c r="Y171" s="4723" t="str">
        <f t="shared" si="60"/>
        <v/>
      </c>
      <c r="Z171" s="4723" t="str">
        <f t="shared" si="60"/>
        <v/>
      </c>
      <c r="AA171" s="4723" t="str">
        <f t="shared" si="60"/>
        <v/>
      </c>
      <c r="AB171" s="4723" t="str">
        <f t="shared" si="60"/>
        <v/>
      </c>
      <c r="AC171" s="4723" t="str">
        <f t="shared" si="60"/>
        <v/>
      </c>
      <c r="AD171" s="4723" t="str">
        <f t="shared" si="60"/>
        <v/>
      </c>
      <c r="AE171" s="4723" t="str">
        <f t="shared" si="60"/>
        <v/>
      </c>
      <c r="AF171" s="4723" t="str">
        <f t="shared" si="60"/>
        <v/>
      </c>
      <c r="AG171" s="4723" t="str">
        <f t="shared" si="60"/>
        <v/>
      </c>
      <c r="AH171" s="4723" t="str">
        <f t="shared" si="60"/>
        <v/>
      </c>
      <c r="AI171" s="4723" t="str">
        <f t="shared" si="60"/>
        <v/>
      </c>
      <c r="AJ171" s="4723" t="str">
        <f t="shared" si="60"/>
        <v/>
      </c>
      <c r="AK171" s="4723" t="str">
        <f t="shared" si="60"/>
        <v/>
      </c>
      <c r="AL171" s="4742"/>
      <c r="AM171" s="4743"/>
      <c r="AN171" s="4744"/>
      <c r="AO171" s="4553"/>
      <c r="AP171" s="4551"/>
      <c r="AQ171" s="4528"/>
      <c r="AR171" s="4631"/>
      <c r="AS171" s="4631"/>
    </row>
    <row r="172" spans="1:45" s="4721" customFormat="1" ht="21" customHeight="1">
      <c r="A172" s="1135"/>
      <c r="C172" s="4724" t="s">
        <v>2041</v>
      </c>
      <c r="D172" s="4725" t="s">
        <v>2049</v>
      </c>
      <c r="E172" s="4651" t="s">
        <v>2032</v>
      </c>
      <c r="F172" s="4652" t="s">
        <v>2019</v>
      </c>
      <c r="G172" s="4653"/>
      <c r="H172" s="4654"/>
      <c r="I172" s="4654"/>
      <c r="J172" s="4654"/>
      <c r="K172" s="4654"/>
      <c r="L172" s="4654"/>
      <c r="M172" s="4654"/>
      <c r="N172" s="4654"/>
      <c r="O172" s="4654"/>
      <c r="P172" s="4654"/>
      <c r="Q172" s="4654"/>
      <c r="R172" s="4654"/>
      <c r="S172" s="4654"/>
      <c r="T172" s="4654"/>
      <c r="U172" s="4654"/>
      <c r="V172" s="4654"/>
      <c r="W172" s="4654"/>
      <c r="X172" s="4654"/>
      <c r="Y172" s="4654"/>
      <c r="Z172" s="4654"/>
      <c r="AA172" s="4654"/>
      <c r="AB172" s="4654"/>
      <c r="AC172" s="4654"/>
      <c r="AD172" s="4654"/>
      <c r="AE172" s="4654"/>
      <c r="AF172" s="4654"/>
      <c r="AG172" s="4654"/>
      <c r="AH172" s="4691"/>
      <c r="AI172" s="4691"/>
      <c r="AJ172" s="4691"/>
      <c r="AK172" s="4691"/>
      <c r="AL172" s="4745"/>
      <c r="AM172" s="4746"/>
      <c r="AN172" s="4747"/>
      <c r="AO172" s="4656" t="s">
        <v>1948</v>
      </c>
      <c r="AP172" s="4655" t="s">
        <v>1949</v>
      </c>
      <c r="AQ172" s="4528"/>
      <c r="AR172" s="4657"/>
      <c r="AS172" s="4657"/>
    </row>
    <row r="173" spans="1:45" s="4721" customFormat="1" ht="13.5" customHeight="1">
      <c r="A173" s="1135"/>
      <c r="C173" s="4659" t="s">
        <v>1919</v>
      </c>
      <c r="D173" s="4660" t="s">
        <v>1918</v>
      </c>
      <c r="E173" s="4661" t="s">
        <v>2033</v>
      </c>
      <c r="F173" s="4662"/>
      <c r="G173" s="4663"/>
      <c r="H173" s="4664"/>
      <c r="I173" s="4664"/>
      <c r="J173" s="4664"/>
      <c r="K173" s="4733"/>
      <c r="L173" s="4733"/>
      <c r="M173" s="4733"/>
      <c r="N173" s="4733"/>
      <c r="O173" s="4664"/>
      <c r="P173" s="4664"/>
      <c r="Q173" s="4733"/>
      <c r="R173" s="4733"/>
      <c r="S173" s="4733"/>
      <c r="T173" s="4733"/>
      <c r="U173" s="4733"/>
      <c r="V173" s="4664"/>
      <c r="W173" s="4664"/>
      <c r="X173" s="4733"/>
      <c r="Y173" s="4733"/>
      <c r="Z173" s="4733"/>
      <c r="AA173" s="4733"/>
      <c r="AB173" s="4733"/>
      <c r="AC173" s="4664"/>
      <c r="AD173" s="4664"/>
      <c r="AE173" s="4733"/>
      <c r="AF173" s="4733"/>
      <c r="AG173" s="4733"/>
      <c r="AH173" s="4733"/>
      <c r="AI173" s="4733"/>
      <c r="AJ173" s="4733"/>
      <c r="AK173" s="4748"/>
      <c r="AL173" s="4666">
        <f t="shared" ref="AL173:AL178" si="61">IF(E173="","",COUNT($G$170:$AK$170)-AM173)</f>
        <v>0</v>
      </c>
      <c r="AM173" s="4667">
        <f t="shared" ref="AM173:AM178" si="62">IF(E173="","",AR173+AS173)</f>
        <v>0</v>
      </c>
      <c r="AN173" s="4667">
        <f t="shared" ref="AN173:AN178" si="63">IF(E173="","",COUNTIF(G173:AK173,"休"))</f>
        <v>0</v>
      </c>
      <c r="AO173" s="4668" t="str">
        <f t="shared" ref="AO173:AO178" si="64">IF(E173="","",IFERROR(ROUND(AN173/AL173,3),""))</f>
        <v/>
      </c>
      <c r="AP173" s="4669" t="e">
        <f>ROUND(AVERAGE(AO173:AO188),3)</f>
        <v>#DIV/0!</v>
      </c>
      <c r="AQ173" s="4528"/>
      <c r="AR173" s="4670">
        <f t="shared" ref="AR173:AR178" si="65">+COUNTIF(G173:AK173,"－")</f>
        <v>0</v>
      </c>
      <c r="AS173" s="4670">
        <f t="shared" ref="AS173:AS178" si="66">+COUNTIF(G173:AK173,"外")</f>
        <v>0</v>
      </c>
    </row>
    <row r="174" spans="1:45" s="4721" customFormat="1" ht="13.5" customHeight="1">
      <c r="A174" s="1135"/>
      <c r="C174" s="4671"/>
      <c r="D174" s="4672"/>
      <c r="E174" s="4673" t="s">
        <v>2031</v>
      </c>
      <c r="F174" s="4662"/>
      <c r="G174" s="4728"/>
      <c r="H174" s="4675"/>
      <c r="I174" s="4699"/>
      <c r="J174" s="4699"/>
      <c r="K174" s="4699"/>
      <c r="L174" s="4699"/>
      <c r="M174" s="4687"/>
      <c r="N174" s="4687"/>
      <c r="O174" s="4687"/>
      <c r="P174" s="4699"/>
      <c r="Q174" s="4699"/>
      <c r="R174" s="4699"/>
      <c r="S174" s="4699"/>
      <c r="T174" s="4687"/>
      <c r="U174" s="4687"/>
      <c r="V174" s="4687"/>
      <c r="W174" s="4699"/>
      <c r="X174" s="4699"/>
      <c r="Y174" s="4699"/>
      <c r="Z174" s="4699"/>
      <c r="AA174" s="4687"/>
      <c r="AB174" s="4687"/>
      <c r="AC174" s="4687"/>
      <c r="AD174" s="4699"/>
      <c r="AE174" s="4699"/>
      <c r="AF174" s="4699"/>
      <c r="AG174" s="4699"/>
      <c r="AH174" s="4687"/>
      <c r="AI174" s="4687"/>
      <c r="AJ174" s="4687"/>
      <c r="AK174" s="4729"/>
      <c r="AL174" s="4666">
        <f t="shared" si="61"/>
        <v>0</v>
      </c>
      <c r="AM174" s="4667">
        <f t="shared" si="62"/>
        <v>0</v>
      </c>
      <c r="AN174" s="4667">
        <f t="shared" si="63"/>
        <v>0</v>
      </c>
      <c r="AO174" s="4668" t="str">
        <f t="shared" si="64"/>
        <v/>
      </c>
      <c r="AP174" s="4679"/>
      <c r="AQ174" s="4528"/>
      <c r="AR174" s="4670">
        <f t="shared" si="65"/>
        <v>0</v>
      </c>
      <c r="AS174" s="4670">
        <f t="shared" si="66"/>
        <v>0</v>
      </c>
    </row>
    <row r="175" spans="1:45" s="4721" customFormat="1">
      <c r="A175" s="1135"/>
      <c r="C175" s="4671"/>
      <c r="D175" s="4672"/>
      <c r="E175" s="4673" t="s">
        <v>2038</v>
      </c>
      <c r="F175" s="4662"/>
      <c r="G175" s="4728"/>
      <c r="H175" s="4675"/>
      <c r="I175" s="4675"/>
      <c r="J175" s="4675"/>
      <c r="K175" s="4675"/>
      <c r="L175" s="4675"/>
      <c r="M175" s="4675"/>
      <c r="N175" s="4675"/>
      <c r="O175" s="4675"/>
      <c r="P175" s="4675"/>
      <c r="Q175" s="4675"/>
      <c r="R175" s="4675"/>
      <c r="S175" s="4675"/>
      <c r="T175" s="4675"/>
      <c r="U175" s="4675"/>
      <c r="V175" s="4675"/>
      <c r="W175" s="4675"/>
      <c r="X175" s="4675"/>
      <c r="Y175" s="4675"/>
      <c r="Z175" s="4675"/>
      <c r="AA175" s="4675"/>
      <c r="AB175" s="4675"/>
      <c r="AC175" s="4675"/>
      <c r="AD175" s="4675"/>
      <c r="AE175" s="4675"/>
      <c r="AF175" s="4675"/>
      <c r="AG175" s="4675"/>
      <c r="AH175" s="4729"/>
      <c r="AI175" s="4729"/>
      <c r="AJ175" s="4729"/>
      <c r="AK175" s="4729"/>
      <c r="AL175" s="4666">
        <f t="shared" si="61"/>
        <v>0</v>
      </c>
      <c r="AM175" s="4667">
        <f t="shared" si="62"/>
        <v>0</v>
      </c>
      <c r="AN175" s="4667">
        <f t="shared" si="63"/>
        <v>0</v>
      </c>
      <c r="AO175" s="4668" t="str">
        <f t="shared" si="64"/>
        <v/>
      </c>
      <c r="AP175" s="4679"/>
      <c r="AQ175" s="4528"/>
      <c r="AR175" s="4670">
        <f t="shared" si="65"/>
        <v>0</v>
      </c>
      <c r="AS175" s="4670">
        <f t="shared" si="66"/>
        <v>0</v>
      </c>
    </row>
    <row r="176" spans="1:45" s="4721" customFormat="1">
      <c r="A176" s="1135"/>
      <c r="C176" s="4671"/>
      <c r="D176" s="4672"/>
      <c r="E176" s="4673" t="s">
        <v>2037</v>
      </c>
      <c r="F176" s="4680"/>
      <c r="G176" s="4728"/>
      <c r="H176" s="4675"/>
      <c r="I176" s="4675"/>
      <c r="J176" s="4675"/>
      <c r="K176" s="4675"/>
      <c r="L176" s="4675"/>
      <c r="M176" s="4675"/>
      <c r="N176" s="4675"/>
      <c r="O176" s="4675"/>
      <c r="P176" s="4675"/>
      <c r="Q176" s="4675"/>
      <c r="R176" s="4675"/>
      <c r="S176" s="4675"/>
      <c r="T176" s="4675"/>
      <c r="U176" s="4675"/>
      <c r="V176" s="4675"/>
      <c r="W176" s="4675"/>
      <c r="X176" s="4675"/>
      <c r="Y176" s="4675"/>
      <c r="Z176" s="4675"/>
      <c r="AA176" s="4675"/>
      <c r="AB176" s="4675"/>
      <c r="AC176" s="4675"/>
      <c r="AD176" s="4675"/>
      <c r="AE176" s="4675"/>
      <c r="AF176" s="4675"/>
      <c r="AG176" s="4675"/>
      <c r="AH176" s="4675"/>
      <c r="AI176" s="4729"/>
      <c r="AJ176" s="4729"/>
      <c r="AK176" s="4729"/>
      <c r="AL176" s="4666">
        <f t="shared" si="61"/>
        <v>0</v>
      </c>
      <c r="AM176" s="4667">
        <f t="shared" si="62"/>
        <v>0</v>
      </c>
      <c r="AN176" s="4667">
        <f t="shared" si="63"/>
        <v>0</v>
      </c>
      <c r="AO176" s="4668" t="str">
        <f t="shared" si="64"/>
        <v/>
      </c>
      <c r="AP176" s="4679"/>
      <c r="AQ176" s="4528"/>
      <c r="AR176" s="4670">
        <f t="shared" si="65"/>
        <v>0</v>
      </c>
      <c r="AS176" s="4670">
        <f t="shared" si="66"/>
        <v>0</v>
      </c>
    </row>
    <row r="177" spans="1:45" s="4721" customFormat="1">
      <c r="A177" s="1135"/>
      <c r="C177" s="4671"/>
      <c r="D177" s="4672"/>
      <c r="E177" s="4673" t="s">
        <v>2036</v>
      </c>
      <c r="F177" s="4662"/>
      <c r="G177" s="4728"/>
      <c r="H177" s="4675"/>
      <c r="I177" s="4675"/>
      <c r="J177" s="4675"/>
      <c r="K177" s="4675"/>
      <c r="L177" s="4675"/>
      <c r="M177" s="4675"/>
      <c r="N177" s="4675"/>
      <c r="O177" s="4675"/>
      <c r="P177" s="4675"/>
      <c r="Q177" s="4675"/>
      <c r="R177" s="4675"/>
      <c r="S177" s="4675"/>
      <c r="T177" s="4675"/>
      <c r="U177" s="4675"/>
      <c r="V177" s="4675"/>
      <c r="W177" s="4675"/>
      <c r="X177" s="4675"/>
      <c r="Y177" s="4675"/>
      <c r="Z177" s="4675"/>
      <c r="AA177" s="4675"/>
      <c r="AB177" s="4675"/>
      <c r="AC177" s="4675"/>
      <c r="AD177" s="4675"/>
      <c r="AE177" s="4675"/>
      <c r="AF177" s="4675"/>
      <c r="AG177" s="4675"/>
      <c r="AH177" s="4675"/>
      <c r="AI177" s="4675"/>
      <c r="AJ177" s="4675"/>
      <c r="AK177" s="4675"/>
      <c r="AL177" s="4666">
        <f t="shared" si="61"/>
        <v>0</v>
      </c>
      <c r="AM177" s="4667">
        <f t="shared" si="62"/>
        <v>0</v>
      </c>
      <c r="AN177" s="4667">
        <f t="shared" si="63"/>
        <v>0</v>
      </c>
      <c r="AO177" s="4668" t="str">
        <f t="shared" si="64"/>
        <v/>
      </c>
      <c r="AP177" s="4679"/>
      <c r="AQ177" s="4528"/>
      <c r="AR177" s="4670">
        <f t="shared" si="65"/>
        <v>0</v>
      </c>
      <c r="AS177" s="4670">
        <f t="shared" si="66"/>
        <v>0</v>
      </c>
    </row>
    <row r="178" spans="1:45" s="4721" customFormat="1">
      <c r="A178" s="1135"/>
      <c r="C178" s="4681"/>
      <c r="D178" s="4682"/>
      <c r="E178" s="4683">
        <f>F$29</f>
        <v>0</v>
      </c>
      <c r="F178" s="4684"/>
      <c r="G178" s="4749"/>
      <c r="H178" s="4687"/>
      <c r="I178" s="4687"/>
      <c r="J178" s="4687"/>
      <c r="K178" s="4687"/>
      <c r="L178" s="4687"/>
      <c r="M178" s="4687"/>
      <c r="N178" s="4687"/>
      <c r="O178" s="4687"/>
      <c r="P178" s="4687"/>
      <c r="Q178" s="4687"/>
      <c r="R178" s="4687"/>
      <c r="S178" s="4687"/>
      <c r="T178" s="4687"/>
      <c r="U178" s="4687"/>
      <c r="V178" s="4687"/>
      <c r="W178" s="4687"/>
      <c r="X178" s="4687"/>
      <c r="Y178" s="4687"/>
      <c r="Z178" s="4687"/>
      <c r="AA178" s="4687"/>
      <c r="AB178" s="4687"/>
      <c r="AC178" s="4687"/>
      <c r="AD178" s="4687"/>
      <c r="AE178" s="4687"/>
      <c r="AF178" s="4687"/>
      <c r="AG178" s="4687"/>
      <c r="AH178" s="4688"/>
      <c r="AI178" s="4688"/>
      <c r="AJ178" s="4688"/>
      <c r="AK178" s="4688"/>
      <c r="AL178" s="4666">
        <f t="shared" si="61"/>
        <v>0</v>
      </c>
      <c r="AM178" s="4667">
        <f t="shared" si="62"/>
        <v>0</v>
      </c>
      <c r="AN178" s="4689">
        <f t="shared" si="63"/>
        <v>0</v>
      </c>
      <c r="AO178" s="4668" t="str">
        <f t="shared" si="64"/>
        <v/>
      </c>
      <c r="AP178" s="4679"/>
      <c r="AQ178" s="4528"/>
      <c r="AR178" s="4670">
        <f t="shared" si="65"/>
        <v>0</v>
      </c>
      <c r="AS178" s="4670">
        <f t="shared" si="66"/>
        <v>0</v>
      </c>
    </row>
    <row r="179" spans="1:45" s="4721" customFormat="1" ht="15" customHeight="1">
      <c r="A179" s="1135"/>
      <c r="C179" s="4659" t="s">
        <v>1917</v>
      </c>
      <c r="D179" s="4660" t="s">
        <v>1916</v>
      </c>
      <c r="E179" s="4651" t="s">
        <v>2046</v>
      </c>
      <c r="F179" s="4690" t="s">
        <v>2019</v>
      </c>
      <c r="G179" s="4653"/>
      <c r="H179" s="4654"/>
      <c r="I179" s="4654"/>
      <c r="J179" s="4654"/>
      <c r="K179" s="4654"/>
      <c r="L179" s="4654"/>
      <c r="M179" s="4654"/>
      <c r="N179" s="4654"/>
      <c r="O179" s="4654"/>
      <c r="P179" s="4654"/>
      <c r="Q179" s="4654"/>
      <c r="R179" s="4654"/>
      <c r="S179" s="4654"/>
      <c r="T179" s="4654"/>
      <c r="U179" s="4654"/>
      <c r="V179" s="4654"/>
      <c r="W179" s="4654"/>
      <c r="X179" s="4654"/>
      <c r="Y179" s="4654"/>
      <c r="Z179" s="4654"/>
      <c r="AA179" s="4654"/>
      <c r="AB179" s="4654"/>
      <c r="AC179" s="4654"/>
      <c r="AD179" s="4654"/>
      <c r="AE179" s="4654"/>
      <c r="AF179" s="4654"/>
      <c r="AG179" s="4654"/>
      <c r="AH179" s="4691"/>
      <c r="AI179" s="4691"/>
      <c r="AJ179" s="4691"/>
      <c r="AK179" s="4691"/>
      <c r="AL179" s="4692"/>
      <c r="AM179" s="4670"/>
      <c r="AN179" s="4693"/>
      <c r="AO179" s="4694"/>
      <c r="AP179" s="4679"/>
      <c r="AQ179" s="4528"/>
      <c r="AR179" s="4532"/>
      <c r="AS179" s="4532"/>
    </row>
    <row r="180" spans="1:45" s="4721" customFormat="1">
      <c r="A180" s="1135"/>
      <c r="C180" s="4671"/>
      <c r="D180" s="4672"/>
      <c r="E180" s="4695" t="s">
        <v>2033</v>
      </c>
      <c r="F180" s="4662"/>
      <c r="G180" s="4726"/>
      <c r="H180" s="4733"/>
      <c r="I180" s="4733"/>
      <c r="J180" s="4733"/>
      <c r="K180" s="4733"/>
      <c r="L180" s="4733"/>
      <c r="M180" s="4733"/>
      <c r="N180" s="4733"/>
      <c r="O180" s="4733"/>
      <c r="P180" s="4733"/>
      <c r="Q180" s="4733"/>
      <c r="R180" s="4733"/>
      <c r="S180" s="4733"/>
      <c r="T180" s="4733"/>
      <c r="U180" s="4733"/>
      <c r="V180" s="4733"/>
      <c r="W180" s="4733"/>
      <c r="X180" s="4733"/>
      <c r="Y180" s="4733"/>
      <c r="Z180" s="4733"/>
      <c r="AA180" s="4733"/>
      <c r="AB180" s="4733"/>
      <c r="AC180" s="4733"/>
      <c r="AD180" s="4733"/>
      <c r="AE180" s="4733"/>
      <c r="AF180" s="4733"/>
      <c r="AG180" s="4733"/>
      <c r="AH180" s="4733"/>
      <c r="AI180" s="4733"/>
      <c r="AJ180" s="4733"/>
      <c r="AK180" s="4733"/>
      <c r="AL180" s="4666">
        <f>IF(E180="","",COUNT($G$170:$AK$170)-AM180)</f>
        <v>0</v>
      </c>
      <c r="AM180" s="4667">
        <f>IF(E180="","",AR180+AS180)</f>
        <v>0</v>
      </c>
      <c r="AN180" s="4667">
        <f>IF(E180="","",COUNTIF(G180:AK180,"休"))</f>
        <v>0</v>
      </c>
      <c r="AO180" s="4668" t="str">
        <f>IF(E180="","",IFERROR(ROUND(AN180/AL180,3),""))</f>
        <v/>
      </c>
      <c r="AP180" s="4679"/>
      <c r="AQ180" s="4528"/>
      <c r="AR180" s="4670">
        <f>+COUNTIF(G180:AK180,"－")</f>
        <v>0</v>
      </c>
      <c r="AS180" s="4670">
        <f>+COUNTIF(G180:AK180,"外")</f>
        <v>0</v>
      </c>
    </row>
    <row r="181" spans="1:45" s="4721" customFormat="1">
      <c r="A181" s="1135"/>
      <c r="C181" s="4671"/>
      <c r="D181" s="4672"/>
      <c r="E181" s="4673" t="s">
        <v>2031</v>
      </c>
      <c r="F181" s="4696"/>
      <c r="G181" s="4735"/>
      <c r="H181" s="4687"/>
      <c r="I181" s="4699"/>
      <c r="J181" s="4699"/>
      <c r="K181" s="4687"/>
      <c r="L181" s="4687"/>
      <c r="M181" s="4687"/>
      <c r="N181" s="4687"/>
      <c r="O181" s="4687"/>
      <c r="P181" s="4699"/>
      <c r="Q181" s="4699"/>
      <c r="R181" s="4687"/>
      <c r="S181" s="4687"/>
      <c r="T181" s="4687"/>
      <c r="U181" s="4687"/>
      <c r="V181" s="4687"/>
      <c r="W181" s="4699"/>
      <c r="X181" s="4699"/>
      <c r="Y181" s="4687"/>
      <c r="Z181" s="4687"/>
      <c r="AA181" s="4687"/>
      <c r="AB181" s="4687"/>
      <c r="AC181" s="4687"/>
      <c r="AD181" s="4699"/>
      <c r="AE181" s="4699"/>
      <c r="AF181" s="4687"/>
      <c r="AG181" s="4687"/>
      <c r="AH181" s="4687"/>
      <c r="AI181" s="4687"/>
      <c r="AJ181" s="4687"/>
      <c r="AK181" s="4687"/>
      <c r="AL181" s="4666">
        <f>IF(E181="","",COUNT($G$170:$AK$170)-AM181)</f>
        <v>0</v>
      </c>
      <c r="AM181" s="4667">
        <f>IF(E181="","",AR181+AS181)</f>
        <v>0</v>
      </c>
      <c r="AN181" s="4667">
        <f>IF(E181="","",COUNTIF(G181:AK181,"休"))</f>
        <v>0</v>
      </c>
      <c r="AO181" s="4668" t="str">
        <f>IF(E181="","",IFERROR(ROUND(AN181/AL181,3),""))</f>
        <v/>
      </c>
      <c r="AP181" s="4679"/>
      <c r="AQ181" s="4528"/>
      <c r="AR181" s="4670">
        <f>+COUNTIF(G181:AK181,"－")</f>
        <v>0</v>
      </c>
      <c r="AS181" s="4670">
        <f>+COUNTIF(G181:AK181,"外")</f>
        <v>0</v>
      </c>
    </row>
    <row r="182" spans="1:45" s="4721" customFormat="1">
      <c r="A182" s="1135"/>
      <c r="C182" s="4671"/>
      <c r="D182" s="4672"/>
      <c r="E182" s="4528"/>
      <c r="F182" s="4696"/>
      <c r="G182" s="4728"/>
      <c r="H182" s="4675"/>
      <c r="I182" s="4675"/>
      <c r="J182" s="4675"/>
      <c r="K182" s="4675"/>
      <c r="L182" s="4675"/>
      <c r="M182" s="4675"/>
      <c r="N182" s="4675"/>
      <c r="O182" s="4675"/>
      <c r="P182" s="4675"/>
      <c r="Q182" s="4675"/>
      <c r="R182" s="4675"/>
      <c r="S182" s="4675"/>
      <c r="T182" s="4675"/>
      <c r="U182" s="4675"/>
      <c r="V182" s="4675"/>
      <c r="W182" s="4675"/>
      <c r="X182" s="4675"/>
      <c r="Y182" s="4675"/>
      <c r="Z182" s="4675"/>
      <c r="AA182" s="4675"/>
      <c r="AB182" s="4675"/>
      <c r="AC182" s="4675"/>
      <c r="AD182" s="4675"/>
      <c r="AE182" s="4675"/>
      <c r="AF182" s="4675"/>
      <c r="AG182" s="4675"/>
      <c r="AH182" s="4676"/>
      <c r="AI182" s="4676"/>
      <c r="AJ182" s="4676"/>
      <c r="AK182" s="4676"/>
      <c r="AL182" s="4666" t="str">
        <f>IF(E182="","",COUNT($G$170:$AK$170)-AM182)</f>
        <v/>
      </c>
      <c r="AM182" s="4667" t="str">
        <f>IF(E182="","",AR182+AS182)</f>
        <v/>
      </c>
      <c r="AN182" s="4667" t="str">
        <f>IF(E182="","",COUNTIF(G182:AK182,"休"))</f>
        <v/>
      </c>
      <c r="AO182" s="4668" t="str">
        <f>IF(E182="","",IFERROR(ROUND(AN182/AL182,3),""))</f>
        <v/>
      </c>
      <c r="AP182" s="4679"/>
      <c r="AQ182" s="4528"/>
      <c r="AR182" s="4670">
        <f>+COUNTIF(G182:AK182,"－")</f>
        <v>0</v>
      </c>
      <c r="AS182" s="4670">
        <f>+COUNTIF(G182:AK182,"外")</f>
        <v>0</v>
      </c>
    </row>
    <row r="183" spans="1:45" s="4721" customFormat="1">
      <c r="A183" s="1135"/>
      <c r="C183" s="4671"/>
      <c r="D183" s="4682"/>
      <c r="E183" s="4697"/>
      <c r="F183" s="4698"/>
      <c r="G183" s="4750"/>
      <c r="H183" s="4699"/>
      <c r="I183" s="4699"/>
      <c r="J183" s="4699"/>
      <c r="K183" s="4699"/>
      <c r="L183" s="4699"/>
      <c r="M183" s="4699"/>
      <c r="N183" s="4699"/>
      <c r="O183" s="4699"/>
      <c r="P183" s="4699"/>
      <c r="Q183" s="4699"/>
      <c r="R183" s="4699"/>
      <c r="S183" s="4699"/>
      <c r="T183" s="4699"/>
      <c r="U183" s="4699"/>
      <c r="V183" s="4699"/>
      <c r="W183" s="4699"/>
      <c r="X183" s="4699"/>
      <c r="Y183" s="4699"/>
      <c r="Z183" s="4699"/>
      <c r="AA183" s="4699"/>
      <c r="AB183" s="4699"/>
      <c r="AC183" s="4699"/>
      <c r="AD183" s="4699"/>
      <c r="AE183" s="4699"/>
      <c r="AF183" s="4699"/>
      <c r="AG183" s="4699"/>
      <c r="AH183" s="4665"/>
      <c r="AI183" s="4665"/>
      <c r="AJ183" s="4665"/>
      <c r="AK183" s="4665"/>
      <c r="AL183" s="4666" t="str">
        <f>IF(E183="","",COUNT($G$170:$AK$170)-AM183)</f>
        <v/>
      </c>
      <c r="AM183" s="4667" t="str">
        <f>IF(E183="","",AR183+AS183)</f>
        <v/>
      </c>
      <c r="AN183" s="4667" t="str">
        <f>IF(E183="","",COUNTIF(G183:AK183,"休"))</f>
        <v/>
      </c>
      <c r="AO183" s="4668" t="str">
        <f>IF(E183="","",IFERROR(ROUND(AN183/AL183,3),""))</f>
        <v/>
      </c>
      <c r="AP183" s="4679"/>
      <c r="AQ183" s="4528"/>
      <c r="AR183" s="4670">
        <f>+COUNTIF(G183:AK183,"－")</f>
        <v>0</v>
      </c>
      <c r="AS183" s="4670">
        <f>+COUNTIF(G183:AK183,"外")</f>
        <v>0</v>
      </c>
    </row>
    <row r="184" spans="1:45" s="4721" customFormat="1" ht="15" customHeight="1">
      <c r="A184" s="1135"/>
      <c r="C184" s="4671"/>
      <c r="D184" s="4660" t="s">
        <v>1915</v>
      </c>
      <c r="E184" s="4651" t="s">
        <v>2032</v>
      </c>
      <c r="F184" s="4700" t="s">
        <v>2019</v>
      </c>
      <c r="G184" s="4653"/>
      <c r="H184" s="4654"/>
      <c r="I184" s="4654"/>
      <c r="J184" s="4654"/>
      <c r="K184" s="4654"/>
      <c r="L184" s="4654"/>
      <c r="M184" s="4654"/>
      <c r="N184" s="4654"/>
      <c r="O184" s="4654"/>
      <c r="P184" s="4654"/>
      <c r="Q184" s="4654"/>
      <c r="R184" s="4654"/>
      <c r="S184" s="4654"/>
      <c r="T184" s="4654"/>
      <c r="U184" s="4654"/>
      <c r="V184" s="4654"/>
      <c r="W184" s="4654"/>
      <c r="X184" s="4654"/>
      <c r="Y184" s="4654"/>
      <c r="Z184" s="4654"/>
      <c r="AA184" s="4654"/>
      <c r="AB184" s="4654"/>
      <c r="AC184" s="4654"/>
      <c r="AD184" s="4654"/>
      <c r="AE184" s="4654"/>
      <c r="AF184" s="4654"/>
      <c r="AG184" s="4654"/>
      <c r="AH184" s="4691"/>
      <c r="AI184" s="4691"/>
      <c r="AJ184" s="4691"/>
      <c r="AK184" s="4691"/>
      <c r="AL184" s="4692"/>
      <c r="AM184" s="4670"/>
      <c r="AN184" s="4701"/>
      <c r="AO184" s="4694"/>
      <c r="AP184" s="4679"/>
      <c r="AQ184" s="4528"/>
      <c r="AR184" s="4532"/>
      <c r="AS184" s="4532"/>
    </row>
    <row r="185" spans="1:45" s="4721" customFormat="1">
      <c r="A185" s="1135"/>
      <c r="C185" s="4671"/>
      <c r="D185" s="4672"/>
      <c r="E185" s="4702" t="s">
        <v>2031</v>
      </c>
      <c r="F185" s="4662"/>
      <c r="G185" s="4663"/>
      <c r="H185" s="4664"/>
      <c r="I185" s="4664"/>
      <c r="J185" s="4733"/>
      <c r="K185" s="4733"/>
      <c r="L185" s="4664"/>
      <c r="M185" s="4664"/>
      <c r="N185" s="4664"/>
      <c r="O185" s="4664"/>
      <c r="P185" s="4733"/>
      <c r="Q185" s="4733"/>
      <c r="R185" s="4664"/>
      <c r="S185" s="4664"/>
      <c r="T185" s="4664"/>
      <c r="U185" s="4664"/>
      <c r="V185" s="4733"/>
      <c r="W185" s="4733"/>
      <c r="X185" s="4664"/>
      <c r="Y185" s="4664"/>
      <c r="Z185" s="4664"/>
      <c r="AA185" s="4664"/>
      <c r="AB185" s="4733"/>
      <c r="AC185" s="4733"/>
      <c r="AD185" s="4664"/>
      <c r="AE185" s="4664"/>
      <c r="AF185" s="4664"/>
      <c r="AG185" s="4664"/>
      <c r="AH185" s="4733"/>
      <c r="AI185" s="4733"/>
      <c r="AJ185" s="4664"/>
      <c r="AK185" s="4664"/>
      <c r="AL185" s="4666">
        <f>IF(E185="","",COUNT($G$170:$AK$170)-AM185)</f>
        <v>0</v>
      </c>
      <c r="AM185" s="4667">
        <f>IF(E185="","",AR185+AS185)</f>
        <v>0</v>
      </c>
      <c r="AN185" s="4667">
        <f>IF(E185="","",COUNTIF(G185:AK185,"休"))</f>
        <v>0</v>
      </c>
      <c r="AO185" s="4668" t="str">
        <f>IF(E185="","",IFERROR(ROUND(AN185/AL185,3),""))</f>
        <v/>
      </c>
      <c r="AP185" s="4679"/>
      <c r="AQ185" s="4528"/>
      <c r="AR185" s="4670">
        <f>+COUNTIF(G185:AK185,"－")</f>
        <v>0</v>
      </c>
      <c r="AS185" s="4670">
        <f>+COUNTIF(G185:AK185,"外")</f>
        <v>0</v>
      </c>
    </row>
    <row r="186" spans="1:45" s="4721" customFormat="1">
      <c r="A186" s="1135"/>
      <c r="C186" s="4671"/>
      <c r="D186" s="4672"/>
      <c r="E186" s="4528"/>
      <c r="F186" s="4696"/>
      <c r="G186" s="4674"/>
      <c r="H186" s="4675"/>
      <c r="I186" s="4675"/>
      <c r="J186" s="4675"/>
      <c r="K186" s="4675"/>
      <c r="L186" s="4675"/>
      <c r="M186" s="4675"/>
      <c r="N186" s="4675"/>
      <c r="O186" s="4675"/>
      <c r="P186" s="4675"/>
      <c r="Q186" s="4675"/>
      <c r="R186" s="4675"/>
      <c r="S186" s="4675"/>
      <c r="T186" s="4675"/>
      <c r="U186" s="4675"/>
      <c r="V186" s="4675"/>
      <c r="W186" s="4675"/>
      <c r="X186" s="4675"/>
      <c r="Y186" s="4675"/>
      <c r="Z186" s="4675"/>
      <c r="AA186" s="4675"/>
      <c r="AB186" s="4675"/>
      <c r="AC186" s="4675"/>
      <c r="AD186" s="4675"/>
      <c r="AE186" s="4675"/>
      <c r="AF186" s="4675"/>
      <c r="AG186" s="4675"/>
      <c r="AH186" s="4676"/>
      <c r="AI186" s="4676"/>
      <c r="AJ186" s="4676"/>
      <c r="AK186" s="4676"/>
      <c r="AL186" s="4666" t="str">
        <f>IF(E186="","",COUNT($G$170:$AK$170)-AM186)</f>
        <v/>
      </c>
      <c r="AM186" s="4667" t="str">
        <f>IF(E186="","",AR186+AS186)</f>
        <v/>
      </c>
      <c r="AN186" s="4667" t="str">
        <f>IF(E186="","",COUNTIF(G186:AK186,"休"))</f>
        <v/>
      </c>
      <c r="AO186" s="4668" t="str">
        <f>IF(E186="","",IFERROR(ROUND(AN186/AL186,3),""))</f>
        <v/>
      </c>
      <c r="AP186" s="4679"/>
      <c r="AQ186" s="4528"/>
      <c r="AR186" s="4670">
        <f>+COUNTIF(G186:AK186,"－")</f>
        <v>0</v>
      </c>
      <c r="AS186" s="4670">
        <f>+COUNTIF(G186:AK186,"外")</f>
        <v>0</v>
      </c>
    </row>
    <row r="187" spans="1:45" s="4721" customFormat="1">
      <c r="A187" s="1135"/>
      <c r="C187" s="4671"/>
      <c r="D187" s="4672"/>
      <c r="E187" s="4704"/>
      <c r="F187" s="4696"/>
      <c r="G187" s="4674"/>
      <c r="H187" s="4675"/>
      <c r="I187" s="4675"/>
      <c r="J187" s="4675"/>
      <c r="K187" s="4675"/>
      <c r="L187" s="4675"/>
      <c r="M187" s="4675"/>
      <c r="N187" s="4675"/>
      <c r="O187" s="4675"/>
      <c r="P187" s="4675"/>
      <c r="Q187" s="4675"/>
      <c r="R187" s="4675"/>
      <c r="S187" s="4675"/>
      <c r="T187" s="4675"/>
      <c r="U187" s="4675"/>
      <c r="V187" s="4675"/>
      <c r="W187" s="4675"/>
      <c r="X187" s="4675"/>
      <c r="Y187" s="4675"/>
      <c r="Z187" s="4675"/>
      <c r="AA187" s="4675"/>
      <c r="AB187" s="4675"/>
      <c r="AC187" s="4675"/>
      <c r="AD187" s="4675"/>
      <c r="AE187" s="4675"/>
      <c r="AF187" s="4675"/>
      <c r="AG187" s="4675"/>
      <c r="AH187" s="4676"/>
      <c r="AI187" s="4676"/>
      <c r="AJ187" s="4676"/>
      <c r="AK187" s="4676"/>
      <c r="AL187" s="4666" t="str">
        <f>IF(E187="","",COUNT($G$170:$AK$170)-AM187)</f>
        <v/>
      </c>
      <c r="AM187" s="4667" t="str">
        <f>IF(E187="","",AR187+AS187)</f>
        <v/>
      </c>
      <c r="AN187" s="4667" t="str">
        <f>IF(E187="","",COUNTIF(G187:AK187,"休"))</f>
        <v/>
      </c>
      <c r="AO187" s="4668" t="str">
        <f>IF(E187="","",IFERROR(ROUND(AN187/AL187,3),""))</f>
        <v/>
      </c>
      <c r="AP187" s="4679"/>
      <c r="AQ187" s="4528"/>
      <c r="AR187" s="4670">
        <f>+COUNTIF(G187:AK187,"－")</f>
        <v>0</v>
      </c>
      <c r="AS187" s="4670">
        <f>+COUNTIF(G187:AK187,"外")</f>
        <v>0</v>
      </c>
    </row>
    <row r="188" spans="1:45" s="4721" customFormat="1" ht="14.25" thickBot="1">
      <c r="A188" s="1135"/>
      <c r="C188" s="4681"/>
      <c r="D188" s="4682"/>
      <c r="E188" s="4697"/>
      <c r="F188" s="4698"/>
      <c r="G188" s="4749"/>
      <c r="H188" s="4686"/>
      <c r="I188" s="4686"/>
      <c r="J188" s="4686"/>
      <c r="K188" s="4686"/>
      <c r="L188" s="4686"/>
      <c r="M188" s="4686"/>
      <c r="N188" s="4686"/>
      <c r="O188" s="4686"/>
      <c r="P188" s="4686"/>
      <c r="Q188" s="4686"/>
      <c r="R188" s="4686"/>
      <c r="S188" s="4686"/>
      <c r="T188" s="4686"/>
      <c r="U188" s="4686"/>
      <c r="V188" s="4686"/>
      <c r="W188" s="4686"/>
      <c r="X188" s="4686"/>
      <c r="Y188" s="4686"/>
      <c r="Z188" s="4686"/>
      <c r="AA188" s="4686"/>
      <c r="AB188" s="4686"/>
      <c r="AC188" s="4686"/>
      <c r="AD188" s="4686"/>
      <c r="AE188" s="4686"/>
      <c r="AF188" s="4686"/>
      <c r="AG188" s="4686"/>
      <c r="AH188" s="4706"/>
      <c r="AI188" s="4706"/>
      <c r="AJ188" s="4706"/>
      <c r="AK188" s="4706"/>
      <c r="AL188" s="4707" t="str">
        <f>IF(E188="","",COUNT($G$170:$AK$170)-AM188)</f>
        <v/>
      </c>
      <c r="AM188" s="4689" t="str">
        <f>IF(E188="","",AR188+AS188)</f>
        <v/>
      </c>
      <c r="AN188" s="4689" t="str">
        <f>IF(E188="","",COUNTIF(G188:AK188,"休"))</f>
        <v/>
      </c>
      <c r="AO188" s="4668" t="str">
        <f>IF(E188="","",IFERROR(ROUND(AN188/AL188,3),""))</f>
        <v/>
      </c>
      <c r="AP188" s="4709"/>
      <c r="AQ188" s="4528"/>
      <c r="AR188" s="4670">
        <f>+COUNTIF(G188:AK188,"－")</f>
        <v>0</v>
      </c>
      <c r="AS188" s="4670">
        <f>+COUNTIF(G188:AK188,"外")</f>
        <v>0</v>
      </c>
    </row>
    <row r="189" spans="1:45" ht="14.25" thickBot="1">
      <c r="C189" s="4710"/>
      <c r="D189" s="4711"/>
      <c r="E189" s="4704"/>
      <c r="F189" s="4623"/>
      <c r="G189" s="4665"/>
      <c r="H189" s="4665"/>
      <c r="I189" s="4665"/>
      <c r="J189" s="4665"/>
      <c r="K189" s="4665"/>
      <c r="L189" s="4665"/>
      <c r="M189" s="4665"/>
      <c r="N189" s="4665"/>
      <c r="O189" s="4665"/>
      <c r="P189" s="4665"/>
      <c r="Q189" s="4665"/>
      <c r="R189" s="4665"/>
      <c r="S189" s="4665"/>
      <c r="T189" s="4665"/>
      <c r="U189" s="4665"/>
      <c r="V189" s="4665"/>
      <c r="W189" s="4665"/>
      <c r="X189" s="4665"/>
      <c r="Y189" s="4665"/>
      <c r="Z189" s="4665"/>
      <c r="AA189" s="4665"/>
      <c r="AB189" s="4665"/>
      <c r="AC189" s="4665"/>
      <c r="AD189" s="4665"/>
      <c r="AE189" s="4665"/>
      <c r="AF189" s="4665"/>
      <c r="AG189" s="4665"/>
      <c r="AH189" s="4665"/>
      <c r="AI189" s="4665"/>
      <c r="AJ189" s="4665"/>
      <c r="AK189" s="4665"/>
      <c r="AL189" s="4712"/>
      <c r="AM189" s="4713"/>
      <c r="AO189" s="4714" t="s">
        <v>2018</v>
      </c>
      <c r="AP189" s="4715" t="e">
        <f>IF(AP173&gt;=0.285,"OK","NG")</f>
        <v>#DIV/0!</v>
      </c>
      <c r="AR189" s="4713"/>
      <c r="AS189" s="4713"/>
    </row>
    <row r="190" spans="1:45">
      <c r="C190" s="4710"/>
      <c r="D190" s="4711"/>
      <c r="E190" s="4704"/>
      <c r="F190" s="4623"/>
      <c r="G190" s="4665"/>
      <c r="H190" s="4665"/>
      <c r="I190" s="4665"/>
      <c r="J190" s="4665"/>
      <c r="K190" s="4665"/>
      <c r="L190" s="4665"/>
      <c r="M190" s="4665"/>
      <c r="N190" s="4665"/>
      <c r="O190" s="4665"/>
      <c r="P190" s="4665"/>
      <c r="Q190" s="4665"/>
      <c r="R190" s="4665"/>
      <c r="S190" s="4665"/>
      <c r="T190" s="4665"/>
      <c r="U190" s="4665"/>
      <c r="V190" s="4665"/>
      <c r="W190" s="4665"/>
      <c r="X190" s="4665"/>
      <c r="Y190" s="4665"/>
      <c r="Z190" s="4665"/>
      <c r="AA190" s="4665"/>
      <c r="AB190" s="4665"/>
      <c r="AC190" s="4665"/>
      <c r="AD190" s="4665"/>
      <c r="AE190" s="4665"/>
      <c r="AF190" s="4665"/>
      <c r="AG190" s="4665"/>
      <c r="AH190" s="4665"/>
      <c r="AI190" s="4665"/>
      <c r="AJ190" s="4665"/>
      <c r="AK190" s="4665"/>
      <c r="AL190" s="4712"/>
      <c r="AM190" s="4713"/>
      <c r="AO190" s="4753"/>
      <c r="AP190" s="4668"/>
      <c r="AR190" s="4713"/>
      <c r="AS190" s="4713"/>
    </row>
    <row r="191" spans="1:45" hidden="1">
      <c r="G191" s="4529" t="e">
        <f>YEAR(G194)</f>
        <v>#VALUE!</v>
      </c>
      <c r="H191" s="4529" t="e">
        <f>MONTH(G194)</f>
        <v>#VALUE!</v>
      </c>
    </row>
    <row r="192" spans="1:45">
      <c r="C192" s="4624"/>
      <c r="D192" s="4625"/>
      <c r="E192" s="4626"/>
      <c r="F192" s="4717" t="s">
        <v>2022</v>
      </c>
      <c r="G192" s="4628" t="e">
        <f>G194</f>
        <v>#VALUE!</v>
      </c>
      <c r="H192" s="4629"/>
      <c r="I192" s="4629"/>
      <c r="J192" s="4629"/>
      <c r="K192" s="4629"/>
      <c r="L192" s="4629"/>
      <c r="M192" s="4629"/>
      <c r="N192" s="4629"/>
      <c r="O192" s="4629"/>
      <c r="P192" s="4629"/>
      <c r="Q192" s="4629"/>
      <c r="R192" s="4629"/>
      <c r="S192" s="4629"/>
      <c r="T192" s="4629"/>
      <c r="U192" s="4629"/>
      <c r="V192" s="4629"/>
      <c r="W192" s="4629"/>
      <c r="X192" s="4629"/>
      <c r="Y192" s="4629"/>
      <c r="Z192" s="4629"/>
      <c r="AA192" s="4629"/>
      <c r="AB192" s="4629"/>
      <c r="AC192" s="4629"/>
      <c r="AD192" s="4629"/>
      <c r="AE192" s="4629"/>
      <c r="AF192" s="4629"/>
      <c r="AG192" s="4629"/>
      <c r="AH192" s="4629"/>
      <c r="AI192" s="4629"/>
      <c r="AJ192" s="4629"/>
      <c r="AK192" s="4629"/>
      <c r="AL192" s="4739" t="s">
        <v>2045</v>
      </c>
      <c r="AM192" s="4740" t="s">
        <v>2044</v>
      </c>
      <c r="AN192" s="4741" t="s">
        <v>1920</v>
      </c>
      <c r="AO192" s="4553" t="s">
        <v>2043</v>
      </c>
      <c r="AP192" s="4551" t="s">
        <v>2042</v>
      </c>
      <c r="AR192" s="4631" t="s">
        <v>1950</v>
      </c>
      <c r="AS192" s="4631" t="s">
        <v>1951</v>
      </c>
    </row>
    <row r="193" spans="1:45" ht="13.5" hidden="1" customHeight="1">
      <c r="C193" s="4632"/>
      <c r="D193" s="4633"/>
      <c r="E193" s="4634"/>
      <c r="F193" s="4718"/>
      <c r="G193" s="4640" t="e">
        <f>DATE($G191,$H191,1)</f>
        <v>#VALUE!</v>
      </c>
      <c r="H193" s="4640" t="e">
        <f t="shared" ref="H193:AK193" si="67">G193+1</f>
        <v>#VALUE!</v>
      </c>
      <c r="I193" s="4640" t="e">
        <f t="shared" si="67"/>
        <v>#VALUE!</v>
      </c>
      <c r="J193" s="4640" t="e">
        <f t="shared" si="67"/>
        <v>#VALUE!</v>
      </c>
      <c r="K193" s="4640" t="e">
        <f t="shared" si="67"/>
        <v>#VALUE!</v>
      </c>
      <c r="L193" s="4640" t="e">
        <f t="shared" si="67"/>
        <v>#VALUE!</v>
      </c>
      <c r="M193" s="4640" t="e">
        <f t="shared" si="67"/>
        <v>#VALUE!</v>
      </c>
      <c r="N193" s="4640" t="e">
        <f t="shared" si="67"/>
        <v>#VALUE!</v>
      </c>
      <c r="O193" s="4640" t="e">
        <f t="shared" si="67"/>
        <v>#VALUE!</v>
      </c>
      <c r="P193" s="4640" t="e">
        <f t="shared" si="67"/>
        <v>#VALUE!</v>
      </c>
      <c r="Q193" s="4640" t="e">
        <f t="shared" si="67"/>
        <v>#VALUE!</v>
      </c>
      <c r="R193" s="4640" t="e">
        <f t="shared" si="67"/>
        <v>#VALUE!</v>
      </c>
      <c r="S193" s="4640" t="e">
        <f t="shared" si="67"/>
        <v>#VALUE!</v>
      </c>
      <c r="T193" s="4640" t="e">
        <f t="shared" si="67"/>
        <v>#VALUE!</v>
      </c>
      <c r="U193" s="4640" t="e">
        <f t="shared" si="67"/>
        <v>#VALUE!</v>
      </c>
      <c r="V193" s="4640" t="e">
        <f t="shared" si="67"/>
        <v>#VALUE!</v>
      </c>
      <c r="W193" s="4640" t="e">
        <f t="shared" si="67"/>
        <v>#VALUE!</v>
      </c>
      <c r="X193" s="4640" t="e">
        <f t="shared" si="67"/>
        <v>#VALUE!</v>
      </c>
      <c r="Y193" s="4640" t="e">
        <f t="shared" si="67"/>
        <v>#VALUE!</v>
      </c>
      <c r="Z193" s="4640" t="e">
        <f t="shared" si="67"/>
        <v>#VALUE!</v>
      </c>
      <c r="AA193" s="4640" t="e">
        <f t="shared" si="67"/>
        <v>#VALUE!</v>
      </c>
      <c r="AB193" s="4640" t="e">
        <f t="shared" si="67"/>
        <v>#VALUE!</v>
      </c>
      <c r="AC193" s="4640" t="e">
        <f t="shared" si="67"/>
        <v>#VALUE!</v>
      </c>
      <c r="AD193" s="4640" t="e">
        <f t="shared" si="67"/>
        <v>#VALUE!</v>
      </c>
      <c r="AE193" s="4640" t="e">
        <f t="shared" si="67"/>
        <v>#VALUE!</v>
      </c>
      <c r="AF193" s="4640" t="e">
        <f t="shared" si="67"/>
        <v>#VALUE!</v>
      </c>
      <c r="AG193" s="4640" t="e">
        <f t="shared" si="67"/>
        <v>#VALUE!</v>
      </c>
      <c r="AH193" s="4640" t="e">
        <f t="shared" si="67"/>
        <v>#VALUE!</v>
      </c>
      <c r="AI193" s="4640" t="e">
        <f t="shared" si="67"/>
        <v>#VALUE!</v>
      </c>
      <c r="AJ193" s="4640" t="e">
        <f t="shared" si="67"/>
        <v>#VALUE!</v>
      </c>
      <c r="AK193" s="4640" t="e">
        <f t="shared" si="67"/>
        <v>#VALUE!</v>
      </c>
      <c r="AL193" s="4742"/>
      <c r="AM193" s="4743"/>
      <c r="AN193" s="4744"/>
      <c r="AO193" s="4553"/>
      <c r="AP193" s="4551"/>
      <c r="AR193" s="4631"/>
      <c r="AS193" s="4631"/>
    </row>
    <row r="194" spans="1:45">
      <c r="C194" s="4632"/>
      <c r="D194" s="4633"/>
      <c r="E194" s="4634"/>
      <c r="F194" s="4719" t="s">
        <v>1655</v>
      </c>
      <c r="G194" s="4720" t="e">
        <f>IF(EDATE(G169,1)&gt;$G$7,"",EDATE(G169,1))</f>
        <v>#VALUE!</v>
      </c>
      <c r="H194" s="4640" t="e">
        <f t="shared" ref="H194:AK194" si="68">IF(H193&gt;$G$7,"",IF(G194=EOMONTH(DATE($G191,$H191,1),0),"",IF(G194="","",G194+1)))</f>
        <v>#VALUE!</v>
      </c>
      <c r="I194" s="4640" t="e">
        <f t="shared" si="68"/>
        <v>#VALUE!</v>
      </c>
      <c r="J194" s="4640" t="e">
        <f t="shared" si="68"/>
        <v>#VALUE!</v>
      </c>
      <c r="K194" s="4640" t="e">
        <f t="shared" si="68"/>
        <v>#VALUE!</v>
      </c>
      <c r="L194" s="4640" t="e">
        <f t="shared" si="68"/>
        <v>#VALUE!</v>
      </c>
      <c r="M194" s="4640" t="e">
        <f t="shared" si="68"/>
        <v>#VALUE!</v>
      </c>
      <c r="N194" s="4640" t="e">
        <f t="shared" si="68"/>
        <v>#VALUE!</v>
      </c>
      <c r="O194" s="4640" t="e">
        <f t="shared" si="68"/>
        <v>#VALUE!</v>
      </c>
      <c r="P194" s="4640" t="e">
        <f t="shared" si="68"/>
        <v>#VALUE!</v>
      </c>
      <c r="Q194" s="4640" t="e">
        <f t="shared" si="68"/>
        <v>#VALUE!</v>
      </c>
      <c r="R194" s="4640" t="e">
        <f t="shared" si="68"/>
        <v>#VALUE!</v>
      </c>
      <c r="S194" s="4640" t="e">
        <f t="shared" si="68"/>
        <v>#VALUE!</v>
      </c>
      <c r="T194" s="4640" t="e">
        <f t="shared" si="68"/>
        <v>#VALUE!</v>
      </c>
      <c r="U194" s="4640" t="e">
        <f t="shared" si="68"/>
        <v>#VALUE!</v>
      </c>
      <c r="V194" s="4640" t="e">
        <f t="shared" si="68"/>
        <v>#VALUE!</v>
      </c>
      <c r="W194" s="4640" t="e">
        <f t="shared" si="68"/>
        <v>#VALUE!</v>
      </c>
      <c r="X194" s="4640" t="e">
        <f t="shared" si="68"/>
        <v>#VALUE!</v>
      </c>
      <c r="Y194" s="4640" t="e">
        <f t="shared" si="68"/>
        <v>#VALUE!</v>
      </c>
      <c r="Z194" s="4640" t="e">
        <f t="shared" si="68"/>
        <v>#VALUE!</v>
      </c>
      <c r="AA194" s="4640" t="e">
        <f t="shared" si="68"/>
        <v>#VALUE!</v>
      </c>
      <c r="AB194" s="4640" t="e">
        <f t="shared" si="68"/>
        <v>#VALUE!</v>
      </c>
      <c r="AC194" s="4640" t="e">
        <f t="shared" si="68"/>
        <v>#VALUE!</v>
      </c>
      <c r="AD194" s="4640" t="e">
        <f t="shared" si="68"/>
        <v>#VALUE!</v>
      </c>
      <c r="AE194" s="4640" t="e">
        <f t="shared" si="68"/>
        <v>#VALUE!</v>
      </c>
      <c r="AF194" s="4640" t="e">
        <f t="shared" si="68"/>
        <v>#VALUE!</v>
      </c>
      <c r="AG194" s="4640" t="e">
        <f t="shared" si="68"/>
        <v>#VALUE!</v>
      </c>
      <c r="AH194" s="4640" t="e">
        <f t="shared" si="68"/>
        <v>#VALUE!</v>
      </c>
      <c r="AI194" s="4640" t="e">
        <f t="shared" si="68"/>
        <v>#VALUE!</v>
      </c>
      <c r="AJ194" s="4640" t="e">
        <f t="shared" si="68"/>
        <v>#VALUE!</v>
      </c>
      <c r="AK194" s="4640" t="e">
        <f t="shared" si="68"/>
        <v>#VALUE!</v>
      </c>
      <c r="AL194" s="4742"/>
      <c r="AM194" s="4743"/>
      <c r="AN194" s="4744"/>
      <c r="AO194" s="4553"/>
      <c r="AP194" s="4551"/>
      <c r="AR194" s="4631"/>
      <c r="AS194" s="4631"/>
    </row>
    <row r="195" spans="1:45" s="4721" customFormat="1">
      <c r="A195" s="1135"/>
      <c r="C195" s="4642"/>
      <c r="D195" s="4643"/>
      <c r="E195" s="4644"/>
      <c r="F195" s="4722" t="s">
        <v>1905</v>
      </c>
      <c r="G195" s="4723" t="str">
        <f t="shared" ref="G195:AK195" si="69">IFERROR(TEXT(WEEKDAY(+G194),"aaa"),"")</f>
        <v/>
      </c>
      <c r="H195" s="4723" t="str">
        <f t="shared" si="69"/>
        <v/>
      </c>
      <c r="I195" s="4723" t="str">
        <f t="shared" si="69"/>
        <v/>
      </c>
      <c r="J195" s="4723" t="str">
        <f t="shared" si="69"/>
        <v/>
      </c>
      <c r="K195" s="4723" t="str">
        <f t="shared" si="69"/>
        <v/>
      </c>
      <c r="L195" s="4723" t="str">
        <f t="shared" si="69"/>
        <v/>
      </c>
      <c r="M195" s="4723" t="str">
        <f t="shared" si="69"/>
        <v/>
      </c>
      <c r="N195" s="4723" t="str">
        <f t="shared" si="69"/>
        <v/>
      </c>
      <c r="O195" s="4723" t="str">
        <f t="shared" si="69"/>
        <v/>
      </c>
      <c r="P195" s="4723" t="str">
        <f t="shared" si="69"/>
        <v/>
      </c>
      <c r="Q195" s="4723" t="str">
        <f t="shared" si="69"/>
        <v/>
      </c>
      <c r="R195" s="4723" t="str">
        <f t="shared" si="69"/>
        <v/>
      </c>
      <c r="S195" s="4723" t="str">
        <f t="shared" si="69"/>
        <v/>
      </c>
      <c r="T195" s="4723" t="str">
        <f t="shared" si="69"/>
        <v/>
      </c>
      <c r="U195" s="4723" t="str">
        <f t="shared" si="69"/>
        <v/>
      </c>
      <c r="V195" s="4723" t="str">
        <f t="shared" si="69"/>
        <v/>
      </c>
      <c r="W195" s="4723" t="str">
        <f t="shared" si="69"/>
        <v/>
      </c>
      <c r="X195" s="4723" t="str">
        <f t="shared" si="69"/>
        <v/>
      </c>
      <c r="Y195" s="4723" t="str">
        <f t="shared" si="69"/>
        <v/>
      </c>
      <c r="Z195" s="4723" t="str">
        <f t="shared" si="69"/>
        <v/>
      </c>
      <c r="AA195" s="4723" t="str">
        <f t="shared" si="69"/>
        <v/>
      </c>
      <c r="AB195" s="4723" t="str">
        <f t="shared" si="69"/>
        <v/>
      </c>
      <c r="AC195" s="4723" t="str">
        <f t="shared" si="69"/>
        <v/>
      </c>
      <c r="AD195" s="4723" t="str">
        <f t="shared" si="69"/>
        <v/>
      </c>
      <c r="AE195" s="4723" t="str">
        <f t="shared" si="69"/>
        <v/>
      </c>
      <c r="AF195" s="4723" t="str">
        <f t="shared" si="69"/>
        <v/>
      </c>
      <c r="AG195" s="4723" t="str">
        <f t="shared" si="69"/>
        <v/>
      </c>
      <c r="AH195" s="4723" t="str">
        <f t="shared" si="69"/>
        <v/>
      </c>
      <c r="AI195" s="4723" t="str">
        <f t="shared" si="69"/>
        <v/>
      </c>
      <c r="AJ195" s="4723" t="str">
        <f t="shared" si="69"/>
        <v/>
      </c>
      <c r="AK195" s="4723" t="str">
        <f t="shared" si="69"/>
        <v/>
      </c>
      <c r="AL195" s="4742"/>
      <c r="AM195" s="4743"/>
      <c r="AN195" s="4744"/>
      <c r="AO195" s="4553"/>
      <c r="AP195" s="4551"/>
      <c r="AQ195" s="4528"/>
      <c r="AR195" s="4631"/>
      <c r="AS195" s="4631"/>
    </row>
    <row r="196" spans="1:45" s="4721" customFormat="1" ht="21" customHeight="1">
      <c r="A196" s="1135"/>
      <c r="C196" s="4724" t="s">
        <v>2041</v>
      </c>
      <c r="D196" s="4725" t="s">
        <v>2049</v>
      </c>
      <c r="E196" s="4651" t="s">
        <v>2032</v>
      </c>
      <c r="F196" s="4652" t="s">
        <v>2019</v>
      </c>
      <c r="G196" s="4653"/>
      <c r="H196" s="4654"/>
      <c r="I196" s="4654"/>
      <c r="J196" s="4654"/>
      <c r="K196" s="4654"/>
      <c r="L196" s="4654"/>
      <c r="M196" s="4654"/>
      <c r="N196" s="4654"/>
      <c r="O196" s="4654"/>
      <c r="P196" s="4654"/>
      <c r="Q196" s="4654"/>
      <c r="R196" s="4654"/>
      <c r="S196" s="4654"/>
      <c r="T196" s="4654"/>
      <c r="U196" s="4654"/>
      <c r="V196" s="4654"/>
      <c r="W196" s="4654"/>
      <c r="X196" s="4654"/>
      <c r="Y196" s="4654"/>
      <c r="Z196" s="4654"/>
      <c r="AA196" s="4654"/>
      <c r="AB196" s="4654"/>
      <c r="AC196" s="4654"/>
      <c r="AD196" s="4654"/>
      <c r="AE196" s="4654"/>
      <c r="AF196" s="4654"/>
      <c r="AG196" s="4654"/>
      <c r="AH196" s="4691"/>
      <c r="AI196" s="4691"/>
      <c r="AJ196" s="4691"/>
      <c r="AK196" s="4691"/>
      <c r="AL196" s="4745"/>
      <c r="AM196" s="4746"/>
      <c r="AN196" s="4747"/>
      <c r="AO196" s="4656" t="s">
        <v>2048</v>
      </c>
      <c r="AP196" s="4655" t="s">
        <v>1949</v>
      </c>
      <c r="AQ196" s="4528"/>
      <c r="AR196" s="4657"/>
      <c r="AS196" s="4657"/>
    </row>
    <row r="197" spans="1:45" s="4721" customFormat="1" ht="13.5" customHeight="1">
      <c r="A197" s="1135"/>
      <c r="C197" s="4659" t="s">
        <v>1919</v>
      </c>
      <c r="D197" s="4660" t="s">
        <v>1918</v>
      </c>
      <c r="E197" s="4661" t="s">
        <v>2033</v>
      </c>
      <c r="F197" s="4662"/>
      <c r="G197" s="4663"/>
      <c r="H197" s="4664"/>
      <c r="I197" s="4664"/>
      <c r="J197" s="4664"/>
      <c r="K197" s="4733"/>
      <c r="L197" s="4733"/>
      <c r="M197" s="4733"/>
      <c r="N197" s="4733"/>
      <c r="O197" s="4664"/>
      <c r="P197" s="4664"/>
      <c r="Q197" s="4664"/>
      <c r="R197" s="4733"/>
      <c r="S197" s="4733"/>
      <c r="T197" s="4733"/>
      <c r="U197" s="4733"/>
      <c r="V197" s="4664"/>
      <c r="W197" s="4664"/>
      <c r="X197" s="4664"/>
      <c r="Y197" s="4733"/>
      <c r="Z197" s="4733"/>
      <c r="AA197" s="4733"/>
      <c r="AB197" s="4733"/>
      <c r="AC197" s="4664"/>
      <c r="AD197" s="4664"/>
      <c r="AE197" s="4733"/>
      <c r="AF197" s="4733"/>
      <c r="AG197" s="4733"/>
      <c r="AH197" s="4733"/>
      <c r="AI197" s="4733"/>
      <c r="AJ197" s="4733"/>
      <c r="AK197" s="4748"/>
      <c r="AL197" s="4666">
        <f t="shared" ref="AL197:AL202" si="70">IF(E197="","",COUNT($G$194:$AK$194)-AM197)</f>
        <v>0</v>
      </c>
      <c r="AM197" s="4667">
        <f t="shared" ref="AM197:AM202" si="71">IF(E197="","",AR197+AS197)</f>
        <v>0</v>
      </c>
      <c r="AN197" s="4667">
        <f t="shared" ref="AN197:AN202" si="72">IF(E197="","",COUNTIF(G197:AK197,"休"))</f>
        <v>0</v>
      </c>
      <c r="AO197" s="4668" t="str">
        <f t="shared" ref="AO197:AO202" si="73">IF(E197="","",IFERROR(ROUND(AN197/AL197,3),""))</f>
        <v/>
      </c>
      <c r="AP197" s="4669" t="e">
        <f>ROUND(AVERAGE(AO197:AO212),3)</f>
        <v>#DIV/0!</v>
      </c>
      <c r="AQ197" s="4528"/>
      <c r="AR197" s="4670">
        <f t="shared" ref="AR197:AR202" si="74">+COUNTIF(G197:AK197,"－")</f>
        <v>0</v>
      </c>
      <c r="AS197" s="4670">
        <f t="shared" ref="AS197:AS202" si="75">+COUNTIF(G197:AK197,"外")</f>
        <v>0</v>
      </c>
    </row>
    <row r="198" spans="1:45" s="4721" customFormat="1" ht="13.5" customHeight="1">
      <c r="A198" s="1135"/>
      <c r="C198" s="4671"/>
      <c r="D198" s="4672"/>
      <c r="E198" s="4673" t="s">
        <v>2031</v>
      </c>
      <c r="F198" s="4662"/>
      <c r="G198" s="4728"/>
      <c r="H198" s="4675"/>
      <c r="I198" s="4675"/>
      <c r="J198" s="4699"/>
      <c r="K198" s="4699"/>
      <c r="L198" s="4699"/>
      <c r="M198" s="4687"/>
      <c r="N198" s="4687"/>
      <c r="O198" s="4687"/>
      <c r="P198" s="4699"/>
      <c r="Q198" s="4699"/>
      <c r="R198" s="4699"/>
      <c r="S198" s="4699"/>
      <c r="T198" s="4687"/>
      <c r="U198" s="4687"/>
      <c r="V198" s="4687"/>
      <c r="W198" s="4699"/>
      <c r="X198" s="4699"/>
      <c r="Y198" s="4699"/>
      <c r="Z198" s="4699"/>
      <c r="AA198" s="4687"/>
      <c r="AB198" s="4687"/>
      <c r="AC198" s="4687"/>
      <c r="AD198" s="4699"/>
      <c r="AE198" s="4699"/>
      <c r="AF198" s="4699"/>
      <c r="AG198" s="4699"/>
      <c r="AH198" s="4687"/>
      <c r="AI198" s="4687"/>
      <c r="AJ198" s="4687"/>
      <c r="AK198" s="4729"/>
      <c r="AL198" s="4666">
        <f t="shared" si="70"/>
        <v>0</v>
      </c>
      <c r="AM198" s="4667">
        <f t="shared" si="71"/>
        <v>0</v>
      </c>
      <c r="AN198" s="4667">
        <f t="shared" si="72"/>
        <v>0</v>
      </c>
      <c r="AO198" s="4668" t="str">
        <f t="shared" si="73"/>
        <v/>
      </c>
      <c r="AP198" s="4679"/>
      <c r="AQ198" s="4528"/>
      <c r="AR198" s="4670">
        <f t="shared" si="74"/>
        <v>0</v>
      </c>
      <c r="AS198" s="4670">
        <f t="shared" si="75"/>
        <v>0</v>
      </c>
    </row>
    <row r="199" spans="1:45" s="4721" customFormat="1">
      <c r="A199" s="1135"/>
      <c r="C199" s="4671"/>
      <c r="D199" s="4672"/>
      <c r="E199" s="4673" t="s">
        <v>2038</v>
      </c>
      <c r="F199" s="4662"/>
      <c r="G199" s="4728"/>
      <c r="H199" s="4675"/>
      <c r="I199" s="4675"/>
      <c r="J199" s="4675"/>
      <c r="K199" s="4675"/>
      <c r="L199" s="4675"/>
      <c r="M199" s="4675"/>
      <c r="N199" s="4675"/>
      <c r="O199" s="4675"/>
      <c r="P199" s="4675"/>
      <c r="Q199" s="4675"/>
      <c r="R199" s="4675"/>
      <c r="S199" s="4675"/>
      <c r="T199" s="4675"/>
      <c r="U199" s="4675"/>
      <c r="V199" s="4675"/>
      <c r="W199" s="4675"/>
      <c r="X199" s="4675"/>
      <c r="Y199" s="4675"/>
      <c r="Z199" s="4675"/>
      <c r="AA199" s="4675"/>
      <c r="AB199" s="4675"/>
      <c r="AC199" s="4675"/>
      <c r="AD199" s="4675"/>
      <c r="AE199" s="4675"/>
      <c r="AF199" s="4675"/>
      <c r="AG199" s="4675"/>
      <c r="AH199" s="4729"/>
      <c r="AI199" s="4729"/>
      <c r="AJ199" s="4729"/>
      <c r="AK199" s="4729"/>
      <c r="AL199" s="4666">
        <f t="shared" si="70"/>
        <v>0</v>
      </c>
      <c r="AM199" s="4667">
        <f t="shared" si="71"/>
        <v>0</v>
      </c>
      <c r="AN199" s="4667">
        <f t="shared" si="72"/>
        <v>0</v>
      </c>
      <c r="AO199" s="4668" t="str">
        <f t="shared" si="73"/>
        <v/>
      </c>
      <c r="AP199" s="4679"/>
      <c r="AQ199" s="4528"/>
      <c r="AR199" s="4670">
        <f t="shared" si="74"/>
        <v>0</v>
      </c>
      <c r="AS199" s="4670">
        <f t="shared" si="75"/>
        <v>0</v>
      </c>
    </row>
    <row r="200" spans="1:45" s="4721" customFormat="1">
      <c r="A200" s="1135"/>
      <c r="C200" s="4671"/>
      <c r="D200" s="4672"/>
      <c r="E200" s="4673" t="s">
        <v>2037</v>
      </c>
      <c r="F200" s="4680"/>
      <c r="G200" s="4728"/>
      <c r="H200" s="4675"/>
      <c r="I200" s="4675"/>
      <c r="J200" s="4675"/>
      <c r="K200" s="4675"/>
      <c r="L200" s="4675"/>
      <c r="M200" s="4675"/>
      <c r="N200" s="4675"/>
      <c r="O200" s="4675"/>
      <c r="P200" s="4675"/>
      <c r="Q200" s="4675"/>
      <c r="R200" s="4675"/>
      <c r="S200" s="4675"/>
      <c r="T200" s="4675"/>
      <c r="U200" s="4675"/>
      <c r="V200" s="4675"/>
      <c r="W200" s="4675"/>
      <c r="X200" s="4675"/>
      <c r="Y200" s="4675"/>
      <c r="Z200" s="4675"/>
      <c r="AA200" s="4675"/>
      <c r="AB200" s="4675"/>
      <c r="AC200" s="4675"/>
      <c r="AD200" s="4675"/>
      <c r="AE200" s="4675"/>
      <c r="AF200" s="4675"/>
      <c r="AG200" s="4675"/>
      <c r="AH200" s="4675"/>
      <c r="AI200" s="4729"/>
      <c r="AJ200" s="4729"/>
      <c r="AK200" s="4729"/>
      <c r="AL200" s="4666">
        <f t="shared" si="70"/>
        <v>0</v>
      </c>
      <c r="AM200" s="4667">
        <f t="shared" si="71"/>
        <v>0</v>
      </c>
      <c r="AN200" s="4667">
        <f t="shared" si="72"/>
        <v>0</v>
      </c>
      <c r="AO200" s="4668" t="str">
        <f t="shared" si="73"/>
        <v/>
      </c>
      <c r="AP200" s="4679"/>
      <c r="AQ200" s="4528"/>
      <c r="AR200" s="4670">
        <f t="shared" si="74"/>
        <v>0</v>
      </c>
      <c r="AS200" s="4670">
        <f t="shared" si="75"/>
        <v>0</v>
      </c>
    </row>
    <row r="201" spans="1:45" s="4721" customFormat="1">
      <c r="A201" s="1135"/>
      <c r="C201" s="4671"/>
      <c r="D201" s="4672"/>
      <c r="E201" s="4673" t="s">
        <v>2036</v>
      </c>
      <c r="F201" s="4662"/>
      <c r="G201" s="4728"/>
      <c r="H201" s="4675"/>
      <c r="I201" s="4675"/>
      <c r="J201" s="4675"/>
      <c r="K201" s="4675"/>
      <c r="L201" s="4675"/>
      <c r="M201" s="4675"/>
      <c r="N201" s="4675"/>
      <c r="O201" s="4675"/>
      <c r="P201" s="4675"/>
      <c r="Q201" s="4675"/>
      <c r="R201" s="4675"/>
      <c r="S201" s="4675"/>
      <c r="T201" s="4675"/>
      <c r="U201" s="4675"/>
      <c r="V201" s="4675"/>
      <c r="W201" s="4675"/>
      <c r="X201" s="4675"/>
      <c r="Y201" s="4675"/>
      <c r="Z201" s="4675"/>
      <c r="AA201" s="4675"/>
      <c r="AB201" s="4675"/>
      <c r="AC201" s="4675"/>
      <c r="AD201" s="4675"/>
      <c r="AE201" s="4675"/>
      <c r="AF201" s="4675"/>
      <c r="AG201" s="4675"/>
      <c r="AH201" s="4675"/>
      <c r="AI201" s="4675"/>
      <c r="AJ201" s="4675"/>
      <c r="AK201" s="4675"/>
      <c r="AL201" s="4666">
        <f t="shared" si="70"/>
        <v>0</v>
      </c>
      <c r="AM201" s="4667">
        <f t="shared" si="71"/>
        <v>0</v>
      </c>
      <c r="AN201" s="4667">
        <f t="shared" si="72"/>
        <v>0</v>
      </c>
      <c r="AO201" s="4668" t="str">
        <f t="shared" si="73"/>
        <v/>
      </c>
      <c r="AP201" s="4679"/>
      <c r="AQ201" s="4528"/>
      <c r="AR201" s="4670">
        <f t="shared" si="74"/>
        <v>0</v>
      </c>
      <c r="AS201" s="4670">
        <f t="shared" si="75"/>
        <v>0</v>
      </c>
    </row>
    <row r="202" spans="1:45" s="4721" customFormat="1">
      <c r="A202" s="1135"/>
      <c r="C202" s="4681"/>
      <c r="D202" s="4682"/>
      <c r="E202" s="4683">
        <f>F$29</f>
        <v>0</v>
      </c>
      <c r="F202" s="4684"/>
      <c r="G202" s="4749"/>
      <c r="H202" s="4687"/>
      <c r="I202" s="4687"/>
      <c r="J202" s="4687"/>
      <c r="K202" s="4687"/>
      <c r="L202" s="4687"/>
      <c r="M202" s="4687"/>
      <c r="N202" s="4687"/>
      <c r="O202" s="4687"/>
      <c r="P202" s="4687"/>
      <c r="Q202" s="4687"/>
      <c r="R202" s="4687"/>
      <c r="S202" s="4687"/>
      <c r="T202" s="4687"/>
      <c r="U202" s="4687"/>
      <c r="V202" s="4687"/>
      <c r="W202" s="4687"/>
      <c r="X202" s="4687"/>
      <c r="Y202" s="4687"/>
      <c r="Z202" s="4687"/>
      <c r="AA202" s="4687"/>
      <c r="AB202" s="4687"/>
      <c r="AC202" s="4687"/>
      <c r="AD202" s="4687"/>
      <c r="AE202" s="4687"/>
      <c r="AF202" s="4687"/>
      <c r="AG202" s="4687"/>
      <c r="AH202" s="4688"/>
      <c r="AI202" s="4688"/>
      <c r="AJ202" s="4688"/>
      <c r="AK202" s="4688"/>
      <c r="AL202" s="4666">
        <f t="shared" si="70"/>
        <v>0</v>
      </c>
      <c r="AM202" s="4667">
        <f t="shared" si="71"/>
        <v>0</v>
      </c>
      <c r="AN202" s="4689">
        <f t="shared" si="72"/>
        <v>0</v>
      </c>
      <c r="AO202" s="4668" t="str">
        <f t="shared" si="73"/>
        <v/>
      </c>
      <c r="AP202" s="4679"/>
      <c r="AQ202" s="4528"/>
      <c r="AR202" s="4670">
        <f t="shared" si="74"/>
        <v>0</v>
      </c>
      <c r="AS202" s="4670">
        <f t="shared" si="75"/>
        <v>0</v>
      </c>
    </row>
    <row r="203" spans="1:45" s="4721" customFormat="1" ht="15" customHeight="1">
      <c r="A203" s="1135"/>
      <c r="C203" s="4659" t="s">
        <v>1917</v>
      </c>
      <c r="D203" s="4660" t="s">
        <v>1916</v>
      </c>
      <c r="E203" s="4651" t="s">
        <v>2046</v>
      </c>
      <c r="F203" s="4690" t="s">
        <v>2019</v>
      </c>
      <c r="G203" s="4653"/>
      <c r="H203" s="4654"/>
      <c r="I203" s="4654"/>
      <c r="J203" s="4654"/>
      <c r="K203" s="4654"/>
      <c r="L203" s="4654"/>
      <c r="M203" s="4654"/>
      <c r="N203" s="4654"/>
      <c r="O203" s="4654"/>
      <c r="P203" s="4654"/>
      <c r="Q203" s="4654"/>
      <c r="R203" s="4654"/>
      <c r="S203" s="4654"/>
      <c r="T203" s="4654"/>
      <c r="U203" s="4654"/>
      <c r="V203" s="4654"/>
      <c r="W203" s="4654"/>
      <c r="X203" s="4654"/>
      <c r="Y203" s="4654"/>
      <c r="Z203" s="4654"/>
      <c r="AA203" s="4654"/>
      <c r="AB203" s="4654"/>
      <c r="AC203" s="4654"/>
      <c r="AD203" s="4654"/>
      <c r="AE203" s="4654"/>
      <c r="AF203" s="4654"/>
      <c r="AG203" s="4654"/>
      <c r="AH203" s="4691"/>
      <c r="AI203" s="4691"/>
      <c r="AJ203" s="4691"/>
      <c r="AK203" s="4691"/>
      <c r="AL203" s="4692"/>
      <c r="AM203" s="4670"/>
      <c r="AN203" s="4693"/>
      <c r="AO203" s="4694"/>
      <c r="AP203" s="4679"/>
      <c r="AQ203" s="4528"/>
      <c r="AR203" s="4532"/>
      <c r="AS203" s="4532"/>
    </row>
    <row r="204" spans="1:45" s="4721" customFormat="1">
      <c r="A204" s="1135"/>
      <c r="C204" s="4671"/>
      <c r="D204" s="4672"/>
      <c r="E204" s="4695" t="s">
        <v>2033</v>
      </c>
      <c r="F204" s="4662"/>
      <c r="G204" s="4726"/>
      <c r="H204" s="4733"/>
      <c r="I204" s="4733"/>
      <c r="J204" s="4733"/>
      <c r="K204" s="4733"/>
      <c r="L204" s="4733"/>
      <c r="M204" s="4733"/>
      <c r="N204" s="4733"/>
      <c r="O204" s="4733"/>
      <c r="P204" s="4733"/>
      <c r="Q204" s="4733"/>
      <c r="R204" s="4733"/>
      <c r="S204" s="4733"/>
      <c r="T204" s="4733"/>
      <c r="U204" s="4733"/>
      <c r="V204" s="4733"/>
      <c r="W204" s="4733"/>
      <c r="X204" s="4733"/>
      <c r="Y204" s="4733"/>
      <c r="Z204" s="4733"/>
      <c r="AA204" s="4733"/>
      <c r="AB204" s="4733"/>
      <c r="AC204" s="4733"/>
      <c r="AD204" s="4733"/>
      <c r="AE204" s="4733"/>
      <c r="AF204" s="4733"/>
      <c r="AG204" s="4733"/>
      <c r="AH204" s="4733"/>
      <c r="AI204" s="4733"/>
      <c r="AJ204" s="4733"/>
      <c r="AK204" s="4733"/>
      <c r="AL204" s="4666">
        <f>IF(E204="","",COUNT($G$194:$AK$194)-AM204)</f>
        <v>0</v>
      </c>
      <c r="AM204" s="4667">
        <f>IF(E204="","",AR204+AS204)</f>
        <v>0</v>
      </c>
      <c r="AN204" s="4667">
        <f>IF(E204="","",COUNTIF(G204:AK204,"休"))</f>
        <v>0</v>
      </c>
      <c r="AO204" s="4668" t="str">
        <f>IF(E204="","",IFERROR(ROUND(AN204/AL204,3),""))</f>
        <v/>
      </c>
      <c r="AP204" s="4679"/>
      <c r="AQ204" s="4528"/>
      <c r="AR204" s="4670">
        <f>+COUNTIF(G204:AK204,"－")</f>
        <v>0</v>
      </c>
      <c r="AS204" s="4670">
        <f>+COUNTIF(G204:AK204,"外")</f>
        <v>0</v>
      </c>
    </row>
    <row r="205" spans="1:45" s="4721" customFormat="1">
      <c r="A205" s="1135"/>
      <c r="C205" s="4671"/>
      <c r="D205" s="4672"/>
      <c r="E205" s="4673" t="s">
        <v>2031</v>
      </c>
      <c r="F205" s="4696"/>
      <c r="G205" s="4735"/>
      <c r="H205" s="4687"/>
      <c r="I205" s="4687"/>
      <c r="J205" s="4687"/>
      <c r="K205" s="4687"/>
      <c r="L205" s="4687"/>
      <c r="M205" s="4687"/>
      <c r="N205" s="4687"/>
      <c r="O205" s="4687"/>
      <c r="P205" s="4687"/>
      <c r="Q205" s="4687"/>
      <c r="R205" s="4687"/>
      <c r="S205" s="4687"/>
      <c r="T205" s="4687"/>
      <c r="U205" s="4687"/>
      <c r="V205" s="4687"/>
      <c r="W205" s="4687"/>
      <c r="X205" s="4687"/>
      <c r="Y205" s="4687"/>
      <c r="Z205" s="4687"/>
      <c r="AA205" s="4687"/>
      <c r="AB205" s="4687"/>
      <c r="AC205" s="4687"/>
      <c r="AD205" s="4687"/>
      <c r="AE205" s="4687"/>
      <c r="AF205" s="4687"/>
      <c r="AG205" s="4687"/>
      <c r="AH205" s="4687"/>
      <c r="AI205" s="4687"/>
      <c r="AJ205" s="4687"/>
      <c r="AK205" s="4687"/>
      <c r="AL205" s="4666">
        <f>IF(E205="","",COUNT($G$194:$AK$194)-AM205)</f>
        <v>0</v>
      </c>
      <c r="AM205" s="4667">
        <f>IF(E205="","",AR205+AS205)</f>
        <v>0</v>
      </c>
      <c r="AN205" s="4667">
        <f>IF(E205="","",COUNTIF(G205:AK205,"休"))</f>
        <v>0</v>
      </c>
      <c r="AO205" s="4668" t="str">
        <f>IF(E205="","",IFERROR(ROUND(AN205/AL205,3),""))</f>
        <v/>
      </c>
      <c r="AP205" s="4679"/>
      <c r="AQ205" s="4528"/>
      <c r="AR205" s="4670">
        <f>+COUNTIF(G205:AK205,"－")</f>
        <v>0</v>
      </c>
      <c r="AS205" s="4670">
        <f>+COUNTIF(G205:AK205,"外")</f>
        <v>0</v>
      </c>
    </row>
    <row r="206" spans="1:45" s="4721" customFormat="1">
      <c r="A206" s="1135"/>
      <c r="C206" s="4671"/>
      <c r="D206" s="4672"/>
      <c r="E206" s="4528"/>
      <c r="F206" s="4696"/>
      <c r="G206" s="4728"/>
      <c r="H206" s="4675"/>
      <c r="I206" s="4675"/>
      <c r="J206" s="4675"/>
      <c r="K206" s="4675"/>
      <c r="L206" s="4675"/>
      <c r="M206" s="4675"/>
      <c r="N206" s="4675"/>
      <c r="O206" s="4675"/>
      <c r="P206" s="4675"/>
      <c r="Q206" s="4675"/>
      <c r="R206" s="4675"/>
      <c r="S206" s="4675"/>
      <c r="T206" s="4675"/>
      <c r="U206" s="4675"/>
      <c r="V206" s="4675"/>
      <c r="W206" s="4675"/>
      <c r="X206" s="4675"/>
      <c r="Y206" s="4675"/>
      <c r="Z206" s="4675"/>
      <c r="AA206" s="4675"/>
      <c r="AB206" s="4675"/>
      <c r="AC206" s="4675"/>
      <c r="AD206" s="4675"/>
      <c r="AE206" s="4675"/>
      <c r="AF206" s="4675"/>
      <c r="AG206" s="4675"/>
      <c r="AH206" s="4676"/>
      <c r="AI206" s="4676"/>
      <c r="AJ206" s="4676"/>
      <c r="AK206" s="4676"/>
      <c r="AL206" s="4666" t="str">
        <f>IF(E206="","",COUNT($G$194:$AK$194)-AM206)</f>
        <v/>
      </c>
      <c r="AM206" s="4667" t="str">
        <f>IF(E206="","",AR206+AS206)</f>
        <v/>
      </c>
      <c r="AN206" s="4667" t="str">
        <f>IF(E206="","",COUNTIF(G206:AK206,"休"))</f>
        <v/>
      </c>
      <c r="AO206" s="4668" t="str">
        <f>IF(E206="","",IFERROR(ROUND(AN206/AL206,3),""))</f>
        <v/>
      </c>
      <c r="AP206" s="4679"/>
      <c r="AQ206" s="4528"/>
      <c r="AR206" s="4670">
        <f>+COUNTIF(G206:AK206,"－")</f>
        <v>0</v>
      </c>
      <c r="AS206" s="4670">
        <f>+COUNTIF(G206:AK206,"外")</f>
        <v>0</v>
      </c>
    </row>
    <row r="207" spans="1:45" s="4721" customFormat="1">
      <c r="A207" s="1135"/>
      <c r="C207" s="4671"/>
      <c r="D207" s="4682"/>
      <c r="E207" s="4697"/>
      <c r="F207" s="4698"/>
      <c r="G207" s="4750"/>
      <c r="H207" s="4699"/>
      <c r="I207" s="4699"/>
      <c r="J207" s="4699"/>
      <c r="K207" s="4699"/>
      <c r="L207" s="4699"/>
      <c r="M207" s="4699"/>
      <c r="N207" s="4699"/>
      <c r="O207" s="4699"/>
      <c r="P207" s="4699"/>
      <c r="Q207" s="4699"/>
      <c r="R207" s="4699"/>
      <c r="S207" s="4699"/>
      <c r="T207" s="4699"/>
      <c r="U207" s="4699"/>
      <c r="V207" s="4699"/>
      <c r="W207" s="4699"/>
      <c r="X207" s="4699"/>
      <c r="Y207" s="4699"/>
      <c r="Z207" s="4699"/>
      <c r="AA207" s="4699"/>
      <c r="AB207" s="4699"/>
      <c r="AC207" s="4699"/>
      <c r="AD207" s="4699"/>
      <c r="AE207" s="4699"/>
      <c r="AF207" s="4699"/>
      <c r="AG207" s="4699"/>
      <c r="AH207" s="4665"/>
      <c r="AI207" s="4665"/>
      <c r="AJ207" s="4665"/>
      <c r="AK207" s="4665"/>
      <c r="AL207" s="4666" t="str">
        <f>IF(E207="","",COUNT($G$194:$AK$194)-AM207)</f>
        <v/>
      </c>
      <c r="AM207" s="4667" t="str">
        <f>IF(E207="","",AR207+AS207)</f>
        <v/>
      </c>
      <c r="AN207" s="4667" t="str">
        <f>IF(E207="","",COUNTIF(G207:AK207,"休"))</f>
        <v/>
      </c>
      <c r="AO207" s="4668" t="str">
        <f>IF(E207="","",IFERROR(ROUND(AN207/AL207,3),""))</f>
        <v/>
      </c>
      <c r="AP207" s="4679"/>
      <c r="AQ207" s="4528"/>
      <c r="AR207" s="4670">
        <f>+COUNTIF(G207:AK207,"－")</f>
        <v>0</v>
      </c>
      <c r="AS207" s="4670">
        <f>+COUNTIF(G207:AK207,"外")</f>
        <v>0</v>
      </c>
    </row>
    <row r="208" spans="1:45" s="4721" customFormat="1" ht="15" customHeight="1">
      <c r="A208" s="1135"/>
      <c r="C208" s="4671"/>
      <c r="D208" s="4660" t="s">
        <v>1915</v>
      </c>
      <c r="E208" s="4651" t="s">
        <v>2046</v>
      </c>
      <c r="F208" s="4700" t="s">
        <v>2019</v>
      </c>
      <c r="G208" s="4653"/>
      <c r="H208" s="4654"/>
      <c r="I208" s="4654"/>
      <c r="J208" s="4654"/>
      <c r="K208" s="4654"/>
      <c r="L208" s="4654"/>
      <c r="M208" s="4654"/>
      <c r="N208" s="4654"/>
      <c r="O208" s="4654"/>
      <c r="P208" s="4654"/>
      <c r="Q208" s="4654"/>
      <c r="R208" s="4654"/>
      <c r="S208" s="4654"/>
      <c r="T208" s="4654"/>
      <c r="U208" s="4654"/>
      <c r="V208" s="4654"/>
      <c r="W208" s="4654"/>
      <c r="X208" s="4654"/>
      <c r="Y208" s="4654"/>
      <c r="Z208" s="4654"/>
      <c r="AA208" s="4654"/>
      <c r="AB208" s="4654"/>
      <c r="AC208" s="4654"/>
      <c r="AD208" s="4654"/>
      <c r="AE208" s="4654"/>
      <c r="AF208" s="4654"/>
      <c r="AG208" s="4654"/>
      <c r="AH208" s="4691"/>
      <c r="AI208" s="4691"/>
      <c r="AJ208" s="4691"/>
      <c r="AK208" s="4691"/>
      <c r="AL208" s="4692"/>
      <c r="AM208" s="4670"/>
      <c r="AN208" s="4701"/>
      <c r="AO208" s="4694"/>
      <c r="AP208" s="4679"/>
      <c r="AQ208" s="4528"/>
      <c r="AR208" s="4532"/>
      <c r="AS208" s="4532"/>
    </row>
    <row r="209" spans="1:45" s="4721" customFormat="1">
      <c r="A209" s="1135"/>
      <c r="C209" s="4671"/>
      <c r="D209" s="4672"/>
      <c r="E209" s="4702" t="s">
        <v>2031</v>
      </c>
      <c r="F209" s="4662"/>
      <c r="G209" s="4663"/>
      <c r="H209" s="4664"/>
      <c r="I209" s="4664"/>
      <c r="J209" s="4733"/>
      <c r="K209" s="4733"/>
      <c r="L209" s="4664"/>
      <c r="M209" s="4664"/>
      <c r="N209" s="4664"/>
      <c r="O209" s="4664"/>
      <c r="P209" s="4733"/>
      <c r="Q209" s="4733"/>
      <c r="R209" s="4664"/>
      <c r="S209" s="4733"/>
      <c r="T209" s="4664"/>
      <c r="U209" s="4664"/>
      <c r="V209" s="4664"/>
      <c r="W209" s="4664"/>
      <c r="X209" s="4733"/>
      <c r="Y209" s="4733"/>
      <c r="Z209" s="4664"/>
      <c r="AA209" s="4733"/>
      <c r="AB209" s="4664"/>
      <c r="AC209" s="4664"/>
      <c r="AD209" s="4664"/>
      <c r="AE209" s="4664"/>
      <c r="AF209" s="4733"/>
      <c r="AG209" s="4733"/>
      <c r="AH209" s="4733"/>
      <c r="AI209" s="4733"/>
      <c r="AJ209" s="4664"/>
      <c r="AK209" s="4664"/>
      <c r="AL209" s="4666">
        <f>IF(E209="","",COUNT($G$194:$AK$194)-AM209)</f>
        <v>0</v>
      </c>
      <c r="AM209" s="4667">
        <f>IF(E209="","",AR209+AS209)</f>
        <v>0</v>
      </c>
      <c r="AN209" s="4667">
        <f>IF(E209="","",COUNTIF(G209:AK209,"休"))</f>
        <v>0</v>
      </c>
      <c r="AO209" s="4668" t="str">
        <f>IF(E209="","",IFERROR(ROUND(AN209/AL209,3),""))</f>
        <v/>
      </c>
      <c r="AP209" s="4679"/>
      <c r="AQ209" s="4528"/>
      <c r="AR209" s="4670">
        <f>+COUNTIF(G209:AK209,"－")</f>
        <v>0</v>
      </c>
      <c r="AS209" s="4670">
        <f>+COUNTIF(G209:AK209,"外")</f>
        <v>0</v>
      </c>
    </row>
    <row r="210" spans="1:45" s="4721" customFormat="1">
      <c r="A210" s="1135"/>
      <c r="C210" s="4671"/>
      <c r="D210" s="4672"/>
      <c r="E210" s="4528"/>
      <c r="F210" s="4696"/>
      <c r="G210" s="4674"/>
      <c r="H210" s="4675"/>
      <c r="I210" s="4675"/>
      <c r="J210" s="4675"/>
      <c r="K210" s="4675"/>
      <c r="L210" s="4675"/>
      <c r="M210" s="4675"/>
      <c r="N210" s="4675"/>
      <c r="O210" s="4675"/>
      <c r="P210" s="4675"/>
      <c r="Q210" s="4675"/>
      <c r="R210" s="4675"/>
      <c r="S210" s="4675"/>
      <c r="T210" s="4675"/>
      <c r="U210" s="4675"/>
      <c r="V210" s="4675"/>
      <c r="W210" s="4675"/>
      <c r="X210" s="4675"/>
      <c r="Y210" s="4675"/>
      <c r="Z210" s="4675"/>
      <c r="AA210" s="4675"/>
      <c r="AB210" s="4675"/>
      <c r="AC210" s="4675"/>
      <c r="AD210" s="4675"/>
      <c r="AE210" s="4675"/>
      <c r="AF210" s="4675"/>
      <c r="AG210" s="4675"/>
      <c r="AH210" s="4676"/>
      <c r="AI210" s="4676"/>
      <c r="AJ210" s="4676"/>
      <c r="AK210" s="4676"/>
      <c r="AL210" s="4666" t="str">
        <f>IF(E210="","",COUNT($G$194:$AK$194)-AM210)</f>
        <v/>
      </c>
      <c r="AM210" s="4667" t="str">
        <f>IF(E210="","",AR210+AS210)</f>
        <v/>
      </c>
      <c r="AN210" s="4667" t="str">
        <f>IF(E210="","",COUNTIF(G210:AK210,"休"))</f>
        <v/>
      </c>
      <c r="AO210" s="4668" t="str">
        <f>IF(E210="","",IFERROR(ROUND(AN210/AL210,3),""))</f>
        <v/>
      </c>
      <c r="AP210" s="4679"/>
      <c r="AQ210" s="4528"/>
      <c r="AR210" s="4670">
        <f>+COUNTIF(G210:AK210,"－")</f>
        <v>0</v>
      </c>
      <c r="AS210" s="4670">
        <f>+COUNTIF(G210:AK210,"外")</f>
        <v>0</v>
      </c>
    </row>
    <row r="211" spans="1:45" s="4721" customFormat="1">
      <c r="A211" s="1135"/>
      <c r="C211" s="4671"/>
      <c r="D211" s="4672"/>
      <c r="E211" s="4704"/>
      <c r="F211" s="4696"/>
      <c r="G211" s="4674"/>
      <c r="H211" s="4675"/>
      <c r="I211" s="4675"/>
      <c r="J211" s="4675"/>
      <c r="K211" s="4675"/>
      <c r="L211" s="4675"/>
      <c r="M211" s="4675"/>
      <c r="N211" s="4675"/>
      <c r="O211" s="4675"/>
      <c r="P211" s="4675"/>
      <c r="Q211" s="4675"/>
      <c r="R211" s="4675"/>
      <c r="S211" s="4675"/>
      <c r="T211" s="4675"/>
      <c r="U211" s="4675"/>
      <c r="V211" s="4675"/>
      <c r="W211" s="4675"/>
      <c r="X211" s="4675"/>
      <c r="Y211" s="4675"/>
      <c r="Z211" s="4675"/>
      <c r="AA211" s="4675"/>
      <c r="AB211" s="4675"/>
      <c r="AC211" s="4675"/>
      <c r="AD211" s="4675"/>
      <c r="AE211" s="4675"/>
      <c r="AF211" s="4675"/>
      <c r="AG211" s="4675"/>
      <c r="AH211" s="4676"/>
      <c r="AI211" s="4676"/>
      <c r="AJ211" s="4676"/>
      <c r="AK211" s="4676"/>
      <c r="AL211" s="4666" t="str">
        <f>IF(E211="","",COUNT($G$194:$AK$194)-AM211)</f>
        <v/>
      </c>
      <c r="AM211" s="4667" t="str">
        <f>IF(E211="","",AR211+AS211)</f>
        <v/>
      </c>
      <c r="AN211" s="4667" t="str">
        <f>IF(E211="","",COUNTIF(G211:AK211,"休"))</f>
        <v/>
      </c>
      <c r="AO211" s="4668" t="str">
        <f>IF(E211="","",IFERROR(ROUND(AN211/AL211,3),""))</f>
        <v/>
      </c>
      <c r="AP211" s="4679"/>
      <c r="AQ211" s="4528"/>
      <c r="AR211" s="4670">
        <f>+COUNTIF(G211:AK211,"－")</f>
        <v>0</v>
      </c>
      <c r="AS211" s="4670">
        <f>+COUNTIF(G211:AK211,"外")</f>
        <v>0</v>
      </c>
    </row>
    <row r="212" spans="1:45" s="4721" customFormat="1" ht="14.25" thickBot="1">
      <c r="A212" s="1135"/>
      <c r="C212" s="4681"/>
      <c r="D212" s="4682"/>
      <c r="E212" s="4697"/>
      <c r="F212" s="4698"/>
      <c r="G212" s="4749"/>
      <c r="H212" s="4686"/>
      <c r="I212" s="4686"/>
      <c r="J212" s="4686"/>
      <c r="K212" s="4686"/>
      <c r="L212" s="4686"/>
      <c r="M212" s="4686"/>
      <c r="N212" s="4686"/>
      <c r="O212" s="4686"/>
      <c r="P212" s="4686"/>
      <c r="Q212" s="4686"/>
      <c r="R212" s="4686"/>
      <c r="S212" s="4686"/>
      <c r="T212" s="4686"/>
      <c r="U212" s="4686"/>
      <c r="V212" s="4686"/>
      <c r="W212" s="4686"/>
      <c r="X212" s="4686"/>
      <c r="Y212" s="4686"/>
      <c r="Z212" s="4686"/>
      <c r="AA212" s="4686"/>
      <c r="AB212" s="4686"/>
      <c r="AC212" s="4686"/>
      <c r="AD212" s="4686"/>
      <c r="AE212" s="4686"/>
      <c r="AF212" s="4686"/>
      <c r="AG212" s="4686"/>
      <c r="AH212" s="4706"/>
      <c r="AI212" s="4706"/>
      <c r="AJ212" s="4706"/>
      <c r="AK212" s="4706"/>
      <c r="AL212" s="4707" t="str">
        <f>IF(E212="","",COUNT($G$194:$AK$194)-AM212)</f>
        <v/>
      </c>
      <c r="AM212" s="4689" t="str">
        <f>IF(E212="","",AR212+AS212)</f>
        <v/>
      </c>
      <c r="AN212" s="4689" t="str">
        <f>IF(E212="","",COUNTIF(G212:AK212,"休"))</f>
        <v/>
      </c>
      <c r="AO212" s="4668" t="str">
        <f>IF(E212="","",IFERROR(ROUND(AN212/AL212,3),""))</f>
        <v/>
      </c>
      <c r="AP212" s="4709"/>
      <c r="AQ212" s="4528"/>
      <c r="AR212" s="4670">
        <f>+COUNTIF(G212:AK212,"－")</f>
        <v>0</v>
      </c>
      <c r="AS212" s="4670">
        <f>+COUNTIF(G212:AK212,"外")</f>
        <v>0</v>
      </c>
    </row>
    <row r="213" spans="1:45" ht="14.25" thickBot="1">
      <c r="C213" s="4710"/>
      <c r="D213" s="4711"/>
      <c r="E213" s="4704"/>
      <c r="F213" s="4623"/>
      <c r="G213" s="4665"/>
      <c r="H213" s="4665"/>
      <c r="I213" s="4665"/>
      <c r="J213" s="4665"/>
      <c r="K213" s="4665"/>
      <c r="L213" s="4665"/>
      <c r="M213" s="4665"/>
      <c r="N213" s="4665"/>
      <c r="O213" s="4665"/>
      <c r="P213" s="4665"/>
      <c r="Q213" s="4665"/>
      <c r="R213" s="4665"/>
      <c r="S213" s="4665"/>
      <c r="T213" s="4665"/>
      <c r="U213" s="4665"/>
      <c r="V213" s="4665"/>
      <c r="W213" s="4665"/>
      <c r="X213" s="4665"/>
      <c r="Y213" s="4665"/>
      <c r="Z213" s="4665"/>
      <c r="AA213" s="4665"/>
      <c r="AB213" s="4665"/>
      <c r="AC213" s="4665"/>
      <c r="AD213" s="4665"/>
      <c r="AE213" s="4665"/>
      <c r="AF213" s="4665"/>
      <c r="AG213" s="4665"/>
      <c r="AH213" s="4665"/>
      <c r="AI213" s="4665"/>
      <c r="AJ213" s="4665"/>
      <c r="AK213" s="4665"/>
      <c r="AL213" s="4712"/>
      <c r="AM213" s="4713"/>
      <c r="AO213" s="4714" t="s">
        <v>2018</v>
      </c>
      <c r="AP213" s="4715" t="e">
        <f>IF(AP197&gt;=0.285,"OK","NG")</f>
        <v>#DIV/0!</v>
      </c>
      <c r="AR213" s="4713"/>
      <c r="AS213" s="4713"/>
    </row>
    <row r="214" spans="1:45">
      <c r="C214" s="4710"/>
      <c r="D214" s="4711"/>
      <c r="E214" s="4704"/>
      <c r="F214" s="4623"/>
      <c r="G214" s="4665"/>
      <c r="H214" s="4665"/>
      <c r="I214" s="4665"/>
      <c r="J214" s="4665"/>
      <c r="K214" s="4665"/>
      <c r="L214" s="4665"/>
      <c r="M214" s="4665"/>
      <c r="N214" s="4665"/>
      <c r="O214" s="4665"/>
      <c r="P214" s="4665"/>
      <c r="Q214" s="4665"/>
      <c r="R214" s="4665"/>
      <c r="S214" s="4665"/>
      <c r="T214" s="4665"/>
      <c r="U214" s="4665"/>
      <c r="V214" s="4665"/>
      <c r="W214" s="4665"/>
      <c r="X214" s="4665"/>
      <c r="Y214" s="4665"/>
      <c r="Z214" s="4665"/>
      <c r="AA214" s="4665"/>
      <c r="AB214" s="4665"/>
      <c r="AC214" s="4665"/>
      <c r="AD214" s="4665"/>
      <c r="AE214" s="4665"/>
      <c r="AF214" s="4665"/>
      <c r="AG214" s="4665"/>
      <c r="AH214" s="4665"/>
      <c r="AI214" s="4665"/>
      <c r="AJ214" s="4665"/>
      <c r="AK214" s="4665"/>
      <c r="AL214" s="4712"/>
      <c r="AM214" s="4713"/>
      <c r="AO214" s="4753"/>
      <c r="AP214" s="4668"/>
      <c r="AR214" s="4713"/>
      <c r="AS214" s="4713"/>
    </row>
    <row r="215" spans="1:45" hidden="1">
      <c r="G215" s="4529" t="e">
        <f>YEAR(G218)</f>
        <v>#VALUE!</v>
      </c>
      <c r="H215" s="4529" t="e">
        <f>MONTH(G218)</f>
        <v>#VALUE!</v>
      </c>
    </row>
    <row r="216" spans="1:45">
      <c r="C216" s="4624"/>
      <c r="D216" s="4625"/>
      <c r="E216" s="4626"/>
      <c r="F216" s="4717" t="s">
        <v>2022</v>
      </c>
      <c r="G216" s="4628" t="e">
        <f>G218</f>
        <v>#VALUE!</v>
      </c>
      <c r="H216" s="4629"/>
      <c r="I216" s="4629"/>
      <c r="J216" s="4629"/>
      <c r="K216" s="4629"/>
      <c r="L216" s="4629"/>
      <c r="M216" s="4629"/>
      <c r="N216" s="4629"/>
      <c r="O216" s="4629"/>
      <c r="P216" s="4629"/>
      <c r="Q216" s="4629"/>
      <c r="R216" s="4629"/>
      <c r="S216" s="4629"/>
      <c r="T216" s="4629"/>
      <c r="U216" s="4629"/>
      <c r="V216" s="4629"/>
      <c r="W216" s="4629"/>
      <c r="X216" s="4629"/>
      <c r="Y216" s="4629"/>
      <c r="Z216" s="4629"/>
      <c r="AA216" s="4629"/>
      <c r="AB216" s="4629"/>
      <c r="AC216" s="4629"/>
      <c r="AD216" s="4629"/>
      <c r="AE216" s="4629"/>
      <c r="AF216" s="4629"/>
      <c r="AG216" s="4629"/>
      <c r="AH216" s="4629"/>
      <c r="AI216" s="4629"/>
      <c r="AJ216" s="4629"/>
      <c r="AK216" s="4629"/>
      <c r="AL216" s="4739" t="s">
        <v>2045</v>
      </c>
      <c r="AM216" s="4740" t="s">
        <v>2044</v>
      </c>
      <c r="AN216" s="4741" t="s">
        <v>1920</v>
      </c>
      <c r="AO216" s="4553" t="s">
        <v>2043</v>
      </c>
      <c r="AP216" s="4551" t="s">
        <v>2042</v>
      </c>
      <c r="AR216" s="4631" t="s">
        <v>1950</v>
      </c>
      <c r="AS216" s="4631" t="s">
        <v>1951</v>
      </c>
    </row>
    <row r="217" spans="1:45" ht="13.5" hidden="1" customHeight="1">
      <c r="C217" s="4632"/>
      <c r="D217" s="4633"/>
      <c r="E217" s="4634"/>
      <c r="F217" s="4718"/>
      <c r="G217" s="4640" t="e">
        <f>DATE($G215,$H215,1)</f>
        <v>#VALUE!</v>
      </c>
      <c r="H217" s="4640" t="e">
        <f t="shared" ref="H217:AK217" si="76">G217+1</f>
        <v>#VALUE!</v>
      </c>
      <c r="I217" s="4640" t="e">
        <f t="shared" si="76"/>
        <v>#VALUE!</v>
      </c>
      <c r="J217" s="4640" t="e">
        <f t="shared" si="76"/>
        <v>#VALUE!</v>
      </c>
      <c r="K217" s="4640" t="e">
        <f t="shared" si="76"/>
        <v>#VALUE!</v>
      </c>
      <c r="L217" s="4640" t="e">
        <f t="shared" si="76"/>
        <v>#VALUE!</v>
      </c>
      <c r="M217" s="4640" t="e">
        <f t="shared" si="76"/>
        <v>#VALUE!</v>
      </c>
      <c r="N217" s="4640" t="e">
        <f t="shared" si="76"/>
        <v>#VALUE!</v>
      </c>
      <c r="O217" s="4640" t="e">
        <f t="shared" si="76"/>
        <v>#VALUE!</v>
      </c>
      <c r="P217" s="4640" t="e">
        <f t="shared" si="76"/>
        <v>#VALUE!</v>
      </c>
      <c r="Q217" s="4640" t="e">
        <f t="shared" si="76"/>
        <v>#VALUE!</v>
      </c>
      <c r="R217" s="4640" t="e">
        <f t="shared" si="76"/>
        <v>#VALUE!</v>
      </c>
      <c r="S217" s="4640" t="e">
        <f t="shared" si="76"/>
        <v>#VALUE!</v>
      </c>
      <c r="T217" s="4640" t="e">
        <f t="shared" si="76"/>
        <v>#VALUE!</v>
      </c>
      <c r="U217" s="4640" t="e">
        <f t="shared" si="76"/>
        <v>#VALUE!</v>
      </c>
      <c r="V217" s="4640" t="e">
        <f t="shared" si="76"/>
        <v>#VALUE!</v>
      </c>
      <c r="W217" s="4640" t="e">
        <f t="shared" si="76"/>
        <v>#VALUE!</v>
      </c>
      <c r="X217" s="4640" t="e">
        <f t="shared" si="76"/>
        <v>#VALUE!</v>
      </c>
      <c r="Y217" s="4640" t="e">
        <f t="shared" si="76"/>
        <v>#VALUE!</v>
      </c>
      <c r="Z217" s="4640" t="e">
        <f t="shared" si="76"/>
        <v>#VALUE!</v>
      </c>
      <c r="AA217" s="4640" t="e">
        <f t="shared" si="76"/>
        <v>#VALUE!</v>
      </c>
      <c r="AB217" s="4640" t="e">
        <f t="shared" si="76"/>
        <v>#VALUE!</v>
      </c>
      <c r="AC217" s="4640" t="e">
        <f t="shared" si="76"/>
        <v>#VALUE!</v>
      </c>
      <c r="AD217" s="4640" t="e">
        <f t="shared" si="76"/>
        <v>#VALUE!</v>
      </c>
      <c r="AE217" s="4640" t="e">
        <f t="shared" si="76"/>
        <v>#VALUE!</v>
      </c>
      <c r="AF217" s="4640" t="e">
        <f t="shared" si="76"/>
        <v>#VALUE!</v>
      </c>
      <c r="AG217" s="4640" t="e">
        <f t="shared" si="76"/>
        <v>#VALUE!</v>
      </c>
      <c r="AH217" s="4640" t="e">
        <f t="shared" si="76"/>
        <v>#VALUE!</v>
      </c>
      <c r="AI217" s="4640" t="e">
        <f t="shared" si="76"/>
        <v>#VALUE!</v>
      </c>
      <c r="AJ217" s="4640" t="e">
        <f t="shared" si="76"/>
        <v>#VALUE!</v>
      </c>
      <c r="AK217" s="4640" t="e">
        <f t="shared" si="76"/>
        <v>#VALUE!</v>
      </c>
      <c r="AL217" s="4742"/>
      <c r="AM217" s="4743"/>
      <c r="AN217" s="4744"/>
      <c r="AO217" s="4553"/>
      <c r="AP217" s="4551"/>
      <c r="AR217" s="4631"/>
      <c r="AS217" s="4631"/>
    </row>
    <row r="218" spans="1:45">
      <c r="C218" s="4632"/>
      <c r="D218" s="4633"/>
      <c r="E218" s="4634"/>
      <c r="F218" s="4719" t="s">
        <v>1655</v>
      </c>
      <c r="G218" s="4720" t="e">
        <f>IF(EDATE(G193,1)&gt;$G$7,"",EDATE(G193,1))</f>
        <v>#VALUE!</v>
      </c>
      <c r="H218" s="4640" t="e">
        <f t="shared" ref="H218:AK218" si="77">IF(H217&gt;$G$7,"",IF(G218=EOMONTH(DATE($G215,$H215,1),0),"",IF(G218="","",G218+1)))</f>
        <v>#VALUE!</v>
      </c>
      <c r="I218" s="4640" t="e">
        <f t="shared" si="77"/>
        <v>#VALUE!</v>
      </c>
      <c r="J218" s="4640" t="e">
        <f t="shared" si="77"/>
        <v>#VALUE!</v>
      </c>
      <c r="K218" s="4640" t="e">
        <f t="shared" si="77"/>
        <v>#VALUE!</v>
      </c>
      <c r="L218" s="4640" t="e">
        <f t="shared" si="77"/>
        <v>#VALUE!</v>
      </c>
      <c r="M218" s="4640" t="e">
        <f t="shared" si="77"/>
        <v>#VALUE!</v>
      </c>
      <c r="N218" s="4640" t="e">
        <f t="shared" si="77"/>
        <v>#VALUE!</v>
      </c>
      <c r="O218" s="4640" t="e">
        <f t="shared" si="77"/>
        <v>#VALUE!</v>
      </c>
      <c r="P218" s="4640" t="e">
        <f t="shared" si="77"/>
        <v>#VALUE!</v>
      </c>
      <c r="Q218" s="4640" t="e">
        <f t="shared" si="77"/>
        <v>#VALUE!</v>
      </c>
      <c r="R218" s="4640" t="e">
        <f t="shared" si="77"/>
        <v>#VALUE!</v>
      </c>
      <c r="S218" s="4640" t="e">
        <f t="shared" si="77"/>
        <v>#VALUE!</v>
      </c>
      <c r="T218" s="4640" t="e">
        <f t="shared" si="77"/>
        <v>#VALUE!</v>
      </c>
      <c r="U218" s="4640" t="e">
        <f t="shared" si="77"/>
        <v>#VALUE!</v>
      </c>
      <c r="V218" s="4640" t="e">
        <f t="shared" si="77"/>
        <v>#VALUE!</v>
      </c>
      <c r="W218" s="4640" t="e">
        <f t="shared" si="77"/>
        <v>#VALUE!</v>
      </c>
      <c r="X218" s="4640" t="e">
        <f t="shared" si="77"/>
        <v>#VALUE!</v>
      </c>
      <c r="Y218" s="4640" t="e">
        <f t="shared" si="77"/>
        <v>#VALUE!</v>
      </c>
      <c r="Z218" s="4640" t="e">
        <f t="shared" si="77"/>
        <v>#VALUE!</v>
      </c>
      <c r="AA218" s="4640" t="e">
        <f t="shared" si="77"/>
        <v>#VALUE!</v>
      </c>
      <c r="AB218" s="4640" t="e">
        <f t="shared" si="77"/>
        <v>#VALUE!</v>
      </c>
      <c r="AC218" s="4640" t="e">
        <f t="shared" si="77"/>
        <v>#VALUE!</v>
      </c>
      <c r="AD218" s="4640" t="e">
        <f t="shared" si="77"/>
        <v>#VALUE!</v>
      </c>
      <c r="AE218" s="4640" t="e">
        <f t="shared" si="77"/>
        <v>#VALUE!</v>
      </c>
      <c r="AF218" s="4640" t="e">
        <f t="shared" si="77"/>
        <v>#VALUE!</v>
      </c>
      <c r="AG218" s="4640" t="e">
        <f t="shared" si="77"/>
        <v>#VALUE!</v>
      </c>
      <c r="AH218" s="4640" t="e">
        <f t="shared" si="77"/>
        <v>#VALUE!</v>
      </c>
      <c r="AI218" s="4640" t="e">
        <f t="shared" si="77"/>
        <v>#VALUE!</v>
      </c>
      <c r="AJ218" s="4640" t="e">
        <f t="shared" si="77"/>
        <v>#VALUE!</v>
      </c>
      <c r="AK218" s="4640" t="e">
        <f t="shared" si="77"/>
        <v>#VALUE!</v>
      </c>
      <c r="AL218" s="4742"/>
      <c r="AM218" s="4743"/>
      <c r="AN218" s="4744"/>
      <c r="AO218" s="4553"/>
      <c r="AP218" s="4551"/>
      <c r="AR218" s="4631"/>
      <c r="AS218" s="4631"/>
    </row>
    <row r="219" spans="1:45" s="4721" customFormat="1">
      <c r="A219" s="1135"/>
      <c r="C219" s="4642"/>
      <c r="D219" s="4643"/>
      <c r="E219" s="4644"/>
      <c r="F219" s="4722" t="s">
        <v>1905</v>
      </c>
      <c r="G219" s="4723" t="str">
        <f t="shared" ref="G219:AK219" si="78">IFERROR(TEXT(WEEKDAY(+G218),"aaa"),"")</f>
        <v/>
      </c>
      <c r="H219" s="4723" t="str">
        <f t="shared" si="78"/>
        <v/>
      </c>
      <c r="I219" s="4723" t="str">
        <f t="shared" si="78"/>
        <v/>
      </c>
      <c r="J219" s="4723" t="str">
        <f t="shared" si="78"/>
        <v/>
      </c>
      <c r="K219" s="4723" t="str">
        <f t="shared" si="78"/>
        <v/>
      </c>
      <c r="L219" s="4723" t="str">
        <f t="shared" si="78"/>
        <v/>
      </c>
      <c r="M219" s="4723" t="str">
        <f t="shared" si="78"/>
        <v/>
      </c>
      <c r="N219" s="4723" t="str">
        <f t="shared" si="78"/>
        <v/>
      </c>
      <c r="O219" s="4723" t="str">
        <f t="shared" si="78"/>
        <v/>
      </c>
      <c r="P219" s="4723" t="str">
        <f t="shared" si="78"/>
        <v/>
      </c>
      <c r="Q219" s="4723" t="str">
        <f t="shared" si="78"/>
        <v/>
      </c>
      <c r="R219" s="4723" t="str">
        <f t="shared" si="78"/>
        <v/>
      </c>
      <c r="S219" s="4723" t="str">
        <f t="shared" si="78"/>
        <v/>
      </c>
      <c r="T219" s="4723" t="str">
        <f t="shared" si="78"/>
        <v/>
      </c>
      <c r="U219" s="4723" t="str">
        <f t="shared" si="78"/>
        <v/>
      </c>
      <c r="V219" s="4723" t="str">
        <f t="shared" si="78"/>
        <v/>
      </c>
      <c r="W219" s="4723" t="str">
        <f t="shared" si="78"/>
        <v/>
      </c>
      <c r="X219" s="4723" t="str">
        <f t="shared" si="78"/>
        <v/>
      </c>
      <c r="Y219" s="4723" t="str">
        <f t="shared" si="78"/>
        <v/>
      </c>
      <c r="Z219" s="4723" t="str">
        <f t="shared" si="78"/>
        <v/>
      </c>
      <c r="AA219" s="4723" t="str">
        <f t="shared" si="78"/>
        <v/>
      </c>
      <c r="AB219" s="4723" t="str">
        <f t="shared" si="78"/>
        <v/>
      </c>
      <c r="AC219" s="4723" t="str">
        <f t="shared" si="78"/>
        <v/>
      </c>
      <c r="AD219" s="4723" t="str">
        <f t="shared" si="78"/>
        <v/>
      </c>
      <c r="AE219" s="4723" t="str">
        <f t="shared" si="78"/>
        <v/>
      </c>
      <c r="AF219" s="4723" t="str">
        <f t="shared" si="78"/>
        <v/>
      </c>
      <c r="AG219" s="4723" t="str">
        <f t="shared" si="78"/>
        <v/>
      </c>
      <c r="AH219" s="4723" t="str">
        <f t="shared" si="78"/>
        <v/>
      </c>
      <c r="AI219" s="4723" t="str">
        <f t="shared" si="78"/>
        <v/>
      </c>
      <c r="AJ219" s="4723" t="str">
        <f t="shared" si="78"/>
        <v/>
      </c>
      <c r="AK219" s="4723" t="str">
        <f t="shared" si="78"/>
        <v/>
      </c>
      <c r="AL219" s="4742"/>
      <c r="AM219" s="4743"/>
      <c r="AN219" s="4744"/>
      <c r="AO219" s="4553"/>
      <c r="AP219" s="4551"/>
      <c r="AQ219" s="4528"/>
      <c r="AR219" s="4631"/>
      <c r="AS219" s="4631"/>
    </row>
    <row r="220" spans="1:45" s="4721" customFormat="1" ht="21" customHeight="1">
      <c r="A220" s="1135"/>
      <c r="C220" s="4724" t="s">
        <v>2041</v>
      </c>
      <c r="D220" s="4725" t="s">
        <v>2049</v>
      </c>
      <c r="E220" s="4651" t="s">
        <v>2046</v>
      </c>
      <c r="F220" s="4652" t="s">
        <v>2019</v>
      </c>
      <c r="G220" s="4653" t="s">
        <v>233</v>
      </c>
      <c r="H220" s="4654" t="s">
        <v>233</v>
      </c>
      <c r="I220" s="4654" t="s">
        <v>233</v>
      </c>
      <c r="J220" s="4654" t="s">
        <v>233</v>
      </c>
      <c r="K220" s="4654" t="s">
        <v>233</v>
      </c>
      <c r="L220" s="4654" t="s">
        <v>233</v>
      </c>
      <c r="M220" s="4654" t="s">
        <v>233</v>
      </c>
      <c r="N220" s="4654" t="s">
        <v>233</v>
      </c>
      <c r="O220" s="4654" t="s">
        <v>233</v>
      </c>
      <c r="P220" s="4654" t="s">
        <v>233</v>
      </c>
      <c r="Q220" s="4654" t="s">
        <v>233</v>
      </c>
      <c r="R220" s="4654" t="s">
        <v>233</v>
      </c>
      <c r="S220" s="4654" t="s">
        <v>233</v>
      </c>
      <c r="T220" s="4654" t="s">
        <v>233</v>
      </c>
      <c r="U220" s="4654" t="s">
        <v>233</v>
      </c>
      <c r="V220" s="4654" t="s">
        <v>233</v>
      </c>
      <c r="W220" s="4654" t="s">
        <v>233</v>
      </c>
      <c r="X220" s="4654" t="s">
        <v>233</v>
      </c>
      <c r="Y220" s="4654" t="s">
        <v>233</v>
      </c>
      <c r="Z220" s="4654" t="s">
        <v>233</v>
      </c>
      <c r="AA220" s="4654" t="s">
        <v>233</v>
      </c>
      <c r="AB220" s="4654" t="s">
        <v>233</v>
      </c>
      <c r="AC220" s="4654" t="s">
        <v>233</v>
      </c>
      <c r="AD220" s="4654" t="s">
        <v>233</v>
      </c>
      <c r="AE220" s="4654" t="s">
        <v>233</v>
      </c>
      <c r="AF220" s="4654" t="s">
        <v>233</v>
      </c>
      <c r="AG220" s="4654" t="s">
        <v>233</v>
      </c>
      <c r="AH220" s="4654" t="s">
        <v>233</v>
      </c>
      <c r="AI220" s="4654" t="s">
        <v>233</v>
      </c>
      <c r="AJ220" s="4654" t="s">
        <v>233</v>
      </c>
      <c r="AK220" s="4754" t="s">
        <v>233</v>
      </c>
      <c r="AL220" s="4745"/>
      <c r="AM220" s="4746"/>
      <c r="AN220" s="4747"/>
      <c r="AO220" s="4656" t="s">
        <v>2048</v>
      </c>
      <c r="AP220" s="4655" t="s">
        <v>1949</v>
      </c>
      <c r="AQ220" s="4528"/>
      <c r="AR220" s="4657"/>
      <c r="AS220" s="4657"/>
    </row>
    <row r="221" spans="1:45" s="4721" customFormat="1" ht="13.5" customHeight="1">
      <c r="A221" s="1135"/>
      <c r="C221" s="4659" t="s">
        <v>1919</v>
      </c>
      <c r="D221" s="4660" t="s">
        <v>1918</v>
      </c>
      <c r="E221" s="4661" t="s">
        <v>2033</v>
      </c>
      <c r="F221" s="4662"/>
      <c r="G221" s="4755"/>
      <c r="H221" s="4733"/>
      <c r="I221" s="4733"/>
      <c r="J221" s="4733"/>
      <c r="K221" s="4733"/>
      <c r="L221" s="4733"/>
      <c r="M221" s="4733"/>
      <c r="N221" s="4733"/>
      <c r="O221" s="4733"/>
      <c r="P221" s="4733"/>
      <c r="Q221" s="4733"/>
      <c r="R221" s="4733"/>
      <c r="S221" s="4733"/>
      <c r="T221" s="4733"/>
      <c r="U221" s="4733"/>
      <c r="V221" s="4733"/>
      <c r="W221" s="4733"/>
      <c r="X221" s="4733"/>
      <c r="Y221" s="4733"/>
      <c r="Z221" s="4733"/>
      <c r="AA221" s="4733"/>
      <c r="AB221" s="4733"/>
      <c r="AC221" s="4733"/>
      <c r="AD221" s="4733"/>
      <c r="AE221" s="4733"/>
      <c r="AF221" s="4733"/>
      <c r="AG221" s="4733"/>
      <c r="AH221" s="4733"/>
      <c r="AI221" s="4733"/>
      <c r="AJ221" s="4733"/>
      <c r="AK221" s="4756"/>
      <c r="AL221" s="4666">
        <f t="shared" ref="AL221:AL226" si="79">IF(E221="","",COUNT($G$218:$AK$218)-AM221)</f>
        <v>0</v>
      </c>
      <c r="AM221" s="4667">
        <f t="shared" ref="AM221:AM226" si="80">IF(E221="","",AR221+AS221)</f>
        <v>0</v>
      </c>
      <c r="AN221" s="4667">
        <f t="shared" ref="AN221:AN226" si="81">IF(E221="","",COUNTIF(G221:AK221,"休"))</f>
        <v>0</v>
      </c>
      <c r="AO221" s="4668" t="str">
        <f t="shared" ref="AO221:AO226" si="82">IF(E221="","",IFERROR(ROUND(AN221/AL221,3),""))</f>
        <v/>
      </c>
      <c r="AP221" s="4669" t="e">
        <f>ROUND(AVERAGE(AO221:AO236),3)</f>
        <v>#DIV/0!</v>
      </c>
      <c r="AQ221" s="4528"/>
      <c r="AR221" s="4670">
        <f t="shared" ref="AR221:AR226" si="83">+COUNTIF(G221:AK221,"－")</f>
        <v>0</v>
      </c>
      <c r="AS221" s="4670">
        <f t="shared" ref="AS221:AS226" si="84">+COUNTIF(G221:AK221,"外")</f>
        <v>0</v>
      </c>
    </row>
    <row r="222" spans="1:45" s="4721" customFormat="1" ht="13.5" customHeight="1">
      <c r="A222" s="1135"/>
      <c r="C222" s="4671"/>
      <c r="D222" s="4672"/>
      <c r="E222" s="4673" t="s">
        <v>2031</v>
      </c>
      <c r="F222" s="4662"/>
      <c r="G222" s="4674"/>
      <c r="H222" s="4675"/>
      <c r="I222" s="4675"/>
      <c r="J222" s="4675"/>
      <c r="K222" s="4675"/>
      <c r="L222" s="4675"/>
      <c r="M222" s="4675"/>
      <c r="N222" s="4675"/>
      <c r="O222" s="4675"/>
      <c r="P222" s="4675"/>
      <c r="Q222" s="4675"/>
      <c r="R222" s="4675"/>
      <c r="S222" s="4675"/>
      <c r="T222" s="4675"/>
      <c r="U222" s="4675"/>
      <c r="V222" s="4675"/>
      <c r="W222" s="4675"/>
      <c r="X222" s="4675"/>
      <c r="Y222" s="4675"/>
      <c r="Z222" s="4675"/>
      <c r="AA222" s="4675"/>
      <c r="AB222" s="4675"/>
      <c r="AC222" s="4675"/>
      <c r="AD222" s="4675"/>
      <c r="AE222" s="4675"/>
      <c r="AF222" s="4675"/>
      <c r="AG222" s="4675"/>
      <c r="AH222" s="4675"/>
      <c r="AI222" s="4675"/>
      <c r="AJ222" s="4675"/>
      <c r="AK222" s="4730"/>
      <c r="AL222" s="4666">
        <f t="shared" si="79"/>
        <v>0</v>
      </c>
      <c r="AM222" s="4667">
        <f t="shared" si="80"/>
        <v>0</v>
      </c>
      <c r="AN222" s="4667">
        <f t="shared" si="81"/>
        <v>0</v>
      </c>
      <c r="AO222" s="4668" t="str">
        <f t="shared" si="82"/>
        <v/>
      </c>
      <c r="AP222" s="4679"/>
      <c r="AQ222" s="4528"/>
      <c r="AR222" s="4670">
        <f t="shared" si="83"/>
        <v>0</v>
      </c>
      <c r="AS222" s="4670">
        <f t="shared" si="84"/>
        <v>0</v>
      </c>
    </row>
    <row r="223" spans="1:45" s="4721" customFormat="1">
      <c r="A223" s="1135"/>
      <c r="C223" s="4671"/>
      <c r="D223" s="4672"/>
      <c r="E223" s="4673" t="s">
        <v>2038</v>
      </c>
      <c r="F223" s="4662"/>
      <c r="G223" s="4674"/>
      <c r="H223" s="4675"/>
      <c r="I223" s="4675"/>
      <c r="J223" s="4675"/>
      <c r="K223" s="4675"/>
      <c r="L223" s="4675"/>
      <c r="M223" s="4675"/>
      <c r="N223" s="4675"/>
      <c r="O223" s="4675"/>
      <c r="P223" s="4675"/>
      <c r="Q223" s="4675"/>
      <c r="R223" s="4675"/>
      <c r="S223" s="4675"/>
      <c r="T223" s="4675"/>
      <c r="U223" s="4675"/>
      <c r="V223" s="4675"/>
      <c r="W223" s="4675"/>
      <c r="X223" s="4675"/>
      <c r="Y223" s="4675"/>
      <c r="Z223" s="4675"/>
      <c r="AA223" s="4675"/>
      <c r="AB223" s="4675"/>
      <c r="AC223" s="4675"/>
      <c r="AD223" s="4675"/>
      <c r="AE223" s="4675"/>
      <c r="AF223" s="4675"/>
      <c r="AG223" s="4675"/>
      <c r="AH223" s="4675"/>
      <c r="AI223" s="4675"/>
      <c r="AJ223" s="4675"/>
      <c r="AK223" s="4730"/>
      <c r="AL223" s="4666">
        <f t="shared" si="79"/>
        <v>0</v>
      </c>
      <c r="AM223" s="4667">
        <f t="shared" si="80"/>
        <v>0</v>
      </c>
      <c r="AN223" s="4667">
        <f t="shared" si="81"/>
        <v>0</v>
      </c>
      <c r="AO223" s="4668" t="str">
        <f t="shared" si="82"/>
        <v/>
      </c>
      <c r="AP223" s="4679"/>
      <c r="AQ223" s="4528"/>
      <c r="AR223" s="4670">
        <f t="shared" si="83"/>
        <v>0</v>
      </c>
      <c r="AS223" s="4670">
        <f t="shared" si="84"/>
        <v>0</v>
      </c>
    </row>
    <row r="224" spans="1:45" s="4721" customFormat="1">
      <c r="A224" s="1135"/>
      <c r="C224" s="4671"/>
      <c r="D224" s="4672"/>
      <c r="E224" s="4673" t="s">
        <v>2037</v>
      </c>
      <c r="F224" s="4680"/>
      <c r="G224" s="4674"/>
      <c r="H224" s="4675"/>
      <c r="I224" s="4675"/>
      <c r="J224" s="4675"/>
      <c r="K224" s="4675"/>
      <c r="L224" s="4675"/>
      <c r="M224" s="4675"/>
      <c r="N224" s="4675"/>
      <c r="O224" s="4675"/>
      <c r="P224" s="4675"/>
      <c r="Q224" s="4675"/>
      <c r="R224" s="4675"/>
      <c r="S224" s="4675"/>
      <c r="T224" s="4675"/>
      <c r="U224" s="4675"/>
      <c r="V224" s="4675"/>
      <c r="W224" s="4675"/>
      <c r="X224" s="4675"/>
      <c r="Y224" s="4675"/>
      <c r="Z224" s="4675"/>
      <c r="AA224" s="4675"/>
      <c r="AB224" s="4675"/>
      <c r="AC224" s="4675"/>
      <c r="AD224" s="4675"/>
      <c r="AE224" s="4675"/>
      <c r="AF224" s="4675"/>
      <c r="AG224" s="4675"/>
      <c r="AH224" s="4675"/>
      <c r="AI224" s="4675"/>
      <c r="AJ224" s="4675"/>
      <c r="AK224" s="4730"/>
      <c r="AL224" s="4666">
        <f t="shared" si="79"/>
        <v>0</v>
      </c>
      <c r="AM224" s="4667">
        <f t="shared" si="80"/>
        <v>0</v>
      </c>
      <c r="AN224" s="4667">
        <f t="shared" si="81"/>
        <v>0</v>
      </c>
      <c r="AO224" s="4668" t="str">
        <f t="shared" si="82"/>
        <v/>
      </c>
      <c r="AP224" s="4679"/>
      <c r="AQ224" s="4528"/>
      <c r="AR224" s="4670">
        <f t="shared" si="83"/>
        <v>0</v>
      </c>
      <c r="AS224" s="4670">
        <f t="shared" si="84"/>
        <v>0</v>
      </c>
    </row>
    <row r="225" spans="1:45" s="4721" customFormat="1">
      <c r="A225" s="1135"/>
      <c r="C225" s="4671"/>
      <c r="D225" s="4672"/>
      <c r="E225" s="4673" t="s">
        <v>2036</v>
      </c>
      <c r="F225" s="4662"/>
      <c r="G225" s="4674"/>
      <c r="H225" s="4675"/>
      <c r="I225" s="4675"/>
      <c r="J225" s="4675"/>
      <c r="K225" s="4675"/>
      <c r="L225" s="4675"/>
      <c r="M225" s="4675"/>
      <c r="N225" s="4675"/>
      <c r="O225" s="4675"/>
      <c r="P225" s="4675"/>
      <c r="Q225" s="4675"/>
      <c r="R225" s="4675"/>
      <c r="S225" s="4675"/>
      <c r="T225" s="4675"/>
      <c r="U225" s="4675"/>
      <c r="V225" s="4675"/>
      <c r="W225" s="4675"/>
      <c r="X225" s="4675"/>
      <c r="Y225" s="4675"/>
      <c r="Z225" s="4675"/>
      <c r="AA225" s="4675"/>
      <c r="AB225" s="4675"/>
      <c r="AC225" s="4675"/>
      <c r="AD225" s="4675"/>
      <c r="AE225" s="4675"/>
      <c r="AF225" s="4675"/>
      <c r="AG225" s="4675"/>
      <c r="AH225" s="4675"/>
      <c r="AI225" s="4675"/>
      <c r="AJ225" s="4675"/>
      <c r="AK225" s="4730"/>
      <c r="AL225" s="4666">
        <f t="shared" si="79"/>
        <v>0</v>
      </c>
      <c r="AM225" s="4667">
        <f t="shared" si="80"/>
        <v>0</v>
      </c>
      <c r="AN225" s="4667">
        <f t="shared" si="81"/>
        <v>0</v>
      </c>
      <c r="AO225" s="4668" t="str">
        <f t="shared" si="82"/>
        <v/>
      </c>
      <c r="AP225" s="4679"/>
      <c r="AQ225" s="4528"/>
      <c r="AR225" s="4670">
        <f t="shared" si="83"/>
        <v>0</v>
      </c>
      <c r="AS225" s="4670">
        <f t="shared" si="84"/>
        <v>0</v>
      </c>
    </row>
    <row r="226" spans="1:45" s="4721" customFormat="1">
      <c r="A226" s="1135"/>
      <c r="C226" s="4681"/>
      <c r="D226" s="4682"/>
      <c r="E226" s="4683">
        <f>F$29</f>
        <v>0</v>
      </c>
      <c r="F226" s="4684"/>
      <c r="G226" s="4757"/>
      <c r="H226" s="4738"/>
      <c r="I226" s="4738"/>
      <c r="J226" s="4738"/>
      <c r="K226" s="4738"/>
      <c r="L226" s="4738"/>
      <c r="M226" s="4738"/>
      <c r="N226" s="4738"/>
      <c r="O226" s="4738"/>
      <c r="P226" s="4738"/>
      <c r="Q226" s="4738"/>
      <c r="R226" s="4738"/>
      <c r="S226" s="4738"/>
      <c r="T226" s="4738"/>
      <c r="U226" s="4738"/>
      <c r="V226" s="4738"/>
      <c r="W226" s="4738"/>
      <c r="X226" s="4738"/>
      <c r="Y226" s="4738"/>
      <c r="Z226" s="4738"/>
      <c r="AA226" s="4738"/>
      <c r="AB226" s="4738"/>
      <c r="AC226" s="4738"/>
      <c r="AD226" s="4738"/>
      <c r="AE226" s="4738"/>
      <c r="AF226" s="4738"/>
      <c r="AG226" s="4738"/>
      <c r="AH226" s="4738"/>
      <c r="AI226" s="4738"/>
      <c r="AJ226" s="4738"/>
      <c r="AK226" s="4758"/>
      <c r="AL226" s="4666">
        <f t="shared" si="79"/>
        <v>0</v>
      </c>
      <c r="AM226" s="4667">
        <f t="shared" si="80"/>
        <v>0</v>
      </c>
      <c r="AN226" s="4689">
        <f t="shared" si="81"/>
        <v>0</v>
      </c>
      <c r="AO226" s="4668" t="str">
        <f t="shared" si="82"/>
        <v/>
      </c>
      <c r="AP226" s="4679"/>
      <c r="AQ226" s="4528"/>
      <c r="AR226" s="4670">
        <f t="shared" si="83"/>
        <v>0</v>
      </c>
      <c r="AS226" s="4670">
        <f t="shared" si="84"/>
        <v>0</v>
      </c>
    </row>
    <row r="227" spans="1:45" s="4721" customFormat="1" ht="15">
      <c r="A227" s="1135"/>
      <c r="C227" s="4659" t="s">
        <v>1917</v>
      </c>
      <c r="D227" s="4660" t="s">
        <v>1916</v>
      </c>
      <c r="E227" s="4651" t="s">
        <v>2046</v>
      </c>
      <c r="F227" s="4690" t="s">
        <v>2019</v>
      </c>
      <c r="G227" s="4653" t="s">
        <v>2047</v>
      </c>
      <c r="H227" s="4654" t="s">
        <v>2047</v>
      </c>
      <c r="I227" s="4654" t="s">
        <v>2047</v>
      </c>
      <c r="J227" s="4654" t="s">
        <v>2047</v>
      </c>
      <c r="K227" s="4654" t="s">
        <v>2047</v>
      </c>
      <c r="L227" s="4654" t="s">
        <v>2047</v>
      </c>
      <c r="M227" s="4654" t="s">
        <v>2047</v>
      </c>
      <c r="N227" s="4654" t="s">
        <v>2047</v>
      </c>
      <c r="O227" s="4654" t="s">
        <v>2047</v>
      </c>
      <c r="P227" s="4654" t="s">
        <v>2047</v>
      </c>
      <c r="Q227" s="4654" t="s">
        <v>2047</v>
      </c>
      <c r="R227" s="4654" t="s">
        <v>2047</v>
      </c>
      <c r="S227" s="4654" t="s">
        <v>2047</v>
      </c>
      <c r="T227" s="4654" t="s">
        <v>2047</v>
      </c>
      <c r="U227" s="4654" t="s">
        <v>2047</v>
      </c>
      <c r="V227" s="4654" t="s">
        <v>2047</v>
      </c>
      <c r="W227" s="4654" t="s">
        <v>2047</v>
      </c>
      <c r="X227" s="4654" t="s">
        <v>2047</v>
      </c>
      <c r="Y227" s="4654" t="s">
        <v>2047</v>
      </c>
      <c r="Z227" s="4654" t="s">
        <v>2047</v>
      </c>
      <c r="AA227" s="4654" t="s">
        <v>2047</v>
      </c>
      <c r="AB227" s="4654" t="s">
        <v>2047</v>
      </c>
      <c r="AC227" s="4654" t="s">
        <v>2047</v>
      </c>
      <c r="AD227" s="4654" t="s">
        <v>2047</v>
      </c>
      <c r="AE227" s="4654" t="s">
        <v>2047</v>
      </c>
      <c r="AF227" s="4654" t="s">
        <v>2047</v>
      </c>
      <c r="AG227" s="4654" t="s">
        <v>2047</v>
      </c>
      <c r="AH227" s="4654" t="s">
        <v>2047</v>
      </c>
      <c r="AI227" s="4654" t="s">
        <v>2047</v>
      </c>
      <c r="AJ227" s="4654" t="s">
        <v>2047</v>
      </c>
      <c r="AK227" s="4754" t="s">
        <v>2047</v>
      </c>
      <c r="AL227" s="4692"/>
      <c r="AM227" s="4670"/>
      <c r="AN227" s="4693"/>
      <c r="AO227" s="4694"/>
      <c r="AP227" s="4679"/>
      <c r="AQ227" s="4528"/>
      <c r="AR227" s="4532"/>
      <c r="AS227" s="4532"/>
    </row>
    <row r="228" spans="1:45" s="4721" customFormat="1">
      <c r="A228" s="1135"/>
      <c r="C228" s="4671"/>
      <c r="D228" s="4672"/>
      <c r="E228" s="4695" t="s">
        <v>2033</v>
      </c>
      <c r="F228" s="4662"/>
      <c r="G228" s="4737"/>
      <c r="H228" s="4687"/>
      <c r="I228" s="4687"/>
      <c r="J228" s="4687"/>
      <c r="K228" s="4687"/>
      <c r="L228" s="4687"/>
      <c r="M228" s="4687"/>
      <c r="N228" s="4687"/>
      <c r="O228" s="4687"/>
      <c r="P228" s="4687"/>
      <c r="Q228" s="4687"/>
      <c r="R228" s="4687"/>
      <c r="S228" s="4687"/>
      <c r="T228" s="4687"/>
      <c r="U228" s="4687"/>
      <c r="V228" s="4687"/>
      <c r="W228" s="4687"/>
      <c r="X228" s="4687"/>
      <c r="Y228" s="4687"/>
      <c r="Z228" s="4687"/>
      <c r="AA228" s="4687"/>
      <c r="AB228" s="4687"/>
      <c r="AC228" s="4687"/>
      <c r="AD228" s="4687"/>
      <c r="AE228" s="4687"/>
      <c r="AF228" s="4687"/>
      <c r="AG228" s="4687"/>
      <c r="AH228" s="4687"/>
      <c r="AI228" s="4687"/>
      <c r="AJ228" s="4687"/>
      <c r="AK228" s="4759"/>
      <c r="AL228" s="4666">
        <f>IF(E228="","",COUNT($G$218:$AK$218)-AM228)</f>
        <v>0</v>
      </c>
      <c r="AM228" s="4667">
        <f>IF(E228="","",AR228+AS228)</f>
        <v>0</v>
      </c>
      <c r="AN228" s="4667">
        <f>IF(E228="","",COUNTIF(G228:AK228,"休"))</f>
        <v>0</v>
      </c>
      <c r="AO228" s="4668" t="str">
        <f>IF(E228="","",IFERROR(ROUND(AN228/AL228,3),""))</f>
        <v/>
      </c>
      <c r="AP228" s="4679"/>
      <c r="AQ228" s="4528"/>
      <c r="AR228" s="4670">
        <f>+COUNTIF(G228:AK228,"－")</f>
        <v>0</v>
      </c>
      <c r="AS228" s="4670">
        <f>+COUNTIF(G228:AK228,"外")</f>
        <v>0</v>
      </c>
    </row>
    <row r="229" spans="1:45" s="4721" customFormat="1">
      <c r="A229" s="1135"/>
      <c r="C229" s="4671"/>
      <c r="D229" s="4672"/>
      <c r="E229" s="4673" t="s">
        <v>2031</v>
      </c>
      <c r="F229" s="4696"/>
      <c r="G229" s="4674"/>
      <c r="H229" s="4675"/>
      <c r="I229" s="4675"/>
      <c r="J229" s="4675"/>
      <c r="K229" s="4675"/>
      <c r="L229" s="4675"/>
      <c r="M229" s="4675"/>
      <c r="N229" s="4675"/>
      <c r="O229" s="4675"/>
      <c r="P229" s="4675"/>
      <c r="Q229" s="4675"/>
      <c r="R229" s="4675"/>
      <c r="S229" s="4675"/>
      <c r="T229" s="4675"/>
      <c r="U229" s="4675"/>
      <c r="V229" s="4675"/>
      <c r="W229" s="4675"/>
      <c r="X229" s="4675"/>
      <c r="Y229" s="4675"/>
      <c r="Z229" s="4675"/>
      <c r="AA229" s="4675"/>
      <c r="AB229" s="4675"/>
      <c r="AC229" s="4675"/>
      <c r="AD229" s="4675"/>
      <c r="AE229" s="4675"/>
      <c r="AF229" s="4675"/>
      <c r="AG229" s="4675"/>
      <c r="AH229" s="4675"/>
      <c r="AI229" s="4675"/>
      <c r="AJ229" s="4675"/>
      <c r="AK229" s="4730"/>
      <c r="AL229" s="4666">
        <f>IF(E229="","",COUNT($G$218:$AK$218)-AM229)</f>
        <v>0</v>
      </c>
      <c r="AM229" s="4667">
        <f>IF(E229="","",AR229+AS229)</f>
        <v>0</v>
      </c>
      <c r="AN229" s="4667">
        <f>IF(E229="","",COUNTIF(G229:AK229,"休"))</f>
        <v>0</v>
      </c>
      <c r="AO229" s="4668" t="str">
        <f>IF(E229="","",IFERROR(ROUND(AN229/AL229,3),""))</f>
        <v/>
      </c>
      <c r="AP229" s="4679"/>
      <c r="AQ229" s="4528"/>
      <c r="AR229" s="4670">
        <f>+COUNTIF(G229:AK229,"－")</f>
        <v>0</v>
      </c>
      <c r="AS229" s="4670">
        <f>+COUNTIF(G229:AK229,"外")</f>
        <v>0</v>
      </c>
    </row>
    <row r="230" spans="1:45" s="4721" customFormat="1">
      <c r="A230" s="1135"/>
      <c r="C230" s="4671"/>
      <c r="D230" s="4672"/>
      <c r="E230" s="4528"/>
      <c r="F230" s="4696"/>
      <c r="G230" s="4674"/>
      <c r="H230" s="4675"/>
      <c r="I230" s="4675"/>
      <c r="J230" s="4675"/>
      <c r="K230" s="4675"/>
      <c r="L230" s="4675"/>
      <c r="M230" s="4675"/>
      <c r="N230" s="4675"/>
      <c r="O230" s="4675"/>
      <c r="P230" s="4675"/>
      <c r="Q230" s="4675"/>
      <c r="R230" s="4675"/>
      <c r="S230" s="4675"/>
      <c r="T230" s="4675"/>
      <c r="U230" s="4675"/>
      <c r="V230" s="4675"/>
      <c r="W230" s="4675"/>
      <c r="X230" s="4675"/>
      <c r="Y230" s="4675"/>
      <c r="Z230" s="4675"/>
      <c r="AA230" s="4675"/>
      <c r="AB230" s="4675"/>
      <c r="AC230" s="4675"/>
      <c r="AD230" s="4675"/>
      <c r="AE230" s="4675"/>
      <c r="AF230" s="4675"/>
      <c r="AG230" s="4675"/>
      <c r="AH230" s="4675"/>
      <c r="AI230" s="4675"/>
      <c r="AJ230" s="4675"/>
      <c r="AK230" s="4730"/>
      <c r="AL230" s="4666" t="str">
        <f>IF(E230="","",COUNT($G$218:$AK$218)-AM230)</f>
        <v/>
      </c>
      <c r="AM230" s="4667" t="str">
        <f>IF(E230="","",AR230+AS230)</f>
        <v/>
      </c>
      <c r="AN230" s="4667" t="str">
        <f>IF(E230="","",COUNTIF(G230:AK230,"休"))</f>
        <v/>
      </c>
      <c r="AO230" s="4668" t="str">
        <f>IF(E230="","",IFERROR(ROUND(AN230/AL230,3),""))</f>
        <v/>
      </c>
      <c r="AP230" s="4679"/>
      <c r="AQ230" s="4528"/>
      <c r="AR230" s="4670">
        <f>+COUNTIF(G230:AK230,"－")</f>
        <v>0</v>
      </c>
      <c r="AS230" s="4670">
        <f>+COUNTIF(G230:AK230,"外")</f>
        <v>0</v>
      </c>
    </row>
    <row r="231" spans="1:45" s="4721" customFormat="1">
      <c r="A231" s="1135"/>
      <c r="C231" s="4671"/>
      <c r="D231" s="4682"/>
      <c r="E231" s="4697"/>
      <c r="F231" s="4698"/>
      <c r="G231" s="4757"/>
      <c r="H231" s="4738"/>
      <c r="I231" s="4738"/>
      <c r="J231" s="4738"/>
      <c r="K231" s="4738"/>
      <c r="L231" s="4738"/>
      <c r="M231" s="4738"/>
      <c r="N231" s="4738"/>
      <c r="O231" s="4738"/>
      <c r="P231" s="4738"/>
      <c r="Q231" s="4738"/>
      <c r="R231" s="4738"/>
      <c r="S231" s="4738"/>
      <c r="T231" s="4738"/>
      <c r="U231" s="4738"/>
      <c r="V231" s="4738"/>
      <c r="W231" s="4738"/>
      <c r="X231" s="4738"/>
      <c r="Y231" s="4738"/>
      <c r="Z231" s="4738"/>
      <c r="AA231" s="4738"/>
      <c r="AB231" s="4738"/>
      <c r="AC231" s="4738"/>
      <c r="AD231" s="4738"/>
      <c r="AE231" s="4738"/>
      <c r="AF231" s="4738"/>
      <c r="AG231" s="4738"/>
      <c r="AH231" s="4738"/>
      <c r="AI231" s="4738"/>
      <c r="AJ231" s="4738"/>
      <c r="AK231" s="4758"/>
      <c r="AL231" s="4666" t="str">
        <f>IF(E231="","",COUNT($G$218:$AK$218)-AM231)</f>
        <v/>
      </c>
      <c r="AM231" s="4667" t="str">
        <f>IF(E231="","",AR231+AS231)</f>
        <v/>
      </c>
      <c r="AN231" s="4667" t="str">
        <f>IF(E231="","",COUNTIF(G231:AK231,"休"))</f>
        <v/>
      </c>
      <c r="AO231" s="4668" t="str">
        <f>IF(E231="","",IFERROR(ROUND(AN231/AL231,3),""))</f>
        <v/>
      </c>
      <c r="AP231" s="4679"/>
      <c r="AQ231" s="4528"/>
      <c r="AR231" s="4670">
        <f>+COUNTIF(G231:AK231,"－")</f>
        <v>0</v>
      </c>
      <c r="AS231" s="4670">
        <f>+COUNTIF(G231:AK231,"外")</f>
        <v>0</v>
      </c>
    </row>
    <row r="232" spans="1:45" s="4721" customFormat="1" ht="15">
      <c r="A232" s="1135"/>
      <c r="C232" s="4671"/>
      <c r="D232" s="4660" t="s">
        <v>1915</v>
      </c>
      <c r="E232" s="4651" t="s">
        <v>2046</v>
      </c>
      <c r="F232" s="4700" t="s">
        <v>2019</v>
      </c>
      <c r="G232" s="4653" t="s">
        <v>233</v>
      </c>
      <c r="H232" s="4654" t="s">
        <v>233</v>
      </c>
      <c r="I232" s="4654" t="s">
        <v>233</v>
      </c>
      <c r="J232" s="4654" t="s">
        <v>233</v>
      </c>
      <c r="K232" s="4654" t="s">
        <v>233</v>
      </c>
      <c r="L232" s="4654" t="s">
        <v>233</v>
      </c>
      <c r="M232" s="4654" t="s">
        <v>233</v>
      </c>
      <c r="N232" s="4654" t="s">
        <v>233</v>
      </c>
      <c r="O232" s="4654" t="s">
        <v>233</v>
      </c>
      <c r="P232" s="4654" t="s">
        <v>233</v>
      </c>
      <c r="Q232" s="4654" t="s">
        <v>233</v>
      </c>
      <c r="R232" s="4654" t="s">
        <v>233</v>
      </c>
      <c r="S232" s="4654" t="s">
        <v>233</v>
      </c>
      <c r="T232" s="4654" t="s">
        <v>233</v>
      </c>
      <c r="U232" s="4654" t="s">
        <v>233</v>
      </c>
      <c r="V232" s="4654" t="s">
        <v>233</v>
      </c>
      <c r="W232" s="4654" t="s">
        <v>233</v>
      </c>
      <c r="X232" s="4654" t="s">
        <v>233</v>
      </c>
      <c r="Y232" s="4654" t="s">
        <v>233</v>
      </c>
      <c r="Z232" s="4654" t="s">
        <v>233</v>
      </c>
      <c r="AA232" s="4654" t="s">
        <v>233</v>
      </c>
      <c r="AB232" s="4654" t="s">
        <v>233</v>
      </c>
      <c r="AC232" s="4654" t="s">
        <v>233</v>
      </c>
      <c r="AD232" s="4654" t="s">
        <v>233</v>
      </c>
      <c r="AE232" s="4654" t="s">
        <v>233</v>
      </c>
      <c r="AF232" s="4654" t="s">
        <v>233</v>
      </c>
      <c r="AG232" s="4654" t="s">
        <v>233</v>
      </c>
      <c r="AH232" s="4654" t="s">
        <v>233</v>
      </c>
      <c r="AI232" s="4654" t="s">
        <v>233</v>
      </c>
      <c r="AJ232" s="4654" t="s">
        <v>233</v>
      </c>
      <c r="AK232" s="4754" t="s">
        <v>233</v>
      </c>
      <c r="AL232" s="4692"/>
      <c r="AM232" s="4670"/>
      <c r="AN232" s="4701"/>
      <c r="AO232" s="4694"/>
      <c r="AP232" s="4679"/>
      <c r="AQ232" s="4528"/>
      <c r="AR232" s="4532"/>
      <c r="AS232" s="4532"/>
    </row>
    <row r="233" spans="1:45" s="4721" customFormat="1">
      <c r="A233" s="1135"/>
      <c r="C233" s="4671"/>
      <c r="D233" s="4672"/>
      <c r="E233" s="4702" t="s">
        <v>2031</v>
      </c>
      <c r="F233" s="4662"/>
      <c r="G233" s="4737"/>
      <c r="H233" s="4687"/>
      <c r="I233" s="4687"/>
      <c r="J233" s="4687"/>
      <c r="K233" s="4687"/>
      <c r="L233" s="4687"/>
      <c r="M233" s="4687"/>
      <c r="N233" s="4687"/>
      <c r="O233" s="4687"/>
      <c r="P233" s="4687"/>
      <c r="Q233" s="4687"/>
      <c r="R233" s="4687"/>
      <c r="S233" s="4687"/>
      <c r="T233" s="4687"/>
      <c r="U233" s="4687"/>
      <c r="V233" s="4687"/>
      <c r="W233" s="4687"/>
      <c r="X233" s="4687"/>
      <c r="Y233" s="4687"/>
      <c r="Z233" s="4687"/>
      <c r="AA233" s="4687"/>
      <c r="AB233" s="4687"/>
      <c r="AC233" s="4687"/>
      <c r="AD233" s="4687"/>
      <c r="AE233" s="4687"/>
      <c r="AF233" s="4687"/>
      <c r="AG233" s="4687"/>
      <c r="AH233" s="4687"/>
      <c r="AI233" s="4687"/>
      <c r="AJ233" s="4687"/>
      <c r="AK233" s="4759"/>
      <c r="AL233" s="4666">
        <f>IF(E233="","",COUNT($G$218:$AK$218)-AM233)</f>
        <v>0</v>
      </c>
      <c r="AM233" s="4667">
        <f>IF(E233="","",AR233+AS233)</f>
        <v>0</v>
      </c>
      <c r="AN233" s="4667">
        <f>IF(E233="","",COUNTIF(G233:AK233,"休"))</f>
        <v>0</v>
      </c>
      <c r="AO233" s="4668" t="str">
        <f>IF(E233="","",IFERROR(ROUND(AN233/AL233,3),""))</f>
        <v/>
      </c>
      <c r="AP233" s="4679"/>
      <c r="AQ233" s="4528"/>
      <c r="AR233" s="4670">
        <f>+COUNTIF(G233:AK233,"－")</f>
        <v>0</v>
      </c>
      <c r="AS233" s="4670">
        <f>+COUNTIF(G233:AK233,"外")</f>
        <v>0</v>
      </c>
    </row>
    <row r="234" spans="1:45" s="4721" customFormat="1">
      <c r="A234" s="1135"/>
      <c r="C234" s="4671"/>
      <c r="D234" s="4672"/>
      <c r="E234" s="4528"/>
      <c r="F234" s="4696"/>
      <c r="G234" s="4674"/>
      <c r="H234" s="4675"/>
      <c r="I234" s="4675"/>
      <c r="J234" s="4675"/>
      <c r="K234" s="4675"/>
      <c r="L234" s="4675"/>
      <c r="M234" s="4675"/>
      <c r="N234" s="4675"/>
      <c r="O234" s="4675"/>
      <c r="P234" s="4675"/>
      <c r="Q234" s="4675"/>
      <c r="R234" s="4675"/>
      <c r="S234" s="4675"/>
      <c r="T234" s="4675"/>
      <c r="U234" s="4675"/>
      <c r="V234" s="4675"/>
      <c r="W234" s="4675"/>
      <c r="X234" s="4675"/>
      <c r="Y234" s="4675"/>
      <c r="Z234" s="4675"/>
      <c r="AA234" s="4675"/>
      <c r="AB234" s="4675"/>
      <c r="AC234" s="4675"/>
      <c r="AD234" s="4675"/>
      <c r="AE234" s="4675"/>
      <c r="AF234" s="4675"/>
      <c r="AG234" s="4675"/>
      <c r="AH234" s="4675"/>
      <c r="AI234" s="4675"/>
      <c r="AJ234" s="4675"/>
      <c r="AK234" s="4730"/>
      <c r="AL234" s="4666" t="str">
        <f>IF(E234="","",COUNT($G$218:$AK$218)-AM234)</f>
        <v/>
      </c>
      <c r="AM234" s="4667" t="str">
        <f>IF(E234="","",AR234+AS234)</f>
        <v/>
      </c>
      <c r="AN234" s="4667" t="str">
        <f>IF(E234="","",COUNTIF(G234:AK234,"休"))</f>
        <v/>
      </c>
      <c r="AO234" s="4668" t="str">
        <f>IF(E234="","",IFERROR(ROUND(AN234/AL234,3),""))</f>
        <v/>
      </c>
      <c r="AP234" s="4679"/>
      <c r="AQ234" s="4528"/>
      <c r="AR234" s="4670">
        <f>+COUNTIF(G234:AK234,"－")</f>
        <v>0</v>
      </c>
      <c r="AS234" s="4670">
        <f>+COUNTIF(G234:AK234,"外")</f>
        <v>0</v>
      </c>
    </row>
    <row r="235" spans="1:45" s="4721" customFormat="1">
      <c r="A235" s="1135"/>
      <c r="C235" s="4671"/>
      <c r="D235" s="4672"/>
      <c r="E235" s="4704"/>
      <c r="F235" s="4696"/>
      <c r="G235" s="4674"/>
      <c r="H235" s="4675"/>
      <c r="I235" s="4675"/>
      <c r="J235" s="4675"/>
      <c r="K235" s="4675"/>
      <c r="L235" s="4675"/>
      <c r="M235" s="4675"/>
      <c r="N235" s="4675"/>
      <c r="O235" s="4675"/>
      <c r="P235" s="4675"/>
      <c r="Q235" s="4675"/>
      <c r="R235" s="4675"/>
      <c r="S235" s="4675"/>
      <c r="T235" s="4675"/>
      <c r="U235" s="4675"/>
      <c r="V235" s="4675"/>
      <c r="W235" s="4675"/>
      <c r="X235" s="4675"/>
      <c r="Y235" s="4675"/>
      <c r="Z235" s="4675"/>
      <c r="AA235" s="4675"/>
      <c r="AB235" s="4675"/>
      <c r="AC235" s="4675"/>
      <c r="AD235" s="4675"/>
      <c r="AE235" s="4675"/>
      <c r="AF235" s="4675"/>
      <c r="AG235" s="4675"/>
      <c r="AH235" s="4675"/>
      <c r="AI235" s="4675"/>
      <c r="AJ235" s="4675"/>
      <c r="AK235" s="4730"/>
      <c r="AL235" s="4666" t="str">
        <f>IF(E235="","",COUNT($G$218:$AK$218)-AM235)</f>
        <v/>
      </c>
      <c r="AM235" s="4667" t="str">
        <f>IF(E235="","",AR235+AS235)</f>
        <v/>
      </c>
      <c r="AN235" s="4667" t="str">
        <f>IF(E235="","",COUNTIF(G235:AK235,"休"))</f>
        <v/>
      </c>
      <c r="AO235" s="4668" t="str">
        <f>IF(E235="","",IFERROR(ROUND(AN235/AL235,3),""))</f>
        <v/>
      </c>
      <c r="AP235" s="4679"/>
      <c r="AQ235" s="4528"/>
      <c r="AR235" s="4670">
        <f>+COUNTIF(G235:AK235,"－")</f>
        <v>0</v>
      </c>
      <c r="AS235" s="4670">
        <f>+COUNTIF(G235:AK235,"外")</f>
        <v>0</v>
      </c>
    </row>
    <row r="236" spans="1:45" s="4721" customFormat="1" ht="14.25" thickBot="1">
      <c r="A236" s="1135"/>
      <c r="C236" s="4681"/>
      <c r="D236" s="4682"/>
      <c r="E236" s="4697"/>
      <c r="F236" s="4698"/>
      <c r="G236" s="4757"/>
      <c r="H236" s="4738"/>
      <c r="I236" s="4738"/>
      <c r="J236" s="4738"/>
      <c r="K236" s="4738"/>
      <c r="L236" s="4738"/>
      <c r="M236" s="4738"/>
      <c r="N236" s="4738"/>
      <c r="O236" s="4738"/>
      <c r="P236" s="4738"/>
      <c r="Q236" s="4738"/>
      <c r="R236" s="4738"/>
      <c r="S236" s="4738"/>
      <c r="T236" s="4738"/>
      <c r="U236" s="4738"/>
      <c r="V236" s="4738"/>
      <c r="W236" s="4738"/>
      <c r="X236" s="4738"/>
      <c r="Y236" s="4738"/>
      <c r="Z236" s="4738"/>
      <c r="AA236" s="4738"/>
      <c r="AB236" s="4738"/>
      <c r="AC236" s="4738"/>
      <c r="AD236" s="4738"/>
      <c r="AE236" s="4738"/>
      <c r="AF236" s="4738"/>
      <c r="AG236" s="4738"/>
      <c r="AH236" s="4738"/>
      <c r="AI236" s="4738"/>
      <c r="AJ236" s="4738"/>
      <c r="AK236" s="4758"/>
      <c r="AL236" s="4707" t="str">
        <f>IF(E236="","",COUNT($G$218:$AK$218)-AM236)</f>
        <v/>
      </c>
      <c r="AM236" s="4689" t="str">
        <f>IF(E236="","",AR236+AS236)</f>
        <v/>
      </c>
      <c r="AN236" s="4689" t="str">
        <f>IF(E236="","",COUNTIF(G236:AK236,"休"))</f>
        <v/>
      </c>
      <c r="AO236" s="4668" t="str">
        <f>IF(E236="","",IFERROR(ROUND(AN236/AL236,3),""))</f>
        <v/>
      </c>
      <c r="AP236" s="4709"/>
      <c r="AQ236" s="4528"/>
      <c r="AR236" s="4670">
        <f>+COUNTIF(G236:AK236,"－")</f>
        <v>0</v>
      </c>
      <c r="AS236" s="4670">
        <f>+COUNTIF(G236:AK236,"外")</f>
        <v>0</v>
      </c>
    </row>
    <row r="237" spans="1:45" ht="14.25" thickBot="1">
      <c r="C237" s="4710"/>
      <c r="D237" s="4711"/>
      <c r="E237" s="4704"/>
      <c r="F237" s="4623"/>
      <c r="G237" s="4665"/>
      <c r="H237" s="4665"/>
      <c r="I237" s="4665"/>
      <c r="J237" s="4665"/>
      <c r="K237" s="4665"/>
      <c r="L237" s="4665"/>
      <c r="M237" s="4665"/>
      <c r="N237" s="4665"/>
      <c r="O237" s="4665"/>
      <c r="P237" s="4665"/>
      <c r="Q237" s="4665"/>
      <c r="R237" s="4665"/>
      <c r="S237" s="4665"/>
      <c r="T237" s="4665"/>
      <c r="U237" s="4665"/>
      <c r="V237" s="4665"/>
      <c r="W237" s="4665"/>
      <c r="X237" s="4665"/>
      <c r="Y237" s="4665"/>
      <c r="Z237" s="4665"/>
      <c r="AA237" s="4665"/>
      <c r="AB237" s="4665"/>
      <c r="AC237" s="4665"/>
      <c r="AD237" s="4665"/>
      <c r="AE237" s="4665"/>
      <c r="AF237" s="4665"/>
      <c r="AG237" s="4665"/>
      <c r="AH237" s="4665"/>
      <c r="AI237" s="4665"/>
      <c r="AJ237" s="4665"/>
      <c r="AK237" s="4665"/>
      <c r="AL237" s="4712"/>
      <c r="AM237" s="4713"/>
      <c r="AO237" s="4714" t="s">
        <v>2018</v>
      </c>
      <c r="AP237" s="4715" t="e">
        <f>IF(AP221&gt;=0.285,"OK","NG")</f>
        <v>#DIV/0!</v>
      </c>
      <c r="AR237" s="4713"/>
      <c r="AS237" s="4713"/>
    </row>
    <row r="238" spans="1:45" hidden="1">
      <c r="G238" s="4529" t="e">
        <f>YEAR(G242)</f>
        <v>#VALUE!</v>
      </c>
      <c r="H238" s="4529" t="e">
        <f>MONTH(G242)</f>
        <v>#VALUE!</v>
      </c>
    </row>
    <row r="240" spans="1:45">
      <c r="C240" s="4624"/>
      <c r="D240" s="4625"/>
      <c r="E240" s="4626"/>
      <c r="F240" s="4717" t="s">
        <v>2022</v>
      </c>
      <c r="G240" s="4628" t="e">
        <f>G242</f>
        <v>#VALUE!</v>
      </c>
      <c r="H240" s="4629"/>
      <c r="I240" s="4629"/>
      <c r="J240" s="4629"/>
      <c r="K240" s="4629"/>
      <c r="L240" s="4629"/>
      <c r="M240" s="4629"/>
      <c r="N240" s="4629"/>
      <c r="O240" s="4629"/>
      <c r="P240" s="4629"/>
      <c r="Q240" s="4629"/>
      <c r="R240" s="4629"/>
      <c r="S240" s="4629"/>
      <c r="T240" s="4629"/>
      <c r="U240" s="4629"/>
      <c r="V240" s="4629"/>
      <c r="W240" s="4629"/>
      <c r="X240" s="4629"/>
      <c r="Y240" s="4629"/>
      <c r="Z240" s="4629"/>
      <c r="AA240" s="4629"/>
      <c r="AB240" s="4629"/>
      <c r="AC240" s="4629"/>
      <c r="AD240" s="4629"/>
      <c r="AE240" s="4629"/>
      <c r="AF240" s="4629"/>
      <c r="AG240" s="4629"/>
      <c r="AH240" s="4629"/>
      <c r="AI240" s="4629"/>
      <c r="AJ240" s="4629"/>
      <c r="AK240" s="4629"/>
      <c r="AL240" s="4739" t="s">
        <v>2045</v>
      </c>
      <c r="AM240" s="4740" t="s">
        <v>2044</v>
      </c>
      <c r="AN240" s="4741" t="s">
        <v>1920</v>
      </c>
      <c r="AO240" s="4553" t="s">
        <v>2043</v>
      </c>
      <c r="AP240" s="4551" t="s">
        <v>2042</v>
      </c>
      <c r="AR240" s="4631" t="s">
        <v>2063</v>
      </c>
      <c r="AS240" s="4631" t="s">
        <v>1951</v>
      </c>
    </row>
    <row r="241" spans="1:45" ht="13.5" hidden="1" customHeight="1">
      <c r="C241" s="4632"/>
      <c r="D241" s="4633"/>
      <c r="E241" s="4634"/>
      <c r="F241" s="4718"/>
      <c r="G241" s="4640" t="e">
        <f>DATE($G238,$H238,1)</f>
        <v>#VALUE!</v>
      </c>
      <c r="H241" s="4640" t="e">
        <f t="shared" ref="H241:AK241" si="85">G241+1</f>
        <v>#VALUE!</v>
      </c>
      <c r="I241" s="4640" t="e">
        <f t="shared" si="85"/>
        <v>#VALUE!</v>
      </c>
      <c r="J241" s="4640" t="e">
        <f t="shared" si="85"/>
        <v>#VALUE!</v>
      </c>
      <c r="K241" s="4640" t="e">
        <f t="shared" si="85"/>
        <v>#VALUE!</v>
      </c>
      <c r="L241" s="4640" t="e">
        <f t="shared" si="85"/>
        <v>#VALUE!</v>
      </c>
      <c r="M241" s="4640" t="e">
        <f t="shared" si="85"/>
        <v>#VALUE!</v>
      </c>
      <c r="N241" s="4640" t="e">
        <f t="shared" si="85"/>
        <v>#VALUE!</v>
      </c>
      <c r="O241" s="4640" t="e">
        <f t="shared" si="85"/>
        <v>#VALUE!</v>
      </c>
      <c r="P241" s="4640" t="e">
        <f t="shared" si="85"/>
        <v>#VALUE!</v>
      </c>
      <c r="Q241" s="4640" t="e">
        <f t="shared" si="85"/>
        <v>#VALUE!</v>
      </c>
      <c r="R241" s="4640" t="e">
        <f t="shared" si="85"/>
        <v>#VALUE!</v>
      </c>
      <c r="S241" s="4640" t="e">
        <f t="shared" si="85"/>
        <v>#VALUE!</v>
      </c>
      <c r="T241" s="4640" t="e">
        <f t="shared" si="85"/>
        <v>#VALUE!</v>
      </c>
      <c r="U241" s="4640" t="e">
        <f t="shared" si="85"/>
        <v>#VALUE!</v>
      </c>
      <c r="V241" s="4640" t="e">
        <f t="shared" si="85"/>
        <v>#VALUE!</v>
      </c>
      <c r="W241" s="4640" t="e">
        <f t="shared" si="85"/>
        <v>#VALUE!</v>
      </c>
      <c r="X241" s="4640" t="e">
        <f t="shared" si="85"/>
        <v>#VALUE!</v>
      </c>
      <c r="Y241" s="4640" t="e">
        <f t="shared" si="85"/>
        <v>#VALUE!</v>
      </c>
      <c r="Z241" s="4640" t="e">
        <f t="shared" si="85"/>
        <v>#VALUE!</v>
      </c>
      <c r="AA241" s="4640" t="e">
        <f t="shared" si="85"/>
        <v>#VALUE!</v>
      </c>
      <c r="AB241" s="4640" t="e">
        <f t="shared" si="85"/>
        <v>#VALUE!</v>
      </c>
      <c r="AC241" s="4640" t="e">
        <f t="shared" si="85"/>
        <v>#VALUE!</v>
      </c>
      <c r="AD241" s="4640" t="e">
        <f t="shared" si="85"/>
        <v>#VALUE!</v>
      </c>
      <c r="AE241" s="4640" t="e">
        <f t="shared" si="85"/>
        <v>#VALUE!</v>
      </c>
      <c r="AF241" s="4640" t="e">
        <f t="shared" si="85"/>
        <v>#VALUE!</v>
      </c>
      <c r="AG241" s="4640" t="e">
        <f t="shared" si="85"/>
        <v>#VALUE!</v>
      </c>
      <c r="AH241" s="4640" t="e">
        <f t="shared" si="85"/>
        <v>#VALUE!</v>
      </c>
      <c r="AI241" s="4640" t="e">
        <f t="shared" si="85"/>
        <v>#VALUE!</v>
      </c>
      <c r="AJ241" s="4640" t="e">
        <f t="shared" si="85"/>
        <v>#VALUE!</v>
      </c>
      <c r="AK241" s="4640" t="e">
        <f t="shared" si="85"/>
        <v>#VALUE!</v>
      </c>
      <c r="AL241" s="4742"/>
      <c r="AM241" s="4743"/>
      <c r="AN241" s="4744"/>
      <c r="AO241" s="4553"/>
      <c r="AP241" s="4551"/>
      <c r="AR241" s="4631"/>
      <c r="AS241" s="4631"/>
    </row>
    <row r="242" spans="1:45">
      <c r="C242" s="4632"/>
      <c r="D242" s="4633"/>
      <c r="E242" s="4634"/>
      <c r="F242" s="4719" t="s">
        <v>1655</v>
      </c>
      <c r="G242" s="4720" t="e">
        <f>IF(EDATE(G217,1)&gt;$G$7,"",EDATE(G217,1))</f>
        <v>#VALUE!</v>
      </c>
      <c r="H242" s="4640" t="e">
        <f t="shared" ref="H242:AK242" si="86">IF(H241&gt;$G$7,"",IF(G242=EOMONTH(DATE($G238,$H238,1),0),"",IF(G242="","",G242+1)))</f>
        <v>#VALUE!</v>
      </c>
      <c r="I242" s="4640" t="e">
        <f t="shared" si="86"/>
        <v>#VALUE!</v>
      </c>
      <c r="J242" s="4640" t="e">
        <f t="shared" si="86"/>
        <v>#VALUE!</v>
      </c>
      <c r="K242" s="4640" t="e">
        <f t="shared" si="86"/>
        <v>#VALUE!</v>
      </c>
      <c r="L242" s="4640" t="e">
        <f t="shared" si="86"/>
        <v>#VALUE!</v>
      </c>
      <c r="M242" s="4640" t="e">
        <f t="shared" si="86"/>
        <v>#VALUE!</v>
      </c>
      <c r="N242" s="4640" t="e">
        <f t="shared" si="86"/>
        <v>#VALUE!</v>
      </c>
      <c r="O242" s="4640" t="e">
        <f t="shared" si="86"/>
        <v>#VALUE!</v>
      </c>
      <c r="P242" s="4640" t="e">
        <f t="shared" si="86"/>
        <v>#VALUE!</v>
      </c>
      <c r="Q242" s="4640" t="e">
        <f t="shared" si="86"/>
        <v>#VALUE!</v>
      </c>
      <c r="R242" s="4640" t="e">
        <f t="shared" si="86"/>
        <v>#VALUE!</v>
      </c>
      <c r="S242" s="4640" t="e">
        <f t="shared" si="86"/>
        <v>#VALUE!</v>
      </c>
      <c r="T242" s="4640" t="e">
        <f t="shared" si="86"/>
        <v>#VALUE!</v>
      </c>
      <c r="U242" s="4640" t="e">
        <f t="shared" si="86"/>
        <v>#VALUE!</v>
      </c>
      <c r="V242" s="4640" t="e">
        <f t="shared" si="86"/>
        <v>#VALUE!</v>
      </c>
      <c r="W242" s="4640" t="e">
        <f t="shared" si="86"/>
        <v>#VALUE!</v>
      </c>
      <c r="X242" s="4640" t="e">
        <f t="shared" si="86"/>
        <v>#VALUE!</v>
      </c>
      <c r="Y242" s="4640" t="e">
        <f t="shared" si="86"/>
        <v>#VALUE!</v>
      </c>
      <c r="Z242" s="4640" t="e">
        <f t="shared" si="86"/>
        <v>#VALUE!</v>
      </c>
      <c r="AA242" s="4640" t="e">
        <f t="shared" si="86"/>
        <v>#VALUE!</v>
      </c>
      <c r="AB242" s="4640" t="e">
        <f t="shared" si="86"/>
        <v>#VALUE!</v>
      </c>
      <c r="AC242" s="4640" t="e">
        <f t="shared" si="86"/>
        <v>#VALUE!</v>
      </c>
      <c r="AD242" s="4640" t="e">
        <f t="shared" si="86"/>
        <v>#VALUE!</v>
      </c>
      <c r="AE242" s="4640" t="e">
        <f t="shared" si="86"/>
        <v>#VALUE!</v>
      </c>
      <c r="AF242" s="4640" t="e">
        <f t="shared" si="86"/>
        <v>#VALUE!</v>
      </c>
      <c r="AG242" s="4640" t="e">
        <f t="shared" si="86"/>
        <v>#VALUE!</v>
      </c>
      <c r="AH242" s="4640" t="e">
        <f t="shared" si="86"/>
        <v>#VALUE!</v>
      </c>
      <c r="AI242" s="4640" t="e">
        <f t="shared" si="86"/>
        <v>#VALUE!</v>
      </c>
      <c r="AJ242" s="4640" t="e">
        <f t="shared" si="86"/>
        <v>#VALUE!</v>
      </c>
      <c r="AK242" s="4640" t="e">
        <f t="shared" si="86"/>
        <v>#VALUE!</v>
      </c>
      <c r="AL242" s="4742"/>
      <c r="AM242" s="4743"/>
      <c r="AN242" s="4744"/>
      <c r="AO242" s="4553"/>
      <c r="AP242" s="4551"/>
      <c r="AR242" s="4631"/>
      <c r="AS242" s="4631"/>
    </row>
    <row r="243" spans="1:45" s="4721" customFormat="1">
      <c r="A243" s="1135"/>
      <c r="C243" s="4642"/>
      <c r="D243" s="4643"/>
      <c r="E243" s="4644"/>
      <c r="F243" s="4722" t="s">
        <v>1905</v>
      </c>
      <c r="G243" s="4723" t="str">
        <f t="shared" ref="G243:AK243" si="87">IFERROR(TEXT(WEEKDAY(+G242),"aaa"),"")</f>
        <v/>
      </c>
      <c r="H243" s="4723" t="str">
        <f t="shared" si="87"/>
        <v/>
      </c>
      <c r="I243" s="4723" t="str">
        <f t="shared" si="87"/>
        <v/>
      </c>
      <c r="J243" s="4723" t="str">
        <f t="shared" si="87"/>
        <v/>
      </c>
      <c r="K243" s="4723" t="str">
        <f t="shared" si="87"/>
        <v/>
      </c>
      <c r="L243" s="4723" t="str">
        <f t="shared" si="87"/>
        <v/>
      </c>
      <c r="M243" s="4723" t="str">
        <f t="shared" si="87"/>
        <v/>
      </c>
      <c r="N243" s="4723" t="str">
        <f t="shared" si="87"/>
        <v/>
      </c>
      <c r="O243" s="4723" t="str">
        <f t="shared" si="87"/>
        <v/>
      </c>
      <c r="P243" s="4723" t="str">
        <f t="shared" si="87"/>
        <v/>
      </c>
      <c r="Q243" s="4723" t="str">
        <f t="shared" si="87"/>
        <v/>
      </c>
      <c r="R243" s="4723" t="str">
        <f t="shared" si="87"/>
        <v/>
      </c>
      <c r="S243" s="4723" t="str">
        <f t="shared" si="87"/>
        <v/>
      </c>
      <c r="T243" s="4723" t="str">
        <f t="shared" si="87"/>
        <v/>
      </c>
      <c r="U243" s="4723" t="str">
        <f t="shared" si="87"/>
        <v/>
      </c>
      <c r="V243" s="4723" t="str">
        <f t="shared" si="87"/>
        <v/>
      </c>
      <c r="W243" s="4723" t="str">
        <f t="shared" si="87"/>
        <v/>
      </c>
      <c r="X243" s="4723" t="str">
        <f t="shared" si="87"/>
        <v/>
      </c>
      <c r="Y243" s="4723" t="str">
        <f t="shared" si="87"/>
        <v/>
      </c>
      <c r="Z243" s="4723" t="str">
        <f t="shared" si="87"/>
        <v/>
      </c>
      <c r="AA243" s="4723" t="str">
        <f t="shared" si="87"/>
        <v/>
      </c>
      <c r="AB243" s="4723" t="str">
        <f t="shared" si="87"/>
        <v/>
      </c>
      <c r="AC243" s="4723" t="str">
        <f t="shared" si="87"/>
        <v/>
      </c>
      <c r="AD243" s="4723" t="str">
        <f t="shared" si="87"/>
        <v/>
      </c>
      <c r="AE243" s="4723" t="str">
        <f t="shared" si="87"/>
        <v/>
      </c>
      <c r="AF243" s="4723" t="str">
        <f t="shared" si="87"/>
        <v/>
      </c>
      <c r="AG243" s="4723" t="str">
        <f t="shared" si="87"/>
        <v/>
      </c>
      <c r="AH243" s="4723" t="str">
        <f t="shared" si="87"/>
        <v/>
      </c>
      <c r="AI243" s="4723" t="str">
        <f t="shared" si="87"/>
        <v/>
      </c>
      <c r="AJ243" s="4723" t="str">
        <f t="shared" si="87"/>
        <v/>
      </c>
      <c r="AK243" s="4723" t="str">
        <f t="shared" si="87"/>
        <v/>
      </c>
      <c r="AL243" s="4742"/>
      <c r="AM243" s="4743"/>
      <c r="AN243" s="4744"/>
      <c r="AO243" s="4553"/>
      <c r="AP243" s="4551"/>
      <c r="AQ243" s="4528"/>
      <c r="AR243" s="4631"/>
      <c r="AS243" s="4631"/>
    </row>
    <row r="244" spans="1:45" s="4721" customFormat="1" ht="21" customHeight="1">
      <c r="A244" s="1135"/>
      <c r="C244" s="4724" t="s">
        <v>2041</v>
      </c>
      <c r="D244" s="4725" t="s">
        <v>2050</v>
      </c>
      <c r="E244" s="4651" t="s">
        <v>2032</v>
      </c>
      <c r="F244" s="4652" t="s">
        <v>2019</v>
      </c>
      <c r="G244" s="4653" t="s">
        <v>233</v>
      </c>
      <c r="H244" s="4654" t="s">
        <v>233</v>
      </c>
      <c r="I244" s="4654" t="s">
        <v>233</v>
      </c>
      <c r="J244" s="4654" t="s">
        <v>233</v>
      </c>
      <c r="K244" s="4654" t="s">
        <v>233</v>
      </c>
      <c r="L244" s="4654" t="s">
        <v>233</v>
      </c>
      <c r="M244" s="4654" t="s">
        <v>233</v>
      </c>
      <c r="N244" s="4654" t="s">
        <v>233</v>
      </c>
      <c r="O244" s="4654" t="s">
        <v>233</v>
      </c>
      <c r="P244" s="4654" t="s">
        <v>233</v>
      </c>
      <c r="Q244" s="4654" t="s">
        <v>233</v>
      </c>
      <c r="R244" s="4654" t="s">
        <v>233</v>
      </c>
      <c r="S244" s="4654" t="s">
        <v>233</v>
      </c>
      <c r="T244" s="4654" t="s">
        <v>233</v>
      </c>
      <c r="U244" s="4654" t="s">
        <v>233</v>
      </c>
      <c r="V244" s="4654" t="s">
        <v>233</v>
      </c>
      <c r="W244" s="4654" t="s">
        <v>233</v>
      </c>
      <c r="X244" s="4654" t="s">
        <v>233</v>
      </c>
      <c r="Y244" s="4654" t="s">
        <v>233</v>
      </c>
      <c r="Z244" s="4654" t="s">
        <v>233</v>
      </c>
      <c r="AA244" s="4654" t="s">
        <v>233</v>
      </c>
      <c r="AB244" s="4654" t="s">
        <v>233</v>
      </c>
      <c r="AC244" s="4654" t="s">
        <v>233</v>
      </c>
      <c r="AD244" s="4654" t="s">
        <v>233</v>
      </c>
      <c r="AE244" s="4654" t="s">
        <v>233</v>
      </c>
      <c r="AF244" s="4654" t="s">
        <v>233</v>
      </c>
      <c r="AG244" s="4654" t="s">
        <v>233</v>
      </c>
      <c r="AH244" s="4654" t="s">
        <v>233</v>
      </c>
      <c r="AI244" s="4654" t="s">
        <v>233</v>
      </c>
      <c r="AJ244" s="4654" t="s">
        <v>233</v>
      </c>
      <c r="AK244" s="4754" t="s">
        <v>233</v>
      </c>
      <c r="AL244" s="4745"/>
      <c r="AM244" s="4746"/>
      <c r="AN244" s="4747"/>
      <c r="AO244" s="4656" t="s">
        <v>1948</v>
      </c>
      <c r="AP244" s="4655" t="s">
        <v>1949</v>
      </c>
      <c r="AQ244" s="4528"/>
      <c r="AR244" s="4657"/>
      <c r="AS244" s="4657"/>
    </row>
    <row r="245" spans="1:45" s="4721" customFormat="1" ht="13.5" customHeight="1">
      <c r="A245" s="1135"/>
      <c r="C245" s="4659" t="s">
        <v>1919</v>
      </c>
      <c r="D245" s="4660" t="s">
        <v>1918</v>
      </c>
      <c r="E245" s="4661" t="s">
        <v>2033</v>
      </c>
      <c r="F245" s="4662"/>
      <c r="G245" s="4755"/>
      <c r="H245" s="4733"/>
      <c r="I245" s="4733"/>
      <c r="J245" s="4733"/>
      <c r="K245" s="4733"/>
      <c r="L245" s="4733"/>
      <c r="M245" s="4733"/>
      <c r="N245" s="4733"/>
      <c r="O245" s="4733"/>
      <c r="P245" s="4733"/>
      <c r="Q245" s="4733"/>
      <c r="R245" s="4733"/>
      <c r="S245" s="4733"/>
      <c r="T245" s="4733"/>
      <c r="U245" s="4733"/>
      <c r="V245" s="4733"/>
      <c r="W245" s="4733"/>
      <c r="X245" s="4733"/>
      <c r="Y245" s="4733"/>
      <c r="Z245" s="4733"/>
      <c r="AA245" s="4733"/>
      <c r="AB245" s="4733"/>
      <c r="AC245" s="4733"/>
      <c r="AD245" s="4733"/>
      <c r="AE245" s="4733"/>
      <c r="AF245" s="4733"/>
      <c r="AG245" s="4733"/>
      <c r="AH245" s="4733"/>
      <c r="AI245" s="4733"/>
      <c r="AJ245" s="4733"/>
      <c r="AK245" s="4756"/>
      <c r="AL245" s="4666">
        <f t="shared" ref="AL245:AL250" si="88">IF(E245="","",COUNT($G$242:$AK$242)-AM245)</f>
        <v>0</v>
      </c>
      <c r="AM245" s="4667">
        <f t="shared" ref="AM245:AM250" si="89">IF(E245="","",AR245+AS245)</f>
        <v>0</v>
      </c>
      <c r="AN245" s="4667">
        <f t="shared" ref="AN245:AN250" si="90">IF(E245="","",COUNTIF(G245:AK245,"休"))</f>
        <v>0</v>
      </c>
      <c r="AO245" s="4668" t="str">
        <f t="shared" ref="AO245:AO250" si="91">IF(E245="","",IFERROR(ROUND(AN245/AL245,3),""))</f>
        <v/>
      </c>
      <c r="AP245" s="4669" t="e">
        <f>ROUND(AVERAGE(AO245:AO260),3)</f>
        <v>#DIV/0!</v>
      </c>
      <c r="AQ245" s="4528"/>
      <c r="AR245" s="4670">
        <f t="shared" ref="AR245:AR250" si="92">+COUNTIF(G245:AK245,"－")</f>
        <v>0</v>
      </c>
      <c r="AS245" s="4670">
        <f t="shared" ref="AS245:AS250" si="93">+COUNTIF(G245:AK245,"外")</f>
        <v>0</v>
      </c>
    </row>
    <row r="246" spans="1:45" s="4721" customFormat="1" ht="13.5" customHeight="1">
      <c r="A246" s="1135"/>
      <c r="C246" s="4671"/>
      <c r="D246" s="4672"/>
      <c r="E246" s="4673" t="s">
        <v>2031</v>
      </c>
      <c r="F246" s="4662"/>
      <c r="G246" s="4674"/>
      <c r="H246" s="4675"/>
      <c r="I246" s="4675"/>
      <c r="J246" s="4675"/>
      <c r="K246" s="4675"/>
      <c r="L246" s="4675"/>
      <c r="M246" s="4675"/>
      <c r="N246" s="4675"/>
      <c r="O246" s="4675"/>
      <c r="P246" s="4675"/>
      <c r="Q246" s="4675"/>
      <c r="R246" s="4675"/>
      <c r="S246" s="4675"/>
      <c r="T246" s="4675"/>
      <c r="U246" s="4675"/>
      <c r="V246" s="4675"/>
      <c r="W246" s="4675"/>
      <c r="X246" s="4675"/>
      <c r="Y246" s="4675"/>
      <c r="Z246" s="4675"/>
      <c r="AA246" s="4675"/>
      <c r="AB246" s="4675"/>
      <c r="AC246" s="4675"/>
      <c r="AD246" s="4675"/>
      <c r="AE246" s="4675"/>
      <c r="AF246" s="4675"/>
      <c r="AG246" s="4675"/>
      <c r="AH246" s="4675"/>
      <c r="AI246" s="4675"/>
      <c r="AJ246" s="4675"/>
      <c r="AK246" s="4730"/>
      <c r="AL246" s="4666">
        <f t="shared" si="88"/>
        <v>0</v>
      </c>
      <c r="AM246" s="4667">
        <f t="shared" si="89"/>
        <v>0</v>
      </c>
      <c r="AN246" s="4667">
        <f t="shared" si="90"/>
        <v>0</v>
      </c>
      <c r="AO246" s="4668" t="str">
        <f t="shared" si="91"/>
        <v/>
      </c>
      <c r="AP246" s="4679"/>
      <c r="AQ246" s="4528"/>
      <c r="AR246" s="4670">
        <f t="shared" si="92"/>
        <v>0</v>
      </c>
      <c r="AS246" s="4670">
        <f t="shared" si="93"/>
        <v>0</v>
      </c>
    </row>
    <row r="247" spans="1:45" s="4721" customFormat="1">
      <c r="A247" s="1135"/>
      <c r="C247" s="4671"/>
      <c r="D247" s="4672"/>
      <c r="E247" s="4673" t="s">
        <v>2038</v>
      </c>
      <c r="F247" s="4662"/>
      <c r="G247" s="4674"/>
      <c r="H247" s="4675"/>
      <c r="I247" s="4675"/>
      <c r="J247" s="4675"/>
      <c r="K247" s="4675"/>
      <c r="L247" s="4675"/>
      <c r="M247" s="4675"/>
      <c r="N247" s="4675"/>
      <c r="O247" s="4675"/>
      <c r="P247" s="4675"/>
      <c r="Q247" s="4675"/>
      <c r="R247" s="4675"/>
      <c r="S247" s="4675"/>
      <c r="T247" s="4675"/>
      <c r="U247" s="4675"/>
      <c r="V247" s="4675"/>
      <c r="W247" s="4675"/>
      <c r="X247" s="4675"/>
      <c r="Y247" s="4675"/>
      <c r="Z247" s="4675"/>
      <c r="AA247" s="4675"/>
      <c r="AB247" s="4675"/>
      <c r="AC247" s="4675"/>
      <c r="AD247" s="4675"/>
      <c r="AE247" s="4675"/>
      <c r="AF247" s="4675"/>
      <c r="AG247" s="4675"/>
      <c r="AH247" s="4675"/>
      <c r="AI247" s="4675"/>
      <c r="AJ247" s="4675"/>
      <c r="AK247" s="4730"/>
      <c r="AL247" s="4666">
        <f t="shared" si="88"/>
        <v>0</v>
      </c>
      <c r="AM247" s="4667">
        <f t="shared" si="89"/>
        <v>0</v>
      </c>
      <c r="AN247" s="4667">
        <f t="shared" si="90"/>
        <v>0</v>
      </c>
      <c r="AO247" s="4668" t="str">
        <f t="shared" si="91"/>
        <v/>
      </c>
      <c r="AP247" s="4679"/>
      <c r="AQ247" s="4528"/>
      <c r="AR247" s="4670">
        <f t="shared" si="92"/>
        <v>0</v>
      </c>
      <c r="AS247" s="4670">
        <f t="shared" si="93"/>
        <v>0</v>
      </c>
    </row>
    <row r="248" spans="1:45" s="4721" customFormat="1">
      <c r="A248" s="1135"/>
      <c r="C248" s="4671"/>
      <c r="D248" s="4672"/>
      <c r="E248" s="4673" t="s">
        <v>2037</v>
      </c>
      <c r="F248" s="4680"/>
      <c r="G248" s="4674"/>
      <c r="H248" s="4675"/>
      <c r="I248" s="4675"/>
      <c r="J248" s="4675"/>
      <c r="K248" s="4675"/>
      <c r="L248" s="4675"/>
      <c r="M248" s="4675"/>
      <c r="N248" s="4675"/>
      <c r="O248" s="4675"/>
      <c r="P248" s="4675"/>
      <c r="Q248" s="4675"/>
      <c r="R248" s="4675"/>
      <c r="S248" s="4675"/>
      <c r="T248" s="4675"/>
      <c r="U248" s="4675"/>
      <c r="V248" s="4675"/>
      <c r="W248" s="4675"/>
      <c r="X248" s="4675"/>
      <c r="Y248" s="4675"/>
      <c r="Z248" s="4675"/>
      <c r="AA248" s="4675"/>
      <c r="AB248" s="4675"/>
      <c r="AC248" s="4675"/>
      <c r="AD248" s="4675"/>
      <c r="AE248" s="4675"/>
      <c r="AF248" s="4675"/>
      <c r="AG248" s="4675"/>
      <c r="AH248" s="4675"/>
      <c r="AI248" s="4675"/>
      <c r="AJ248" s="4675"/>
      <c r="AK248" s="4730"/>
      <c r="AL248" s="4666">
        <f t="shared" si="88"/>
        <v>0</v>
      </c>
      <c r="AM248" s="4667">
        <f t="shared" si="89"/>
        <v>0</v>
      </c>
      <c r="AN248" s="4667">
        <f t="shared" si="90"/>
        <v>0</v>
      </c>
      <c r="AO248" s="4668" t="str">
        <f t="shared" si="91"/>
        <v/>
      </c>
      <c r="AP248" s="4679"/>
      <c r="AQ248" s="4528"/>
      <c r="AR248" s="4670">
        <f t="shared" si="92"/>
        <v>0</v>
      </c>
      <c r="AS248" s="4670">
        <f t="shared" si="93"/>
        <v>0</v>
      </c>
    </row>
    <row r="249" spans="1:45" s="4721" customFormat="1">
      <c r="A249" s="1135"/>
      <c r="C249" s="4671"/>
      <c r="D249" s="4672"/>
      <c r="E249" s="4673" t="s">
        <v>2036</v>
      </c>
      <c r="F249" s="4662"/>
      <c r="G249" s="4674"/>
      <c r="H249" s="4675"/>
      <c r="I249" s="4675"/>
      <c r="J249" s="4675"/>
      <c r="K249" s="4675"/>
      <c r="L249" s="4675"/>
      <c r="M249" s="4675"/>
      <c r="N249" s="4675"/>
      <c r="O249" s="4675"/>
      <c r="P249" s="4675"/>
      <c r="Q249" s="4675"/>
      <c r="R249" s="4675"/>
      <c r="S249" s="4675"/>
      <c r="T249" s="4675"/>
      <c r="U249" s="4675"/>
      <c r="V249" s="4675"/>
      <c r="W249" s="4675"/>
      <c r="X249" s="4675"/>
      <c r="Y249" s="4675"/>
      <c r="Z249" s="4675"/>
      <c r="AA249" s="4675"/>
      <c r="AB249" s="4675"/>
      <c r="AC249" s="4675"/>
      <c r="AD249" s="4675"/>
      <c r="AE249" s="4675"/>
      <c r="AF249" s="4675"/>
      <c r="AG249" s="4675"/>
      <c r="AH249" s="4675"/>
      <c r="AI249" s="4675"/>
      <c r="AJ249" s="4675"/>
      <c r="AK249" s="4730"/>
      <c r="AL249" s="4666">
        <f t="shared" si="88"/>
        <v>0</v>
      </c>
      <c r="AM249" s="4667">
        <f t="shared" si="89"/>
        <v>0</v>
      </c>
      <c r="AN249" s="4667">
        <f t="shared" si="90"/>
        <v>0</v>
      </c>
      <c r="AO249" s="4668" t="str">
        <f t="shared" si="91"/>
        <v/>
      </c>
      <c r="AP249" s="4679"/>
      <c r="AQ249" s="4528"/>
      <c r="AR249" s="4670">
        <f t="shared" si="92"/>
        <v>0</v>
      </c>
      <c r="AS249" s="4670">
        <f t="shared" si="93"/>
        <v>0</v>
      </c>
    </row>
    <row r="250" spans="1:45" s="4721" customFormat="1">
      <c r="A250" s="1135"/>
      <c r="C250" s="4681"/>
      <c r="D250" s="4682"/>
      <c r="E250" s="4683">
        <f>F$29</f>
        <v>0</v>
      </c>
      <c r="F250" s="4684"/>
      <c r="G250" s="4757"/>
      <c r="H250" s="4738"/>
      <c r="I250" s="4738"/>
      <c r="J250" s="4738"/>
      <c r="K250" s="4738"/>
      <c r="L250" s="4738"/>
      <c r="M250" s="4738"/>
      <c r="N250" s="4738"/>
      <c r="O250" s="4738"/>
      <c r="P250" s="4738"/>
      <c r="Q250" s="4738"/>
      <c r="R250" s="4738"/>
      <c r="S250" s="4738"/>
      <c r="T250" s="4738"/>
      <c r="U250" s="4738"/>
      <c r="V250" s="4738"/>
      <c r="W250" s="4738"/>
      <c r="X250" s="4738"/>
      <c r="Y250" s="4738"/>
      <c r="Z250" s="4738"/>
      <c r="AA250" s="4738"/>
      <c r="AB250" s="4738"/>
      <c r="AC250" s="4738"/>
      <c r="AD250" s="4738"/>
      <c r="AE250" s="4738"/>
      <c r="AF250" s="4738"/>
      <c r="AG250" s="4738"/>
      <c r="AH250" s="4738"/>
      <c r="AI250" s="4738"/>
      <c r="AJ250" s="4738"/>
      <c r="AK250" s="4758"/>
      <c r="AL250" s="4666">
        <f t="shared" si="88"/>
        <v>0</v>
      </c>
      <c r="AM250" s="4667">
        <f t="shared" si="89"/>
        <v>0</v>
      </c>
      <c r="AN250" s="4689">
        <f t="shared" si="90"/>
        <v>0</v>
      </c>
      <c r="AO250" s="4668" t="str">
        <f t="shared" si="91"/>
        <v/>
      </c>
      <c r="AP250" s="4679"/>
      <c r="AQ250" s="4528"/>
      <c r="AR250" s="4670">
        <f t="shared" si="92"/>
        <v>0</v>
      </c>
      <c r="AS250" s="4670">
        <f t="shared" si="93"/>
        <v>0</v>
      </c>
    </row>
    <row r="251" spans="1:45" s="4721" customFormat="1" ht="15">
      <c r="A251" s="1135"/>
      <c r="C251" s="4659" t="s">
        <v>1917</v>
      </c>
      <c r="D251" s="4660" t="s">
        <v>1916</v>
      </c>
      <c r="E251" s="4651" t="s">
        <v>2046</v>
      </c>
      <c r="F251" s="4690" t="s">
        <v>2019</v>
      </c>
      <c r="G251" s="4653" t="s">
        <v>2047</v>
      </c>
      <c r="H251" s="4654" t="s">
        <v>2047</v>
      </c>
      <c r="I251" s="4654" t="s">
        <v>2047</v>
      </c>
      <c r="J251" s="4654" t="s">
        <v>1921</v>
      </c>
      <c r="K251" s="4654" t="s">
        <v>2047</v>
      </c>
      <c r="L251" s="4654" t="s">
        <v>1921</v>
      </c>
      <c r="M251" s="4654" t="s">
        <v>1921</v>
      </c>
      <c r="N251" s="4654" t="s">
        <v>2047</v>
      </c>
      <c r="O251" s="4654" t="s">
        <v>2047</v>
      </c>
      <c r="P251" s="4654" t="s">
        <v>2047</v>
      </c>
      <c r="Q251" s="4654" t="s">
        <v>2047</v>
      </c>
      <c r="R251" s="4654" t="s">
        <v>2047</v>
      </c>
      <c r="S251" s="4654" t="s">
        <v>2047</v>
      </c>
      <c r="T251" s="4654" t="s">
        <v>2047</v>
      </c>
      <c r="U251" s="4654" t="s">
        <v>1921</v>
      </c>
      <c r="V251" s="4654" t="s">
        <v>2047</v>
      </c>
      <c r="W251" s="4654" t="s">
        <v>2047</v>
      </c>
      <c r="X251" s="4654" t="s">
        <v>2047</v>
      </c>
      <c r="Y251" s="4654" t="s">
        <v>2047</v>
      </c>
      <c r="Z251" s="4654" t="s">
        <v>2047</v>
      </c>
      <c r="AA251" s="4654" t="s">
        <v>1921</v>
      </c>
      <c r="AB251" s="4654" t="s">
        <v>1921</v>
      </c>
      <c r="AC251" s="4654" t="s">
        <v>2047</v>
      </c>
      <c r="AD251" s="4654" t="s">
        <v>1921</v>
      </c>
      <c r="AE251" s="4654" t="s">
        <v>2047</v>
      </c>
      <c r="AF251" s="4654" t="s">
        <v>2047</v>
      </c>
      <c r="AG251" s="4654" t="s">
        <v>1921</v>
      </c>
      <c r="AH251" s="4654" t="s">
        <v>1921</v>
      </c>
      <c r="AI251" s="4654" t="s">
        <v>2047</v>
      </c>
      <c r="AJ251" s="4654" t="s">
        <v>2047</v>
      </c>
      <c r="AK251" s="4754" t="s">
        <v>1921</v>
      </c>
      <c r="AL251" s="4692"/>
      <c r="AM251" s="4670"/>
      <c r="AN251" s="4693"/>
      <c r="AO251" s="4694"/>
      <c r="AP251" s="4679"/>
      <c r="AQ251" s="4528"/>
      <c r="AR251" s="4532"/>
      <c r="AS251" s="4532"/>
    </row>
    <row r="252" spans="1:45" s="4721" customFormat="1">
      <c r="A252" s="1135"/>
      <c r="C252" s="4671"/>
      <c r="D252" s="4672"/>
      <c r="E252" s="4695" t="s">
        <v>2033</v>
      </c>
      <c r="F252" s="4662"/>
      <c r="G252" s="4737"/>
      <c r="H252" s="4687"/>
      <c r="I252" s="4687"/>
      <c r="J252" s="4687"/>
      <c r="K252" s="4687"/>
      <c r="L252" s="4687"/>
      <c r="M252" s="4687"/>
      <c r="N252" s="4687"/>
      <c r="O252" s="4687"/>
      <c r="P252" s="4687"/>
      <c r="Q252" s="4687"/>
      <c r="R252" s="4687"/>
      <c r="S252" s="4687"/>
      <c r="T252" s="4687"/>
      <c r="U252" s="4687"/>
      <c r="V252" s="4687"/>
      <c r="W252" s="4687"/>
      <c r="X252" s="4687"/>
      <c r="Y252" s="4687"/>
      <c r="Z252" s="4687"/>
      <c r="AA252" s="4687"/>
      <c r="AB252" s="4687"/>
      <c r="AC252" s="4687"/>
      <c r="AD252" s="4687"/>
      <c r="AE252" s="4687"/>
      <c r="AF252" s="4687"/>
      <c r="AG252" s="4687"/>
      <c r="AH252" s="4687"/>
      <c r="AI252" s="4687"/>
      <c r="AJ252" s="4687"/>
      <c r="AK252" s="4759"/>
      <c r="AL252" s="4666">
        <f>IF(E252="","",COUNT($G$242:$AK$242)-AM252)</f>
        <v>0</v>
      </c>
      <c r="AM252" s="4667">
        <f>IF(E252="","",AR252+AS252)</f>
        <v>0</v>
      </c>
      <c r="AN252" s="4667">
        <f>IF(E252="","",COUNTIF(G252:AK252,"休"))</f>
        <v>0</v>
      </c>
      <c r="AO252" s="4668" t="str">
        <f>IF(E252="","",IFERROR(ROUND(AN252/AL252,3),""))</f>
        <v/>
      </c>
      <c r="AP252" s="4679"/>
      <c r="AQ252" s="4528"/>
      <c r="AR252" s="4670">
        <f>+COUNTIF(G252:AK252,"－")</f>
        <v>0</v>
      </c>
      <c r="AS252" s="4670">
        <f>+COUNTIF(G252:AK252,"外")</f>
        <v>0</v>
      </c>
    </row>
    <row r="253" spans="1:45" s="4721" customFormat="1">
      <c r="A253" s="1135"/>
      <c r="C253" s="4671"/>
      <c r="D253" s="4672"/>
      <c r="E253" s="4673" t="s">
        <v>2031</v>
      </c>
      <c r="F253" s="4696"/>
      <c r="G253" s="4674"/>
      <c r="H253" s="4675"/>
      <c r="I253" s="4675"/>
      <c r="J253" s="4675"/>
      <c r="K253" s="4675"/>
      <c r="L253" s="4675"/>
      <c r="M253" s="4675"/>
      <c r="N253" s="4675"/>
      <c r="O253" s="4675"/>
      <c r="P253" s="4675"/>
      <c r="Q253" s="4675"/>
      <c r="R253" s="4675"/>
      <c r="S253" s="4675"/>
      <c r="T253" s="4675"/>
      <c r="U253" s="4675"/>
      <c r="V253" s="4675"/>
      <c r="W253" s="4675"/>
      <c r="X253" s="4675"/>
      <c r="Y253" s="4675"/>
      <c r="Z253" s="4675"/>
      <c r="AA253" s="4675"/>
      <c r="AB253" s="4675"/>
      <c r="AC253" s="4675"/>
      <c r="AD253" s="4675"/>
      <c r="AE253" s="4675"/>
      <c r="AF253" s="4675"/>
      <c r="AG253" s="4675"/>
      <c r="AH253" s="4675"/>
      <c r="AI253" s="4675"/>
      <c r="AJ253" s="4675"/>
      <c r="AK253" s="4730"/>
      <c r="AL253" s="4666">
        <f>IF(E253="","",COUNT($G$242:$AK$242)-AM253)</f>
        <v>0</v>
      </c>
      <c r="AM253" s="4667">
        <f>IF(E253="","",AR253+AS253)</f>
        <v>0</v>
      </c>
      <c r="AN253" s="4667">
        <f>IF(E253="","",COUNTIF(G253:AK253,"休"))</f>
        <v>0</v>
      </c>
      <c r="AO253" s="4668" t="str">
        <f>IF(E253="","",IFERROR(ROUND(AN253/AL253,3),""))</f>
        <v/>
      </c>
      <c r="AP253" s="4679"/>
      <c r="AQ253" s="4528"/>
      <c r="AR253" s="4670">
        <f>+COUNTIF(G253:AK253,"－")</f>
        <v>0</v>
      </c>
      <c r="AS253" s="4670">
        <f>+COUNTIF(G253:AK253,"外")</f>
        <v>0</v>
      </c>
    </row>
    <row r="254" spans="1:45" s="4721" customFormat="1">
      <c r="A254" s="1135"/>
      <c r="C254" s="4671"/>
      <c r="D254" s="4672"/>
      <c r="E254" s="4528"/>
      <c r="F254" s="4696"/>
      <c r="G254" s="4674"/>
      <c r="H254" s="4675"/>
      <c r="I254" s="4675"/>
      <c r="J254" s="4675"/>
      <c r="K254" s="4675"/>
      <c r="L254" s="4675"/>
      <c r="M254" s="4675"/>
      <c r="N254" s="4675"/>
      <c r="O254" s="4675"/>
      <c r="P254" s="4675"/>
      <c r="Q254" s="4675"/>
      <c r="R254" s="4675"/>
      <c r="S254" s="4675"/>
      <c r="T254" s="4675"/>
      <c r="U254" s="4675"/>
      <c r="V254" s="4675"/>
      <c r="W254" s="4675"/>
      <c r="X254" s="4675"/>
      <c r="Y254" s="4675"/>
      <c r="Z254" s="4675"/>
      <c r="AA254" s="4675"/>
      <c r="AB254" s="4675"/>
      <c r="AC254" s="4675"/>
      <c r="AD254" s="4675"/>
      <c r="AE254" s="4675"/>
      <c r="AF254" s="4675"/>
      <c r="AG254" s="4675"/>
      <c r="AH254" s="4675"/>
      <c r="AI254" s="4675"/>
      <c r="AJ254" s="4675"/>
      <c r="AK254" s="4730"/>
      <c r="AL254" s="4666" t="str">
        <f>IF(E254="","",COUNT($G$242:$AK$242)-AM254)</f>
        <v/>
      </c>
      <c r="AM254" s="4667" t="str">
        <f>IF(E254="","",AR254+AS254)</f>
        <v/>
      </c>
      <c r="AN254" s="4667" t="str">
        <f>IF(E254="","",COUNTIF(G254:AK254,"休"))</f>
        <v/>
      </c>
      <c r="AO254" s="4668" t="str">
        <f>IF(E254="","",IFERROR(ROUND(AN254/AL254,3),""))</f>
        <v/>
      </c>
      <c r="AP254" s="4679"/>
      <c r="AQ254" s="4528"/>
      <c r="AR254" s="4670">
        <f>+COUNTIF(G254:AK254,"－")</f>
        <v>0</v>
      </c>
      <c r="AS254" s="4670">
        <f>+COUNTIF(G254:AK254,"外")</f>
        <v>0</v>
      </c>
    </row>
    <row r="255" spans="1:45" s="4721" customFormat="1">
      <c r="A255" s="1135"/>
      <c r="C255" s="4671"/>
      <c r="D255" s="4682"/>
      <c r="E255" s="4697"/>
      <c r="F255" s="4698"/>
      <c r="G255" s="4757"/>
      <c r="H255" s="4738"/>
      <c r="I255" s="4738"/>
      <c r="J255" s="4738"/>
      <c r="K255" s="4738"/>
      <c r="L255" s="4738"/>
      <c r="M255" s="4738"/>
      <c r="N255" s="4738"/>
      <c r="O255" s="4738"/>
      <c r="P255" s="4738"/>
      <c r="Q255" s="4738"/>
      <c r="R255" s="4738"/>
      <c r="S255" s="4738"/>
      <c r="T255" s="4738"/>
      <c r="U255" s="4738"/>
      <c r="V255" s="4738"/>
      <c r="W255" s="4738"/>
      <c r="X255" s="4738"/>
      <c r="Y255" s="4738"/>
      <c r="Z255" s="4738"/>
      <c r="AA255" s="4738"/>
      <c r="AB255" s="4738"/>
      <c r="AC255" s="4738"/>
      <c r="AD255" s="4738"/>
      <c r="AE255" s="4738"/>
      <c r="AF255" s="4738"/>
      <c r="AG255" s="4738"/>
      <c r="AH255" s="4738"/>
      <c r="AI255" s="4738"/>
      <c r="AJ255" s="4738"/>
      <c r="AK255" s="4758"/>
      <c r="AL255" s="4666" t="str">
        <f>IF(E255="","",COUNT($G$242:$AK$242)-AM255)</f>
        <v/>
      </c>
      <c r="AM255" s="4667" t="str">
        <f>IF(E255="","",AR255+AS255)</f>
        <v/>
      </c>
      <c r="AN255" s="4667" t="str">
        <f>IF(E255="","",COUNTIF(G255:AK255,"休"))</f>
        <v/>
      </c>
      <c r="AO255" s="4668" t="str">
        <f>IF(E255="","",IFERROR(ROUND(AN255/AL255,3),""))</f>
        <v/>
      </c>
      <c r="AP255" s="4679"/>
      <c r="AQ255" s="4528"/>
      <c r="AR255" s="4670">
        <f>+COUNTIF(G255:AK255,"－")</f>
        <v>0</v>
      </c>
      <c r="AS255" s="4670">
        <f>+COUNTIF(G255:AK255,"外")</f>
        <v>0</v>
      </c>
    </row>
    <row r="256" spans="1:45" s="4721" customFormat="1" ht="15">
      <c r="A256" s="1135"/>
      <c r="C256" s="4671"/>
      <c r="D256" s="4660" t="s">
        <v>1915</v>
      </c>
      <c r="E256" s="4651" t="s">
        <v>2046</v>
      </c>
      <c r="F256" s="4700" t="s">
        <v>2019</v>
      </c>
      <c r="G256" s="4653" t="s">
        <v>233</v>
      </c>
      <c r="H256" s="4654" t="s">
        <v>233</v>
      </c>
      <c r="I256" s="4654" t="s">
        <v>233</v>
      </c>
      <c r="J256" s="4654" t="s">
        <v>233</v>
      </c>
      <c r="K256" s="4654" t="s">
        <v>233</v>
      </c>
      <c r="L256" s="4654" t="s">
        <v>233</v>
      </c>
      <c r="M256" s="4654" t="s">
        <v>233</v>
      </c>
      <c r="N256" s="4654" t="s">
        <v>233</v>
      </c>
      <c r="O256" s="4654" t="s">
        <v>233</v>
      </c>
      <c r="P256" s="4654" t="s">
        <v>233</v>
      </c>
      <c r="Q256" s="4654" t="s">
        <v>233</v>
      </c>
      <c r="R256" s="4654" t="s">
        <v>233</v>
      </c>
      <c r="S256" s="4654" t="s">
        <v>233</v>
      </c>
      <c r="T256" s="4654" t="s">
        <v>233</v>
      </c>
      <c r="U256" s="4654" t="s">
        <v>233</v>
      </c>
      <c r="V256" s="4654" t="s">
        <v>233</v>
      </c>
      <c r="W256" s="4654" t="s">
        <v>233</v>
      </c>
      <c r="X256" s="4654" t="s">
        <v>233</v>
      </c>
      <c r="Y256" s="4654" t="s">
        <v>233</v>
      </c>
      <c r="Z256" s="4654" t="s">
        <v>233</v>
      </c>
      <c r="AA256" s="4654" t="s">
        <v>233</v>
      </c>
      <c r="AB256" s="4654" t="s">
        <v>233</v>
      </c>
      <c r="AC256" s="4654" t="s">
        <v>233</v>
      </c>
      <c r="AD256" s="4654" t="s">
        <v>233</v>
      </c>
      <c r="AE256" s="4654" t="s">
        <v>233</v>
      </c>
      <c r="AF256" s="4654" t="s">
        <v>233</v>
      </c>
      <c r="AG256" s="4654" t="s">
        <v>233</v>
      </c>
      <c r="AH256" s="4654" t="s">
        <v>233</v>
      </c>
      <c r="AI256" s="4654" t="s">
        <v>233</v>
      </c>
      <c r="AJ256" s="4654" t="s">
        <v>233</v>
      </c>
      <c r="AK256" s="4754" t="s">
        <v>233</v>
      </c>
      <c r="AL256" s="4692"/>
      <c r="AM256" s="4670"/>
      <c r="AN256" s="4701"/>
      <c r="AO256" s="4694"/>
      <c r="AP256" s="4679"/>
      <c r="AQ256" s="4528"/>
      <c r="AR256" s="4532"/>
      <c r="AS256" s="4532"/>
    </row>
    <row r="257" spans="1:45" s="4721" customFormat="1">
      <c r="A257" s="1135"/>
      <c r="C257" s="4671"/>
      <c r="D257" s="4672"/>
      <c r="E257" s="4702" t="s">
        <v>2031</v>
      </c>
      <c r="F257" s="4662"/>
      <c r="G257" s="4737"/>
      <c r="H257" s="4687"/>
      <c r="I257" s="4687"/>
      <c r="J257" s="4687"/>
      <c r="K257" s="4687"/>
      <c r="L257" s="4687"/>
      <c r="M257" s="4687"/>
      <c r="N257" s="4687"/>
      <c r="O257" s="4687"/>
      <c r="P257" s="4687"/>
      <c r="Q257" s="4687"/>
      <c r="R257" s="4687"/>
      <c r="S257" s="4687"/>
      <c r="T257" s="4687"/>
      <c r="U257" s="4687"/>
      <c r="V257" s="4687"/>
      <c r="W257" s="4687"/>
      <c r="X257" s="4687"/>
      <c r="Y257" s="4687"/>
      <c r="Z257" s="4687"/>
      <c r="AA257" s="4687"/>
      <c r="AB257" s="4687"/>
      <c r="AC257" s="4687"/>
      <c r="AD257" s="4687"/>
      <c r="AE257" s="4687"/>
      <c r="AF257" s="4687"/>
      <c r="AG257" s="4687"/>
      <c r="AH257" s="4687"/>
      <c r="AI257" s="4687"/>
      <c r="AJ257" s="4687"/>
      <c r="AK257" s="4759"/>
      <c r="AL257" s="4666">
        <f>IF(E257="","",COUNT($G$242:$AK$242)-AM257)</f>
        <v>0</v>
      </c>
      <c r="AM257" s="4667">
        <f>IF(E257="","",AR257+AS257)</f>
        <v>0</v>
      </c>
      <c r="AN257" s="4667">
        <f>IF(E257="","",COUNTIF(G257:AK257,"休"))</f>
        <v>0</v>
      </c>
      <c r="AO257" s="4668" t="str">
        <f>IF(E257="","",IFERROR(ROUND(AN257/AL257,3),""))</f>
        <v/>
      </c>
      <c r="AP257" s="4679"/>
      <c r="AQ257" s="4528"/>
      <c r="AR257" s="4670">
        <f>+COUNTIF(G257:AK257,"－")</f>
        <v>0</v>
      </c>
      <c r="AS257" s="4670">
        <f>+COUNTIF(G257:AK257,"外")</f>
        <v>0</v>
      </c>
    </row>
    <row r="258" spans="1:45" s="4721" customFormat="1">
      <c r="A258" s="1135"/>
      <c r="C258" s="4671"/>
      <c r="D258" s="4672"/>
      <c r="E258" s="4528"/>
      <c r="F258" s="4696"/>
      <c r="G258" s="4674"/>
      <c r="H258" s="4675"/>
      <c r="I258" s="4675"/>
      <c r="J258" s="4675"/>
      <c r="K258" s="4675"/>
      <c r="L258" s="4675"/>
      <c r="M258" s="4675"/>
      <c r="N258" s="4675"/>
      <c r="O258" s="4675"/>
      <c r="P258" s="4675"/>
      <c r="Q258" s="4675"/>
      <c r="R258" s="4675"/>
      <c r="S258" s="4675"/>
      <c r="T258" s="4675"/>
      <c r="U258" s="4675"/>
      <c r="V258" s="4675"/>
      <c r="W258" s="4675"/>
      <c r="X258" s="4675"/>
      <c r="Y258" s="4675"/>
      <c r="Z258" s="4675"/>
      <c r="AA258" s="4675"/>
      <c r="AB258" s="4675"/>
      <c r="AC258" s="4675"/>
      <c r="AD258" s="4675"/>
      <c r="AE258" s="4675"/>
      <c r="AF258" s="4675"/>
      <c r="AG258" s="4675"/>
      <c r="AH258" s="4675"/>
      <c r="AI258" s="4675"/>
      <c r="AJ258" s="4675"/>
      <c r="AK258" s="4730"/>
      <c r="AL258" s="4666" t="str">
        <f>IF(E258="","",COUNT($G$242:$AK$242)-AM258)</f>
        <v/>
      </c>
      <c r="AM258" s="4667" t="str">
        <f>IF(E258="","",AR258+AS258)</f>
        <v/>
      </c>
      <c r="AN258" s="4667" t="str">
        <f>IF(E258="","",COUNTIF(G258:AK258,"休"))</f>
        <v/>
      </c>
      <c r="AO258" s="4668" t="str">
        <f>IF(E258="","",IFERROR(ROUND(AN258/AL258,3),""))</f>
        <v/>
      </c>
      <c r="AP258" s="4679"/>
      <c r="AQ258" s="4528"/>
      <c r="AR258" s="4670">
        <f>+COUNTIF(G258:AK258,"－")</f>
        <v>0</v>
      </c>
      <c r="AS258" s="4670">
        <f>+COUNTIF(G258:AK258,"外")</f>
        <v>0</v>
      </c>
    </row>
    <row r="259" spans="1:45" s="4721" customFormat="1">
      <c r="A259" s="1135"/>
      <c r="C259" s="4671"/>
      <c r="D259" s="4672"/>
      <c r="E259" s="4704"/>
      <c r="F259" s="4696"/>
      <c r="G259" s="4674"/>
      <c r="H259" s="4675"/>
      <c r="I259" s="4675"/>
      <c r="J259" s="4675"/>
      <c r="K259" s="4675"/>
      <c r="L259" s="4675"/>
      <c r="M259" s="4675"/>
      <c r="N259" s="4675"/>
      <c r="O259" s="4675"/>
      <c r="P259" s="4675"/>
      <c r="Q259" s="4675"/>
      <c r="R259" s="4675"/>
      <c r="S259" s="4675"/>
      <c r="T259" s="4675"/>
      <c r="U259" s="4675"/>
      <c r="V259" s="4675"/>
      <c r="W259" s="4675"/>
      <c r="X259" s="4675"/>
      <c r="Y259" s="4675"/>
      <c r="Z259" s="4675"/>
      <c r="AA259" s="4675"/>
      <c r="AB259" s="4675"/>
      <c r="AC259" s="4675"/>
      <c r="AD259" s="4675"/>
      <c r="AE259" s="4675"/>
      <c r="AF259" s="4675"/>
      <c r="AG259" s="4675"/>
      <c r="AH259" s="4675"/>
      <c r="AI259" s="4675"/>
      <c r="AJ259" s="4675"/>
      <c r="AK259" s="4730"/>
      <c r="AL259" s="4666" t="str">
        <f>IF(E259="","",COUNT($G$242:$AK$242)-AM259)</f>
        <v/>
      </c>
      <c r="AM259" s="4667" t="str">
        <f>IF(E259="","",AR259+AS259)</f>
        <v/>
      </c>
      <c r="AN259" s="4667" t="str">
        <f>IF(E259="","",COUNTIF(G259:AK259,"休"))</f>
        <v/>
      </c>
      <c r="AO259" s="4668" t="str">
        <f>IF(E259="","",IFERROR(ROUND(AN259/AL259,3),""))</f>
        <v/>
      </c>
      <c r="AP259" s="4679"/>
      <c r="AQ259" s="4528"/>
      <c r="AR259" s="4670">
        <f>+COUNTIF(G259:AK259,"－")</f>
        <v>0</v>
      </c>
      <c r="AS259" s="4670">
        <f>+COUNTIF(G259:AK259,"外")</f>
        <v>0</v>
      </c>
    </row>
    <row r="260" spans="1:45" s="4721" customFormat="1" ht="14.25" thickBot="1">
      <c r="A260" s="1135"/>
      <c r="C260" s="4681"/>
      <c r="D260" s="4682"/>
      <c r="E260" s="4697"/>
      <c r="F260" s="4698"/>
      <c r="G260" s="4757"/>
      <c r="H260" s="4738"/>
      <c r="I260" s="4738"/>
      <c r="J260" s="4738"/>
      <c r="K260" s="4738"/>
      <c r="L260" s="4738"/>
      <c r="M260" s="4738"/>
      <c r="N260" s="4738"/>
      <c r="O260" s="4738"/>
      <c r="P260" s="4738"/>
      <c r="Q260" s="4738"/>
      <c r="R260" s="4738"/>
      <c r="S260" s="4738"/>
      <c r="T260" s="4738"/>
      <c r="U260" s="4738"/>
      <c r="V260" s="4738"/>
      <c r="W260" s="4738"/>
      <c r="X260" s="4738"/>
      <c r="Y260" s="4738"/>
      <c r="Z260" s="4738"/>
      <c r="AA260" s="4738"/>
      <c r="AB260" s="4738"/>
      <c r="AC260" s="4738"/>
      <c r="AD260" s="4738"/>
      <c r="AE260" s="4738"/>
      <c r="AF260" s="4738"/>
      <c r="AG260" s="4738"/>
      <c r="AH260" s="4738"/>
      <c r="AI260" s="4738"/>
      <c r="AJ260" s="4738"/>
      <c r="AK260" s="4758"/>
      <c r="AL260" s="4707" t="str">
        <f>IF(E260="","",COUNT($G$242:$AK$242)-AM260)</f>
        <v/>
      </c>
      <c r="AM260" s="4689" t="str">
        <f>IF(E260="","",AR260+AS260)</f>
        <v/>
      </c>
      <c r="AN260" s="4689" t="str">
        <f>IF(E260="","",COUNTIF(G260:AK260,"休"))</f>
        <v/>
      </c>
      <c r="AO260" s="4668" t="str">
        <f>IF(E260="","",IFERROR(ROUND(AN260/AL260,3),""))</f>
        <v/>
      </c>
      <c r="AP260" s="4709"/>
      <c r="AQ260" s="4528"/>
      <c r="AR260" s="4670">
        <f>+COUNTIF(G260:AK260,"－")</f>
        <v>0</v>
      </c>
      <c r="AS260" s="4670">
        <f>+COUNTIF(G260:AK260,"外")</f>
        <v>0</v>
      </c>
    </row>
    <row r="261" spans="1:45" ht="14.25" thickBot="1">
      <c r="C261" s="4710"/>
      <c r="D261" s="4711"/>
      <c r="E261" s="4704"/>
      <c r="F261" s="4623"/>
      <c r="G261" s="4665"/>
      <c r="H261" s="4665"/>
      <c r="I261" s="4665"/>
      <c r="J261" s="4665"/>
      <c r="K261" s="4665"/>
      <c r="L261" s="4665"/>
      <c r="M261" s="4665"/>
      <c r="N261" s="4665"/>
      <c r="O261" s="4665"/>
      <c r="P261" s="4665"/>
      <c r="Q261" s="4665"/>
      <c r="R261" s="4665"/>
      <c r="S261" s="4665"/>
      <c r="T261" s="4665"/>
      <c r="U261" s="4665"/>
      <c r="V261" s="4665"/>
      <c r="W261" s="4665"/>
      <c r="X261" s="4665"/>
      <c r="Y261" s="4665"/>
      <c r="Z261" s="4665"/>
      <c r="AA261" s="4665"/>
      <c r="AB261" s="4665"/>
      <c r="AC261" s="4665"/>
      <c r="AD261" s="4665"/>
      <c r="AE261" s="4665"/>
      <c r="AF261" s="4665"/>
      <c r="AG261" s="4665"/>
      <c r="AH261" s="4665"/>
      <c r="AI261" s="4665"/>
      <c r="AJ261" s="4665"/>
      <c r="AK261" s="4665"/>
      <c r="AL261" s="4712"/>
      <c r="AM261" s="4713"/>
      <c r="AO261" s="4714" t="s">
        <v>2018</v>
      </c>
      <c r="AP261" s="4715" t="e">
        <f>IF(AP245&gt;=0.285,"OK","NG")</f>
        <v>#DIV/0!</v>
      </c>
      <c r="AR261" s="4713"/>
      <c r="AS261" s="4713"/>
    </row>
    <row r="262" spans="1:45">
      <c r="C262" s="4710"/>
      <c r="D262" s="4711"/>
      <c r="E262" s="4704"/>
      <c r="F262" s="4623"/>
      <c r="G262" s="4665"/>
      <c r="H262" s="4665"/>
      <c r="I262" s="4665"/>
      <c r="J262" s="4665"/>
      <c r="K262" s="4665"/>
      <c r="L262" s="4665"/>
      <c r="M262" s="4665"/>
      <c r="N262" s="4665"/>
      <c r="O262" s="4665"/>
      <c r="P262" s="4665"/>
      <c r="Q262" s="4665"/>
      <c r="R262" s="4665"/>
      <c r="S262" s="4665"/>
      <c r="T262" s="4665"/>
      <c r="U262" s="4665"/>
      <c r="V262" s="4665"/>
      <c r="W262" s="4665"/>
      <c r="X262" s="4665"/>
      <c r="Y262" s="4665"/>
      <c r="Z262" s="4665"/>
      <c r="AA262" s="4665"/>
      <c r="AB262" s="4665"/>
      <c r="AC262" s="4665"/>
      <c r="AD262" s="4665"/>
      <c r="AE262" s="4665"/>
      <c r="AF262" s="4665"/>
      <c r="AG262" s="4665"/>
      <c r="AH262" s="4665"/>
      <c r="AI262" s="4665"/>
      <c r="AJ262" s="4665"/>
      <c r="AK262" s="4665"/>
      <c r="AL262" s="4712"/>
      <c r="AM262" s="4713"/>
      <c r="AO262" s="4753"/>
      <c r="AP262" s="4668"/>
      <c r="AR262" s="4713"/>
      <c r="AS262" s="4713"/>
    </row>
    <row r="263" spans="1:45" hidden="1">
      <c r="G263" s="4529" t="e">
        <f>YEAR(G266)</f>
        <v>#VALUE!</v>
      </c>
      <c r="H263" s="4529" t="e">
        <f>MONTH(G266)</f>
        <v>#VALUE!</v>
      </c>
    </row>
    <row r="264" spans="1:45">
      <c r="C264" s="4624"/>
      <c r="D264" s="4625"/>
      <c r="E264" s="4626"/>
      <c r="F264" s="4717" t="s">
        <v>2022</v>
      </c>
      <c r="G264" s="4628" t="e">
        <f>G266</f>
        <v>#VALUE!</v>
      </c>
      <c r="H264" s="4629"/>
      <c r="I264" s="4629"/>
      <c r="J264" s="4629"/>
      <c r="K264" s="4629"/>
      <c r="L264" s="4629"/>
      <c r="M264" s="4629"/>
      <c r="N264" s="4629"/>
      <c r="O264" s="4629"/>
      <c r="P264" s="4629"/>
      <c r="Q264" s="4629"/>
      <c r="R264" s="4629"/>
      <c r="S264" s="4629"/>
      <c r="T264" s="4629"/>
      <c r="U264" s="4629"/>
      <c r="V264" s="4629"/>
      <c r="W264" s="4629"/>
      <c r="X264" s="4629"/>
      <c r="Y264" s="4629"/>
      <c r="Z264" s="4629"/>
      <c r="AA264" s="4629"/>
      <c r="AB264" s="4629"/>
      <c r="AC264" s="4629"/>
      <c r="AD264" s="4629"/>
      <c r="AE264" s="4629"/>
      <c r="AF264" s="4629"/>
      <c r="AG264" s="4629"/>
      <c r="AH264" s="4629"/>
      <c r="AI264" s="4629"/>
      <c r="AJ264" s="4629"/>
      <c r="AK264" s="4629"/>
      <c r="AL264" s="4739" t="s">
        <v>2045</v>
      </c>
      <c r="AM264" s="4740" t="s">
        <v>2044</v>
      </c>
      <c r="AN264" s="4741" t="s">
        <v>1920</v>
      </c>
      <c r="AO264" s="4553" t="s">
        <v>2043</v>
      </c>
      <c r="AP264" s="4551" t="s">
        <v>2042</v>
      </c>
      <c r="AR264" s="4631" t="s">
        <v>2062</v>
      </c>
      <c r="AS264" s="4631" t="s">
        <v>1951</v>
      </c>
    </row>
    <row r="265" spans="1:45" ht="13.5" hidden="1" customHeight="1">
      <c r="C265" s="4632"/>
      <c r="D265" s="4633"/>
      <c r="E265" s="4634"/>
      <c r="F265" s="4718"/>
      <c r="G265" s="4640" t="e">
        <f>DATE($G263,$H263,1)</f>
        <v>#VALUE!</v>
      </c>
      <c r="H265" s="4640" t="e">
        <f t="shared" ref="H265:AK265" si="94">G265+1</f>
        <v>#VALUE!</v>
      </c>
      <c r="I265" s="4640" t="e">
        <f t="shared" si="94"/>
        <v>#VALUE!</v>
      </c>
      <c r="J265" s="4640" t="e">
        <f t="shared" si="94"/>
        <v>#VALUE!</v>
      </c>
      <c r="K265" s="4640" t="e">
        <f t="shared" si="94"/>
        <v>#VALUE!</v>
      </c>
      <c r="L265" s="4640" t="e">
        <f t="shared" si="94"/>
        <v>#VALUE!</v>
      </c>
      <c r="M265" s="4640" t="e">
        <f t="shared" si="94"/>
        <v>#VALUE!</v>
      </c>
      <c r="N265" s="4640" t="e">
        <f t="shared" si="94"/>
        <v>#VALUE!</v>
      </c>
      <c r="O265" s="4640" t="e">
        <f t="shared" si="94"/>
        <v>#VALUE!</v>
      </c>
      <c r="P265" s="4640" t="e">
        <f t="shared" si="94"/>
        <v>#VALUE!</v>
      </c>
      <c r="Q265" s="4640" t="e">
        <f t="shared" si="94"/>
        <v>#VALUE!</v>
      </c>
      <c r="R265" s="4640" t="e">
        <f t="shared" si="94"/>
        <v>#VALUE!</v>
      </c>
      <c r="S265" s="4640" t="e">
        <f t="shared" si="94"/>
        <v>#VALUE!</v>
      </c>
      <c r="T265" s="4640" t="e">
        <f t="shared" si="94"/>
        <v>#VALUE!</v>
      </c>
      <c r="U265" s="4640" t="e">
        <f t="shared" si="94"/>
        <v>#VALUE!</v>
      </c>
      <c r="V265" s="4640" t="e">
        <f t="shared" si="94"/>
        <v>#VALUE!</v>
      </c>
      <c r="W265" s="4640" t="e">
        <f t="shared" si="94"/>
        <v>#VALUE!</v>
      </c>
      <c r="X265" s="4640" t="e">
        <f t="shared" si="94"/>
        <v>#VALUE!</v>
      </c>
      <c r="Y265" s="4640" t="e">
        <f t="shared" si="94"/>
        <v>#VALUE!</v>
      </c>
      <c r="Z265" s="4640" t="e">
        <f t="shared" si="94"/>
        <v>#VALUE!</v>
      </c>
      <c r="AA265" s="4640" t="e">
        <f t="shared" si="94"/>
        <v>#VALUE!</v>
      </c>
      <c r="AB265" s="4640" t="e">
        <f t="shared" si="94"/>
        <v>#VALUE!</v>
      </c>
      <c r="AC265" s="4640" t="e">
        <f t="shared" si="94"/>
        <v>#VALUE!</v>
      </c>
      <c r="AD265" s="4640" t="e">
        <f t="shared" si="94"/>
        <v>#VALUE!</v>
      </c>
      <c r="AE265" s="4640" t="e">
        <f t="shared" si="94"/>
        <v>#VALUE!</v>
      </c>
      <c r="AF265" s="4640" t="e">
        <f t="shared" si="94"/>
        <v>#VALUE!</v>
      </c>
      <c r="AG265" s="4640" t="e">
        <f t="shared" si="94"/>
        <v>#VALUE!</v>
      </c>
      <c r="AH265" s="4640" t="e">
        <f t="shared" si="94"/>
        <v>#VALUE!</v>
      </c>
      <c r="AI265" s="4640" t="e">
        <f t="shared" si="94"/>
        <v>#VALUE!</v>
      </c>
      <c r="AJ265" s="4640" t="e">
        <f t="shared" si="94"/>
        <v>#VALUE!</v>
      </c>
      <c r="AK265" s="4640" t="e">
        <f t="shared" si="94"/>
        <v>#VALUE!</v>
      </c>
      <c r="AL265" s="4742"/>
      <c r="AM265" s="4743"/>
      <c r="AN265" s="4744"/>
      <c r="AO265" s="4553"/>
      <c r="AP265" s="4551"/>
      <c r="AR265" s="4631"/>
      <c r="AS265" s="4631"/>
    </row>
    <row r="266" spans="1:45">
      <c r="C266" s="4632"/>
      <c r="D266" s="4633"/>
      <c r="E266" s="4634"/>
      <c r="F266" s="4719" t="s">
        <v>1655</v>
      </c>
      <c r="G266" s="4720" t="e">
        <f>IF(EDATE(G241,1)&gt;$G$7,"",EDATE(G241,1))</f>
        <v>#VALUE!</v>
      </c>
      <c r="H266" s="4640" t="e">
        <f t="shared" ref="H266:AK266" si="95">IF(H265&gt;$G$7,"",IF(G266=EOMONTH(DATE($G263,$H263,1),0),"",IF(G266="","",G266+1)))</f>
        <v>#VALUE!</v>
      </c>
      <c r="I266" s="4640" t="e">
        <f t="shared" si="95"/>
        <v>#VALUE!</v>
      </c>
      <c r="J266" s="4640" t="e">
        <f t="shared" si="95"/>
        <v>#VALUE!</v>
      </c>
      <c r="K266" s="4640" t="e">
        <f t="shared" si="95"/>
        <v>#VALUE!</v>
      </c>
      <c r="L266" s="4640" t="e">
        <f t="shared" si="95"/>
        <v>#VALUE!</v>
      </c>
      <c r="M266" s="4640" t="e">
        <f t="shared" si="95"/>
        <v>#VALUE!</v>
      </c>
      <c r="N266" s="4640" t="e">
        <f t="shared" si="95"/>
        <v>#VALUE!</v>
      </c>
      <c r="O266" s="4640" t="e">
        <f t="shared" si="95"/>
        <v>#VALUE!</v>
      </c>
      <c r="P266" s="4640" t="e">
        <f t="shared" si="95"/>
        <v>#VALUE!</v>
      </c>
      <c r="Q266" s="4640" t="e">
        <f t="shared" si="95"/>
        <v>#VALUE!</v>
      </c>
      <c r="R266" s="4640" t="e">
        <f t="shared" si="95"/>
        <v>#VALUE!</v>
      </c>
      <c r="S266" s="4640" t="e">
        <f t="shared" si="95"/>
        <v>#VALUE!</v>
      </c>
      <c r="T266" s="4640" t="e">
        <f t="shared" si="95"/>
        <v>#VALUE!</v>
      </c>
      <c r="U266" s="4640" t="e">
        <f t="shared" si="95"/>
        <v>#VALUE!</v>
      </c>
      <c r="V266" s="4640" t="e">
        <f t="shared" si="95"/>
        <v>#VALUE!</v>
      </c>
      <c r="W266" s="4640" t="e">
        <f t="shared" si="95"/>
        <v>#VALUE!</v>
      </c>
      <c r="X266" s="4640" t="e">
        <f t="shared" si="95"/>
        <v>#VALUE!</v>
      </c>
      <c r="Y266" s="4640" t="e">
        <f t="shared" si="95"/>
        <v>#VALUE!</v>
      </c>
      <c r="Z266" s="4640" t="e">
        <f t="shared" si="95"/>
        <v>#VALUE!</v>
      </c>
      <c r="AA266" s="4640" t="e">
        <f t="shared" si="95"/>
        <v>#VALUE!</v>
      </c>
      <c r="AB266" s="4640" t="e">
        <f t="shared" si="95"/>
        <v>#VALUE!</v>
      </c>
      <c r="AC266" s="4640" t="e">
        <f t="shared" si="95"/>
        <v>#VALUE!</v>
      </c>
      <c r="AD266" s="4640" t="e">
        <f t="shared" si="95"/>
        <v>#VALUE!</v>
      </c>
      <c r="AE266" s="4640" t="e">
        <f t="shared" si="95"/>
        <v>#VALUE!</v>
      </c>
      <c r="AF266" s="4640" t="e">
        <f t="shared" si="95"/>
        <v>#VALUE!</v>
      </c>
      <c r="AG266" s="4640" t="e">
        <f t="shared" si="95"/>
        <v>#VALUE!</v>
      </c>
      <c r="AH266" s="4640" t="e">
        <f t="shared" si="95"/>
        <v>#VALUE!</v>
      </c>
      <c r="AI266" s="4640" t="e">
        <f t="shared" si="95"/>
        <v>#VALUE!</v>
      </c>
      <c r="AJ266" s="4640" t="e">
        <f t="shared" si="95"/>
        <v>#VALUE!</v>
      </c>
      <c r="AK266" s="4640" t="e">
        <f t="shared" si="95"/>
        <v>#VALUE!</v>
      </c>
      <c r="AL266" s="4742"/>
      <c r="AM266" s="4743"/>
      <c r="AN266" s="4744"/>
      <c r="AO266" s="4553"/>
      <c r="AP266" s="4551"/>
      <c r="AR266" s="4631"/>
      <c r="AS266" s="4631"/>
    </row>
    <row r="267" spans="1:45" s="4721" customFormat="1">
      <c r="A267" s="1135"/>
      <c r="C267" s="4642"/>
      <c r="D267" s="4643"/>
      <c r="E267" s="4644"/>
      <c r="F267" s="4722" t="s">
        <v>1905</v>
      </c>
      <c r="G267" s="4723" t="str">
        <f t="shared" ref="G267:AK267" si="96">IFERROR(TEXT(WEEKDAY(+G266),"aaa"),"")</f>
        <v/>
      </c>
      <c r="H267" s="4723" t="str">
        <f t="shared" si="96"/>
        <v/>
      </c>
      <c r="I267" s="4723" t="str">
        <f t="shared" si="96"/>
        <v/>
      </c>
      <c r="J267" s="4723" t="str">
        <f t="shared" si="96"/>
        <v/>
      </c>
      <c r="K267" s="4723" t="str">
        <f t="shared" si="96"/>
        <v/>
      </c>
      <c r="L267" s="4723" t="str">
        <f t="shared" si="96"/>
        <v/>
      </c>
      <c r="M267" s="4723" t="str">
        <f t="shared" si="96"/>
        <v/>
      </c>
      <c r="N267" s="4723" t="str">
        <f t="shared" si="96"/>
        <v/>
      </c>
      <c r="O267" s="4723" t="str">
        <f t="shared" si="96"/>
        <v/>
      </c>
      <c r="P267" s="4723" t="str">
        <f t="shared" si="96"/>
        <v/>
      </c>
      <c r="Q267" s="4723" t="str">
        <f t="shared" si="96"/>
        <v/>
      </c>
      <c r="R267" s="4723" t="str">
        <f t="shared" si="96"/>
        <v/>
      </c>
      <c r="S267" s="4723" t="str">
        <f t="shared" si="96"/>
        <v/>
      </c>
      <c r="T267" s="4723" t="str">
        <f t="shared" si="96"/>
        <v/>
      </c>
      <c r="U267" s="4723" t="str">
        <f t="shared" si="96"/>
        <v/>
      </c>
      <c r="V267" s="4723" t="str">
        <f t="shared" si="96"/>
        <v/>
      </c>
      <c r="W267" s="4723" t="str">
        <f t="shared" si="96"/>
        <v/>
      </c>
      <c r="X267" s="4723" t="str">
        <f t="shared" si="96"/>
        <v/>
      </c>
      <c r="Y267" s="4723" t="str">
        <f t="shared" si="96"/>
        <v/>
      </c>
      <c r="Z267" s="4723" t="str">
        <f t="shared" si="96"/>
        <v/>
      </c>
      <c r="AA267" s="4723" t="str">
        <f t="shared" si="96"/>
        <v/>
      </c>
      <c r="AB267" s="4723" t="str">
        <f t="shared" si="96"/>
        <v/>
      </c>
      <c r="AC267" s="4723" t="str">
        <f t="shared" si="96"/>
        <v/>
      </c>
      <c r="AD267" s="4723" t="str">
        <f t="shared" si="96"/>
        <v/>
      </c>
      <c r="AE267" s="4723" t="str">
        <f t="shared" si="96"/>
        <v/>
      </c>
      <c r="AF267" s="4723" t="str">
        <f t="shared" si="96"/>
        <v/>
      </c>
      <c r="AG267" s="4723" t="str">
        <f t="shared" si="96"/>
        <v/>
      </c>
      <c r="AH267" s="4723" t="str">
        <f t="shared" si="96"/>
        <v/>
      </c>
      <c r="AI267" s="4723" t="str">
        <f t="shared" si="96"/>
        <v/>
      </c>
      <c r="AJ267" s="4723" t="str">
        <f t="shared" si="96"/>
        <v/>
      </c>
      <c r="AK267" s="4723" t="str">
        <f t="shared" si="96"/>
        <v/>
      </c>
      <c r="AL267" s="4742"/>
      <c r="AM267" s="4743"/>
      <c r="AN267" s="4744"/>
      <c r="AO267" s="4553"/>
      <c r="AP267" s="4551"/>
      <c r="AQ267" s="4528"/>
      <c r="AR267" s="4631"/>
      <c r="AS267" s="4631"/>
    </row>
    <row r="268" spans="1:45" s="4721" customFormat="1" ht="21" customHeight="1">
      <c r="A268" s="1135"/>
      <c r="C268" s="4724" t="s">
        <v>2041</v>
      </c>
      <c r="D268" s="4725" t="s">
        <v>2049</v>
      </c>
      <c r="E268" s="4651" t="s">
        <v>2061</v>
      </c>
      <c r="F268" s="4652" t="s">
        <v>2019</v>
      </c>
      <c r="G268" s="4653" t="s">
        <v>233</v>
      </c>
      <c r="H268" s="4654" t="s">
        <v>233</v>
      </c>
      <c r="I268" s="4654" t="s">
        <v>233</v>
      </c>
      <c r="J268" s="4654" t="s">
        <v>233</v>
      </c>
      <c r="K268" s="4654" t="s">
        <v>233</v>
      </c>
      <c r="L268" s="4654" t="s">
        <v>233</v>
      </c>
      <c r="M268" s="4654" t="s">
        <v>233</v>
      </c>
      <c r="N268" s="4654" t="s">
        <v>233</v>
      </c>
      <c r="O268" s="4654" t="s">
        <v>233</v>
      </c>
      <c r="P268" s="4654" t="s">
        <v>233</v>
      </c>
      <c r="Q268" s="4654" t="s">
        <v>233</v>
      </c>
      <c r="R268" s="4654" t="s">
        <v>233</v>
      </c>
      <c r="S268" s="4654" t="s">
        <v>233</v>
      </c>
      <c r="T268" s="4654" t="s">
        <v>233</v>
      </c>
      <c r="U268" s="4654" t="s">
        <v>233</v>
      </c>
      <c r="V268" s="4654" t="s">
        <v>233</v>
      </c>
      <c r="W268" s="4654" t="s">
        <v>233</v>
      </c>
      <c r="X268" s="4654" t="s">
        <v>233</v>
      </c>
      <c r="Y268" s="4654" t="s">
        <v>233</v>
      </c>
      <c r="Z268" s="4654" t="s">
        <v>233</v>
      </c>
      <c r="AA268" s="4654" t="s">
        <v>233</v>
      </c>
      <c r="AB268" s="4654" t="s">
        <v>233</v>
      </c>
      <c r="AC268" s="4654" t="s">
        <v>233</v>
      </c>
      <c r="AD268" s="4654" t="s">
        <v>233</v>
      </c>
      <c r="AE268" s="4654" t="s">
        <v>233</v>
      </c>
      <c r="AF268" s="4654" t="s">
        <v>233</v>
      </c>
      <c r="AG268" s="4654" t="s">
        <v>233</v>
      </c>
      <c r="AH268" s="4654" t="s">
        <v>233</v>
      </c>
      <c r="AI268" s="4654" t="s">
        <v>233</v>
      </c>
      <c r="AJ268" s="4654" t="s">
        <v>233</v>
      </c>
      <c r="AK268" s="4754" t="s">
        <v>233</v>
      </c>
      <c r="AL268" s="4745"/>
      <c r="AM268" s="4746"/>
      <c r="AN268" s="4747"/>
      <c r="AO268" s="4656" t="s">
        <v>2048</v>
      </c>
      <c r="AP268" s="4655" t="s">
        <v>1949</v>
      </c>
      <c r="AQ268" s="4528"/>
      <c r="AR268" s="4657"/>
      <c r="AS268" s="4657"/>
    </row>
    <row r="269" spans="1:45" s="4721" customFormat="1" ht="13.5" customHeight="1">
      <c r="A269" s="1135"/>
      <c r="C269" s="4659" t="s">
        <v>1919</v>
      </c>
      <c r="D269" s="4660" t="s">
        <v>1918</v>
      </c>
      <c r="E269" s="4661" t="s">
        <v>2033</v>
      </c>
      <c r="F269" s="4662"/>
      <c r="G269" s="4755"/>
      <c r="H269" s="4733"/>
      <c r="I269" s="4733"/>
      <c r="J269" s="4733"/>
      <c r="K269" s="4733"/>
      <c r="L269" s="4733"/>
      <c r="M269" s="4733"/>
      <c r="N269" s="4733"/>
      <c r="O269" s="4733"/>
      <c r="P269" s="4733"/>
      <c r="Q269" s="4733"/>
      <c r="R269" s="4733"/>
      <c r="S269" s="4733"/>
      <c r="T269" s="4733"/>
      <c r="U269" s="4733"/>
      <c r="V269" s="4733"/>
      <c r="W269" s="4733"/>
      <c r="X269" s="4733"/>
      <c r="Y269" s="4733"/>
      <c r="Z269" s="4733"/>
      <c r="AA269" s="4733"/>
      <c r="AB269" s="4733"/>
      <c r="AC269" s="4733"/>
      <c r="AD269" s="4733"/>
      <c r="AE269" s="4733"/>
      <c r="AF269" s="4733"/>
      <c r="AG269" s="4733"/>
      <c r="AH269" s="4733"/>
      <c r="AI269" s="4733"/>
      <c r="AJ269" s="4733"/>
      <c r="AK269" s="4756"/>
      <c r="AL269" s="4666">
        <f t="shared" ref="AL269:AL274" si="97">IF(E269="","",COUNT($G$266:$AK$266)-AM269)</f>
        <v>0</v>
      </c>
      <c r="AM269" s="4667">
        <f t="shared" ref="AM269:AM274" si="98">IF(E269="","",AR269+AS269)</f>
        <v>0</v>
      </c>
      <c r="AN269" s="4667">
        <f t="shared" ref="AN269:AN274" si="99">IF(E269="","",COUNTIF(G269:AK269,"休"))</f>
        <v>0</v>
      </c>
      <c r="AO269" s="4668" t="str">
        <f t="shared" ref="AO269:AO274" si="100">IF(E269="","",IFERROR(ROUND(AN269/AL269,3),""))</f>
        <v/>
      </c>
      <c r="AP269" s="4669" t="e">
        <f>ROUND(AVERAGE(AO269:AO284),3)</f>
        <v>#DIV/0!</v>
      </c>
      <c r="AQ269" s="4528"/>
      <c r="AR269" s="4670">
        <f t="shared" ref="AR269:AR274" si="101">+COUNTIF(G269:AK269,"－")</f>
        <v>0</v>
      </c>
      <c r="AS269" s="4670">
        <f t="shared" ref="AS269:AS274" si="102">+COUNTIF(G269:AK269,"外")</f>
        <v>0</v>
      </c>
    </row>
    <row r="270" spans="1:45" s="4721" customFormat="1" ht="13.5" customHeight="1">
      <c r="A270" s="1135"/>
      <c r="C270" s="4671"/>
      <c r="D270" s="4672"/>
      <c r="E270" s="4673" t="s">
        <v>2031</v>
      </c>
      <c r="F270" s="4662"/>
      <c r="G270" s="4674"/>
      <c r="H270" s="4675"/>
      <c r="I270" s="4675"/>
      <c r="J270" s="4675"/>
      <c r="K270" s="4675"/>
      <c r="L270" s="4675"/>
      <c r="M270" s="4675"/>
      <c r="N270" s="4675"/>
      <c r="O270" s="4675"/>
      <c r="P270" s="4675"/>
      <c r="Q270" s="4675"/>
      <c r="R270" s="4675"/>
      <c r="S270" s="4675"/>
      <c r="T270" s="4675"/>
      <c r="U270" s="4675"/>
      <c r="V270" s="4675"/>
      <c r="W270" s="4675"/>
      <c r="X270" s="4675"/>
      <c r="Y270" s="4675"/>
      <c r="Z270" s="4675"/>
      <c r="AA270" s="4675"/>
      <c r="AB270" s="4675"/>
      <c r="AC270" s="4675"/>
      <c r="AD270" s="4675"/>
      <c r="AE270" s="4675"/>
      <c r="AF270" s="4675"/>
      <c r="AG270" s="4675"/>
      <c r="AH270" s="4675"/>
      <c r="AI270" s="4675"/>
      <c r="AJ270" s="4675"/>
      <c r="AK270" s="4730"/>
      <c r="AL270" s="4666">
        <f t="shared" si="97"/>
        <v>0</v>
      </c>
      <c r="AM270" s="4667">
        <f t="shared" si="98"/>
        <v>0</v>
      </c>
      <c r="AN270" s="4667">
        <f t="shared" si="99"/>
        <v>0</v>
      </c>
      <c r="AO270" s="4668" t="str">
        <f t="shared" si="100"/>
        <v/>
      </c>
      <c r="AP270" s="4679"/>
      <c r="AQ270" s="4528"/>
      <c r="AR270" s="4670">
        <f t="shared" si="101"/>
        <v>0</v>
      </c>
      <c r="AS270" s="4670">
        <f t="shared" si="102"/>
        <v>0</v>
      </c>
    </row>
    <row r="271" spans="1:45" s="4721" customFormat="1">
      <c r="A271" s="1135"/>
      <c r="C271" s="4671"/>
      <c r="D271" s="4672"/>
      <c r="E271" s="4673" t="s">
        <v>2038</v>
      </c>
      <c r="F271" s="4662"/>
      <c r="G271" s="4674"/>
      <c r="H271" s="4675"/>
      <c r="I271" s="4675"/>
      <c r="J271" s="4675"/>
      <c r="K271" s="4675"/>
      <c r="L271" s="4675"/>
      <c r="M271" s="4675"/>
      <c r="N271" s="4675"/>
      <c r="O271" s="4675"/>
      <c r="P271" s="4675"/>
      <c r="Q271" s="4675"/>
      <c r="R271" s="4675"/>
      <c r="S271" s="4675"/>
      <c r="T271" s="4675"/>
      <c r="U271" s="4675"/>
      <c r="V271" s="4675"/>
      <c r="W271" s="4675"/>
      <c r="X271" s="4675"/>
      <c r="Y271" s="4675"/>
      <c r="Z271" s="4675"/>
      <c r="AA271" s="4675"/>
      <c r="AB271" s="4675"/>
      <c r="AC271" s="4675"/>
      <c r="AD271" s="4675"/>
      <c r="AE271" s="4675"/>
      <c r="AF271" s="4675"/>
      <c r="AG271" s="4675"/>
      <c r="AH271" s="4675"/>
      <c r="AI271" s="4675"/>
      <c r="AJ271" s="4675"/>
      <c r="AK271" s="4730"/>
      <c r="AL271" s="4666">
        <f t="shared" si="97"/>
        <v>0</v>
      </c>
      <c r="AM271" s="4667">
        <f t="shared" si="98"/>
        <v>0</v>
      </c>
      <c r="AN271" s="4667">
        <f t="shared" si="99"/>
        <v>0</v>
      </c>
      <c r="AO271" s="4668" t="str">
        <f t="shared" si="100"/>
        <v/>
      </c>
      <c r="AP271" s="4679"/>
      <c r="AQ271" s="4528"/>
      <c r="AR271" s="4670">
        <f t="shared" si="101"/>
        <v>0</v>
      </c>
      <c r="AS271" s="4670">
        <f t="shared" si="102"/>
        <v>0</v>
      </c>
    </row>
    <row r="272" spans="1:45" s="4721" customFormat="1">
      <c r="A272" s="1135"/>
      <c r="C272" s="4671"/>
      <c r="D272" s="4672"/>
      <c r="E272" s="4673" t="s">
        <v>2037</v>
      </c>
      <c r="F272" s="4680"/>
      <c r="G272" s="4674"/>
      <c r="H272" s="4675"/>
      <c r="I272" s="4675"/>
      <c r="J272" s="4675"/>
      <c r="K272" s="4675"/>
      <c r="L272" s="4675"/>
      <c r="M272" s="4675"/>
      <c r="N272" s="4675"/>
      <c r="O272" s="4675"/>
      <c r="P272" s="4675"/>
      <c r="Q272" s="4675"/>
      <c r="R272" s="4675"/>
      <c r="S272" s="4675"/>
      <c r="T272" s="4675"/>
      <c r="U272" s="4675"/>
      <c r="V272" s="4675"/>
      <c r="W272" s="4675"/>
      <c r="X272" s="4675"/>
      <c r="Y272" s="4675"/>
      <c r="Z272" s="4675"/>
      <c r="AA272" s="4675"/>
      <c r="AB272" s="4675"/>
      <c r="AC272" s="4675"/>
      <c r="AD272" s="4675"/>
      <c r="AE272" s="4675"/>
      <c r="AF272" s="4675"/>
      <c r="AG272" s="4675"/>
      <c r="AH272" s="4675"/>
      <c r="AI272" s="4675"/>
      <c r="AJ272" s="4675"/>
      <c r="AK272" s="4730"/>
      <c r="AL272" s="4666">
        <f t="shared" si="97"/>
        <v>0</v>
      </c>
      <c r="AM272" s="4667">
        <f t="shared" si="98"/>
        <v>0</v>
      </c>
      <c r="AN272" s="4667">
        <f t="shared" si="99"/>
        <v>0</v>
      </c>
      <c r="AO272" s="4668" t="str">
        <f t="shared" si="100"/>
        <v/>
      </c>
      <c r="AP272" s="4679"/>
      <c r="AQ272" s="4528"/>
      <c r="AR272" s="4670">
        <f t="shared" si="101"/>
        <v>0</v>
      </c>
      <c r="AS272" s="4670">
        <f t="shared" si="102"/>
        <v>0</v>
      </c>
    </row>
    <row r="273" spans="1:45" s="4721" customFormat="1">
      <c r="A273" s="1135"/>
      <c r="C273" s="4671"/>
      <c r="D273" s="4672"/>
      <c r="E273" s="4673" t="s">
        <v>2036</v>
      </c>
      <c r="F273" s="4662"/>
      <c r="G273" s="4674"/>
      <c r="H273" s="4675"/>
      <c r="I273" s="4675"/>
      <c r="J273" s="4675"/>
      <c r="K273" s="4675"/>
      <c r="L273" s="4675"/>
      <c r="M273" s="4675"/>
      <c r="N273" s="4675"/>
      <c r="O273" s="4675"/>
      <c r="P273" s="4675"/>
      <c r="Q273" s="4675"/>
      <c r="R273" s="4675"/>
      <c r="S273" s="4675"/>
      <c r="T273" s="4675"/>
      <c r="U273" s="4675"/>
      <c r="V273" s="4675"/>
      <c r="W273" s="4675"/>
      <c r="X273" s="4675"/>
      <c r="Y273" s="4675"/>
      <c r="Z273" s="4675"/>
      <c r="AA273" s="4675"/>
      <c r="AB273" s="4675"/>
      <c r="AC273" s="4675"/>
      <c r="AD273" s="4675"/>
      <c r="AE273" s="4675"/>
      <c r="AF273" s="4675"/>
      <c r="AG273" s="4675"/>
      <c r="AH273" s="4675"/>
      <c r="AI273" s="4675"/>
      <c r="AJ273" s="4675"/>
      <c r="AK273" s="4730"/>
      <c r="AL273" s="4666">
        <f t="shared" si="97"/>
        <v>0</v>
      </c>
      <c r="AM273" s="4667">
        <f t="shared" si="98"/>
        <v>0</v>
      </c>
      <c r="AN273" s="4667">
        <f t="shared" si="99"/>
        <v>0</v>
      </c>
      <c r="AO273" s="4668" t="str">
        <f t="shared" si="100"/>
        <v/>
      </c>
      <c r="AP273" s="4679"/>
      <c r="AQ273" s="4528"/>
      <c r="AR273" s="4670">
        <f t="shared" si="101"/>
        <v>0</v>
      </c>
      <c r="AS273" s="4670">
        <f t="shared" si="102"/>
        <v>0</v>
      </c>
    </row>
    <row r="274" spans="1:45" s="4721" customFormat="1">
      <c r="A274" s="1135"/>
      <c r="C274" s="4681"/>
      <c r="D274" s="4682"/>
      <c r="E274" s="4683">
        <f>F$29</f>
        <v>0</v>
      </c>
      <c r="F274" s="4684"/>
      <c r="G274" s="4757"/>
      <c r="H274" s="4738"/>
      <c r="I274" s="4738"/>
      <c r="J274" s="4738"/>
      <c r="K274" s="4738"/>
      <c r="L274" s="4738"/>
      <c r="M274" s="4738"/>
      <c r="N274" s="4738"/>
      <c r="O274" s="4738"/>
      <c r="P274" s="4738"/>
      <c r="Q274" s="4738"/>
      <c r="R274" s="4738"/>
      <c r="S274" s="4738"/>
      <c r="T274" s="4738"/>
      <c r="U274" s="4738"/>
      <c r="V274" s="4738"/>
      <c r="W274" s="4738"/>
      <c r="X274" s="4738"/>
      <c r="Y274" s="4738"/>
      <c r="Z274" s="4738"/>
      <c r="AA274" s="4738"/>
      <c r="AB274" s="4738"/>
      <c r="AC274" s="4738"/>
      <c r="AD274" s="4738"/>
      <c r="AE274" s="4738"/>
      <c r="AF274" s="4738"/>
      <c r="AG274" s="4738"/>
      <c r="AH274" s="4738"/>
      <c r="AI274" s="4738"/>
      <c r="AJ274" s="4738"/>
      <c r="AK274" s="4758"/>
      <c r="AL274" s="4666">
        <f t="shared" si="97"/>
        <v>0</v>
      </c>
      <c r="AM274" s="4667">
        <f t="shared" si="98"/>
        <v>0</v>
      </c>
      <c r="AN274" s="4689">
        <f t="shared" si="99"/>
        <v>0</v>
      </c>
      <c r="AO274" s="4668" t="str">
        <f t="shared" si="100"/>
        <v/>
      </c>
      <c r="AP274" s="4679"/>
      <c r="AQ274" s="4528"/>
      <c r="AR274" s="4670">
        <f t="shared" si="101"/>
        <v>0</v>
      </c>
      <c r="AS274" s="4670">
        <f t="shared" si="102"/>
        <v>0</v>
      </c>
    </row>
    <row r="275" spans="1:45" s="4721" customFormat="1" ht="15">
      <c r="A275" s="1135"/>
      <c r="C275" s="4659" t="s">
        <v>1917</v>
      </c>
      <c r="D275" s="4660" t="s">
        <v>1916</v>
      </c>
      <c r="E275" s="4651" t="s">
        <v>2046</v>
      </c>
      <c r="F275" s="4690" t="s">
        <v>2019</v>
      </c>
      <c r="G275" s="4653" t="s">
        <v>2060</v>
      </c>
      <c r="H275" s="4654" t="s">
        <v>2047</v>
      </c>
      <c r="I275" s="4654" t="s">
        <v>2047</v>
      </c>
      <c r="J275" s="4654" t="s">
        <v>2047</v>
      </c>
      <c r="K275" s="4654" t="s">
        <v>2047</v>
      </c>
      <c r="L275" s="4654" t="s">
        <v>2047</v>
      </c>
      <c r="M275" s="4654" t="s">
        <v>2047</v>
      </c>
      <c r="N275" s="4654" t="s">
        <v>2047</v>
      </c>
      <c r="O275" s="4654" t="s">
        <v>2047</v>
      </c>
      <c r="P275" s="4654" t="s">
        <v>2060</v>
      </c>
      <c r="Q275" s="4654" t="s">
        <v>2047</v>
      </c>
      <c r="R275" s="4654" t="s">
        <v>2047</v>
      </c>
      <c r="S275" s="4654" t="s">
        <v>2047</v>
      </c>
      <c r="T275" s="4654" t="s">
        <v>2047</v>
      </c>
      <c r="U275" s="4654" t="s">
        <v>2047</v>
      </c>
      <c r="V275" s="4654" t="s">
        <v>2047</v>
      </c>
      <c r="W275" s="4654" t="s">
        <v>2060</v>
      </c>
      <c r="X275" s="4654" t="s">
        <v>2047</v>
      </c>
      <c r="Y275" s="4654" t="s">
        <v>2060</v>
      </c>
      <c r="Z275" s="4654" t="s">
        <v>2047</v>
      </c>
      <c r="AA275" s="4654" t="s">
        <v>2047</v>
      </c>
      <c r="AB275" s="4654" t="s">
        <v>2047</v>
      </c>
      <c r="AC275" s="4654" t="s">
        <v>2047</v>
      </c>
      <c r="AD275" s="4654" t="s">
        <v>2047</v>
      </c>
      <c r="AE275" s="4654" t="s">
        <v>2047</v>
      </c>
      <c r="AF275" s="4654" t="s">
        <v>2047</v>
      </c>
      <c r="AG275" s="4654" t="s">
        <v>2047</v>
      </c>
      <c r="AH275" s="4654" t="s">
        <v>2047</v>
      </c>
      <c r="AI275" s="4654" t="s">
        <v>2047</v>
      </c>
      <c r="AJ275" s="4654" t="s">
        <v>2047</v>
      </c>
      <c r="AK275" s="4754" t="s">
        <v>2047</v>
      </c>
      <c r="AL275" s="4692"/>
      <c r="AM275" s="4670"/>
      <c r="AN275" s="4693"/>
      <c r="AO275" s="4694"/>
      <c r="AP275" s="4679"/>
      <c r="AQ275" s="4528"/>
      <c r="AR275" s="4532"/>
      <c r="AS275" s="4532"/>
    </row>
    <row r="276" spans="1:45" s="4721" customFormat="1">
      <c r="A276" s="1135"/>
      <c r="C276" s="4671"/>
      <c r="D276" s="4672"/>
      <c r="E276" s="4695" t="s">
        <v>2033</v>
      </c>
      <c r="F276" s="4662"/>
      <c r="G276" s="4737"/>
      <c r="H276" s="4687"/>
      <c r="I276" s="4687"/>
      <c r="J276" s="4687"/>
      <c r="K276" s="4687"/>
      <c r="L276" s="4687"/>
      <c r="M276" s="4687"/>
      <c r="N276" s="4687"/>
      <c r="O276" s="4687"/>
      <c r="P276" s="4687"/>
      <c r="Q276" s="4687"/>
      <c r="R276" s="4687"/>
      <c r="S276" s="4687"/>
      <c r="T276" s="4687"/>
      <c r="U276" s="4687"/>
      <c r="V276" s="4687"/>
      <c r="W276" s="4687"/>
      <c r="X276" s="4687"/>
      <c r="Y276" s="4687"/>
      <c r="Z276" s="4687"/>
      <c r="AA276" s="4687"/>
      <c r="AB276" s="4687"/>
      <c r="AC276" s="4687"/>
      <c r="AD276" s="4687"/>
      <c r="AE276" s="4687"/>
      <c r="AF276" s="4687"/>
      <c r="AG276" s="4687"/>
      <c r="AH276" s="4687"/>
      <c r="AI276" s="4687"/>
      <c r="AJ276" s="4687"/>
      <c r="AK276" s="4759"/>
      <c r="AL276" s="4666">
        <f>IF(E276="","",COUNT($G$266:$AK$266)-AM276)</f>
        <v>0</v>
      </c>
      <c r="AM276" s="4667">
        <f>IF(E276="","",AR276+AS276)</f>
        <v>0</v>
      </c>
      <c r="AN276" s="4667">
        <f>IF(E276="","",COUNTIF(G276:AK276,"休"))</f>
        <v>0</v>
      </c>
      <c r="AO276" s="4668" t="str">
        <f>IF(E276="","",IFERROR(ROUND(AN276/AL276,3),""))</f>
        <v/>
      </c>
      <c r="AP276" s="4679"/>
      <c r="AQ276" s="4528"/>
      <c r="AR276" s="4670">
        <f>+COUNTIF(G276:AK276,"－")</f>
        <v>0</v>
      </c>
      <c r="AS276" s="4670">
        <f>+COUNTIF(G276:AK276,"外")</f>
        <v>0</v>
      </c>
    </row>
    <row r="277" spans="1:45" s="4721" customFormat="1">
      <c r="A277" s="1135"/>
      <c r="C277" s="4671"/>
      <c r="D277" s="4672"/>
      <c r="E277" s="4673" t="s">
        <v>2031</v>
      </c>
      <c r="F277" s="4696"/>
      <c r="G277" s="4674"/>
      <c r="H277" s="4675"/>
      <c r="I277" s="4675"/>
      <c r="J277" s="4675"/>
      <c r="K277" s="4675"/>
      <c r="L277" s="4675"/>
      <c r="M277" s="4675"/>
      <c r="N277" s="4675"/>
      <c r="O277" s="4675"/>
      <c r="P277" s="4675"/>
      <c r="Q277" s="4675"/>
      <c r="R277" s="4675"/>
      <c r="S277" s="4675"/>
      <c r="T277" s="4675"/>
      <c r="U277" s="4675"/>
      <c r="V277" s="4675"/>
      <c r="W277" s="4675"/>
      <c r="X277" s="4675"/>
      <c r="Y277" s="4675"/>
      <c r="Z277" s="4675"/>
      <c r="AA277" s="4675"/>
      <c r="AB277" s="4675"/>
      <c r="AC277" s="4675"/>
      <c r="AD277" s="4675"/>
      <c r="AE277" s="4675"/>
      <c r="AF277" s="4675"/>
      <c r="AG277" s="4675"/>
      <c r="AH277" s="4675"/>
      <c r="AI277" s="4675"/>
      <c r="AJ277" s="4675"/>
      <c r="AK277" s="4730"/>
      <c r="AL277" s="4666">
        <f>IF(E277="","",COUNT($G$266:$AK$266)-AM277)</f>
        <v>0</v>
      </c>
      <c r="AM277" s="4667">
        <f>IF(E277="","",AR277+AS277)</f>
        <v>0</v>
      </c>
      <c r="AN277" s="4667">
        <f>IF(E277="","",COUNTIF(G277:AK277,"休"))</f>
        <v>0</v>
      </c>
      <c r="AO277" s="4668" t="str">
        <f>IF(E277="","",IFERROR(ROUND(AN277/AL277,3),""))</f>
        <v/>
      </c>
      <c r="AP277" s="4679"/>
      <c r="AQ277" s="4528"/>
      <c r="AR277" s="4670">
        <f>+COUNTIF(G277:AK277,"－")</f>
        <v>0</v>
      </c>
      <c r="AS277" s="4670">
        <f>+COUNTIF(G277:AK277,"外")</f>
        <v>0</v>
      </c>
    </row>
    <row r="278" spans="1:45" s="4721" customFormat="1">
      <c r="A278" s="1135"/>
      <c r="C278" s="4671"/>
      <c r="D278" s="4672"/>
      <c r="E278" s="4528"/>
      <c r="F278" s="4696"/>
      <c r="G278" s="4674"/>
      <c r="H278" s="4675"/>
      <c r="I278" s="4675"/>
      <c r="J278" s="4675"/>
      <c r="K278" s="4675"/>
      <c r="L278" s="4675"/>
      <c r="M278" s="4675"/>
      <c r="N278" s="4675"/>
      <c r="O278" s="4675"/>
      <c r="P278" s="4675"/>
      <c r="Q278" s="4675"/>
      <c r="R278" s="4675"/>
      <c r="S278" s="4675"/>
      <c r="T278" s="4675"/>
      <c r="U278" s="4675"/>
      <c r="V278" s="4675"/>
      <c r="W278" s="4675"/>
      <c r="X278" s="4675"/>
      <c r="Y278" s="4675"/>
      <c r="Z278" s="4675"/>
      <c r="AA278" s="4675"/>
      <c r="AB278" s="4675"/>
      <c r="AC278" s="4675"/>
      <c r="AD278" s="4675"/>
      <c r="AE278" s="4675"/>
      <c r="AF278" s="4675"/>
      <c r="AG278" s="4675"/>
      <c r="AH278" s="4675"/>
      <c r="AI278" s="4675"/>
      <c r="AJ278" s="4675"/>
      <c r="AK278" s="4730"/>
      <c r="AL278" s="4666" t="str">
        <f>IF(E278="","",COUNT($G$266:$AK$266)-AM278)</f>
        <v/>
      </c>
      <c r="AM278" s="4667" t="str">
        <f>IF(E278="","",AR278+AS278)</f>
        <v/>
      </c>
      <c r="AN278" s="4667" t="str">
        <f>IF(E278="","",COUNTIF(G278:AK278,"休"))</f>
        <v/>
      </c>
      <c r="AO278" s="4668" t="str">
        <f>IF(E278="","",IFERROR(ROUND(AN278/AL278,3),""))</f>
        <v/>
      </c>
      <c r="AP278" s="4679"/>
      <c r="AQ278" s="4528"/>
      <c r="AR278" s="4670">
        <f>+COUNTIF(G278:AK278,"－")</f>
        <v>0</v>
      </c>
      <c r="AS278" s="4670">
        <f>+COUNTIF(G278:AK278,"外")</f>
        <v>0</v>
      </c>
    </row>
    <row r="279" spans="1:45" s="4721" customFormat="1">
      <c r="A279" s="1135"/>
      <c r="C279" s="4671"/>
      <c r="D279" s="4682"/>
      <c r="E279" s="4697"/>
      <c r="F279" s="4698"/>
      <c r="G279" s="4757"/>
      <c r="H279" s="4738"/>
      <c r="I279" s="4738"/>
      <c r="J279" s="4738"/>
      <c r="K279" s="4738"/>
      <c r="L279" s="4738"/>
      <c r="M279" s="4738"/>
      <c r="N279" s="4738"/>
      <c r="O279" s="4738"/>
      <c r="P279" s="4738"/>
      <c r="Q279" s="4738"/>
      <c r="R279" s="4738"/>
      <c r="S279" s="4738"/>
      <c r="T279" s="4738"/>
      <c r="U279" s="4738"/>
      <c r="V279" s="4738"/>
      <c r="W279" s="4738"/>
      <c r="X279" s="4738"/>
      <c r="Y279" s="4738"/>
      <c r="Z279" s="4738"/>
      <c r="AA279" s="4738"/>
      <c r="AB279" s="4738"/>
      <c r="AC279" s="4738"/>
      <c r="AD279" s="4738"/>
      <c r="AE279" s="4738"/>
      <c r="AF279" s="4738"/>
      <c r="AG279" s="4738"/>
      <c r="AH279" s="4738"/>
      <c r="AI279" s="4738"/>
      <c r="AJ279" s="4738"/>
      <c r="AK279" s="4758"/>
      <c r="AL279" s="4666" t="str">
        <f>IF(E279="","",COUNT($G$266:$AK$266)-AM279)</f>
        <v/>
      </c>
      <c r="AM279" s="4667" t="str">
        <f>IF(E279="","",AR279+AS279)</f>
        <v/>
      </c>
      <c r="AN279" s="4667" t="str">
        <f>IF(E279="","",COUNTIF(G279:AK279,"休"))</f>
        <v/>
      </c>
      <c r="AO279" s="4668" t="str">
        <f>IF(E279="","",IFERROR(ROUND(AN279/AL279,3),""))</f>
        <v/>
      </c>
      <c r="AP279" s="4679"/>
      <c r="AQ279" s="4528"/>
      <c r="AR279" s="4670">
        <f>+COUNTIF(G279:AK279,"－")</f>
        <v>0</v>
      </c>
      <c r="AS279" s="4670">
        <f>+COUNTIF(G279:AK279,"外")</f>
        <v>0</v>
      </c>
    </row>
    <row r="280" spans="1:45" s="4721" customFormat="1" ht="15">
      <c r="A280" s="1135"/>
      <c r="C280" s="4671"/>
      <c r="D280" s="4660" t="s">
        <v>1915</v>
      </c>
      <c r="E280" s="4651" t="s">
        <v>2046</v>
      </c>
      <c r="F280" s="4700" t="s">
        <v>2019</v>
      </c>
      <c r="G280" s="4653" t="s">
        <v>233</v>
      </c>
      <c r="H280" s="4654" t="s">
        <v>233</v>
      </c>
      <c r="I280" s="4654" t="s">
        <v>233</v>
      </c>
      <c r="J280" s="4654" t="s">
        <v>233</v>
      </c>
      <c r="K280" s="4654" t="s">
        <v>233</v>
      </c>
      <c r="L280" s="4654" t="s">
        <v>233</v>
      </c>
      <c r="M280" s="4654" t="s">
        <v>233</v>
      </c>
      <c r="N280" s="4654" t="s">
        <v>233</v>
      </c>
      <c r="O280" s="4654" t="s">
        <v>233</v>
      </c>
      <c r="P280" s="4654" t="s">
        <v>233</v>
      </c>
      <c r="Q280" s="4654" t="s">
        <v>233</v>
      </c>
      <c r="R280" s="4654" t="s">
        <v>233</v>
      </c>
      <c r="S280" s="4654" t="s">
        <v>233</v>
      </c>
      <c r="T280" s="4654" t="s">
        <v>233</v>
      </c>
      <c r="U280" s="4654" t="s">
        <v>233</v>
      </c>
      <c r="V280" s="4654" t="s">
        <v>233</v>
      </c>
      <c r="W280" s="4654" t="s">
        <v>233</v>
      </c>
      <c r="X280" s="4654" t="s">
        <v>233</v>
      </c>
      <c r="Y280" s="4654" t="s">
        <v>233</v>
      </c>
      <c r="Z280" s="4654" t="s">
        <v>233</v>
      </c>
      <c r="AA280" s="4654" t="s">
        <v>233</v>
      </c>
      <c r="AB280" s="4654" t="s">
        <v>233</v>
      </c>
      <c r="AC280" s="4654" t="s">
        <v>233</v>
      </c>
      <c r="AD280" s="4654" t="s">
        <v>233</v>
      </c>
      <c r="AE280" s="4654" t="s">
        <v>233</v>
      </c>
      <c r="AF280" s="4654" t="s">
        <v>233</v>
      </c>
      <c r="AG280" s="4654" t="s">
        <v>233</v>
      </c>
      <c r="AH280" s="4654" t="s">
        <v>233</v>
      </c>
      <c r="AI280" s="4654" t="s">
        <v>233</v>
      </c>
      <c r="AJ280" s="4654" t="s">
        <v>233</v>
      </c>
      <c r="AK280" s="4754" t="s">
        <v>233</v>
      </c>
      <c r="AL280" s="4692"/>
      <c r="AM280" s="4670"/>
      <c r="AN280" s="4701"/>
      <c r="AO280" s="4694"/>
      <c r="AP280" s="4679"/>
      <c r="AQ280" s="4528"/>
      <c r="AR280" s="4532"/>
      <c r="AS280" s="4532"/>
    </row>
    <row r="281" spans="1:45" s="4721" customFormat="1">
      <c r="A281" s="1135"/>
      <c r="C281" s="4671"/>
      <c r="D281" s="4672"/>
      <c r="E281" s="4702" t="s">
        <v>2031</v>
      </c>
      <c r="F281" s="4662"/>
      <c r="G281" s="4737"/>
      <c r="H281" s="4687"/>
      <c r="I281" s="4687"/>
      <c r="J281" s="4687"/>
      <c r="K281" s="4687"/>
      <c r="L281" s="4687"/>
      <c r="M281" s="4687"/>
      <c r="N281" s="4687"/>
      <c r="O281" s="4687"/>
      <c r="P281" s="4687"/>
      <c r="Q281" s="4687"/>
      <c r="R281" s="4687"/>
      <c r="S281" s="4687"/>
      <c r="T281" s="4687"/>
      <c r="U281" s="4687"/>
      <c r="V281" s="4687"/>
      <c r="W281" s="4687"/>
      <c r="X281" s="4687"/>
      <c r="Y281" s="4687"/>
      <c r="Z281" s="4687"/>
      <c r="AA281" s="4687"/>
      <c r="AB281" s="4687"/>
      <c r="AC281" s="4687"/>
      <c r="AD281" s="4687"/>
      <c r="AE281" s="4687"/>
      <c r="AF281" s="4687"/>
      <c r="AG281" s="4687"/>
      <c r="AH281" s="4687"/>
      <c r="AI281" s="4687"/>
      <c r="AJ281" s="4687"/>
      <c r="AK281" s="4759"/>
      <c r="AL281" s="4666">
        <f>IF(E281="","",COUNT($G$266:$AK$266)-AM281)</f>
        <v>0</v>
      </c>
      <c r="AM281" s="4667">
        <f>IF(E281="","",AR281+AS281)</f>
        <v>0</v>
      </c>
      <c r="AN281" s="4667">
        <f>IF(E281="","",COUNTIF(G281:AK281,"休"))</f>
        <v>0</v>
      </c>
      <c r="AO281" s="4668" t="str">
        <f>IF(E281="","",IFERROR(ROUND(AN281/AL281,3),""))</f>
        <v/>
      </c>
      <c r="AP281" s="4679"/>
      <c r="AQ281" s="4528"/>
      <c r="AR281" s="4670">
        <f>+COUNTIF(G281:AK281,"－")</f>
        <v>0</v>
      </c>
      <c r="AS281" s="4670">
        <f>+COUNTIF(G281:AK281,"外")</f>
        <v>0</v>
      </c>
    </row>
    <row r="282" spans="1:45" s="4721" customFormat="1">
      <c r="A282" s="1135"/>
      <c r="C282" s="4671"/>
      <c r="D282" s="4672"/>
      <c r="E282" s="4528"/>
      <c r="F282" s="4696"/>
      <c r="G282" s="4674"/>
      <c r="H282" s="4675"/>
      <c r="I282" s="4675"/>
      <c r="J282" s="4675"/>
      <c r="K282" s="4675"/>
      <c r="L282" s="4675"/>
      <c r="M282" s="4675"/>
      <c r="N282" s="4675"/>
      <c r="O282" s="4675"/>
      <c r="P282" s="4675"/>
      <c r="Q282" s="4675"/>
      <c r="R282" s="4675"/>
      <c r="S282" s="4675"/>
      <c r="T282" s="4675"/>
      <c r="U282" s="4675"/>
      <c r="V282" s="4675"/>
      <c r="W282" s="4675"/>
      <c r="X282" s="4675"/>
      <c r="Y282" s="4675"/>
      <c r="Z282" s="4675"/>
      <c r="AA282" s="4675"/>
      <c r="AB282" s="4675"/>
      <c r="AC282" s="4675"/>
      <c r="AD282" s="4675"/>
      <c r="AE282" s="4675"/>
      <c r="AF282" s="4675"/>
      <c r="AG282" s="4675"/>
      <c r="AH282" s="4675"/>
      <c r="AI282" s="4675"/>
      <c r="AJ282" s="4675"/>
      <c r="AK282" s="4730"/>
      <c r="AL282" s="4666" t="str">
        <f>IF(E282="","",COUNT($G$266:$AK$266)-AM282)</f>
        <v/>
      </c>
      <c r="AM282" s="4667" t="str">
        <f>IF(E282="","",AR282+AS282)</f>
        <v/>
      </c>
      <c r="AN282" s="4667" t="str">
        <f>IF(E282="","",COUNTIF(G282:AK282,"休"))</f>
        <v/>
      </c>
      <c r="AO282" s="4668" t="str">
        <f>IF(E282="","",IFERROR(ROUND(AN282/AL282,3),""))</f>
        <v/>
      </c>
      <c r="AP282" s="4679"/>
      <c r="AQ282" s="4528"/>
      <c r="AR282" s="4670">
        <f>+COUNTIF(G282:AK282,"－")</f>
        <v>0</v>
      </c>
      <c r="AS282" s="4670">
        <f>+COUNTIF(G282:AK282,"外")</f>
        <v>0</v>
      </c>
    </row>
    <row r="283" spans="1:45" s="4721" customFormat="1">
      <c r="A283" s="1135"/>
      <c r="C283" s="4671"/>
      <c r="D283" s="4672"/>
      <c r="E283" s="4704"/>
      <c r="F283" s="4696"/>
      <c r="G283" s="4674"/>
      <c r="H283" s="4675"/>
      <c r="I283" s="4675"/>
      <c r="J283" s="4675"/>
      <c r="K283" s="4675"/>
      <c r="L283" s="4675"/>
      <c r="M283" s="4675"/>
      <c r="N283" s="4675"/>
      <c r="O283" s="4675"/>
      <c r="P283" s="4675"/>
      <c r="Q283" s="4675"/>
      <c r="R283" s="4675"/>
      <c r="S283" s="4675"/>
      <c r="T283" s="4675"/>
      <c r="U283" s="4675"/>
      <c r="V283" s="4675"/>
      <c r="W283" s="4675"/>
      <c r="X283" s="4675"/>
      <c r="Y283" s="4675"/>
      <c r="Z283" s="4675"/>
      <c r="AA283" s="4675"/>
      <c r="AB283" s="4675"/>
      <c r="AC283" s="4675"/>
      <c r="AD283" s="4675"/>
      <c r="AE283" s="4675"/>
      <c r="AF283" s="4675"/>
      <c r="AG283" s="4675"/>
      <c r="AH283" s="4675"/>
      <c r="AI283" s="4675"/>
      <c r="AJ283" s="4675"/>
      <c r="AK283" s="4730"/>
      <c r="AL283" s="4666" t="str">
        <f>IF(E283="","",COUNT($G$266:$AK$266)-AM283)</f>
        <v/>
      </c>
      <c r="AM283" s="4667" t="str">
        <f>IF(E283="","",AR283+AS283)</f>
        <v/>
      </c>
      <c r="AN283" s="4667" t="str">
        <f>IF(E283="","",COUNTIF(G283:AK283,"休"))</f>
        <v/>
      </c>
      <c r="AO283" s="4668" t="str">
        <f>IF(E283="","",IFERROR(ROUND(AN283/AL283,3),""))</f>
        <v/>
      </c>
      <c r="AP283" s="4679"/>
      <c r="AQ283" s="4528"/>
      <c r="AR283" s="4670">
        <f>+COUNTIF(G283:AK283,"－")</f>
        <v>0</v>
      </c>
      <c r="AS283" s="4670">
        <f>+COUNTIF(G283:AK283,"外")</f>
        <v>0</v>
      </c>
    </row>
    <row r="284" spans="1:45" s="4721" customFormat="1" ht="14.25" thickBot="1">
      <c r="A284" s="1135"/>
      <c r="C284" s="4681"/>
      <c r="D284" s="4682"/>
      <c r="E284" s="4697"/>
      <c r="F284" s="4698"/>
      <c r="G284" s="4757"/>
      <c r="H284" s="4738"/>
      <c r="I284" s="4738"/>
      <c r="J284" s="4738"/>
      <c r="K284" s="4738"/>
      <c r="L284" s="4738"/>
      <c r="M284" s="4738"/>
      <c r="N284" s="4738"/>
      <c r="O284" s="4738"/>
      <c r="P284" s="4738"/>
      <c r="Q284" s="4738"/>
      <c r="R284" s="4738"/>
      <c r="S284" s="4738"/>
      <c r="T284" s="4738"/>
      <c r="U284" s="4738"/>
      <c r="V284" s="4738"/>
      <c r="W284" s="4738"/>
      <c r="X284" s="4738"/>
      <c r="Y284" s="4738"/>
      <c r="Z284" s="4738"/>
      <c r="AA284" s="4738"/>
      <c r="AB284" s="4738"/>
      <c r="AC284" s="4738"/>
      <c r="AD284" s="4738"/>
      <c r="AE284" s="4738"/>
      <c r="AF284" s="4738"/>
      <c r="AG284" s="4738"/>
      <c r="AH284" s="4738"/>
      <c r="AI284" s="4738"/>
      <c r="AJ284" s="4738"/>
      <c r="AK284" s="4758"/>
      <c r="AL284" s="4707" t="str">
        <f>IF(E284="","",COUNT($G$266:$AK$266)-AM284)</f>
        <v/>
      </c>
      <c r="AM284" s="4689" t="str">
        <f>IF(E284="","",AR284+AS284)</f>
        <v/>
      </c>
      <c r="AN284" s="4689" t="str">
        <f>IF(E284="","",COUNTIF(G284:AK284,"休"))</f>
        <v/>
      </c>
      <c r="AO284" s="4668" t="str">
        <f>IF(E284="","",IFERROR(ROUND(AN284/AL284,3),""))</f>
        <v/>
      </c>
      <c r="AP284" s="4709"/>
      <c r="AQ284" s="4528"/>
      <c r="AR284" s="4670">
        <f>+COUNTIF(G284:AK284,"－")</f>
        <v>0</v>
      </c>
      <c r="AS284" s="4670">
        <f>+COUNTIF(G284:AK284,"外")</f>
        <v>0</v>
      </c>
    </row>
    <row r="285" spans="1:45" ht="14.25" thickBot="1">
      <c r="C285" s="4710"/>
      <c r="D285" s="4711"/>
      <c r="E285" s="4704"/>
      <c r="F285" s="4623"/>
      <c r="G285" s="4665"/>
      <c r="H285" s="4665"/>
      <c r="I285" s="4665"/>
      <c r="J285" s="4665"/>
      <c r="K285" s="4665"/>
      <c r="L285" s="4665"/>
      <c r="M285" s="4665"/>
      <c r="N285" s="4665"/>
      <c r="O285" s="4665"/>
      <c r="P285" s="4665"/>
      <c r="Q285" s="4665"/>
      <c r="R285" s="4665"/>
      <c r="S285" s="4665"/>
      <c r="T285" s="4665"/>
      <c r="U285" s="4665"/>
      <c r="V285" s="4665"/>
      <c r="W285" s="4665"/>
      <c r="X285" s="4665"/>
      <c r="Y285" s="4665"/>
      <c r="Z285" s="4665"/>
      <c r="AA285" s="4665"/>
      <c r="AB285" s="4665"/>
      <c r="AC285" s="4665"/>
      <c r="AD285" s="4665"/>
      <c r="AE285" s="4665"/>
      <c r="AF285" s="4665"/>
      <c r="AG285" s="4665"/>
      <c r="AH285" s="4665"/>
      <c r="AI285" s="4665"/>
      <c r="AJ285" s="4665"/>
      <c r="AK285" s="4665"/>
      <c r="AL285" s="4712"/>
      <c r="AM285" s="4713"/>
      <c r="AO285" s="4714" t="s">
        <v>2018</v>
      </c>
      <c r="AP285" s="4715" t="e">
        <f>IF(AP269&gt;=0.285,"OK","NG")</f>
        <v>#DIV/0!</v>
      </c>
      <c r="AR285" s="4713"/>
      <c r="AS285" s="4713"/>
    </row>
    <row r="286" spans="1:45" s="4721" customFormat="1">
      <c r="A286" s="1135"/>
      <c r="F286" s="4616"/>
      <c r="G286" s="4616"/>
      <c r="H286" s="4616"/>
      <c r="I286" s="4616"/>
      <c r="J286" s="4760"/>
      <c r="K286" s="4616"/>
      <c r="L286" s="4616"/>
      <c r="M286" s="4616"/>
      <c r="N286" s="4616"/>
      <c r="O286" s="4616"/>
      <c r="P286" s="4616"/>
      <c r="Q286" s="4616"/>
      <c r="R286" s="4616"/>
      <c r="S286" s="4616"/>
      <c r="T286" s="4616"/>
      <c r="U286" s="4616"/>
      <c r="V286" s="4616"/>
      <c r="W286" s="4616"/>
      <c r="X286" s="4616"/>
      <c r="Y286" s="4616"/>
      <c r="Z286" s="4616"/>
      <c r="AA286" s="4616"/>
      <c r="AB286" s="4616"/>
      <c r="AC286" s="4616"/>
      <c r="AD286" s="4616"/>
      <c r="AE286" s="4616"/>
      <c r="AF286" s="4616"/>
      <c r="AG286" s="4616"/>
      <c r="AH286" s="4616"/>
      <c r="AI286" s="4616"/>
      <c r="AJ286" s="4616"/>
      <c r="AK286" s="4616"/>
      <c r="AM286" s="4616"/>
      <c r="AO286" s="4751"/>
    </row>
    <row r="287" spans="1:45" hidden="1">
      <c r="G287" s="4529" t="e">
        <f>YEAR(G290)</f>
        <v>#VALUE!</v>
      </c>
      <c r="H287" s="4529" t="e">
        <f>MONTH(G290)</f>
        <v>#VALUE!</v>
      </c>
    </row>
    <row r="288" spans="1:45">
      <c r="C288" s="4624"/>
      <c r="D288" s="4625"/>
      <c r="E288" s="4626"/>
      <c r="F288" s="4717" t="s">
        <v>2022</v>
      </c>
      <c r="G288" s="4628" t="e">
        <f>G290</f>
        <v>#VALUE!</v>
      </c>
      <c r="H288" s="4629"/>
      <c r="I288" s="4629"/>
      <c r="J288" s="4629"/>
      <c r="K288" s="4629"/>
      <c r="L288" s="4629"/>
      <c r="M288" s="4629"/>
      <c r="N288" s="4629"/>
      <c r="O288" s="4629"/>
      <c r="P288" s="4629"/>
      <c r="Q288" s="4629"/>
      <c r="R288" s="4629"/>
      <c r="S288" s="4629"/>
      <c r="T288" s="4629"/>
      <c r="U288" s="4629"/>
      <c r="V288" s="4629"/>
      <c r="W288" s="4629"/>
      <c r="X288" s="4629"/>
      <c r="Y288" s="4629"/>
      <c r="Z288" s="4629"/>
      <c r="AA288" s="4629"/>
      <c r="AB288" s="4629"/>
      <c r="AC288" s="4629"/>
      <c r="AD288" s="4629"/>
      <c r="AE288" s="4629"/>
      <c r="AF288" s="4629"/>
      <c r="AG288" s="4629"/>
      <c r="AH288" s="4629"/>
      <c r="AI288" s="4629"/>
      <c r="AJ288" s="4629"/>
      <c r="AK288" s="4629"/>
      <c r="AL288" s="4739" t="s">
        <v>2045</v>
      </c>
      <c r="AM288" s="4740" t="s">
        <v>2044</v>
      </c>
      <c r="AN288" s="4741" t="s">
        <v>1920</v>
      </c>
      <c r="AO288" s="4553" t="s">
        <v>2043</v>
      </c>
      <c r="AP288" s="4551" t="s">
        <v>2042</v>
      </c>
      <c r="AR288" s="4631" t="s">
        <v>2059</v>
      </c>
      <c r="AS288" s="4631" t="s">
        <v>1951</v>
      </c>
    </row>
    <row r="289" spans="1:45" ht="13.5" hidden="1" customHeight="1">
      <c r="C289" s="4632"/>
      <c r="D289" s="4633"/>
      <c r="E289" s="4634"/>
      <c r="F289" s="4718"/>
      <c r="G289" s="4640" t="e">
        <f>DATE($G287,$H287,1)</f>
        <v>#VALUE!</v>
      </c>
      <c r="H289" s="4640" t="e">
        <f t="shared" ref="H289:AK289" si="103">G289+1</f>
        <v>#VALUE!</v>
      </c>
      <c r="I289" s="4640" t="e">
        <f t="shared" si="103"/>
        <v>#VALUE!</v>
      </c>
      <c r="J289" s="4640" t="e">
        <f t="shared" si="103"/>
        <v>#VALUE!</v>
      </c>
      <c r="K289" s="4640" t="e">
        <f t="shared" si="103"/>
        <v>#VALUE!</v>
      </c>
      <c r="L289" s="4640" t="e">
        <f t="shared" si="103"/>
        <v>#VALUE!</v>
      </c>
      <c r="M289" s="4640" t="e">
        <f t="shared" si="103"/>
        <v>#VALUE!</v>
      </c>
      <c r="N289" s="4640" t="e">
        <f t="shared" si="103"/>
        <v>#VALUE!</v>
      </c>
      <c r="O289" s="4640" t="e">
        <f t="shared" si="103"/>
        <v>#VALUE!</v>
      </c>
      <c r="P289" s="4640" t="e">
        <f t="shared" si="103"/>
        <v>#VALUE!</v>
      </c>
      <c r="Q289" s="4640" t="e">
        <f t="shared" si="103"/>
        <v>#VALUE!</v>
      </c>
      <c r="R289" s="4640" t="e">
        <f t="shared" si="103"/>
        <v>#VALUE!</v>
      </c>
      <c r="S289" s="4640" t="e">
        <f t="shared" si="103"/>
        <v>#VALUE!</v>
      </c>
      <c r="T289" s="4640" t="e">
        <f t="shared" si="103"/>
        <v>#VALUE!</v>
      </c>
      <c r="U289" s="4640" t="e">
        <f t="shared" si="103"/>
        <v>#VALUE!</v>
      </c>
      <c r="V289" s="4640" t="e">
        <f t="shared" si="103"/>
        <v>#VALUE!</v>
      </c>
      <c r="W289" s="4640" t="e">
        <f t="shared" si="103"/>
        <v>#VALUE!</v>
      </c>
      <c r="X289" s="4640" t="e">
        <f t="shared" si="103"/>
        <v>#VALUE!</v>
      </c>
      <c r="Y289" s="4640" t="e">
        <f t="shared" si="103"/>
        <v>#VALUE!</v>
      </c>
      <c r="Z289" s="4640" t="e">
        <f t="shared" si="103"/>
        <v>#VALUE!</v>
      </c>
      <c r="AA289" s="4640" t="e">
        <f t="shared" si="103"/>
        <v>#VALUE!</v>
      </c>
      <c r="AB289" s="4640" t="e">
        <f t="shared" si="103"/>
        <v>#VALUE!</v>
      </c>
      <c r="AC289" s="4640" t="e">
        <f t="shared" si="103"/>
        <v>#VALUE!</v>
      </c>
      <c r="AD289" s="4640" t="e">
        <f t="shared" si="103"/>
        <v>#VALUE!</v>
      </c>
      <c r="AE289" s="4640" t="e">
        <f t="shared" si="103"/>
        <v>#VALUE!</v>
      </c>
      <c r="AF289" s="4640" t="e">
        <f t="shared" si="103"/>
        <v>#VALUE!</v>
      </c>
      <c r="AG289" s="4640" t="e">
        <f t="shared" si="103"/>
        <v>#VALUE!</v>
      </c>
      <c r="AH289" s="4640" t="e">
        <f t="shared" si="103"/>
        <v>#VALUE!</v>
      </c>
      <c r="AI289" s="4640" t="e">
        <f t="shared" si="103"/>
        <v>#VALUE!</v>
      </c>
      <c r="AJ289" s="4640" t="e">
        <f t="shared" si="103"/>
        <v>#VALUE!</v>
      </c>
      <c r="AK289" s="4640" t="e">
        <f t="shared" si="103"/>
        <v>#VALUE!</v>
      </c>
      <c r="AL289" s="4742"/>
      <c r="AM289" s="4743"/>
      <c r="AN289" s="4744"/>
      <c r="AO289" s="4553"/>
      <c r="AP289" s="4551"/>
      <c r="AR289" s="4631"/>
      <c r="AS289" s="4631"/>
    </row>
    <row r="290" spans="1:45">
      <c r="C290" s="4632"/>
      <c r="D290" s="4633"/>
      <c r="E290" s="4634"/>
      <c r="F290" s="4719" t="s">
        <v>1655</v>
      </c>
      <c r="G290" s="4720" t="e">
        <f>IF(EDATE(G265,1)&gt;$G$7,"",EDATE(G265,1))</f>
        <v>#VALUE!</v>
      </c>
      <c r="H290" s="4640" t="e">
        <f t="shared" ref="H290:AK290" si="104">IF(H289&gt;$G$7,"",IF(G290=EOMONTH(DATE($G287,$H287,1),0),"",IF(G290="","",G290+1)))</f>
        <v>#VALUE!</v>
      </c>
      <c r="I290" s="4640" t="e">
        <f t="shared" si="104"/>
        <v>#VALUE!</v>
      </c>
      <c r="J290" s="4640" t="e">
        <f t="shared" si="104"/>
        <v>#VALUE!</v>
      </c>
      <c r="K290" s="4640" t="e">
        <f t="shared" si="104"/>
        <v>#VALUE!</v>
      </c>
      <c r="L290" s="4640" t="e">
        <f t="shared" si="104"/>
        <v>#VALUE!</v>
      </c>
      <c r="M290" s="4640" t="e">
        <f t="shared" si="104"/>
        <v>#VALUE!</v>
      </c>
      <c r="N290" s="4640" t="e">
        <f t="shared" si="104"/>
        <v>#VALUE!</v>
      </c>
      <c r="O290" s="4640" t="e">
        <f t="shared" si="104"/>
        <v>#VALUE!</v>
      </c>
      <c r="P290" s="4640" t="e">
        <f t="shared" si="104"/>
        <v>#VALUE!</v>
      </c>
      <c r="Q290" s="4640" t="e">
        <f t="shared" si="104"/>
        <v>#VALUE!</v>
      </c>
      <c r="R290" s="4640" t="e">
        <f t="shared" si="104"/>
        <v>#VALUE!</v>
      </c>
      <c r="S290" s="4640" t="e">
        <f t="shared" si="104"/>
        <v>#VALUE!</v>
      </c>
      <c r="T290" s="4640" t="e">
        <f t="shared" si="104"/>
        <v>#VALUE!</v>
      </c>
      <c r="U290" s="4640" t="e">
        <f t="shared" si="104"/>
        <v>#VALUE!</v>
      </c>
      <c r="V290" s="4640" t="e">
        <f t="shared" si="104"/>
        <v>#VALUE!</v>
      </c>
      <c r="W290" s="4640" t="e">
        <f t="shared" si="104"/>
        <v>#VALUE!</v>
      </c>
      <c r="X290" s="4640" t="e">
        <f t="shared" si="104"/>
        <v>#VALUE!</v>
      </c>
      <c r="Y290" s="4640" t="e">
        <f t="shared" si="104"/>
        <v>#VALUE!</v>
      </c>
      <c r="Z290" s="4640" t="e">
        <f t="shared" si="104"/>
        <v>#VALUE!</v>
      </c>
      <c r="AA290" s="4640" t="e">
        <f t="shared" si="104"/>
        <v>#VALUE!</v>
      </c>
      <c r="AB290" s="4640" t="e">
        <f t="shared" si="104"/>
        <v>#VALUE!</v>
      </c>
      <c r="AC290" s="4640" t="e">
        <f t="shared" si="104"/>
        <v>#VALUE!</v>
      </c>
      <c r="AD290" s="4640" t="e">
        <f t="shared" si="104"/>
        <v>#VALUE!</v>
      </c>
      <c r="AE290" s="4640" t="e">
        <f t="shared" si="104"/>
        <v>#VALUE!</v>
      </c>
      <c r="AF290" s="4640" t="e">
        <f t="shared" si="104"/>
        <v>#VALUE!</v>
      </c>
      <c r="AG290" s="4640" t="e">
        <f t="shared" si="104"/>
        <v>#VALUE!</v>
      </c>
      <c r="AH290" s="4640" t="e">
        <f t="shared" si="104"/>
        <v>#VALUE!</v>
      </c>
      <c r="AI290" s="4640" t="e">
        <f t="shared" si="104"/>
        <v>#VALUE!</v>
      </c>
      <c r="AJ290" s="4640" t="e">
        <f t="shared" si="104"/>
        <v>#VALUE!</v>
      </c>
      <c r="AK290" s="4640" t="e">
        <f t="shared" si="104"/>
        <v>#VALUE!</v>
      </c>
      <c r="AL290" s="4742"/>
      <c r="AM290" s="4743"/>
      <c r="AN290" s="4744"/>
      <c r="AO290" s="4553"/>
      <c r="AP290" s="4551"/>
      <c r="AR290" s="4631"/>
      <c r="AS290" s="4631"/>
    </row>
    <row r="291" spans="1:45" s="4721" customFormat="1">
      <c r="A291" s="1135"/>
      <c r="C291" s="4642"/>
      <c r="D291" s="4643"/>
      <c r="E291" s="4644"/>
      <c r="F291" s="4722" t="s">
        <v>1905</v>
      </c>
      <c r="G291" s="4723" t="str">
        <f t="shared" ref="G291:AK291" si="105">IFERROR(TEXT(WEEKDAY(+G290),"aaa"),"")</f>
        <v/>
      </c>
      <c r="H291" s="4723" t="str">
        <f t="shared" si="105"/>
        <v/>
      </c>
      <c r="I291" s="4723" t="str">
        <f t="shared" si="105"/>
        <v/>
      </c>
      <c r="J291" s="4723" t="str">
        <f t="shared" si="105"/>
        <v/>
      </c>
      <c r="K291" s="4723" t="str">
        <f t="shared" si="105"/>
        <v/>
      </c>
      <c r="L291" s="4723" t="str">
        <f t="shared" si="105"/>
        <v/>
      </c>
      <c r="M291" s="4723" t="str">
        <f t="shared" si="105"/>
        <v/>
      </c>
      <c r="N291" s="4723" t="str">
        <f t="shared" si="105"/>
        <v/>
      </c>
      <c r="O291" s="4723" t="str">
        <f t="shared" si="105"/>
        <v/>
      </c>
      <c r="P291" s="4723" t="str">
        <f t="shared" si="105"/>
        <v/>
      </c>
      <c r="Q291" s="4723" t="str">
        <f t="shared" si="105"/>
        <v/>
      </c>
      <c r="R291" s="4723" t="str">
        <f t="shared" si="105"/>
        <v/>
      </c>
      <c r="S291" s="4723" t="str">
        <f t="shared" si="105"/>
        <v/>
      </c>
      <c r="T291" s="4723" t="str">
        <f t="shared" si="105"/>
        <v/>
      </c>
      <c r="U291" s="4723" t="str">
        <f t="shared" si="105"/>
        <v/>
      </c>
      <c r="V291" s="4723" t="str">
        <f t="shared" si="105"/>
        <v/>
      </c>
      <c r="W291" s="4723" t="str">
        <f t="shared" si="105"/>
        <v/>
      </c>
      <c r="X291" s="4723" t="str">
        <f t="shared" si="105"/>
        <v/>
      </c>
      <c r="Y291" s="4723" t="str">
        <f t="shared" si="105"/>
        <v/>
      </c>
      <c r="Z291" s="4723" t="str">
        <f t="shared" si="105"/>
        <v/>
      </c>
      <c r="AA291" s="4723" t="str">
        <f t="shared" si="105"/>
        <v/>
      </c>
      <c r="AB291" s="4723" t="str">
        <f t="shared" si="105"/>
        <v/>
      </c>
      <c r="AC291" s="4723" t="str">
        <f t="shared" si="105"/>
        <v/>
      </c>
      <c r="AD291" s="4723" t="str">
        <f t="shared" si="105"/>
        <v/>
      </c>
      <c r="AE291" s="4723" t="str">
        <f t="shared" si="105"/>
        <v/>
      </c>
      <c r="AF291" s="4723" t="str">
        <f t="shared" si="105"/>
        <v/>
      </c>
      <c r="AG291" s="4723" t="str">
        <f t="shared" si="105"/>
        <v/>
      </c>
      <c r="AH291" s="4723" t="str">
        <f t="shared" si="105"/>
        <v/>
      </c>
      <c r="AI291" s="4723" t="str">
        <f t="shared" si="105"/>
        <v/>
      </c>
      <c r="AJ291" s="4723" t="str">
        <f t="shared" si="105"/>
        <v/>
      </c>
      <c r="AK291" s="4723" t="str">
        <f t="shared" si="105"/>
        <v/>
      </c>
      <c r="AL291" s="4742"/>
      <c r="AM291" s="4743"/>
      <c r="AN291" s="4744"/>
      <c r="AO291" s="4553"/>
      <c r="AP291" s="4551"/>
      <c r="AQ291" s="4528"/>
      <c r="AR291" s="4631"/>
      <c r="AS291" s="4631"/>
    </row>
    <row r="292" spans="1:45" s="4721" customFormat="1" ht="21" customHeight="1">
      <c r="A292" s="1135"/>
      <c r="C292" s="4724" t="s">
        <v>2041</v>
      </c>
      <c r="D292" s="4725" t="s">
        <v>2058</v>
      </c>
      <c r="E292" s="4651" t="s">
        <v>2057</v>
      </c>
      <c r="F292" s="4652" t="s">
        <v>2019</v>
      </c>
      <c r="G292" s="4653" t="s">
        <v>233</v>
      </c>
      <c r="H292" s="4654" t="s">
        <v>233</v>
      </c>
      <c r="I292" s="4654" t="s">
        <v>233</v>
      </c>
      <c r="J292" s="4654" t="s">
        <v>233</v>
      </c>
      <c r="K292" s="4654" t="s">
        <v>233</v>
      </c>
      <c r="L292" s="4654" t="s">
        <v>233</v>
      </c>
      <c r="M292" s="4654" t="s">
        <v>233</v>
      </c>
      <c r="N292" s="4654" t="s">
        <v>233</v>
      </c>
      <c r="O292" s="4654" t="s">
        <v>233</v>
      </c>
      <c r="P292" s="4654" t="s">
        <v>233</v>
      </c>
      <c r="Q292" s="4654" t="s">
        <v>233</v>
      </c>
      <c r="R292" s="4654" t="s">
        <v>233</v>
      </c>
      <c r="S292" s="4654" t="s">
        <v>233</v>
      </c>
      <c r="T292" s="4654" t="s">
        <v>233</v>
      </c>
      <c r="U292" s="4654" t="s">
        <v>233</v>
      </c>
      <c r="V292" s="4654" t="s">
        <v>233</v>
      </c>
      <c r="W292" s="4654" t="s">
        <v>233</v>
      </c>
      <c r="X292" s="4654" t="s">
        <v>233</v>
      </c>
      <c r="Y292" s="4654" t="s">
        <v>233</v>
      </c>
      <c r="Z292" s="4654" t="s">
        <v>233</v>
      </c>
      <c r="AA292" s="4654" t="s">
        <v>233</v>
      </c>
      <c r="AB292" s="4654" t="s">
        <v>233</v>
      </c>
      <c r="AC292" s="4654" t="s">
        <v>233</v>
      </c>
      <c r="AD292" s="4654" t="s">
        <v>233</v>
      </c>
      <c r="AE292" s="4654" t="s">
        <v>233</v>
      </c>
      <c r="AF292" s="4654" t="s">
        <v>233</v>
      </c>
      <c r="AG292" s="4654" t="s">
        <v>233</v>
      </c>
      <c r="AH292" s="4654" t="s">
        <v>233</v>
      </c>
      <c r="AI292" s="4654" t="s">
        <v>233</v>
      </c>
      <c r="AJ292" s="4654" t="s">
        <v>233</v>
      </c>
      <c r="AK292" s="4754" t="s">
        <v>233</v>
      </c>
      <c r="AL292" s="4745"/>
      <c r="AM292" s="4746"/>
      <c r="AN292" s="4747"/>
      <c r="AO292" s="4656" t="s">
        <v>2056</v>
      </c>
      <c r="AP292" s="4655" t="s">
        <v>1949</v>
      </c>
      <c r="AQ292" s="4528"/>
      <c r="AR292" s="4657"/>
      <c r="AS292" s="4657"/>
    </row>
    <row r="293" spans="1:45" s="4721" customFormat="1" ht="13.5" customHeight="1">
      <c r="A293" s="1135"/>
      <c r="C293" s="4659" t="s">
        <v>1919</v>
      </c>
      <c r="D293" s="4660" t="s">
        <v>1918</v>
      </c>
      <c r="E293" s="4661" t="s">
        <v>2033</v>
      </c>
      <c r="F293" s="4662"/>
      <c r="G293" s="4755"/>
      <c r="H293" s="4733"/>
      <c r="I293" s="4733"/>
      <c r="J293" s="4733"/>
      <c r="K293" s="4733"/>
      <c r="L293" s="4733"/>
      <c r="M293" s="4733"/>
      <c r="N293" s="4733"/>
      <c r="O293" s="4733"/>
      <c r="P293" s="4733"/>
      <c r="Q293" s="4733"/>
      <c r="R293" s="4733"/>
      <c r="S293" s="4733"/>
      <c r="T293" s="4733"/>
      <c r="U293" s="4733"/>
      <c r="V293" s="4733"/>
      <c r="W293" s="4733"/>
      <c r="X293" s="4733"/>
      <c r="Y293" s="4733"/>
      <c r="Z293" s="4733"/>
      <c r="AA293" s="4733"/>
      <c r="AB293" s="4733"/>
      <c r="AC293" s="4733"/>
      <c r="AD293" s="4733"/>
      <c r="AE293" s="4733"/>
      <c r="AF293" s="4733"/>
      <c r="AG293" s="4733"/>
      <c r="AH293" s="4733"/>
      <c r="AI293" s="4733"/>
      <c r="AJ293" s="4733"/>
      <c r="AK293" s="4756"/>
      <c r="AL293" s="4666">
        <f t="shared" ref="AL293:AL298" si="106">IF(E293="","",COUNT($G$290:$AK$290)-AM293)</f>
        <v>0</v>
      </c>
      <c r="AM293" s="4667">
        <f t="shared" ref="AM293:AM298" si="107">IF(E293="","",AR293+AS293)</f>
        <v>0</v>
      </c>
      <c r="AN293" s="4667">
        <f t="shared" ref="AN293:AN298" si="108">IF(E293="","",COUNTIF(G293:AK293,"休"))</f>
        <v>0</v>
      </c>
      <c r="AO293" s="4668" t="str">
        <f t="shared" ref="AO293:AO298" si="109">IF(E293="","",IFERROR(ROUND(AN293/AL293,3),""))</f>
        <v/>
      </c>
      <c r="AP293" s="4669" t="e">
        <f>ROUND(AVERAGE(AO293:AO308),3)</f>
        <v>#DIV/0!</v>
      </c>
      <c r="AQ293" s="4528"/>
      <c r="AR293" s="4670">
        <f t="shared" ref="AR293:AR298" si="110">+COUNTIF(G293:AK293,"－")</f>
        <v>0</v>
      </c>
      <c r="AS293" s="4670">
        <f t="shared" ref="AS293:AS298" si="111">+COUNTIF(G293:AK293,"外")</f>
        <v>0</v>
      </c>
    </row>
    <row r="294" spans="1:45" s="4721" customFormat="1" ht="13.5" customHeight="1">
      <c r="A294" s="1135"/>
      <c r="C294" s="4671"/>
      <c r="D294" s="4672"/>
      <c r="E294" s="4673" t="s">
        <v>2031</v>
      </c>
      <c r="F294" s="4662"/>
      <c r="G294" s="4674"/>
      <c r="H294" s="4675"/>
      <c r="I294" s="4675"/>
      <c r="J294" s="4675"/>
      <c r="K294" s="4675"/>
      <c r="L294" s="4675"/>
      <c r="M294" s="4675"/>
      <c r="N294" s="4675"/>
      <c r="O294" s="4675"/>
      <c r="P294" s="4675"/>
      <c r="Q294" s="4675"/>
      <c r="R294" s="4675"/>
      <c r="S294" s="4675"/>
      <c r="T294" s="4675"/>
      <c r="U294" s="4675"/>
      <c r="V294" s="4675"/>
      <c r="W294" s="4675"/>
      <c r="X294" s="4675"/>
      <c r="Y294" s="4675"/>
      <c r="Z294" s="4675"/>
      <c r="AA294" s="4675"/>
      <c r="AB294" s="4675"/>
      <c r="AC294" s="4675"/>
      <c r="AD294" s="4675"/>
      <c r="AE294" s="4675"/>
      <c r="AF294" s="4675"/>
      <c r="AG294" s="4675"/>
      <c r="AH294" s="4675"/>
      <c r="AI294" s="4675"/>
      <c r="AJ294" s="4675"/>
      <c r="AK294" s="4730"/>
      <c r="AL294" s="4666">
        <f t="shared" si="106"/>
        <v>0</v>
      </c>
      <c r="AM294" s="4667">
        <f t="shared" si="107"/>
        <v>0</v>
      </c>
      <c r="AN294" s="4667">
        <f t="shared" si="108"/>
        <v>0</v>
      </c>
      <c r="AO294" s="4668" t="str">
        <f t="shared" si="109"/>
        <v/>
      </c>
      <c r="AP294" s="4679"/>
      <c r="AQ294" s="4528"/>
      <c r="AR294" s="4670">
        <f t="shared" si="110"/>
        <v>0</v>
      </c>
      <c r="AS294" s="4670">
        <f t="shared" si="111"/>
        <v>0</v>
      </c>
    </row>
    <row r="295" spans="1:45" s="4721" customFormat="1">
      <c r="A295" s="1135"/>
      <c r="C295" s="4671"/>
      <c r="D295" s="4672"/>
      <c r="E295" s="4673" t="s">
        <v>2038</v>
      </c>
      <c r="F295" s="4662"/>
      <c r="G295" s="4674"/>
      <c r="H295" s="4675"/>
      <c r="I295" s="4675"/>
      <c r="J295" s="4675"/>
      <c r="K295" s="4675"/>
      <c r="L295" s="4675"/>
      <c r="M295" s="4675"/>
      <c r="N295" s="4675"/>
      <c r="O295" s="4675"/>
      <c r="P295" s="4675"/>
      <c r="Q295" s="4675"/>
      <c r="R295" s="4675"/>
      <c r="S295" s="4675"/>
      <c r="T295" s="4675"/>
      <c r="U295" s="4675"/>
      <c r="V295" s="4675"/>
      <c r="W295" s="4675"/>
      <c r="X295" s="4675"/>
      <c r="Y295" s="4675"/>
      <c r="Z295" s="4675"/>
      <c r="AA295" s="4675"/>
      <c r="AB295" s="4675"/>
      <c r="AC295" s="4675"/>
      <c r="AD295" s="4675"/>
      <c r="AE295" s="4675"/>
      <c r="AF295" s="4675"/>
      <c r="AG295" s="4675"/>
      <c r="AH295" s="4675"/>
      <c r="AI295" s="4675"/>
      <c r="AJ295" s="4675"/>
      <c r="AK295" s="4730"/>
      <c r="AL295" s="4666">
        <f t="shared" si="106"/>
        <v>0</v>
      </c>
      <c r="AM295" s="4667">
        <f t="shared" si="107"/>
        <v>0</v>
      </c>
      <c r="AN295" s="4667">
        <f t="shared" si="108"/>
        <v>0</v>
      </c>
      <c r="AO295" s="4668" t="str">
        <f t="shared" si="109"/>
        <v/>
      </c>
      <c r="AP295" s="4679"/>
      <c r="AQ295" s="4528"/>
      <c r="AR295" s="4670">
        <f t="shared" si="110"/>
        <v>0</v>
      </c>
      <c r="AS295" s="4670">
        <f t="shared" si="111"/>
        <v>0</v>
      </c>
    </row>
    <row r="296" spans="1:45" s="4721" customFormat="1">
      <c r="A296" s="1135"/>
      <c r="C296" s="4671"/>
      <c r="D296" s="4672"/>
      <c r="E296" s="4673" t="s">
        <v>2037</v>
      </c>
      <c r="F296" s="4680"/>
      <c r="G296" s="4674"/>
      <c r="H296" s="4675"/>
      <c r="I296" s="4675"/>
      <c r="J296" s="4675"/>
      <c r="K296" s="4675"/>
      <c r="L296" s="4675"/>
      <c r="M296" s="4675"/>
      <c r="N296" s="4675"/>
      <c r="O296" s="4675"/>
      <c r="P296" s="4675"/>
      <c r="Q296" s="4675"/>
      <c r="R296" s="4675"/>
      <c r="S296" s="4675"/>
      <c r="T296" s="4675"/>
      <c r="U296" s="4675"/>
      <c r="V296" s="4675"/>
      <c r="W296" s="4675"/>
      <c r="X296" s="4675"/>
      <c r="Y296" s="4675"/>
      <c r="Z296" s="4675"/>
      <c r="AA296" s="4675"/>
      <c r="AB296" s="4675"/>
      <c r="AC296" s="4675"/>
      <c r="AD296" s="4675"/>
      <c r="AE296" s="4675"/>
      <c r="AF296" s="4675"/>
      <c r="AG296" s="4675"/>
      <c r="AH296" s="4675"/>
      <c r="AI296" s="4675"/>
      <c r="AJ296" s="4675"/>
      <c r="AK296" s="4730"/>
      <c r="AL296" s="4666">
        <f t="shared" si="106"/>
        <v>0</v>
      </c>
      <c r="AM296" s="4667">
        <f t="shared" si="107"/>
        <v>0</v>
      </c>
      <c r="AN296" s="4667">
        <f t="shared" si="108"/>
        <v>0</v>
      </c>
      <c r="AO296" s="4668" t="str">
        <f t="shared" si="109"/>
        <v/>
      </c>
      <c r="AP296" s="4679"/>
      <c r="AQ296" s="4528"/>
      <c r="AR296" s="4670">
        <f t="shared" si="110"/>
        <v>0</v>
      </c>
      <c r="AS296" s="4670">
        <f t="shared" si="111"/>
        <v>0</v>
      </c>
    </row>
    <row r="297" spans="1:45" s="4721" customFormat="1">
      <c r="A297" s="1135"/>
      <c r="C297" s="4671"/>
      <c r="D297" s="4672"/>
      <c r="E297" s="4673" t="s">
        <v>2036</v>
      </c>
      <c r="F297" s="4662"/>
      <c r="G297" s="4674"/>
      <c r="H297" s="4675"/>
      <c r="I297" s="4675"/>
      <c r="J297" s="4675"/>
      <c r="K297" s="4675"/>
      <c r="L297" s="4675"/>
      <c r="M297" s="4675"/>
      <c r="N297" s="4675"/>
      <c r="O297" s="4675"/>
      <c r="P297" s="4675"/>
      <c r="Q297" s="4675"/>
      <c r="R297" s="4675"/>
      <c r="S297" s="4675"/>
      <c r="T297" s="4675"/>
      <c r="U297" s="4675"/>
      <c r="V297" s="4675"/>
      <c r="W297" s="4675"/>
      <c r="X297" s="4675"/>
      <c r="Y297" s="4675"/>
      <c r="Z297" s="4675"/>
      <c r="AA297" s="4675"/>
      <c r="AB297" s="4675"/>
      <c r="AC297" s="4675"/>
      <c r="AD297" s="4675"/>
      <c r="AE297" s="4675"/>
      <c r="AF297" s="4675"/>
      <c r="AG297" s="4675"/>
      <c r="AH297" s="4675"/>
      <c r="AI297" s="4675"/>
      <c r="AJ297" s="4675"/>
      <c r="AK297" s="4730"/>
      <c r="AL297" s="4666">
        <f t="shared" si="106"/>
        <v>0</v>
      </c>
      <c r="AM297" s="4667">
        <f t="shared" si="107"/>
        <v>0</v>
      </c>
      <c r="AN297" s="4667">
        <f t="shared" si="108"/>
        <v>0</v>
      </c>
      <c r="AO297" s="4668" t="str">
        <f t="shared" si="109"/>
        <v/>
      </c>
      <c r="AP297" s="4679"/>
      <c r="AQ297" s="4528"/>
      <c r="AR297" s="4670">
        <f t="shared" si="110"/>
        <v>0</v>
      </c>
      <c r="AS297" s="4670">
        <f t="shared" si="111"/>
        <v>0</v>
      </c>
    </row>
    <row r="298" spans="1:45" s="4721" customFormat="1">
      <c r="A298" s="1135"/>
      <c r="C298" s="4681"/>
      <c r="D298" s="4682"/>
      <c r="E298" s="4683">
        <f>F$29</f>
        <v>0</v>
      </c>
      <c r="F298" s="4684"/>
      <c r="G298" s="4757"/>
      <c r="H298" s="4738"/>
      <c r="I298" s="4738"/>
      <c r="J298" s="4738"/>
      <c r="K298" s="4738"/>
      <c r="L298" s="4738"/>
      <c r="M298" s="4738"/>
      <c r="N298" s="4738"/>
      <c r="O298" s="4738"/>
      <c r="P298" s="4738"/>
      <c r="Q298" s="4738"/>
      <c r="R298" s="4738"/>
      <c r="S298" s="4738"/>
      <c r="T298" s="4738"/>
      <c r="U298" s="4738"/>
      <c r="V298" s="4738"/>
      <c r="W298" s="4738"/>
      <c r="X298" s="4738"/>
      <c r="Y298" s="4738"/>
      <c r="Z298" s="4738"/>
      <c r="AA298" s="4738"/>
      <c r="AB298" s="4738"/>
      <c r="AC298" s="4738"/>
      <c r="AD298" s="4738"/>
      <c r="AE298" s="4738"/>
      <c r="AF298" s="4738"/>
      <c r="AG298" s="4738"/>
      <c r="AH298" s="4738"/>
      <c r="AI298" s="4738"/>
      <c r="AJ298" s="4738"/>
      <c r="AK298" s="4758"/>
      <c r="AL298" s="4666">
        <f t="shared" si="106"/>
        <v>0</v>
      </c>
      <c r="AM298" s="4667">
        <f t="shared" si="107"/>
        <v>0</v>
      </c>
      <c r="AN298" s="4689">
        <f t="shared" si="108"/>
        <v>0</v>
      </c>
      <c r="AO298" s="4668" t="str">
        <f t="shared" si="109"/>
        <v/>
      </c>
      <c r="AP298" s="4679"/>
      <c r="AQ298" s="4528"/>
      <c r="AR298" s="4670">
        <f t="shared" si="110"/>
        <v>0</v>
      </c>
      <c r="AS298" s="4670">
        <f t="shared" si="111"/>
        <v>0</v>
      </c>
    </row>
    <row r="299" spans="1:45" s="4721" customFormat="1" ht="15">
      <c r="A299" s="1135"/>
      <c r="C299" s="4659" t="s">
        <v>1917</v>
      </c>
      <c r="D299" s="4660" t="s">
        <v>1916</v>
      </c>
      <c r="E299" s="4651" t="s">
        <v>2055</v>
      </c>
      <c r="F299" s="4690" t="s">
        <v>2019</v>
      </c>
      <c r="G299" s="4653" t="s">
        <v>2047</v>
      </c>
      <c r="H299" s="4654" t="s">
        <v>2047</v>
      </c>
      <c r="I299" s="4654" t="s">
        <v>2047</v>
      </c>
      <c r="J299" s="4654" t="s">
        <v>2047</v>
      </c>
      <c r="K299" s="4654" t="s">
        <v>2054</v>
      </c>
      <c r="L299" s="4654" t="s">
        <v>1921</v>
      </c>
      <c r="M299" s="4654" t="s">
        <v>2054</v>
      </c>
      <c r="N299" s="4654" t="s">
        <v>2054</v>
      </c>
      <c r="O299" s="4654" t="s">
        <v>2047</v>
      </c>
      <c r="P299" s="4654" t="s">
        <v>2053</v>
      </c>
      <c r="Q299" s="4654" t="s">
        <v>1921</v>
      </c>
      <c r="R299" s="4654" t="s">
        <v>2053</v>
      </c>
      <c r="S299" s="4654" t="s">
        <v>2053</v>
      </c>
      <c r="T299" s="4654" t="s">
        <v>2053</v>
      </c>
      <c r="U299" s="4654" t="s">
        <v>2047</v>
      </c>
      <c r="V299" s="4654" t="s">
        <v>2047</v>
      </c>
      <c r="W299" s="4654" t="s">
        <v>2053</v>
      </c>
      <c r="X299" s="4654" t="s">
        <v>2047</v>
      </c>
      <c r="Y299" s="4654" t="s">
        <v>2053</v>
      </c>
      <c r="Z299" s="4654" t="s">
        <v>1921</v>
      </c>
      <c r="AA299" s="4654" t="s">
        <v>2054</v>
      </c>
      <c r="AB299" s="4654" t="s">
        <v>2053</v>
      </c>
      <c r="AC299" s="4654" t="s">
        <v>1921</v>
      </c>
      <c r="AD299" s="4654" t="s">
        <v>2047</v>
      </c>
      <c r="AE299" s="4654" t="s">
        <v>1921</v>
      </c>
      <c r="AF299" s="4654" t="s">
        <v>2053</v>
      </c>
      <c r="AG299" s="4654" t="s">
        <v>2053</v>
      </c>
      <c r="AH299" s="4654" t="s">
        <v>2053</v>
      </c>
      <c r="AI299" s="4654" t="s">
        <v>2053</v>
      </c>
      <c r="AJ299" s="4654" t="s">
        <v>2053</v>
      </c>
      <c r="AK299" s="4754" t="s">
        <v>2047</v>
      </c>
      <c r="AL299" s="4692"/>
      <c r="AM299" s="4670"/>
      <c r="AN299" s="4693"/>
      <c r="AO299" s="4694"/>
      <c r="AP299" s="4679"/>
      <c r="AQ299" s="4528"/>
      <c r="AR299" s="4532"/>
      <c r="AS299" s="4532"/>
    </row>
    <row r="300" spans="1:45" s="4721" customFormat="1">
      <c r="A300" s="1135"/>
      <c r="C300" s="4671"/>
      <c r="D300" s="4672"/>
      <c r="E300" s="4695" t="s">
        <v>2033</v>
      </c>
      <c r="F300" s="4662"/>
      <c r="G300" s="4737"/>
      <c r="H300" s="4687"/>
      <c r="I300" s="4687"/>
      <c r="J300" s="4687"/>
      <c r="K300" s="4687"/>
      <c r="L300" s="4687"/>
      <c r="M300" s="4687"/>
      <c r="N300" s="4687"/>
      <c r="O300" s="4687"/>
      <c r="P300" s="4687"/>
      <c r="Q300" s="4687"/>
      <c r="R300" s="4687"/>
      <c r="S300" s="4687"/>
      <c r="T300" s="4687"/>
      <c r="U300" s="4687"/>
      <c r="V300" s="4687"/>
      <c r="W300" s="4687"/>
      <c r="X300" s="4687"/>
      <c r="Y300" s="4687"/>
      <c r="Z300" s="4687"/>
      <c r="AA300" s="4687"/>
      <c r="AB300" s="4687"/>
      <c r="AC300" s="4687"/>
      <c r="AD300" s="4687"/>
      <c r="AE300" s="4687"/>
      <c r="AF300" s="4687"/>
      <c r="AG300" s="4687"/>
      <c r="AH300" s="4687"/>
      <c r="AI300" s="4687"/>
      <c r="AJ300" s="4687"/>
      <c r="AK300" s="4759"/>
      <c r="AL300" s="4666">
        <f>IF(E300="","",COUNT($G$290:$AK$290)-AM300)</f>
        <v>0</v>
      </c>
      <c r="AM300" s="4667">
        <f>IF(E300="","",AR300+AS300)</f>
        <v>0</v>
      </c>
      <c r="AN300" s="4667">
        <f>IF(E300="","",COUNTIF(G300:AK300,"休"))</f>
        <v>0</v>
      </c>
      <c r="AO300" s="4668" t="str">
        <f>IF(E300="","",IFERROR(ROUND(AN300/AL300,3),""))</f>
        <v/>
      </c>
      <c r="AP300" s="4679"/>
      <c r="AQ300" s="4528"/>
      <c r="AR300" s="4670">
        <f>+COUNTIF(G300:AK300,"－")</f>
        <v>0</v>
      </c>
      <c r="AS300" s="4670">
        <f>+COUNTIF(G300:AK300,"外")</f>
        <v>0</v>
      </c>
    </row>
    <row r="301" spans="1:45" s="4721" customFormat="1">
      <c r="A301" s="1135"/>
      <c r="C301" s="4671"/>
      <c r="D301" s="4672"/>
      <c r="E301" s="4673" t="s">
        <v>2031</v>
      </c>
      <c r="F301" s="4696"/>
      <c r="G301" s="4674"/>
      <c r="H301" s="4675"/>
      <c r="I301" s="4675"/>
      <c r="J301" s="4675"/>
      <c r="K301" s="4675"/>
      <c r="L301" s="4675"/>
      <c r="M301" s="4675"/>
      <c r="N301" s="4675"/>
      <c r="O301" s="4675"/>
      <c r="P301" s="4675"/>
      <c r="Q301" s="4675"/>
      <c r="R301" s="4675"/>
      <c r="S301" s="4675"/>
      <c r="T301" s="4675"/>
      <c r="U301" s="4675"/>
      <c r="V301" s="4675"/>
      <c r="W301" s="4675"/>
      <c r="X301" s="4675"/>
      <c r="Y301" s="4675"/>
      <c r="Z301" s="4675"/>
      <c r="AA301" s="4675"/>
      <c r="AB301" s="4675"/>
      <c r="AC301" s="4675"/>
      <c r="AD301" s="4675"/>
      <c r="AE301" s="4675"/>
      <c r="AF301" s="4675"/>
      <c r="AG301" s="4675"/>
      <c r="AH301" s="4675"/>
      <c r="AI301" s="4675"/>
      <c r="AJ301" s="4675"/>
      <c r="AK301" s="4730"/>
      <c r="AL301" s="4666">
        <f>IF(E301="","",COUNT($G$290:$AK$290)-AM301)</f>
        <v>0</v>
      </c>
      <c r="AM301" s="4667">
        <f>IF(E301="","",AR301+AS301)</f>
        <v>0</v>
      </c>
      <c r="AN301" s="4667">
        <f>IF(E301="","",COUNTIF(G301:AK301,"休"))</f>
        <v>0</v>
      </c>
      <c r="AO301" s="4668" t="str">
        <f>IF(E301="","",IFERROR(ROUND(AN301/AL301,3),""))</f>
        <v/>
      </c>
      <c r="AP301" s="4679"/>
      <c r="AQ301" s="4528"/>
      <c r="AR301" s="4670">
        <f>+COUNTIF(G301:AK301,"－")</f>
        <v>0</v>
      </c>
      <c r="AS301" s="4670">
        <f>+COUNTIF(G301:AK301,"外")</f>
        <v>0</v>
      </c>
    </row>
    <row r="302" spans="1:45" s="4721" customFormat="1">
      <c r="A302" s="1135"/>
      <c r="C302" s="4671"/>
      <c r="D302" s="4672"/>
      <c r="E302" s="4528"/>
      <c r="F302" s="4696"/>
      <c r="G302" s="4674"/>
      <c r="H302" s="4675"/>
      <c r="I302" s="4675"/>
      <c r="J302" s="4675"/>
      <c r="K302" s="4675"/>
      <c r="L302" s="4675"/>
      <c r="M302" s="4675"/>
      <c r="N302" s="4675"/>
      <c r="O302" s="4675"/>
      <c r="P302" s="4675"/>
      <c r="Q302" s="4675"/>
      <c r="R302" s="4675"/>
      <c r="S302" s="4675"/>
      <c r="T302" s="4675"/>
      <c r="U302" s="4675"/>
      <c r="V302" s="4675"/>
      <c r="W302" s="4675"/>
      <c r="X302" s="4675"/>
      <c r="Y302" s="4675"/>
      <c r="Z302" s="4675"/>
      <c r="AA302" s="4675"/>
      <c r="AB302" s="4675"/>
      <c r="AC302" s="4675"/>
      <c r="AD302" s="4675"/>
      <c r="AE302" s="4675"/>
      <c r="AF302" s="4675"/>
      <c r="AG302" s="4675"/>
      <c r="AH302" s="4675"/>
      <c r="AI302" s="4675"/>
      <c r="AJ302" s="4675"/>
      <c r="AK302" s="4730"/>
      <c r="AL302" s="4666" t="str">
        <f>IF(E302="","",COUNT($G$290:$AK$290)-AM302)</f>
        <v/>
      </c>
      <c r="AM302" s="4667" t="str">
        <f>IF(E302="","",AR302+AS302)</f>
        <v/>
      </c>
      <c r="AN302" s="4667" t="str">
        <f>IF(E302="","",COUNTIF(G302:AK302,"休"))</f>
        <v/>
      </c>
      <c r="AO302" s="4668" t="str">
        <f>IF(E302="","",IFERROR(ROUND(AN302/AL302,3),""))</f>
        <v/>
      </c>
      <c r="AP302" s="4679"/>
      <c r="AQ302" s="4528"/>
      <c r="AR302" s="4670">
        <f>+COUNTIF(G302:AK302,"－")</f>
        <v>0</v>
      </c>
      <c r="AS302" s="4670">
        <f>+COUNTIF(G302:AK302,"外")</f>
        <v>0</v>
      </c>
    </row>
    <row r="303" spans="1:45" s="4721" customFormat="1">
      <c r="A303" s="1135"/>
      <c r="C303" s="4671"/>
      <c r="D303" s="4682"/>
      <c r="E303" s="4697"/>
      <c r="F303" s="4698"/>
      <c r="G303" s="4757"/>
      <c r="H303" s="4738"/>
      <c r="I303" s="4738"/>
      <c r="J303" s="4738"/>
      <c r="K303" s="4738"/>
      <c r="L303" s="4738"/>
      <c r="M303" s="4738"/>
      <c r="N303" s="4738"/>
      <c r="O303" s="4738"/>
      <c r="P303" s="4738"/>
      <c r="Q303" s="4738"/>
      <c r="R303" s="4738"/>
      <c r="S303" s="4738"/>
      <c r="T303" s="4738"/>
      <c r="U303" s="4738"/>
      <c r="V303" s="4738"/>
      <c r="W303" s="4738"/>
      <c r="X303" s="4738"/>
      <c r="Y303" s="4738"/>
      <c r="Z303" s="4738"/>
      <c r="AA303" s="4738"/>
      <c r="AB303" s="4738"/>
      <c r="AC303" s="4738"/>
      <c r="AD303" s="4738"/>
      <c r="AE303" s="4738"/>
      <c r="AF303" s="4738"/>
      <c r="AG303" s="4738"/>
      <c r="AH303" s="4738"/>
      <c r="AI303" s="4738"/>
      <c r="AJ303" s="4738"/>
      <c r="AK303" s="4758"/>
      <c r="AL303" s="4666" t="str">
        <f>IF(E303="","",COUNT($G$290:$AK$290)-AM303)</f>
        <v/>
      </c>
      <c r="AM303" s="4667" t="str">
        <f>IF(E303="","",AR303+AS303)</f>
        <v/>
      </c>
      <c r="AN303" s="4667" t="str">
        <f>IF(E303="","",COUNTIF(G303:AK303,"休"))</f>
        <v/>
      </c>
      <c r="AO303" s="4668" t="str">
        <f>IF(E303="","",IFERROR(ROUND(AN303/AL303,3),""))</f>
        <v/>
      </c>
      <c r="AP303" s="4679"/>
      <c r="AQ303" s="4528"/>
      <c r="AR303" s="4670">
        <f>+COUNTIF(G303:AK303,"－")</f>
        <v>0</v>
      </c>
      <c r="AS303" s="4670">
        <f>+COUNTIF(G303:AK303,"外")</f>
        <v>0</v>
      </c>
    </row>
    <row r="304" spans="1:45" s="4721" customFormat="1" ht="15">
      <c r="A304" s="1135"/>
      <c r="C304" s="4671"/>
      <c r="D304" s="4660" t="s">
        <v>1915</v>
      </c>
      <c r="E304" s="4651" t="s">
        <v>2032</v>
      </c>
      <c r="F304" s="4700" t="s">
        <v>2019</v>
      </c>
      <c r="G304" s="4653" t="s">
        <v>233</v>
      </c>
      <c r="H304" s="4654" t="s">
        <v>233</v>
      </c>
      <c r="I304" s="4654" t="s">
        <v>233</v>
      </c>
      <c r="J304" s="4654" t="s">
        <v>233</v>
      </c>
      <c r="K304" s="4654" t="s">
        <v>233</v>
      </c>
      <c r="L304" s="4654" t="s">
        <v>233</v>
      </c>
      <c r="M304" s="4654" t="s">
        <v>233</v>
      </c>
      <c r="N304" s="4654" t="s">
        <v>233</v>
      </c>
      <c r="O304" s="4654" t="s">
        <v>233</v>
      </c>
      <c r="P304" s="4654" t="s">
        <v>233</v>
      </c>
      <c r="Q304" s="4654" t="s">
        <v>233</v>
      </c>
      <c r="R304" s="4654" t="s">
        <v>233</v>
      </c>
      <c r="S304" s="4654" t="s">
        <v>233</v>
      </c>
      <c r="T304" s="4654" t="s">
        <v>233</v>
      </c>
      <c r="U304" s="4654" t="s">
        <v>233</v>
      </c>
      <c r="V304" s="4654" t="s">
        <v>233</v>
      </c>
      <c r="W304" s="4654" t="s">
        <v>233</v>
      </c>
      <c r="X304" s="4654" t="s">
        <v>233</v>
      </c>
      <c r="Y304" s="4654" t="s">
        <v>233</v>
      </c>
      <c r="Z304" s="4654" t="s">
        <v>233</v>
      </c>
      <c r="AA304" s="4654" t="s">
        <v>233</v>
      </c>
      <c r="AB304" s="4654" t="s">
        <v>233</v>
      </c>
      <c r="AC304" s="4654" t="s">
        <v>233</v>
      </c>
      <c r="AD304" s="4654" t="s">
        <v>233</v>
      </c>
      <c r="AE304" s="4654" t="s">
        <v>233</v>
      </c>
      <c r="AF304" s="4654" t="s">
        <v>233</v>
      </c>
      <c r="AG304" s="4654" t="s">
        <v>233</v>
      </c>
      <c r="AH304" s="4654" t="s">
        <v>233</v>
      </c>
      <c r="AI304" s="4654" t="s">
        <v>233</v>
      </c>
      <c r="AJ304" s="4654" t="s">
        <v>233</v>
      </c>
      <c r="AK304" s="4754" t="s">
        <v>233</v>
      </c>
      <c r="AL304" s="4692"/>
      <c r="AM304" s="4670"/>
      <c r="AN304" s="4701"/>
      <c r="AO304" s="4694"/>
      <c r="AP304" s="4679"/>
      <c r="AQ304" s="4528"/>
      <c r="AR304" s="4532"/>
      <c r="AS304" s="4532"/>
    </row>
    <row r="305" spans="1:45" s="4721" customFormat="1">
      <c r="A305" s="1135"/>
      <c r="C305" s="4671"/>
      <c r="D305" s="4672"/>
      <c r="E305" s="4702" t="s">
        <v>2031</v>
      </c>
      <c r="F305" s="4662"/>
      <c r="G305" s="4737"/>
      <c r="H305" s="4687"/>
      <c r="I305" s="4687"/>
      <c r="J305" s="4687"/>
      <c r="K305" s="4687"/>
      <c r="L305" s="4687"/>
      <c r="M305" s="4687"/>
      <c r="N305" s="4687"/>
      <c r="O305" s="4687"/>
      <c r="P305" s="4687"/>
      <c r="Q305" s="4687"/>
      <c r="R305" s="4687"/>
      <c r="S305" s="4687"/>
      <c r="T305" s="4687"/>
      <c r="U305" s="4687"/>
      <c r="V305" s="4687"/>
      <c r="W305" s="4687"/>
      <c r="X305" s="4687"/>
      <c r="Y305" s="4687"/>
      <c r="Z305" s="4687"/>
      <c r="AA305" s="4687"/>
      <c r="AB305" s="4687"/>
      <c r="AC305" s="4687"/>
      <c r="AD305" s="4687"/>
      <c r="AE305" s="4687"/>
      <c r="AF305" s="4687"/>
      <c r="AG305" s="4687"/>
      <c r="AH305" s="4687"/>
      <c r="AI305" s="4687"/>
      <c r="AJ305" s="4687"/>
      <c r="AK305" s="4759"/>
      <c r="AL305" s="4666">
        <f>IF(E305="","",COUNT($G$290:$AK$290)-AM305)</f>
        <v>0</v>
      </c>
      <c r="AM305" s="4667">
        <f>IF(E305="","",AR305+AS305)</f>
        <v>0</v>
      </c>
      <c r="AN305" s="4667">
        <f>IF(E305="","",COUNTIF(G305:AK305,"休"))</f>
        <v>0</v>
      </c>
      <c r="AO305" s="4668" t="str">
        <f>IF(E305="","",IFERROR(ROUND(AN305/AL305,3),""))</f>
        <v/>
      </c>
      <c r="AP305" s="4679"/>
      <c r="AQ305" s="4528"/>
      <c r="AR305" s="4670">
        <f>+COUNTIF(G305:AK305,"－")</f>
        <v>0</v>
      </c>
      <c r="AS305" s="4670">
        <f>+COUNTIF(G305:AK305,"外")</f>
        <v>0</v>
      </c>
    </row>
    <row r="306" spans="1:45" s="4721" customFormat="1">
      <c r="A306" s="1135"/>
      <c r="C306" s="4671"/>
      <c r="D306" s="4672"/>
      <c r="E306" s="4528"/>
      <c r="F306" s="4696"/>
      <c r="G306" s="4674"/>
      <c r="H306" s="4675"/>
      <c r="I306" s="4675"/>
      <c r="J306" s="4675"/>
      <c r="K306" s="4675"/>
      <c r="L306" s="4675"/>
      <c r="M306" s="4675"/>
      <c r="N306" s="4675"/>
      <c r="O306" s="4675"/>
      <c r="P306" s="4675"/>
      <c r="Q306" s="4675"/>
      <c r="R306" s="4675"/>
      <c r="S306" s="4675"/>
      <c r="T306" s="4675"/>
      <c r="U306" s="4675"/>
      <c r="V306" s="4675"/>
      <c r="W306" s="4675"/>
      <c r="X306" s="4675"/>
      <c r="Y306" s="4675"/>
      <c r="Z306" s="4675"/>
      <c r="AA306" s="4675"/>
      <c r="AB306" s="4675"/>
      <c r="AC306" s="4675"/>
      <c r="AD306" s="4675"/>
      <c r="AE306" s="4675"/>
      <c r="AF306" s="4675"/>
      <c r="AG306" s="4675"/>
      <c r="AH306" s="4675"/>
      <c r="AI306" s="4675"/>
      <c r="AJ306" s="4675"/>
      <c r="AK306" s="4730"/>
      <c r="AL306" s="4666" t="str">
        <f>IF(E306="","",COUNT($G$290:$AK$290)-AM306)</f>
        <v/>
      </c>
      <c r="AM306" s="4667" t="str">
        <f>IF(E306="","",AR306+AS306)</f>
        <v/>
      </c>
      <c r="AN306" s="4667" t="str">
        <f>IF(E306="","",COUNTIF(G306:AK306,"休"))</f>
        <v/>
      </c>
      <c r="AO306" s="4668" t="str">
        <f>IF(E306="","",IFERROR(ROUND(AN306/AL306,3),""))</f>
        <v/>
      </c>
      <c r="AP306" s="4679"/>
      <c r="AQ306" s="4528"/>
      <c r="AR306" s="4670">
        <f>+COUNTIF(G306:AK306,"－")</f>
        <v>0</v>
      </c>
      <c r="AS306" s="4670">
        <f>+COUNTIF(G306:AK306,"外")</f>
        <v>0</v>
      </c>
    </row>
    <row r="307" spans="1:45" s="4721" customFormat="1">
      <c r="A307" s="1135"/>
      <c r="C307" s="4671"/>
      <c r="D307" s="4672"/>
      <c r="E307" s="4704"/>
      <c r="F307" s="4696"/>
      <c r="G307" s="4674"/>
      <c r="H307" s="4675"/>
      <c r="I307" s="4675"/>
      <c r="J307" s="4675"/>
      <c r="K307" s="4675"/>
      <c r="L307" s="4675"/>
      <c r="M307" s="4675"/>
      <c r="N307" s="4675"/>
      <c r="O307" s="4675"/>
      <c r="P307" s="4675"/>
      <c r="Q307" s="4675"/>
      <c r="R307" s="4675"/>
      <c r="S307" s="4675"/>
      <c r="T307" s="4675"/>
      <c r="U307" s="4675"/>
      <c r="V307" s="4675"/>
      <c r="W307" s="4675"/>
      <c r="X307" s="4675"/>
      <c r="Y307" s="4675"/>
      <c r="Z307" s="4675"/>
      <c r="AA307" s="4675"/>
      <c r="AB307" s="4675"/>
      <c r="AC307" s="4675"/>
      <c r="AD307" s="4675"/>
      <c r="AE307" s="4675"/>
      <c r="AF307" s="4675"/>
      <c r="AG307" s="4675"/>
      <c r="AH307" s="4675"/>
      <c r="AI307" s="4675"/>
      <c r="AJ307" s="4675"/>
      <c r="AK307" s="4730"/>
      <c r="AL307" s="4666" t="str">
        <f>IF(E307="","",COUNT($G$290:$AK$290)-AM307)</f>
        <v/>
      </c>
      <c r="AM307" s="4667" t="str">
        <f>IF(E307="","",AR307+AS307)</f>
        <v/>
      </c>
      <c r="AN307" s="4667" t="str">
        <f>IF(E307="","",COUNTIF(G307:AK307,"休"))</f>
        <v/>
      </c>
      <c r="AO307" s="4668" t="str">
        <f>IF(E307="","",IFERROR(ROUND(AN307/AL307,3),""))</f>
        <v/>
      </c>
      <c r="AP307" s="4679"/>
      <c r="AQ307" s="4528"/>
      <c r="AR307" s="4670">
        <f>+COUNTIF(G307:AK307,"－")</f>
        <v>0</v>
      </c>
      <c r="AS307" s="4670">
        <f>+COUNTIF(G307:AK307,"外")</f>
        <v>0</v>
      </c>
    </row>
    <row r="308" spans="1:45" s="4721" customFormat="1" ht="14.25" thickBot="1">
      <c r="A308" s="1135"/>
      <c r="C308" s="4681"/>
      <c r="D308" s="4682"/>
      <c r="E308" s="4697"/>
      <c r="F308" s="4698"/>
      <c r="G308" s="4757"/>
      <c r="H308" s="4738"/>
      <c r="I308" s="4738"/>
      <c r="J308" s="4738"/>
      <c r="K308" s="4738"/>
      <c r="L308" s="4738"/>
      <c r="M308" s="4738"/>
      <c r="N308" s="4738"/>
      <c r="O308" s="4738"/>
      <c r="P308" s="4738"/>
      <c r="Q308" s="4738"/>
      <c r="R308" s="4738"/>
      <c r="S308" s="4738"/>
      <c r="T308" s="4738"/>
      <c r="U308" s="4738"/>
      <c r="V308" s="4738"/>
      <c r="W308" s="4738"/>
      <c r="X308" s="4738"/>
      <c r="Y308" s="4738"/>
      <c r="Z308" s="4738"/>
      <c r="AA308" s="4738"/>
      <c r="AB308" s="4738"/>
      <c r="AC308" s="4738"/>
      <c r="AD308" s="4738"/>
      <c r="AE308" s="4738"/>
      <c r="AF308" s="4738"/>
      <c r="AG308" s="4738"/>
      <c r="AH308" s="4738"/>
      <c r="AI308" s="4738"/>
      <c r="AJ308" s="4738"/>
      <c r="AK308" s="4758"/>
      <c r="AL308" s="4707" t="str">
        <f>IF(E308="","",COUNT($G$290:$AK$290)-AM308)</f>
        <v/>
      </c>
      <c r="AM308" s="4689" t="str">
        <f>IF(E308="","",AR308+AS308)</f>
        <v/>
      </c>
      <c r="AN308" s="4689" t="str">
        <f>IF(E308="","",COUNTIF(G308:AK308,"休"))</f>
        <v/>
      </c>
      <c r="AO308" s="4668" t="str">
        <f>IF(E308="","",IFERROR(ROUND(AN308/AL308,3),""))</f>
        <v/>
      </c>
      <c r="AP308" s="4709"/>
      <c r="AQ308" s="4528"/>
      <c r="AR308" s="4670">
        <f>+COUNTIF(G308:AK308,"－")</f>
        <v>0</v>
      </c>
      <c r="AS308" s="4670">
        <f>+COUNTIF(G308:AK308,"外")</f>
        <v>0</v>
      </c>
    </row>
    <row r="309" spans="1:45" ht="14.25" thickBot="1">
      <c r="C309" s="4710"/>
      <c r="D309" s="4711"/>
      <c r="E309" s="4704"/>
      <c r="F309" s="4623"/>
      <c r="G309" s="4665"/>
      <c r="H309" s="4665"/>
      <c r="I309" s="4665"/>
      <c r="J309" s="4665"/>
      <c r="K309" s="4665"/>
      <c r="L309" s="4665"/>
      <c r="M309" s="4665"/>
      <c r="N309" s="4665"/>
      <c r="O309" s="4665"/>
      <c r="P309" s="4665"/>
      <c r="Q309" s="4665"/>
      <c r="R309" s="4665"/>
      <c r="S309" s="4665"/>
      <c r="T309" s="4665"/>
      <c r="U309" s="4665"/>
      <c r="V309" s="4665"/>
      <c r="W309" s="4665"/>
      <c r="X309" s="4665"/>
      <c r="Y309" s="4665"/>
      <c r="Z309" s="4665"/>
      <c r="AA309" s="4665"/>
      <c r="AB309" s="4665"/>
      <c r="AC309" s="4665"/>
      <c r="AD309" s="4665"/>
      <c r="AE309" s="4665"/>
      <c r="AF309" s="4665"/>
      <c r="AG309" s="4665"/>
      <c r="AH309" s="4665"/>
      <c r="AI309" s="4665"/>
      <c r="AJ309" s="4665"/>
      <c r="AK309" s="4665"/>
      <c r="AL309" s="4712"/>
      <c r="AM309" s="4713"/>
      <c r="AO309" s="4714" t="s">
        <v>2018</v>
      </c>
      <c r="AP309" s="4715" t="e">
        <f>IF(AP293&gt;=0.285,"OK","NG")</f>
        <v>#DIV/0!</v>
      </c>
      <c r="AR309" s="4713"/>
      <c r="AS309" s="4713"/>
    </row>
    <row r="310" spans="1:45">
      <c r="C310" s="4710"/>
      <c r="D310" s="4711"/>
      <c r="E310" s="4704"/>
      <c r="F310" s="4623"/>
      <c r="G310" s="4665"/>
      <c r="H310" s="4665"/>
      <c r="I310" s="4665"/>
      <c r="J310" s="4665"/>
      <c r="K310" s="4665"/>
      <c r="L310" s="4665"/>
      <c r="M310" s="4665"/>
      <c r="N310" s="4665"/>
      <c r="O310" s="4665"/>
      <c r="P310" s="4665"/>
      <c r="Q310" s="4665"/>
      <c r="R310" s="4665"/>
      <c r="S310" s="4665"/>
      <c r="T310" s="4665"/>
      <c r="U310" s="4665"/>
      <c r="V310" s="4665"/>
      <c r="W310" s="4665"/>
      <c r="X310" s="4665"/>
      <c r="Y310" s="4665"/>
      <c r="Z310" s="4665"/>
      <c r="AA310" s="4665"/>
      <c r="AB310" s="4665"/>
      <c r="AC310" s="4665"/>
      <c r="AD310" s="4665"/>
      <c r="AE310" s="4665"/>
      <c r="AF310" s="4665"/>
      <c r="AG310" s="4665"/>
      <c r="AH310" s="4665"/>
      <c r="AI310" s="4665"/>
      <c r="AJ310" s="4665"/>
      <c r="AK310" s="4665"/>
      <c r="AL310" s="4712"/>
      <c r="AM310" s="4713"/>
      <c r="AO310" s="4753"/>
      <c r="AP310" s="4668"/>
      <c r="AR310" s="4713"/>
      <c r="AS310" s="4713"/>
    </row>
    <row r="311" spans="1:45" hidden="1">
      <c r="G311" s="4529" t="e">
        <f>YEAR(G314)</f>
        <v>#VALUE!</v>
      </c>
      <c r="H311" s="4529" t="e">
        <f>MONTH(G314)</f>
        <v>#VALUE!</v>
      </c>
    </row>
    <row r="312" spans="1:45">
      <c r="C312" s="4624"/>
      <c r="D312" s="4625"/>
      <c r="E312" s="4626"/>
      <c r="F312" s="4717" t="s">
        <v>2022</v>
      </c>
      <c r="G312" s="4628" t="e">
        <f>G314</f>
        <v>#VALUE!</v>
      </c>
      <c r="H312" s="4629"/>
      <c r="I312" s="4629"/>
      <c r="J312" s="4629"/>
      <c r="K312" s="4629"/>
      <c r="L312" s="4629"/>
      <c r="M312" s="4629"/>
      <c r="N312" s="4629"/>
      <c r="O312" s="4629"/>
      <c r="P312" s="4629"/>
      <c r="Q312" s="4629"/>
      <c r="R312" s="4629"/>
      <c r="S312" s="4629"/>
      <c r="T312" s="4629"/>
      <c r="U312" s="4629"/>
      <c r="V312" s="4629"/>
      <c r="W312" s="4629"/>
      <c r="X312" s="4629"/>
      <c r="Y312" s="4629"/>
      <c r="Z312" s="4629"/>
      <c r="AA312" s="4629"/>
      <c r="AB312" s="4629"/>
      <c r="AC312" s="4629"/>
      <c r="AD312" s="4629"/>
      <c r="AE312" s="4629"/>
      <c r="AF312" s="4629"/>
      <c r="AG312" s="4629"/>
      <c r="AH312" s="4629"/>
      <c r="AI312" s="4629"/>
      <c r="AJ312" s="4629"/>
      <c r="AK312" s="4629"/>
      <c r="AL312" s="4739" t="s">
        <v>2045</v>
      </c>
      <c r="AM312" s="4740" t="s">
        <v>2044</v>
      </c>
      <c r="AN312" s="4741" t="s">
        <v>1920</v>
      </c>
      <c r="AO312" s="4553" t="s">
        <v>2043</v>
      </c>
      <c r="AP312" s="4551" t="s">
        <v>2042</v>
      </c>
      <c r="AR312" s="4631" t="s">
        <v>2052</v>
      </c>
      <c r="AS312" s="4631" t="s">
        <v>1951</v>
      </c>
    </row>
    <row r="313" spans="1:45" hidden="1">
      <c r="C313" s="4632"/>
      <c r="D313" s="4633"/>
      <c r="E313" s="4634"/>
      <c r="F313" s="4718"/>
      <c r="G313" s="4640" t="e">
        <f>DATE($G311,$H311,1)</f>
        <v>#VALUE!</v>
      </c>
      <c r="H313" s="4640" t="e">
        <f t="shared" ref="H313:AK313" si="112">G313+1</f>
        <v>#VALUE!</v>
      </c>
      <c r="I313" s="4640" t="e">
        <f t="shared" si="112"/>
        <v>#VALUE!</v>
      </c>
      <c r="J313" s="4640" t="e">
        <f t="shared" si="112"/>
        <v>#VALUE!</v>
      </c>
      <c r="K313" s="4640" t="e">
        <f t="shared" si="112"/>
        <v>#VALUE!</v>
      </c>
      <c r="L313" s="4640" t="e">
        <f t="shared" si="112"/>
        <v>#VALUE!</v>
      </c>
      <c r="M313" s="4640" t="e">
        <f t="shared" si="112"/>
        <v>#VALUE!</v>
      </c>
      <c r="N313" s="4640" t="e">
        <f t="shared" si="112"/>
        <v>#VALUE!</v>
      </c>
      <c r="O313" s="4640" t="e">
        <f t="shared" si="112"/>
        <v>#VALUE!</v>
      </c>
      <c r="P313" s="4640" t="e">
        <f t="shared" si="112"/>
        <v>#VALUE!</v>
      </c>
      <c r="Q313" s="4640" t="e">
        <f t="shared" si="112"/>
        <v>#VALUE!</v>
      </c>
      <c r="R313" s="4640" t="e">
        <f t="shared" si="112"/>
        <v>#VALUE!</v>
      </c>
      <c r="S313" s="4640" t="e">
        <f t="shared" si="112"/>
        <v>#VALUE!</v>
      </c>
      <c r="T313" s="4640" t="e">
        <f t="shared" si="112"/>
        <v>#VALUE!</v>
      </c>
      <c r="U313" s="4640" t="e">
        <f t="shared" si="112"/>
        <v>#VALUE!</v>
      </c>
      <c r="V313" s="4640" t="e">
        <f t="shared" si="112"/>
        <v>#VALUE!</v>
      </c>
      <c r="W313" s="4640" t="e">
        <f t="shared" si="112"/>
        <v>#VALUE!</v>
      </c>
      <c r="X313" s="4640" t="e">
        <f t="shared" si="112"/>
        <v>#VALUE!</v>
      </c>
      <c r="Y313" s="4640" t="e">
        <f t="shared" si="112"/>
        <v>#VALUE!</v>
      </c>
      <c r="Z313" s="4640" t="e">
        <f t="shared" si="112"/>
        <v>#VALUE!</v>
      </c>
      <c r="AA313" s="4640" t="e">
        <f t="shared" si="112"/>
        <v>#VALUE!</v>
      </c>
      <c r="AB313" s="4640" t="e">
        <f t="shared" si="112"/>
        <v>#VALUE!</v>
      </c>
      <c r="AC313" s="4640" t="e">
        <f t="shared" si="112"/>
        <v>#VALUE!</v>
      </c>
      <c r="AD313" s="4640" t="e">
        <f t="shared" si="112"/>
        <v>#VALUE!</v>
      </c>
      <c r="AE313" s="4640" t="e">
        <f t="shared" si="112"/>
        <v>#VALUE!</v>
      </c>
      <c r="AF313" s="4640" t="e">
        <f t="shared" si="112"/>
        <v>#VALUE!</v>
      </c>
      <c r="AG313" s="4640" t="e">
        <f t="shared" si="112"/>
        <v>#VALUE!</v>
      </c>
      <c r="AH313" s="4640" t="e">
        <f t="shared" si="112"/>
        <v>#VALUE!</v>
      </c>
      <c r="AI313" s="4640" t="e">
        <f t="shared" si="112"/>
        <v>#VALUE!</v>
      </c>
      <c r="AJ313" s="4640" t="e">
        <f t="shared" si="112"/>
        <v>#VALUE!</v>
      </c>
      <c r="AK313" s="4640" t="e">
        <f t="shared" si="112"/>
        <v>#VALUE!</v>
      </c>
      <c r="AL313" s="4742"/>
      <c r="AM313" s="4743"/>
      <c r="AN313" s="4744"/>
      <c r="AO313" s="4553"/>
      <c r="AP313" s="4551"/>
      <c r="AR313" s="4631"/>
      <c r="AS313" s="4631"/>
    </row>
    <row r="314" spans="1:45">
      <c r="C314" s="4632"/>
      <c r="D314" s="4633"/>
      <c r="E314" s="4634"/>
      <c r="F314" s="4719" t="s">
        <v>1655</v>
      </c>
      <c r="G314" s="4720" t="e">
        <f>IF(EDATE(G289,1)&gt;$G$7,"",EDATE(G289,1))</f>
        <v>#VALUE!</v>
      </c>
      <c r="H314" s="4640" t="e">
        <f t="shared" ref="H314:AK314" si="113">IF(H313&gt;$G$7,"",IF(G314=EOMONTH(DATE($G311,$H311,1),0),"",IF(G314="","",G314+1)))</f>
        <v>#VALUE!</v>
      </c>
      <c r="I314" s="4640" t="e">
        <f t="shared" si="113"/>
        <v>#VALUE!</v>
      </c>
      <c r="J314" s="4640" t="e">
        <f t="shared" si="113"/>
        <v>#VALUE!</v>
      </c>
      <c r="K314" s="4640" t="e">
        <f t="shared" si="113"/>
        <v>#VALUE!</v>
      </c>
      <c r="L314" s="4640" t="e">
        <f t="shared" si="113"/>
        <v>#VALUE!</v>
      </c>
      <c r="M314" s="4640" t="e">
        <f t="shared" si="113"/>
        <v>#VALUE!</v>
      </c>
      <c r="N314" s="4640" t="e">
        <f t="shared" si="113"/>
        <v>#VALUE!</v>
      </c>
      <c r="O314" s="4640" t="e">
        <f t="shared" si="113"/>
        <v>#VALUE!</v>
      </c>
      <c r="P314" s="4640" t="e">
        <f t="shared" si="113"/>
        <v>#VALUE!</v>
      </c>
      <c r="Q314" s="4640" t="e">
        <f t="shared" si="113"/>
        <v>#VALUE!</v>
      </c>
      <c r="R314" s="4640" t="e">
        <f t="shared" si="113"/>
        <v>#VALUE!</v>
      </c>
      <c r="S314" s="4640" t="e">
        <f t="shared" si="113"/>
        <v>#VALUE!</v>
      </c>
      <c r="T314" s="4640" t="e">
        <f t="shared" si="113"/>
        <v>#VALUE!</v>
      </c>
      <c r="U314" s="4640" t="e">
        <f t="shared" si="113"/>
        <v>#VALUE!</v>
      </c>
      <c r="V314" s="4640" t="e">
        <f t="shared" si="113"/>
        <v>#VALUE!</v>
      </c>
      <c r="W314" s="4640" t="e">
        <f t="shared" si="113"/>
        <v>#VALUE!</v>
      </c>
      <c r="X314" s="4640" t="e">
        <f t="shared" si="113"/>
        <v>#VALUE!</v>
      </c>
      <c r="Y314" s="4640" t="e">
        <f t="shared" si="113"/>
        <v>#VALUE!</v>
      </c>
      <c r="Z314" s="4640" t="e">
        <f t="shared" si="113"/>
        <v>#VALUE!</v>
      </c>
      <c r="AA314" s="4640" t="e">
        <f t="shared" si="113"/>
        <v>#VALUE!</v>
      </c>
      <c r="AB314" s="4640" t="e">
        <f t="shared" si="113"/>
        <v>#VALUE!</v>
      </c>
      <c r="AC314" s="4640" t="e">
        <f t="shared" si="113"/>
        <v>#VALUE!</v>
      </c>
      <c r="AD314" s="4640" t="e">
        <f t="shared" si="113"/>
        <v>#VALUE!</v>
      </c>
      <c r="AE314" s="4640" t="e">
        <f t="shared" si="113"/>
        <v>#VALUE!</v>
      </c>
      <c r="AF314" s="4640" t="e">
        <f t="shared" si="113"/>
        <v>#VALUE!</v>
      </c>
      <c r="AG314" s="4640" t="e">
        <f t="shared" si="113"/>
        <v>#VALUE!</v>
      </c>
      <c r="AH314" s="4640" t="e">
        <f t="shared" si="113"/>
        <v>#VALUE!</v>
      </c>
      <c r="AI314" s="4640" t="e">
        <f t="shared" si="113"/>
        <v>#VALUE!</v>
      </c>
      <c r="AJ314" s="4640" t="e">
        <f t="shared" si="113"/>
        <v>#VALUE!</v>
      </c>
      <c r="AK314" s="4640" t="e">
        <f t="shared" si="113"/>
        <v>#VALUE!</v>
      </c>
      <c r="AL314" s="4742"/>
      <c r="AM314" s="4743"/>
      <c r="AN314" s="4744"/>
      <c r="AO314" s="4553"/>
      <c r="AP314" s="4551"/>
      <c r="AR314" s="4631"/>
      <c r="AS314" s="4631"/>
    </row>
    <row r="315" spans="1:45" s="4721" customFormat="1">
      <c r="A315" s="1135"/>
      <c r="C315" s="4642"/>
      <c r="D315" s="4643"/>
      <c r="E315" s="4644"/>
      <c r="F315" s="4722" t="s">
        <v>1905</v>
      </c>
      <c r="G315" s="4723" t="str">
        <f t="shared" ref="G315:AK315" si="114">IFERROR(TEXT(WEEKDAY(+G314),"aaa"),"")</f>
        <v/>
      </c>
      <c r="H315" s="4723" t="str">
        <f t="shared" si="114"/>
        <v/>
      </c>
      <c r="I315" s="4723" t="str">
        <f t="shared" si="114"/>
        <v/>
      </c>
      <c r="J315" s="4723" t="str">
        <f t="shared" si="114"/>
        <v/>
      </c>
      <c r="K315" s="4723" t="str">
        <f t="shared" si="114"/>
        <v/>
      </c>
      <c r="L315" s="4723" t="str">
        <f t="shared" si="114"/>
        <v/>
      </c>
      <c r="M315" s="4723" t="str">
        <f t="shared" si="114"/>
        <v/>
      </c>
      <c r="N315" s="4723" t="str">
        <f t="shared" si="114"/>
        <v/>
      </c>
      <c r="O315" s="4723" t="str">
        <f t="shared" si="114"/>
        <v/>
      </c>
      <c r="P315" s="4723" t="str">
        <f t="shared" si="114"/>
        <v/>
      </c>
      <c r="Q315" s="4723" t="str">
        <f t="shared" si="114"/>
        <v/>
      </c>
      <c r="R315" s="4723" t="str">
        <f t="shared" si="114"/>
        <v/>
      </c>
      <c r="S315" s="4723" t="str">
        <f t="shared" si="114"/>
        <v/>
      </c>
      <c r="T315" s="4723" t="str">
        <f t="shared" si="114"/>
        <v/>
      </c>
      <c r="U315" s="4723" t="str">
        <f t="shared" si="114"/>
        <v/>
      </c>
      <c r="V315" s="4723" t="str">
        <f t="shared" si="114"/>
        <v/>
      </c>
      <c r="W315" s="4723" t="str">
        <f t="shared" si="114"/>
        <v/>
      </c>
      <c r="X315" s="4723" t="str">
        <f t="shared" si="114"/>
        <v/>
      </c>
      <c r="Y315" s="4723" t="str">
        <f t="shared" si="114"/>
        <v/>
      </c>
      <c r="Z315" s="4723" t="str">
        <f t="shared" si="114"/>
        <v/>
      </c>
      <c r="AA315" s="4723" t="str">
        <f t="shared" si="114"/>
        <v/>
      </c>
      <c r="AB315" s="4723" t="str">
        <f t="shared" si="114"/>
        <v/>
      </c>
      <c r="AC315" s="4723" t="str">
        <f t="shared" si="114"/>
        <v/>
      </c>
      <c r="AD315" s="4723" t="str">
        <f t="shared" si="114"/>
        <v/>
      </c>
      <c r="AE315" s="4723" t="str">
        <f t="shared" si="114"/>
        <v/>
      </c>
      <c r="AF315" s="4723" t="str">
        <f t="shared" si="114"/>
        <v/>
      </c>
      <c r="AG315" s="4723" t="str">
        <f t="shared" si="114"/>
        <v/>
      </c>
      <c r="AH315" s="4723" t="str">
        <f t="shared" si="114"/>
        <v/>
      </c>
      <c r="AI315" s="4723" t="str">
        <f t="shared" si="114"/>
        <v/>
      </c>
      <c r="AJ315" s="4723" t="str">
        <f t="shared" si="114"/>
        <v/>
      </c>
      <c r="AK315" s="4723" t="str">
        <f t="shared" si="114"/>
        <v/>
      </c>
      <c r="AL315" s="4742"/>
      <c r="AM315" s="4743"/>
      <c r="AN315" s="4744"/>
      <c r="AO315" s="4553"/>
      <c r="AP315" s="4551"/>
      <c r="AQ315" s="4528"/>
      <c r="AR315" s="4631"/>
      <c r="AS315" s="4631"/>
    </row>
    <row r="316" spans="1:45" s="4721" customFormat="1" ht="21" customHeight="1">
      <c r="A316" s="1135"/>
      <c r="C316" s="4724" t="s">
        <v>2041</v>
      </c>
      <c r="D316" s="4725" t="s">
        <v>2050</v>
      </c>
      <c r="E316" s="4651" t="s">
        <v>2046</v>
      </c>
      <c r="F316" s="4652" t="s">
        <v>2019</v>
      </c>
      <c r="G316" s="4653" t="s">
        <v>233</v>
      </c>
      <c r="H316" s="4654" t="s">
        <v>233</v>
      </c>
      <c r="I316" s="4654" t="s">
        <v>233</v>
      </c>
      <c r="J316" s="4654" t="s">
        <v>233</v>
      </c>
      <c r="K316" s="4654" t="s">
        <v>233</v>
      </c>
      <c r="L316" s="4654" t="s">
        <v>233</v>
      </c>
      <c r="M316" s="4654" t="s">
        <v>233</v>
      </c>
      <c r="N316" s="4654" t="s">
        <v>233</v>
      </c>
      <c r="O316" s="4654" t="s">
        <v>233</v>
      </c>
      <c r="P316" s="4654" t="s">
        <v>233</v>
      </c>
      <c r="Q316" s="4654" t="s">
        <v>233</v>
      </c>
      <c r="R316" s="4654" t="s">
        <v>233</v>
      </c>
      <c r="S316" s="4654" t="s">
        <v>233</v>
      </c>
      <c r="T316" s="4654" t="s">
        <v>233</v>
      </c>
      <c r="U316" s="4654" t="s">
        <v>233</v>
      </c>
      <c r="V316" s="4654" t="s">
        <v>233</v>
      </c>
      <c r="W316" s="4654" t="s">
        <v>233</v>
      </c>
      <c r="X316" s="4654" t="s">
        <v>233</v>
      </c>
      <c r="Y316" s="4654" t="s">
        <v>233</v>
      </c>
      <c r="Z316" s="4654" t="s">
        <v>233</v>
      </c>
      <c r="AA316" s="4654" t="s">
        <v>233</v>
      </c>
      <c r="AB316" s="4654" t="s">
        <v>233</v>
      </c>
      <c r="AC316" s="4654" t="s">
        <v>233</v>
      </c>
      <c r="AD316" s="4654" t="s">
        <v>233</v>
      </c>
      <c r="AE316" s="4654" t="s">
        <v>233</v>
      </c>
      <c r="AF316" s="4654" t="s">
        <v>233</v>
      </c>
      <c r="AG316" s="4654" t="s">
        <v>233</v>
      </c>
      <c r="AH316" s="4654" t="s">
        <v>233</v>
      </c>
      <c r="AI316" s="4654" t="s">
        <v>233</v>
      </c>
      <c r="AJ316" s="4654" t="s">
        <v>233</v>
      </c>
      <c r="AK316" s="4754" t="s">
        <v>233</v>
      </c>
      <c r="AL316" s="4745"/>
      <c r="AM316" s="4746"/>
      <c r="AN316" s="4747"/>
      <c r="AO316" s="4656" t="s">
        <v>1948</v>
      </c>
      <c r="AP316" s="4655" t="s">
        <v>1949</v>
      </c>
      <c r="AQ316" s="4528"/>
      <c r="AR316" s="4657"/>
      <c r="AS316" s="4657"/>
    </row>
    <row r="317" spans="1:45" s="4721" customFormat="1" ht="13.5" customHeight="1">
      <c r="A317" s="1135"/>
      <c r="C317" s="4659" t="s">
        <v>1919</v>
      </c>
      <c r="D317" s="4660" t="s">
        <v>1918</v>
      </c>
      <c r="E317" s="4661" t="s">
        <v>2033</v>
      </c>
      <c r="F317" s="4662"/>
      <c r="G317" s="4755"/>
      <c r="H317" s="4733"/>
      <c r="I317" s="4733"/>
      <c r="J317" s="4733"/>
      <c r="K317" s="4733"/>
      <c r="L317" s="4733"/>
      <c r="M317" s="4733"/>
      <c r="N317" s="4733"/>
      <c r="O317" s="4733"/>
      <c r="P317" s="4733"/>
      <c r="Q317" s="4733"/>
      <c r="R317" s="4733"/>
      <c r="S317" s="4733"/>
      <c r="T317" s="4733"/>
      <c r="U317" s="4733"/>
      <c r="V317" s="4733"/>
      <c r="W317" s="4733"/>
      <c r="X317" s="4733"/>
      <c r="Y317" s="4733"/>
      <c r="Z317" s="4733"/>
      <c r="AA317" s="4733"/>
      <c r="AB317" s="4733"/>
      <c r="AC317" s="4733"/>
      <c r="AD317" s="4733"/>
      <c r="AE317" s="4733"/>
      <c r="AF317" s="4733"/>
      <c r="AG317" s="4733"/>
      <c r="AH317" s="4733"/>
      <c r="AI317" s="4733"/>
      <c r="AJ317" s="4733"/>
      <c r="AK317" s="4756"/>
      <c r="AL317" s="4666">
        <f t="shared" ref="AL317:AL322" si="115">IF(E317="","",COUNT($G$314:$AK$314)-AM317)</f>
        <v>0</v>
      </c>
      <c r="AM317" s="4667">
        <f t="shared" ref="AM317:AM322" si="116">IF(E317="","",AR317+AS317)</f>
        <v>0</v>
      </c>
      <c r="AN317" s="4667">
        <f t="shared" ref="AN317:AN322" si="117">IF(E317="","",COUNTIF(G317:AK317,"休"))</f>
        <v>0</v>
      </c>
      <c r="AO317" s="4668" t="str">
        <f t="shared" ref="AO317:AO322" si="118">IF(E317="","",IFERROR(ROUND(AN317/AL317,3),""))</f>
        <v/>
      </c>
      <c r="AP317" s="4669" t="e">
        <f>ROUND(AVERAGE(AO317:AO332),3)</f>
        <v>#DIV/0!</v>
      </c>
      <c r="AQ317" s="4528"/>
      <c r="AR317" s="4670">
        <f t="shared" ref="AR317:AR322" si="119">+COUNTIF(G317:AK317,"－")</f>
        <v>0</v>
      </c>
      <c r="AS317" s="4670">
        <f t="shared" ref="AS317:AS322" si="120">+COUNTIF(G317:AK317,"外")</f>
        <v>0</v>
      </c>
    </row>
    <row r="318" spans="1:45" s="4721" customFormat="1" ht="13.5" customHeight="1">
      <c r="A318" s="1135"/>
      <c r="C318" s="4671"/>
      <c r="D318" s="4672"/>
      <c r="E318" s="4673" t="s">
        <v>2031</v>
      </c>
      <c r="F318" s="4662"/>
      <c r="G318" s="4674"/>
      <c r="H318" s="4675"/>
      <c r="I318" s="4675"/>
      <c r="J318" s="4675"/>
      <c r="K318" s="4675"/>
      <c r="L318" s="4675"/>
      <c r="M318" s="4675"/>
      <c r="N318" s="4675"/>
      <c r="O318" s="4675"/>
      <c r="P318" s="4675"/>
      <c r="Q318" s="4675"/>
      <c r="R318" s="4675"/>
      <c r="S318" s="4675"/>
      <c r="T318" s="4675"/>
      <c r="U318" s="4675"/>
      <c r="V318" s="4675"/>
      <c r="W318" s="4675"/>
      <c r="X318" s="4675"/>
      <c r="Y318" s="4675"/>
      <c r="Z318" s="4675"/>
      <c r="AA318" s="4675"/>
      <c r="AB318" s="4675"/>
      <c r="AC318" s="4675"/>
      <c r="AD318" s="4675"/>
      <c r="AE318" s="4675"/>
      <c r="AF318" s="4675"/>
      <c r="AG318" s="4675"/>
      <c r="AH318" s="4675"/>
      <c r="AI318" s="4675"/>
      <c r="AJ318" s="4675"/>
      <c r="AK318" s="4730"/>
      <c r="AL318" s="4666">
        <f t="shared" si="115"/>
        <v>0</v>
      </c>
      <c r="AM318" s="4667">
        <f t="shared" si="116"/>
        <v>0</v>
      </c>
      <c r="AN318" s="4667">
        <f t="shared" si="117"/>
        <v>0</v>
      </c>
      <c r="AO318" s="4668" t="str">
        <f t="shared" si="118"/>
        <v/>
      </c>
      <c r="AP318" s="4679"/>
      <c r="AQ318" s="4528"/>
      <c r="AR318" s="4670">
        <f t="shared" si="119"/>
        <v>0</v>
      </c>
      <c r="AS318" s="4670">
        <f t="shared" si="120"/>
        <v>0</v>
      </c>
    </row>
    <row r="319" spans="1:45" s="4721" customFormat="1">
      <c r="A319" s="1135"/>
      <c r="C319" s="4671"/>
      <c r="D319" s="4672"/>
      <c r="E319" s="4673" t="s">
        <v>2038</v>
      </c>
      <c r="F319" s="4662"/>
      <c r="G319" s="4674"/>
      <c r="H319" s="4675"/>
      <c r="I319" s="4675"/>
      <c r="J319" s="4675"/>
      <c r="K319" s="4675"/>
      <c r="L319" s="4675"/>
      <c r="M319" s="4675"/>
      <c r="N319" s="4675"/>
      <c r="O319" s="4675"/>
      <c r="P319" s="4675"/>
      <c r="Q319" s="4675"/>
      <c r="R319" s="4675"/>
      <c r="S319" s="4675"/>
      <c r="T319" s="4675"/>
      <c r="U319" s="4675"/>
      <c r="V319" s="4675"/>
      <c r="W319" s="4675"/>
      <c r="X319" s="4675"/>
      <c r="Y319" s="4675"/>
      <c r="Z319" s="4675"/>
      <c r="AA319" s="4675"/>
      <c r="AB319" s="4675"/>
      <c r="AC319" s="4675"/>
      <c r="AD319" s="4675"/>
      <c r="AE319" s="4675"/>
      <c r="AF319" s="4675"/>
      <c r="AG319" s="4675"/>
      <c r="AH319" s="4675"/>
      <c r="AI319" s="4675"/>
      <c r="AJ319" s="4675"/>
      <c r="AK319" s="4730"/>
      <c r="AL319" s="4666">
        <f t="shared" si="115"/>
        <v>0</v>
      </c>
      <c r="AM319" s="4667">
        <f t="shared" si="116"/>
        <v>0</v>
      </c>
      <c r="AN319" s="4667">
        <f t="shared" si="117"/>
        <v>0</v>
      </c>
      <c r="AO319" s="4668" t="str">
        <f t="shared" si="118"/>
        <v/>
      </c>
      <c r="AP319" s="4679"/>
      <c r="AQ319" s="4528"/>
      <c r="AR319" s="4670">
        <f t="shared" si="119"/>
        <v>0</v>
      </c>
      <c r="AS319" s="4670">
        <f t="shared" si="120"/>
        <v>0</v>
      </c>
    </row>
    <row r="320" spans="1:45" s="4721" customFormat="1">
      <c r="A320" s="1135"/>
      <c r="C320" s="4671"/>
      <c r="D320" s="4672"/>
      <c r="E320" s="4673" t="s">
        <v>2037</v>
      </c>
      <c r="F320" s="4680"/>
      <c r="G320" s="4674"/>
      <c r="H320" s="4675"/>
      <c r="I320" s="4675"/>
      <c r="J320" s="4675"/>
      <c r="K320" s="4675"/>
      <c r="L320" s="4675"/>
      <c r="M320" s="4675"/>
      <c r="N320" s="4675"/>
      <c r="O320" s="4675"/>
      <c r="P320" s="4675"/>
      <c r="Q320" s="4675"/>
      <c r="R320" s="4675"/>
      <c r="S320" s="4675"/>
      <c r="T320" s="4675"/>
      <c r="U320" s="4675"/>
      <c r="V320" s="4675"/>
      <c r="W320" s="4675"/>
      <c r="X320" s="4675"/>
      <c r="Y320" s="4675"/>
      <c r="Z320" s="4675"/>
      <c r="AA320" s="4675"/>
      <c r="AB320" s="4675"/>
      <c r="AC320" s="4675"/>
      <c r="AD320" s="4675"/>
      <c r="AE320" s="4675"/>
      <c r="AF320" s="4675"/>
      <c r="AG320" s="4675"/>
      <c r="AH320" s="4675"/>
      <c r="AI320" s="4675"/>
      <c r="AJ320" s="4675"/>
      <c r="AK320" s="4730"/>
      <c r="AL320" s="4666">
        <f t="shared" si="115"/>
        <v>0</v>
      </c>
      <c r="AM320" s="4667">
        <f t="shared" si="116"/>
        <v>0</v>
      </c>
      <c r="AN320" s="4667">
        <f t="shared" si="117"/>
        <v>0</v>
      </c>
      <c r="AO320" s="4668" t="str">
        <f t="shared" si="118"/>
        <v/>
      </c>
      <c r="AP320" s="4679"/>
      <c r="AQ320" s="4528"/>
      <c r="AR320" s="4670">
        <f t="shared" si="119"/>
        <v>0</v>
      </c>
      <c r="AS320" s="4670">
        <f t="shared" si="120"/>
        <v>0</v>
      </c>
    </row>
    <row r="321" spans="1:45" s="4721" customFormat="1">
      <c r="A321" s="1135"/>
      <c r="C321" s="4671"/>
      <c r="D321" s="4672"/>
      <c r="E321" s="4673" t="s">
        <v>2036</v>
      </c>
      <c r="F321" s="4662"/>
      <c r="G321" s="4674"/>
      <c r="H321" s="4675"/>
      <c r="I321" s="4675"/>
      <c r="J321" s="4675"/>
      <c r="K321" s="4675"/>
      <c r="L321" s="4675"/>
      <c r="M321" s="4675"/>
      <c r="N321" s="4675"/>
      <c r="O321" s="4675"/>
      <c r="P321" s="4675"/>
      <c r="Q321" s="4675"/>
      <c r="R321" s="4675"/>
      <c r="S321" s="4675"/>
      <c r="T321" s="4675"/>
      <c r="U321" s="4675"/>
      <c r="V321" s="4675"/>
      <c r="W321" s="4675"/>
      <c r="X321" s="4675"/>
      <c r="Y321" s="4675"/>
      <c r="Z321" s="4675"/>
      <c r="AA321" s="4675"/>
      <c r="AB321" s="4675"/>
      <c r="AC321" s="4675"/>
      <c r="AD321" s="4675"/>
      <c r="AE321" s="4675"/>
      <c r="AF321" s="4675"/>
      <c r="AG321" s="4675"/>
      <c r="AH321" s="4675"/>
      <c r="AI321" s="4675"/>
      <c r="AJ321" s="4675"/>
      <c r="AK321" s="4730"/>
      <c r="AL321" s="4666">
        <f t="shared" si="115"/>
        <v>0</v>
      </c>
      <c r="AM321" s="4667">
        <f t="shared" si="116"/>
        <v>0</v>
      </c>
      <c r="AN321" s="4667">
        <f t="shared" si="117"/>
        <v>0</v>
      </c>
      <c r="AO321" s="4668" t="str">
        <f t="shared" si="118"/>
        <v/>
      </c>
      <c r="AP321" s="4679"/>
      <c r="AQ321" s="4528"/>
      <c r="AR321" s="4670">
        <f t="shared" si="119"/>
        <v>0</v>
      </c>
      <c r="AS321" s="4670">
        <f t="shared" si="120"/>
        <v>0</v>
      </c>
    </row>
    <row r="322" spans="1:45" s="4721" customFormat="1">
      <c r="A322" s="1135"/>
      <c r="C322" s="4681"/>
      <c r="D322" s="4682"/>
      <c r="E322" s="4683">
        <f>F$29</f>
        <v>0</v>
      </c>
      <c r="F322" s="4684"/>
      <c r="G322" s="4757"/>
      <c r="H322" s="4738"/>
      <c r="I322" s="4738"/>
      <c r="J322" s="4738"/>
      <c r="K322" s="4738"/>
      <c r="L322" s="4738"/>
      <c r="M322" s="4738"/>
      <c r="N322" s="4738"/>
      <c r="O322" s="4738"/>
      <c r="P322" s="4738"/>
      <c r="Q322" s="4738"/>
      <c r="R322" s="4738"/>
      <c r="S322" s="4738"/>
      <c r="T322" s="4738"/>
      <c r="U322" s="4738"/>
      <c r="V322" s="4738"/>
      <c r="W322" s="4738"/>
      <c r="X322" s="4738"/>
      <c r="Y322" s="4738"/>
      <c r="Z322" s="4738"/>
      <c r="AA322" s="4738"/>
      <c r="AB322" s="4738"/>
      <c r="AC322" s="4738"/>
      <c r="AD322" s="4738"/>
      <c r="AE322" s="4738"/>
      <c r="AF322" s="4738"/>
      <c r="AG322" s="4738"/>
      <c r="AH322" s="4738"/>
      <c r="AI322" s="4738"/>
      <c r="AJ322" s="4738"/>
      <c r="AK322" s="4758"/>
      <c r="AL322" s="4666">
        <f t="shared" si="115"/>
        <v>0</v>
      </c>
      <c r="AM322" s="4667">
        <f t="shared" si="116"/>
        <v>0</v>
      </c>
      <c r="AN322" s="4689">
        <f t="shared" si="117"/>
        <v>0</v>
      </c>
      <c r="AO322" s="4668" t="str">
        <f t="shared" si="118"/>
        <v/>
      </c>
      <c r="AP322" s="4679"/>
      <c r="AQ322" s="4528"/>
      <c r="AR322" s="4670">
        <f t="shared" si="119"/>
        <v>0</v>
      </c>
      <c r="AS322" s="4670">
        <f t="shared" si="120"/>
        <v>0</v>
      </c>
    </row>
    <row r="323" spans="1:45" s="4721" customFormat="1" ht="15">
      <c r="A323" s="1135"/>
      <c r="C323" s="4659" t="s">
        <v>1917</v>
      </c>
      <c r="D323" s="4660" t="s">
        <v>1916</v>
      </c>
      <c r="E323" s="4651" t="s">
        <v>2032</v>
      </c>
      <c r="F323" s="4690" t="s">
        <v>2019</v>
      </c>
      <c r="G323" s="4653" t="s">
        <v>2047</v>
      </c>
      <c r="H323" s="4654" t="s">
        <v>1921</v>
      </c>
      <c r="I323" s="4654" t="s">
        <v>2047</v>
      </c>
      <c r="J323" s="4654" t="s">
        <v>1921</v>
      </c>
      <c r="K323" s="4654" t="s">
        <v>1921</v>
      </c>
      <c r="L323" s="4654" t="s">
        <v>1921</v>
      </c>
      <c r="M323" s="4654" t="s">
        <v>1921</v>
      </c>
      <c r="N323" s="4654" t="s">
        <v>1921</v>
      </c>
      <c r="O323" s="4654" t="s">
        <v>2047</v>
      </c>
      <c r="P323" s="4654" t="s">
        <v>1921</v>
      </c>
      <c r="Q323" s="4654" t="s">
        <v>1921</v>
      </c>
      <c r="R323" s="4654" t="s">
        <v>2047</v>
      </c>
      <c r="S323" s="4654" t="s">
        <v>1921</v>
      </c>
      <c r="T323" s="4654" t="s">
        <v>1921</v>
      </c>
      <c r="U323" s="4654" t="s">
        <v>1921</v>
      </c>
      <c r="V323" s="4654" t="s">
        <v>2047</v>
      </c>
      <c r="W323" s="4654" t="s">
        <v>2047</v>
      </c>
      <c r="X323" s="4654" t="s">
        <v>2047</v>
      </c>
      <c r="Y323" s="4654" t="s">
        <v>2047</v>
      </c>
      <c r="Z323" s="4654" t="s">
        <v>2047</v>
      </c>
      <c r="AA323" s="4654" t="s">
        <v>2047</v>
      </c>
      <c r="AB323" s="4654" t="s">
        <v>1921</v>
      </c>
      <c r="AC323" s="4654" t="s">
        <v>1921</v>
      </c>
      <c r="AD323" s="4654" t="s">
        <v>2047</v>
      </c>
      <c r="AE323" s="4654" t="s">
        <v>2047</v>
      </c>
      <c r="AF323" s="4654" t="s">
        <v>2047</v>
      </c>
      <c r="AG323" s="4654" t="s">
        <v>1921</v>
      </c>
      <c r="AH323" s="4654" t="s">
        <v>2047</v>
      </c>
      <c r="AI323" s="4654" t="s">
        <v>2047</v>
      </c>
      <c r="AJ323" s="4654" t="s">
        <v>1921</v>
      </c>
      <c r="AK323" s="4754" t="s">
        <v>1921</v>
      </c>
      <c r="AL323" s="4692"/>
      <c r="AM323" s="4670"/>
      <c r="AN323" s="4693"/>
      <c r="AO323" s="4694"/>
      <c r="AP323" s="4679"/>
      <c r="AQ323" s="4528"/>
      <c r="AR323" s="4532"/>
      <c r="AS323" s="4532"/>
    </row>
    <row r="324" spans="1:45" s="4721" customFormat="1">
      <c r="A324" s="1135"/>
      <c r="C324" s="4671"/>
      <c r="D324" s="4672"/>
      <c r="E324" s="4695" t="s">
        <v>2033</v>
      </c>
      <c r="F324" s="4662"/>
      <c r="G324" s="4737"/>
      <c r="H324" s="4687"/>
      <c r="I324" s="4687"/>
      <c r="J324" s="4687"/>
      <c r="K324" s="4687"/>
      <c r="L324" s="4687"/>
      <c r="M324" s="4687"/>
      <c r="N324" s="4687"/>
      <c r="O324" s="4687"/>
      <c r="P324" s="4687"/>
      <c r="Q324" s="4687"/>
      <c r="R324" s="4687"/>
      <c r="S324" s="4687"/>
      <c r="T324" s="4687"/>
      <c r="U324" s="4687"/>
      <c r="V324" s="4687"/>
      <c r="W324" s="4687"/>
      <c r="X324" s="4687"/>
      <c r="Y324" s="4687"/>
      <c r="Z324" s="4687"/>
      <c r="AA324" s="4687"/>
      <c r="AB324" s="4687"/>
      <c r="AC324" s="4687"/>
      <c r="AD324" s="4687"/>
      <c r="AE324" s="4687"/>
      <c r="AF324" s="4687"/>
      <c r="AG324" s="4687"/>
      <c r="AH324" s="4687"/>
      <c r="AI324" s="4687"/>
      <c r="AJ324" s="4687"/>
      <c r="AK324" s="4759"/>
      <c r="AL324" s="4666">
        <f>IF(E324="","",COUNT($G$314:$AK$314)-AM324)</f>
        <v>0</v>
      </c>
      <c r="AM324" s="4667">
        <f>IF(E324="","",AR324+AS324)</f>
        <v>0</v>
      </c>
      <c r="AN324" s="4667">
        <f>IF(E324="","",COUNTIF(G324:AK324,"休"))</f>
        <v>0</v>
      </c>
      <c r="AO324" s="4668" t="str">
        <f>IF(E324="","",IFERROR(ROUND(AN324/AL324,3),""))</f>
        <v/>
      </c>
      <c r="AP324" s="4679"/>
      <c r="AQ324" s="4528"/>
      <c r="AR324" s="4670">
        <f>+COUNTIF(G324:AK324,"－")</f>
        <v>0</v>
      </c>
      <c r="AS324" s="4670">
        <f>+COUNTIF(G324:AK324,"外")</f>
        <v>0</v>
      </c>
    </row>
    <row r="325" spans="1:45" s="4721" customFormat="1">
      <c r="A325" s="1135"/>
      <c r="C325" s="4671"/>
      <c r="D325" s="4672"/>
      <c r="E325" s="4673" t="s">
        <v>2031</v>
      </c>
      <c r="F325" s="4696"/>
      <c r="G325" s="4674"/>
      <c r="H325" s="4675"/>
      <c r="I325" s="4675"/>
      <c r="J325" s="4675"/>
      <c r="K325" s="4675"/>
      <c r="L325" s="4675"/>
      <c r="M325" s="4675"/>
      <c r="N325" s="4675"/>
      <c r="O325" s="4675"/>
      <c r="P325" s="4675"/>
      <c r="Q325" s="4675"/>
      <c r="R325" s="4675"/>
      <c r="S325" s="4675"/>
      <c r="T325" s="4675"/>
      <c r="U325" s="4675"/>
      <c r="V325" s="4675"/>
      <c r="W325" s="4675"/>
      <c r="X325" s="4675"/>
      <c r="Y325" s="4675"/>
      <c r="Z325" s="4675"/>
      <c r="AA325" s="4675"/>
      <c r="AB325" s="4675"/>
      <c r="AC325" s="4675"/>
      <c r="AD325" s="4675"/>
      <c r="AE325" s="4675"/>
      <c r="AF325" s="4675"/>
      <c r="AG325" s="4675"/>
      <c r="AH325" s="4675"/>
      <c r="AI325" s="4675"/>
      <c r="AJ325" s="4675"/>
      <c r="AK325" s="4730"/>
      <c r="AL325" s="4666">
        <f>IF(E325="","",COUNT($G$314:$AK$314)-AM325)</f>
        <v>0</v>
      </c>
      <c r="AM325" s="4667">
        <f>IF(E325="","",AR325+AS325)</f>
        <v>0</v>
      </c>
      <c r="AN325" s="4667">
        <f>IF(E325="","",COUNTIF(G325:AK325,"休"))</f>
        <v>0</v>
      </c>
      <c r="AO325" s="4668" t="str">
        <f>IF(E325="","",IFERROR(ROUND(AN325/AL325,3),""))</f>
        <v/>
      </c>
      <c r="AP325" s="4679"/>
      <c r="AQ325" s="4528"/>
      <c r="AR325" s="4670">
        <f>+COUNTIF(G325:AK325,"－")</f>
        <v>0</v>
      </c>
      <c r="AS325" s="4670">
        <f>+COUNTIF(G325:AK325,"外")</f>
        <v>0</v>
      </c>
    </row>
    <row r="326" spans="1:45" s="4721" customFormat="1">
      <c r="A326" s="1135"/>
      <c r="C326" s="4671"/>
      <c r="D326" s="4672"/>
      <c r="E326" s="4528"/>
      <c r="F326" s="4696"/>
      <c r="G326" s="4674"/>
      <c r="H326" s="4675"/>
      <c r="I326" s="4675"/>
      <c r="J326" s="4675"/>
      <c r="K326" s="4675"/>
      <c r="L326" s="4675"/>
      <c r="M326" s="4675"/>
      <c r="N326" s="4675"/>
      <c r="O326" s="4675"/>
      <c r="P326" s="4675"/>
      <c r="Q326" s="4675"/>
      <c r="R326" s="4675"/>
      <c r="S326" s="4675"/>
      <c r="T326" s="4675"/>
      <c r="U326" s="4675"/>
      <c r="V326" s="4675"/>
      <c r="W326" s="4675"/>
      <c r="X326" s="4675"/>
      <c r="Y326" s="4675"/>
      <c r="Z326" s="4675"/>
      <c r="AA326" s="4675"/>
      <c r="AB326" s="4675"/>
      <c r="AC326" s="4675"/>
      <c r="AD326" s="4675"/>
      <c r="AE326" s="4675"/>
      <c r="AF326" s="4675"/>
      <c r="AG326" s="4675"/>
      <c r="AH326" s="4675"/>
      <c r="AI326" s="4675"/>
      <c r="AJ326" s="4675"/>
      <c r="AK326" s="4730"/>
      <c r="AL326" s="4666" t="str">
        <f>IF(E326="","",COUNT($G$314:$AK$314)-AM326)</f>
        <v/>
      </c>
      <c r="AM326" s="4667" t="str">
        <f>IF(E326="","",AR326+AS326)</f>
        <v/>
      </c>
      <c r="AN326" s="4667" t="str">
        <f>IF(E326="","",COUNTIF(G326:AK326,"休"))</f>
        <v/>
      </c>
      <c r="AO326" s="4668" t="str">
        <f>IF(E326="","",IFERROR(ROUND(AN326/AL326,3),""))</f>
        <v/>
      </c>
      <c r="AP326" s="4679"/>
      <c r="AQ326" s="4528"/>
      <c r="AR326" s="4670">
        <f>+COUNTIF(G326:AK326,"－")</f>
        <v>0</v>
      </c>
      <c r="AS326" s="4670">
        <f>+COUNTIF(G326:AK326,"外")</f>
        <v>0</v>
      </c>
    </row>
    <row r="327" spans="1:45" s="4721" customFormat="1">
      <c r="A327" s="1135"/>
      <c r="C327" s="4671"/>
      <c r="D327" s="4682"/>
      <c r="E327" s="4697"/>
      <c r="F327" s="4698"/>
      <c r="G327" s="4757"/>
      <c r="H327" s="4738"/>
      <c r="I327" s="4738"/>
      <c r="J327" s="4738"/>
      <c r="K327" s="4738"/>
      <c r="L327" s="4738"/>
      <c r="M327" s="4738"/>
      <c r="N327" s="4738"/>
      <c r="O327" s="4738"/>
      <c r="P327" s="4738"/>
      <c r="Q327" s="4738"/>
      <c r="R327" s="4738"/>
      <c r="S327" s="4738"/>
      <c r="T327" s="4738"/>
      <c r="U327" s="4738"/>
      <c r="V327" s="4738"/>
      <c r="W327" s="4738"/>
      <c r="X327" s="4738"/>
      <c r="Y327" s="4738"/>
      <c r="Z327" s="4738"/>
      <c r="AA327" s="4738"/>
      <c r="AB327" s="4738"/>
      <c r="AC327" s="4738"/>
      <c r="AD327" s="4738"/>
      <c r="AE327" s="4738"/>
      <c r="AF327" s="4738"/>
      <c r="AG327" s="4738"/>
      <c r="AH327" s="4738"/>
      <c r="AI327" s="4738"/>
      <c r="AJ327" s="4738"/>
      <c r="AK327" s="4758"/>
      <c r="AL327" s="4666" t="str">
        <f>IF(E327="","",COUNT($G$314:$AK$314)-AM327)</f>
        <v/>
      </c>
      <c r="AM327" s="4667" t="str">
        <f>IF(E327="","",AR327+AS327)</f>
        <v/>
      </c>
      <c r="AN327" s="4667" t="str">
        <f>IF(E327="","",COUNTIF(G327:AK327,"休"))</f>
        <v/>
      </c>
      <c r="AO327" s="4668" t="str">
        <f>IF(E327="","",IFERROR(ROUND(AN327/AL327,3),""))</f>
        <v/>
      </c>
      <c r="AP327" s="4679"/>
      <c r="AQ327" s="4528"/>
      <c r="AR327" s="4670">
        <f>+COUNTIF(G327:AK327,"－")</f>
        <v>0</v>
      </c>
      <c r="AS327" s="4670">
        <f>+COUNTIF(G327:AK327,"外")</f>
        <v>0</v>
      </c>
    </row>
    <row r="328" spans="1:45" s="4721" customFormat="1" ht="15">
      <c r="A328" s="1135"/>
      <c r="C328" s="4671"/>
      <c r="D328" s="4660" t="s">
        <v>1915</v>
      </c>
      <c r="E328" s="4651" t="s">
        <v>2046</v>
      </c>
      <c r="F328" s="4700" t="s">
        <v>2019</v>
      </c>
      <c r="G328" s="4653" t="s">
        <v>233</v>
      </c>
      <c r="H328" s="4654" t="s">
        <v>233</v>
      </c>
      <c r="I328" s="4654" t="s">
        <v>233</v>
      </c>
      <c r="J328" s="4654" t="s">
        <v>233</v>
      </c>
      <c r="K328" s="4654" t="s">
        <v>233</v>
      </c>
      <c r="L328" s="4654" t="s">
        <v>233</v>
      </c>
      <c r="M328" s="4654" t="s">
        <v>233</v>
      </c>
      <c r="N328" s="4654" t="s">
        <v>233</v>
      </c>
      <c r="O328" s="4654" t="s">
        <v>233</v>
      </c>
      <c r="P328" s="4654" t="s">
        <v>233</v>
      </c>
      <c r="Q328" s="4654" t="s">
        <v>233</v>
      </c>
      <c r="R328" s="4654" t="s">
        <v>233</v>
      </c>
      <c r="S328" s="4654" t="s">
        <v>233</v>
      </c>
      <c r="T328" s="4654" t="s">
        <v>233</v>
      </c>
      <c r="U328" s="4654" t="s">
        <v>233</v>
      </c>
      <c r="V328" s="4654" t="s">
        <v>233</v>
      </c>
      <c r="W328" s="4654" t="s">
        <v>233</v>
      </c>
      <c r="X328" s="4654" t="s">
        <v>233</v>
      </c>
      <c r="Y328" s="4654" t="s">
        <v>233</v>
      </c>
      <c r="Z328" s="4654" t="s">
        <v>233</v>
      </c>
      <c r="AA328" s="4654" t="s">
        <v>233</v>
      </c>
      <c r="AB328" s="4654" t="s">
        <v>233</v>
      </c>
      <c r="AC328" s="4654" t="s">
        <v>233</v>
      </c>
      <c r="AD328" s="4654" t="s">
        <v>233</v>
      </c>
      <c r="AE328" s="4654" t="s">
        <v>233</v>
      </c>
      <c r="AF328" s="4654" t="s">
        <v>233</v>
      </c>
      <c r="AG328" s="4654" t="s">
        <v>233</v>
      </c>
      <c r="AH328" s="4654" t="s">
        <v>233</v>
      </c>
      <c r="AI328" s="4654" t="s">
        <v>233</v>
      </c>
      <c r="AJ328" s="4654" t="s">
        <v>233</v>
      </c>
      <c r="AK328" s="4754" t="s">
        <v>233</v>
      </c>
      <c r="AL328" s="4692"/>
      <c r="AM328" s="4670"/>
      <c r="AN328" s="4701"/>
      <c r="AO328" s="4694"/>
      <c r="AP328" s="4679"/>
      <c r="AQ328" s="4528"/>
      <c r="AR328" s="4532"/>
      <c r="AS328" s="4532"/>
    </row>
    <row r="329" spans="1:45" s="4721" customFormat="1">
      <c r="A329" s="1135"/>
      <c r="C329" s="4671"/>
      <c r="D329" s="4672"/>
      <c r="E329" s="4702" t="s">
        <v>2031</v>
      </c>
      <c r="F329" s="4662"/>
      <c r="G329" s="4737"/>
      <c r="H329" s="4687"/>
      <c r="I329" s="4687"/>
      <c r="J329" s="4687"/>
      <c r="K329" s="4687"/>
      <c r="L329" s="4687"/>
      <c r="M329" s="4687"/>
      <c r="N329" s="4687"/>
      <c r="O329" s="4687"/>
      <c r="P329" s="4687"/>
      <c r="Q329" s="4687"/>
      <c r="R329" s="4687"/>
      <c r="S329" s="4687"/>
      <c r="T329" s="4687"/>
      <c r="U329" s="4687"/>
      <c r="V329" s="4687"/>
      <c r="W329" s="4687"/>
      <c r="X329" s="4687"/>
      <c r="Y329" s="4687"/>
      <c r="Z329" s="4687"/>
      <c r="AA329" s="4687"/>
      <c r="AB329" s="4687"/>
      <c r="AC329" s="4687"/>
      <c r="AD329" s="4687"/>
      <c r="AE329" s="4687"/>
      <c r="AF329" s="4687"/>
      <c r="AG329" s="4687"/>
      <c r="AH329" s="4687"/>
      <c r="AI329" s="4687"/>
      <c r="AJ329" s="4687"/>
      <c r="AK329" s="4759"/>
      <c r="AL329" s="4666">
        <f>IF(E329="","",COUNT($G$314:$AK$314)-AM329)</f>
        <v>0</v>
      </c>
      <c r="AM329" s="4667">
        <f>IF(E329="","",AR329+AS329)</f>
        <v>0</v>
      </c>
      <c r="AN329" s="4667">
        <f>IF(E329="","",COUNTIF(G329:AK329,"休"))</f>
        <v>0</v>
      </c>
      <c r="AO329" s="4668" t="str">
        <f>IF(E329="","",IFERROR(ROUND(AN329/AL329,3),""))</f>
        <v/>
      </c>
      <c r="AP329" s="4679"/>
      <c r="AQ329" s="4528"/>
      <c r="AR329" s="4670">
        <f>+COUNTIF(G329:AK329,"－")</f>
        <v>0</v>
      </c>
      <c r="AS329" s="4670">
        <f>+COUNTIF(G329:AK329,"外")</f>
        <v>0</v>
      </c>
    </row>
    <row r="330" spans="1:45" s="4721" customFormat="1">
      <c r="A330" s="1135"/>
      <c r="C330" s="4671"/>
      <c r="D330" s="4672"/>
      <c r="E330" s="4528"/>
      <c r="F330" s="4696"/>
      <c r="G330" s="4674"/>
      <c r="H330" s="4675"/>
      <c r="I330" s="4675"/>
      <c r="J330" s="4675"/>
      <c r="K330" s="4675"/>
      <c r="L330" s="4675"/>
      <c r="M330" s="4675"/>
      <c r="N330" s="4675"/>
      <c r="O330" s="4675"/>
      <c r="P330" s="4675"/>
      <c r="Q330" s="4675"/>
      <c r="R330" s="4675"/>
      <c r="S330" s="4675"/>
      <c r="T330" s="4675"/>
      <c r="U330" s="4675"/>
      <c r="V330" s="4675"/>
      <c r="W330" s="4675"/>
      <c r="X330" s="4675"/>
      <c r="Y330" s="4675"/>
      <c r="Z330" s="4675"/>
      <c r="AA330" s="4675"/>
      <c r="AB330" s="4675"/>
      <c r="AC330" s="4675"/>
      <c r="AD330" s="4675"/>
      <c r="AE330" s="4675"/>
      <c r="AF330" s="4675"/>
      <c r="AG330" s="4675"/>
      <c r="AH330" s="4675"/>
      <c r="AI330" s="4675"/>
      <c r="AJ330" s="4675"/>
      <c r="AK330" s="4730"/>
      <c r="AL330" s="4666" t="str">
        <f>IF(E330="","",COUNT($G$314:$AK$314)-AM330)</f>
        <v/>
      </c>
      <c r="AM330" s="4667" t="str">
        <f>IF(E330="","",AR330+AS330)</f>
        <v/>
      </c>
      <c r="AN330" s="4667" t="str">
        <f>IF(E330="","",COUNTIF(G330:AK330,"休"))</f>
        <v/>
      </c>
      <c r="AO330" s="4668" t="str">
        <f>IF(E330="","",IFERROR(ROUND(AN330/AL330,3),""))</f>
        <v/>
      </c>
      <c r="AP330" s="4679"/>
      <c r="AQ330" s="4528"/>
      <c r="AR330" s="4670">
        <f>+COUNTIF(G330:AK330,"－")</f>
        <v>0</v>
      </c>
      <c r="AS330" s="4670">
        <f>+COUNTIF(G330:AK330,"外")</f>
        <v>0</v>
      </c>
    </row>
    <row r="331" spans="1:45" s="4721" customFormat="1">
      <c r="A331" s="1135"/>
      <c r="C331" s="4671"/>
      <c r="D331" s="4672"/>
      <c r="E331" s="4704"/>
      <c r="F331" s="4696"/>
      <c r="G331" s="4674"/>
      <c r="H331" s="4675"/>
      <c r="I331" s="4675"/>
      <c r="J331" s="4675"/>
      <c r="K331" s="4675"/>
      <c r="L331" s="4675"/>
      <c r="M331" s="4675"/>
      <c r="N331" s="4675"/>
      <c r="O331" s="4675"/>
      <c r="P331" s="4675"/>
      <c r="Q331" s="4675"/>
      <c r="R331" s="4675"/>
      <c r="S331" s="4675"/>
      <c r="T331" s="4675"/>
      <c r="U331" s="4675"/>
      <c r="V331" s="4675"/>
      <c r="W331" s="4675"/>
      <c r="X331" s="4675"/>
      <c r="Y331" s="4675"/>
      <c r="Z331" s="4675"/>
      <c r="AA331" s="4675"/>
      <c r="AB331" s="4675"/>
      <c r="AC331" s="4675"/>
      <c r="AD331" s="4675"/>
      <c r="AE331" s="4675"/>
      <c r="AF331" s="4675"/>
      <c r="AG331" s="4675"/>
      <c r="AH331" s="4675"/>
      <c r="AI331" s="4675"/>
      <c r="AJ331" s="4675"/>
      <c r="AK331" s="4730"/>
      <c r="AL331" s="4666" t="str">
        <f>IF(E331="","",COUNT($G$314:$AK$314)-AM331)</f>
        <v/>
      </c>
      <c r="AM331" s="4667" t="str">
        <f>IF(E331="","",AR331+AS331)</f>
        <v/>
      </c>
      <c r="AN331" s="4667" t="str">
        <f>IF(E331="","",COUNTIF(G331:AK331,"休"))</f>
        <v/>
      </c>
      <c r="AO331" s="4668" t="str">
        <f>IF(E331="","",IFERROR(ROUND(AN331/AL331,3),""))</f>
        <v/>
      </c>
      <c r="AP331" s="4679"/>
      <c r="AQ331" s="4528"/>
      <c r="AR331" s="4670">
        <f>+COUNTIF(G331:AK331,"－")</f>
        <v>0</v>
      </c>
      <c r="AS331" s="4670">
        <f>+COUNTIF(G331:AK331,"外")</f>
        <v>0</v>
      </c>
    </row>
    <row r="332" spans="1:45" s="4721" customFormat="1" ht="14.25" thickBot="1">
      <c r="A332" s="1135"/>
      <c r="C332" s="4681"/>
      <c r="D332" s="4682"/>
      <c r="E332" s="4697"/>
      <c r="F332" s="4698"/>
      <c r="G332" s="4757"/>
      <c r="H332" s="4738"/>
      <c r="I332" s="4738"/>
      <c r="J332" s="4738"/>
      <c r="K332" s="4738"/>
      <c r="L332" s="4738"/>
      <c r="M332" s="4738"/>
      <c r="N332" s="4738"/>
      <c r="O332" s="4738"/>
      <c r="P332" s="4738"/>
      <c r="Q332" s="4738"/>
      <c r="R332" s="4738"/>
      <c r="S332" s="4738"/>
      <c r="T332" s="4738"/>
      <c r="U332" s="4738"/>
      <c r="V332" s="4738"/>
      <c r="W332" s="4738"/>
      <c r="X332" s="4738"/>
      <c r="Y332" s="4738"/>
      <c r="Z332" s="4738"/>
      <c r="AA332" s="4738"/>
      <c r="AB332" s="4738"/>
      <c r="AC332" s="4738"/>
      <c r="AD332" s="4738"/>
      <c r="AE332" s="4738"/>
      <c r="AF332" s="4738"/>
      <c r="AG332" s="4738"/>
      <c r="AH332" s="4738"/>
      <c r="AI332" s="4738"/>
      <c r="AJ332" s="4738"/>
      <c r="AK332" s="4758"/>
      <c r="AL332" s="4707" t="str">
        <f>IF(E332="","",COUNT($G$314:$AK$314)-AM332)</f>
        <v/>
      </c>
      <c r="AM332" s="4689" t="str">
        <f>IF(E332="","",AR332+AS332)</f>
        <v/>
      </c>
      <c r="AN332" s="4689" t="str">
        <f>IF(E332="","",COUNTIF(G332:AK332,"休"))</f>
        <v/>
      </c>
      <c r="AO332" s="4668" t="str">
        <f>IF(E332="","",IFERROR(ROUND(AN332/AL332,3),""))</f>
        <v/>
      </c>
      <c r="AP332" s="4709"/>
      <c r="AQ332" s="4528"/>
      <c r="AR332" s="4670">
        <f>+COUNTIF(G332:AK332,"－")</f>
        <v>0</v>
      </c>
      <c r="AS332" s="4670">
        <f>+COUNTIF(G332:AK332,"外")</f>
        <v>0</v>
      </c>
    </row>
    <row r="333" spans="1:45" ht="14.25" thickBot="1">
      <c r="C333" s="4710"/>
      <c r="D333" s="4711"/>
      <c r="E333" s="4704"/>
      <c r="F333" s="4623"/>
      <c r="G333" s="4665"/>
      <c r="H333" s="4665"/>
      <c r="I333" s="4665"/>
      <c r="J333" s="4665"/>
      <c r="K333" s="4665"/>
      <c r="L333" s="4665"/>
      <c r="M333" s="4665"/>
      <c r="N333" s="4665"/>
      <c r="O333" s="4665"/>
      <c r="P333" s="4665"/>
      <c r="Q333" s="4665"/>
      <c r="R333" s="4665"/>
      <c r="S333" s="4665"/>
      <c r="T333" s="4665"/>
      <c r="U333" s="4665"/>
      <c r="V333" s="4665"/>
      <c r="W333" s="4665"/>
      <c r="X333" s="4665"/>
      <c r="Y333" s="4665"/>
      <c r="Z333" s="4665"/>
      <c r="AA333" s="4665"/>
      <c r="AB333" s="4665"/>
      <c r="AC333" s="4665"/>
      <c r="AD333" s="4665"/>
      <c r="AE333" s="4665"/>
      <c r="AF333" s="4665"/>
      <c r="AG333" s="4665"/>
      <c r="AH333" s="4665"/>
      <c r="AI333" s="4665"/>
      <c r="AJ333" s="4665"/>
      <c r="AK333" s="4665"/>
      <c r="AL333" s="4712"/>
      <c r="AM333" s="4713"/>
      <c r="AO333" s="4714" t="s">
        <v>2018</v>
      </c>
      <c r="AP333" s="4715" t="e">
        <f>IF(AP317&gt;=0.285,"OK","NG")</f>
        <v>#DIV/0!</v>
      </c>
      <c r="AR333" s="4713"/>
      <c r="AS333" s="4713"/>
    </row>
    <row r="334" spans="1:45">
      <c r="C334" s="4710"/>
      <c r="D334" s="4711"/>
      <c r="E334" s="4704"/>
      <c r="F334" s="4623"/>
      <c r="G334" s="4665"/>
      <c r="H334" s="4665"/>
      <c r="I334" s="4665"/>
      <c r="J334" s="4665"/>
      <c r="K334" s="4665"/>
      <c r="L334" s="4665"/>
      <c r="M334" s="4665"/>
      <c r="N334" s="4665"/>
      <c r="O334" s="4665"/>
      <c r="P334" s="4665"/>
      <c r="Q334" s="4665"/>
      <c r="R334" s="4665"/>
      <c r="S334" s="4665"/>
      <c r="T334" s="4665"/>
      <c r="U334" s="4665"/>
      <c r="V334" s="4665"/>
      <c r="W334" s="4665"/>
      <c r="X334" s="4665"/>
      <c r="Y334" s="4665"/>
      <c r="Z334" s="4665"/>
      <c r="AA334" s="4665"/>
      <c r="AB334" s="4665"/>
      <c r="AC334" s="4665"/>
      <c r="AD334" s="4665"/>
      <c r="AE334" s="4665"/>
      <c r="AF334" s="4665"/>
      <c r="AG334" s="4665"/>
      <c r="AH334" s="4665"/>
      <c r="AI334" s="4665"/>
      <c r="AJ334" s="4665"/>
      <c r="AK334" s="4665"/>
      <c r="AL334" s="4712"/>
      <c r="AM334" s="4713"/>
      <c r="AO334" s="4753"/>
      <c r="AP334" s="4668"/>
      <c r="AR334" s="4713"/>
      <c r="AS334" s="4713"/>
    </row>
    <row r="335" spans="1:45" hidden="1">
      <c r="G335" s="4529" t="e">
        <f>YEAR(G338)</f>
        <v>#VALUE!</v>
      </c>
      <c r="H335" s="4529" t="e">
        <f>MONTH(G338)</f>
        <v>#VALUE!</v>
      </c>
    </row>
    <row r="336" spans="1:45" ht="13.5" customHeight="1">
      <c r="C336" s="4624"/>
      <c r="D336" s="4625"/>
      <c r="E336" s="4626"/>
      <c r="F336" s="4717" t="s">
        <v>2022</v>
      </c>
      <c r="G336" s="4628" t="e">
        <f>G338</f>
        <v>#VALUE!</v>
      </c>
      <c r="H336" s="4629"/>
      <c r="I336" s="4629"/>
      <c r="J336" s="4629"/>
      <c r="K336" s="4629"/>
      <c r="L336" s="4629"/>
      <c r="M336" s="4629"/>
      <c r="N336" s="4629"/>
      <c r="O336" s="4629"/>
      <c r="P336" s="4629"/>
      <c r="Q336" s="4629"/>
      <c r="R336" s="4629"/>
      <c r="S336" s="4629"/>
      <c r="T336" s="4629"/>
      <c r="U336" s="4629"/>
      <c r="V336" s="4629"/>
      <c r="W336" s="4629"/>
      <c r="X336" s="4629"/>
      <c r="Y336" s="4629"/>
      <c r="Z336" s="4629"/>
      <c r="AA336" s="4629"/>
      <c r="AB336" s="4629"/>
      <c r="AC336" s="4629"/>
      <c r="AD336" s="4629"/>
      <c r="AE336" s="4629"/>
      <c r="AF336" s="4629"/>
      <c r="AG336" s="4629"/>
      <c r="AH336" s="4629"/>
      <c r="AI336" s="4629"/>
      <c r="AJ336" s="4629"/>
      <c r="AK336" s="4629"/>
      <c r="AL336" s="4739" t="s">
        <v>2045</v>
      </c>
      <c r="AM336" s="4740" t="s">
        <v>2044</v>
      </c>
      <c r="AN336" s="4741" t="s">
        <v>1920</v>
      </c>
      <c r="AO336" s="4553" t="s">
        <v>2043</v>
      </c>
      <c r="AP336" s="4551" t="s">
        <v>2042</v>
      </c>
      <c r="AR336" s="4631" t="s">
        <v>1950</v>
      </c>
      <c r="AS336" s="4631" t="s">
        <v>1951</v>
      </c>
    </row>
    <row r="337" spans="1:45" hidden="1">
      <c r="C337" s="4632"/>
      <c r="D337" s="4633"/>
      <c r="E337" s="4634"/>
      <c r="F337" s="4718"/>
      <c r="G337" s="4640" t="e">
        <f>DATE($G335,$H335,1)</f>
        <v>#VALUE!</v>
      </c>
      <c r="H337" s="4640" t="e">
        <f t="shared" ref="H337:AK337" si="121">G337+1</f>
        <v>#VALUE!</v>
      </c>
      <c r="I337" s="4640" t="e">
        <f t="shared" si="121"/>
        <v>#VALUE!</v>
      </c>
      <c r="J337" s="4640" t="e">
        <f t="shared" si="121"/>
        <v>#VALUE!</v>
      </c>
      <c r="K337" s="4640" t="e">
        <f t="shared" si="121"/>
        <v>#VALUE!</v>
      </c>
      <c r="L337" s="4640" t="e">
        <f t="shared" si="121"/>
        <v>#VALUE!</v>
      </c>
      <c r="M337" s="4640" t="e">
        <f t="shared" si="121"/>
        <v>#VALUE!</v>
      </c>
      <c r="N337" s="4640" t="e">
        <f t="shared" si="121"/>
        <v>#VALUE!</v>
      </c>
      <c r="O337" s="4640" t="e">
        <f t="shared" si="121"/>
        <v>#VALUE!</v>
      </c>
      <c r="P337" s="4640" t="e">
        <f t="shared" si="121"/>
        <v>#VALUE!</v>
      </c>
      <c r="Q337" s="4640" t="e">
        <f t="shared" si="121"/>
        <v>#VALUE!</v>
      </c>
      <c r="R337" s="4640" t="e">
        <f t="shared" si="121"/>
        <v>#VALUE!</v>
      </c>
      <c r="S337" s="4640" t="e">
        <f t="shared" si="121"/>
        <v>#VALUE!</v>
      </c>
      <c r="T337" s="4640" t="e">
        <f t="shared" si="121"/>
        <v>#VALUE!</v>
      </c>
      <c r="U337" s="4640" t="e">
        <f t="shared" si="121"/>
        <v>#VALUE!</v>
      </c>
      <c r="V337" s="4640" t="e">
        <f t="shared" si="121"/>
        <v>#VALUE!</v>
      </c>
      <c r="W337" s="4640" t="e">
        <f t="shared" si="121"/>
        <v>#VALUE!</v>
      </c>
      <c r="X337" s="4640" t="e">
        <f t="shared" si="121"/>
        <v>#VALUE!</v>
      </c>
      <c r="Y337" s="4640" t="e">
        <f t="shared" si="121"/>
        <v>#VALUE!</v>
      </c>
      <c r="Z337" s="4640" t="e">
        <f t="shared" si="121"/>
        <v>#VALUE!</v>
      </c>
      <c r="AA337" s="4640" t="e">
        <f t="shared" si="121"/>
        <v>#VALUE!</v>
      </c>
      <c r="AB337" s="4640" t="e">
        <f t="shared" si="121"/>
        <v>#VALUE!</v>
      </c>
      <c r="AC337" s="4640" t="e">
        <f t="shared" si="121"/>
        <v>#VALUE!</v>
      </c>
      <c r="AD337" s="4640" t="e">
        <f t="shared" si="121"/>
        <v>#VALUE!</v>
      </c>
      <c r="AE337" s="4640" t="e">
        <f t="shared" si="121"/>
        <v>#VALUE!</v>
      </c>
      <c r="AF337" s="4640" t="e">
        <f t="shared" si="121"/>
        <v>#VALUE!</v>
      </c>
      <c r="AG337" s="4640" t="e">
        <f t="shared" si="121"/>
        <v>#VALUE!</v>
      </c>
      <c r="AH337" s="4640" t="e">
        <f t="shared" si="121"/>
        <v>#VALUE!</v>
      </c>
      <c r="AI337" s="4640" t="e">
        <f t="shared" si="121"/>
        <v>#VALUE!</v>
      </c>
      <c r="AJ337" s="4640" t="e">
        <f t="shared" si="121"/>
        <v>#VALUE!</v>
      </c>
      <c r="AK337" s="4640" t="e">
        <f t="shared" si="121"/>
        <v>#VALUE!</v>
      </c>
      <c r="AL337" s="4742"/>
      <c r="AM337" s="4743"/>
      <c r="AN337" s="4744"/>
      <c r="AO337" s="4553"/>
      <c r="AP337" s="4551"/>
      <c r="AR337" s="4631"/>
      <c r="AS337" s="4631"/>
    </row>
    <row r="338" spans="1:45">
      <c r="C338" s="4632"/>
      <c r="D338" s="4633"/>
      <c r="E338" s="4634"/>
      <c r="F338" s="4719" t="s">
        <v>1655</v>
      </c>
      <c r="G338" s="4720" t="e">
        <f>IF(EDATE(G313,1)&gt;$G$7,"",EDATE(G313,1))</f>
        <v>#VALUE!</v>
      </c>
      <c r="H338" s="4640" t="e">
        <f t="shared" ref="H338:AK338" si="122">IF(H337&gt;$G$7,"",IF(G338=EOMONTH(DATE($G335,$H335,1),0),"",IF(G338="","",G338+1)))</f>
        <v>#VALUE!</v>
      </c>
      <c r="I338" s="4640" t="e">
        <f t="shared" si="122"/>
        <v>#VALUE!</v>
      </c>
      <c r="J338" s="4640" t="e">
        <f t="shared" si="122"/>
        <v>#VALUE!</v>
      </c>
      <c r="K338" s="4640" t="e">
        <f t="shared" si="122"/>
        <v>#VALUE!</v>
      </c>
      <c r="L338" s="4640" t="e">
        <f t="shared" si="122"/>
        <v>#VALUE!</v>
      </c>
      <c r="M338" s="4640" t="e">
        <f t="shared" si="122"/>
        <v>#VALUE!</v>
      </c>
      <c r="N338" s="4640" t="e">
        <f t="shared" si="122"/>
        <v>#VALUE!</v>
      </c>
      <c r="O338" s="4640" t="e">
        <f t="shared" si="122"/>
        <v>#VALUE!</v>
      </c>
      <c r="P338" s="4640" t="e">
        <f t="shared" si="122"/>
        <v>#VALUE!</v>
      </c>
      <c r="Q338" s="4640" t="e">
        <f t="shared" si="122"/>
        <v>#VALUE!</v>
      </c>
      <c r="R338" s="4640" t="e">
        <f t="shared" si="122"/>
        <v>#VALUE!</v>
      </c>
      <c r="S338" s="4640" t="e">
        <f t="shared" si="122"/>
        <v>#VALUE!</v>
      </c>
      <c r="T338" s="4640" t="e">
        <f t="shared" si="122"/>
        <v>#VALUE!</v>
      </c>
      <c r="U338" s="4640" t="e">
        <f t="shared" si="122"/>
        <v>#VALUE!</v>
      </c>
      <c r="V338" s="4640" t="e">
        <f t="shared" si="122"/>
        <v>#VALUE!</v>
      </c>
      <c r="W338" s="4640" t="e">
        <f t="shared" si="122"/>
        <v>#VALUE!</v>
      </c>
      <c r="X338" s="4640" t="e">
        <f t="shared" si="122"/>
        <v>#VALUE!</v>
      </c>
      <c r="Y338" s="4640" t="e">
        <f t="shared" si="122"/>
        <v>#VALUE!</v>
      </c>
      <c r="Z338" s="4640" t="e">
        <f t="shared" si="122"/>
        <v>#VALUE!</v>
      </c>
      <c r="AA338" s="4640" t="e">
        <f t="shared" si="122"/>
        <v>#VALUE!</v>
      </c>
      <c r="AB338" s="4640" t="e">
        <f t="shared" si="122"/>
        <v>#VALUE!</v>
      </c>
      <c r="AC338" s="4640" t="e">
        <f t="shared" si="122"/>
        <v>#VALUE!</v>
      </c>
      <c r="AD338" s="4640" t="e">
        <f t="shared" si="122"/>
        <v>#VALUE!</v>
      </c>
      <c r="AE338" s="4640" t="e">
        <f t="shared" si="122"/>
        <v>#VALUE!</v>
      </c>
      <c r="AF338" s="4640" t="e">
        <f t="shared" si="122"/>
        <v>#VALUE!</v>
      </c>
      <c r="AG338" s="4640" t="e">
        <f t="shared" si="122"/>
        <v>#VALUE!</v>
      </c>
      <c r="AH338" s="4640" t="e">
        <f t="shared" si="122"/>
        <v>#VALUE!</v>
      </c>
      <c r="AI338" s="4640" t="e">
        <f t="shared" si="122"/>
        <v>#VALUE!</v>
      </c>
      <c r="AJ338" s="4640" t="e">
        <f t="shared" si="122"/>
        <v>#VALUE!</v>
      </c>
      <c r="AK338" s="4640" t="e">
        <f t="shared" si="122"/>
        <v>#VALUE!</v>
      </c>
      <c r="AL338" s="4742"/>
      <c r="AM338" s="4743"/>
      <c r="AN338" s="4744"/>
      <c r="AO338" s="4553"/>
      <c r="AP338" s="4551"/>
      <c r="AR338" s="4631"/>
      <c r="AS338" s="4631"/>
    </row>
    <row r="339" spans="1:45" s="4721" customFormat="1">
      <c r="A339" s="1135"/>
      <c r="C339" s="4642"/>
      <c r="D339" s="4643"/>
      <c r="E339" s="4644"/>
      <c r="F339" s="4722" t="s">
        <v>1905</v>
      </c>
      <c r="G339" s="4723" t="str">
        <f t="shared" ref="G339:AK339" si="123">IFERROR(TEXT(WEEKDAY(+G338),"aaa"),"")</f>
        <v/>
      </c>
      <c r="H339" s="4723" t="str">
        <f t="shared" si="123"/>
        <v/>
      </c>
      <c r="I339" s="4723" t="str">
        <f t="shared" si="123"/>
        <v/>
      </c>
      <c r="J339" s="4723" t="str">
        <f t="shared" si="123"/>
        <v/>
      </c>
      <c r="K339" s="4723" t="str">
        <f t="shared" si="123"/>
        <v/>
      </c>
      <c r="L339" s="4723" t="str">
        <f t="shared" si="123"/>
        <v/>
      </c>
      <c r="M339" s="4723" t="str">
        <f t="shared" si="123"/>
        <v/>
      </c>
      <c r="N339" s="4723" t="str">
        <f t="shared" si="123"/>
        <v/>
      </c>
      <c r="O339" s="4723" t="str">
        <f t="shared" si="123"/>
        <v/>
      </c>
      <c r="P339" s="4723" t="str">
        <f t="shared" si="123"/>
        <v/>
      </c>
      <c r="Q339" s="4723" t="str">
        <f t="shared" si="123"/>
        <v/>
      </c>
      <c r="R339" s="4723" t="str">
        <f t="shared" si="123"/>
        <v/>
      </c>
      <c r="S339" s="4723" t="str">
        <f t="shared" si="123"/>
        <v/>
      </c>
      <c r="T339" s="4723" t="str">
        <f t="shared" si="123"/>
        <v/>
      </c>
      <c r="U339" s="4723" t="str">
        <f t="shared" si="123"/>
        <v/>
      </c>
      <c r="V339" s="4723" t="str">
        <f t="shared" si="123"/>
        <v/>
      </c>
      <c r="W339" s="4723" t="str">
        <f t="shared" si="123"/>
        <v/>
      </c>
      <c r="X339" s="4723" t="str">
        <f t="shared" si="123"/>
        <v/>
      </c>
      <c r="Y339" s="4723" t="str">
        <f t="shared" si="123"/>
        <v/>
      </c>
      <c r="Z339" s="4723" t="str">
        <f t="shared" si="123"/>
        <v/>
      </c>
      <c r="AA339" s="4723" t="str">
        <f t="shared" si="123"/>
        <v/>
      </c>
      <c r="AB339" s="4723" t="str">
        <f t="shared" si="123"/>
        <v/>
      </c>
      <c r="AC339" s="4723" t="str">
        <f t="shared" si="123"/>
        <v/>
      </c>
      <c r="AD339" s="4723" t="str">
        <f t="shared" si="123"/>
        <v/>
      </c>
      <c r="AE339" s="4723" t="str">
        <f t="shared" si="123"/>
        <v/>
      </c>
      <c r="AF339" s="4723" t="str">
        <f t="shared" si="123"/>
        <v/>
      </c>
      <c r="AG339" s="4723" t="str">
        <f t="shared" si="123"/>
        <v/>
      </c>
      <c r="AH339" s="4723" t="str">
        <f t="shared" si="123"/>
        <v/>
      </c>
      <c r="AI339" s="4723" t="str">
        <f t="shared" si="123"/>
        <v/>
      </c>
      <c r="AJ339" s="4723" t="str">
        <f t="shared" si="123"/>
        <v/>
      </c>
      <c r="AK339" s="4723" t="str">
        <f t="shared" si="123"/>
        <v/>
      </c>
      <c r="AL339" s="4742"/>
      <c r="AM339" s="4743"/>
      <c r="AN339" s="4744"/>
      <c r="AO339" s="4553"/>
      <c r="AP339" s="4551"/>
      <c r="AQ339" s="4528"/>
      <c r="AR339" s="4631"/>
      <c r="AS339" s="4631"/>
    </row>
    <row r="340" spans="1:45" s="4721" customFormat="1" ht="21" customHeight="1">
      <c r="A340" s="1135"/>
      <c r="C340" s="4724" t="s">
        <v>2041</v>
      </c>
      <c r="D340" s="4725" t="s">
        <v>2050</v>
      </c>
      <c r="E340" s="4651" t="s">
        <v>2032</v>
      </c>
      <c r="F340" s="4652" t="s">
        <v>2019</v>
      </c>
      <c r="G340" s="4653" t="s">
        <v>233</v>
      </c>
      <c r="H340" s="4654" t="s">
        <v>233</v>
      </c>
      <c r="I340" s="4654" t="s">
        <v>233</v>
      </c>
      <c r="J340" s="4654" t="s">
        <v>233</v>
      </c>
      <c r="K340" s="4654" t="s">
        <v>233</v>
      </c>
      <c r="L340" s="4654" t="s">
        <v>233</v>
      </c>
      <c r="M340" s="4654" t="s">
        <v>233</v>
      </c>
      <c r="N340" s="4654" t="s">
        <v>233</v>
      </c>
      <c r="O340" s="4654" t="s">
        <v>233</v>
      </c>
      <c r="P340" s="4654" t="s">
        <v>233</v>
      </c>
      <c r="Q340" s="4654" t="s">
        <v>233</v>
      </c>
      <c r="R340" s="4654" t="s">
        <v>233</v>
      </c>
      <c r="S340" s="4654" t="s">
        <v>233</v>
      </c>
      <c r="T340" s="4654" t="s">
        <v>233</v>
      </c>
      <c r="U340" s="4654" t="s">
        <v>233</v>
      </c>
      <c r="V340" s="4654" t="s">
        <v>233</v>
      </c>
      <c r="W340" s="4654" t="s">
        <v>233</v>
      </c>
      <c r="X340" s="4654" t="s">
        <v>233</v>
      </c>
      <c r="Y340" s="4654" t="s">
        <v>233</v>
      </c>
      <c r="Z340" s="4654" t="s">
        <v>233</v>
      </c>
      <c r="AA340" s="4654" t="s">
        <v>233</v>
      </c>
      <c r="AB340" s="4654" t="s">
        <v>233</v>
      </c>
      <c r="AC340" s="4654" t="s">
        <v>233</v>
      </c>
      <c r="AD340" s="4654" t="s">
        <v>233</v>
      </c>
      <c r="AE340" s="4654" t="s">
        <v>233</v>
      </c>
      <c r="AF340" s="4654" t="s">
        <v>233</v>
      </c>
      <c r="AG340" s="4654" t="s">
        <v>233</v>
      </c>
      <c r="AH340" s="4654" t="s">
        <v>233</v>
      </c>
      <c r="AI340" s="4654" t="s">
        <v>233</v>
      </c>
      <c r="AJ340" s="4654" t="s">
        <v>233</v>
      </c>
      <c r="AK340" s="4754" t="s">
        <v>233</v>
      </c>
      <c r="AL340" s="4745"/>
      <c r="AM340" s="4746"/>
      <c r="AN340" s="4747"/>
      <c r="AO340" s="4656" t="s">
        <v>1948</v>
      </c>
      <c r="AP340" s="4655" t="s">
        <v>1949</v>
      </c>
      <c r="AQ340" s="4528"/>
      <c r="AR340" s="4657"/>
      <c r="AS340" s="4657"/>
    </row>
    <row r="341" spans="1:45" s="4721" customFormat="1" ht="13.5" customHeight="1">
      <c r="A341" s="1135"/>
      <c r="C341" s="4659" t="s">
        <v>1919</v>
      </c>
      <c r="D341" s="4660" t="s">
        <v>1918</v>
      </c>
      <c r="E341" s="4661" t="s">
        <v>2033</v>
      </c>
      <c r="F341" s="4662"/>
      <c r="G341" s="4755"/>
      <c r="H341" s="4733"/>
      <c r="I341" s="4733"/>
      <c r="J341" s="4733"/>
      <c r="K341" s="4733"/>
      <c r="L341" s="4733"/>
      <c r="M341" s="4733"/>
      <c r="N341" s="4733"/>
      <c r="O341" s="4733"/>
      <c r="P341" s="4733"/>
      <c r="Q341" s="4733"/>
      <c r="R341" s="4733"/>
      <c r="S341" s="4733"/>
      <c r="T341" s="4733"/>
      <c r="U341" s="4733"/>
      <c r="V341" s="4733"/>
      <c r="W341" s="4733"/>
      <c r="X341" s="4733"/>
      <c r="Y341" s="4733"/>
      <c r="Z341" s="4733"/>
      <c r="AA341" s="4733"/>
      <c r="AB341" s="4733"/>
      <c r="AC341" s="4733"/>
      <c r="AD341" s="4733"/>
      <c r="AE341" s="4733"/>
      <c r="AF341" s="4733"/>
      <c r="AG341" s="4733"/>
      <c r="AH341" s="4733"/>
      <c r="AI341" s="4733"/>
      <c r="AJ341" s="4733"/>
      <c r="AK341" s="4756"/>
      <c r="AL341" s="4666">
        <f t="shared" ref="AL341:AL346" si="124">IF(E341="","",COUNT($G$338:$AK$338)-AM341)</f>
        <v>0</v>
      </c>
      <c r="AM341" s="4667">
        <f t="shared" ref="AM341:AM346" si="125">IF(E341="","",AR341+AS341)</f>
        <v>0</v>
      </c>
      <c r="AN341" s="4667">
        <f t="shared" ref="AN341:AN346" si="126">IF(E341="","",COUNTIF(G341:AK341,"休"))</f>
        <v>0</v>
      </c>
      <c r="AO341" s="4668" t="str">
        <f t="shared" ref="AO341:AO346" si="127">IF(E341="","",IFERROR(ROUND(AN341/AL341,3),""))</f>
        <v/>
      </c>
      <c r="AP341" s="4669" t="e">
        <f>ROUND(AVERAGE(AO341:AO356),3)</f>
        <v>#DIV/0!</v>
      </c>
      <c r="AQ341" s="4528"/>
      <c r="AR341" s="4670">
        <f t="shared" ref="AR341:AR346" si="128">+COUNTIF(G341:AK341,"－")</f>
        <v>0</v>
      </c>
      <c r="AS341" s="4670">
        <f t="shared" ref="AS341:AS346" si="129">+COUNTIF(G341:AK341,"外")</f>
        <v>0</v>
      </c>
    </row>
    <row r="342" spans="1:45" s="4721" customFormat="1" ht="13.5" customHeight="1">
      <c r="A342" s="1135"/>
      <c r="C342" s="4671"/>
      <c r="D342" s="4672"/>
      <c r="E342" s="4673" t="s">
        <v>2031</v>
      </c>
      <c r="F342" s="4662"/>
      <c r="G342" s="4674"/>
      <c r="H342" s="4675"/>
      <c r="I342" s="4675"/>
      <c r="J342" s="4675"/>
      <c r="K342" s="4675"/>
      <c r="L342" s="4675"/>
      <c r="M342" s="4675"/>
      <c r="N342" s="4675"/>
      <c r="O342" s="4675"/>
      <c r="P342" s="4675"/>
      <c r="Q342" s="4675"/>
      <c r="R342" s="4675"/>
      <c r="S342" s="4675"/>
      <c r="T342" s="4675"/>
      <c r="U342" s="4675"/>
      <c r="V342" s="4675"/>
      <c r="W342" s="4675"/>
      <c r="X342" s="4675"/>
      <c r="Y342" s="4675"/>
      <c r="Z342" s="4675"/>
      <c r="AA342" s="4675"/>
      <c r="AB342" s="4675"/>
      <c r="AC342" s="4675"/>
      <c r="AD342" s="4675"/>
      <c r="AE342" s="4675"/>
      <c r="AF342" s="4675"/>
      <c r="AG342" s="4675"/>
      <c r="AH342" s="4675"/>
      <c r="AI342" s="4675"/>
      <c r="AJ342" s="4675"/>
      <c r="AK342" s="4730"/>
      <c r="AL342" s="4666">
        <f t="shared" si="124"/>
        <v>0</v>
      </c>
      <c r="AM342" s="4667">
        <f t="shared" si="125"/>
        <v>0</v>
      </c>
      <c r="AN342" s="4667">
        <f t="shared" si="126"/>
        <v>0</v>
      </c>
      <c r="AO342" s="4668" t="str">
        <f t="shared" si="127"/>
        <v/>
      </c>
      <c r="AP342" s="4679"/>
      <c r="AQ342" s="4528"/>
      <c r="AR342" s="4670">
        <f t="shared" si="128"/>
        <v>0</v>
      </c>
      <c r="AS342" s="4670">
        <f t="shared" si="129"/>
        <v>0</v>
      </c>
    </row>
    <row r="343" spans="1:45" s="4721" customFormat="1">
      <c r="A343" s="1135"/>
      <c r="C343" s="4671"/>
      <c r="D343" s="4672"/>
      <c r="E343" s="4673" t="s">
        <v>2038</v>
      </c>
      <c r="F343" s="4662"/>
      <c r="G343" s="4674"/>
      <c r="H343" s="4675"/>
      <c r="I343" s="4675"/>
      <c r="J343" s="4675"/>
      <c r="K343" s="4675"/>
      <c r="L343" s="4675"/>
      <c r="M343" s="4675"/>
      <c r="N343" s="4675"/>
      <c r="O343" s="4675"/>
      <c r="P343" s="4675"/>
      <c r="Q343" s="4675"/>
      <c r="R343" s="4675"/>
      <c r="S343" s="4675"/>
      <c r="T343" s="4675"/>
      <c r="U343" s="4675"/>
      <c r="V343" s="4675"/>
      <c r="W343" s="4675"/>
      <c r="X343" s="4675"/>
      <c r="Y343" s="4675"/>
      <c r="Z343" s="4675"/>
      <c r="AA343" s="4675"/>
      <c r="AB343" s="4675"/>
      <c r="AC343" s="4675"/>
      <c r="AD343" s="4675"/>
      <c r="AE343" s="4675"/>
      <c r="AF343" s="4675"/>
      <c r="AG343" s="4675"/>
      <c r="AH343" s="4675"/>
      <c r="AI343" s="4675"/>
      <c r="AJ343" s="4675"/>
      <c r="AK343" s="4730"/>
      <c r="AL343" s="4666">
        <f t="shared" si="124"/>
        <v>0</v>
      </c>
      <c r="AM343" s="4667">
        <f t="shared" si="125"/>
        <v>0</v>
      </c>
      <c r="AN343" s="4667">
        <f t="shared" si="126"/>
        <v>0</v>
      </c>
      <c r="AO343" s="4668" t="str">
        <f t="shared" si="127"/>
        <v/>
      </c>
      <c r="AP343" s="4679"/>
      <c r="AQ343" s="4528"/>
      <c r="AR343" s="4670">
        <f t="shared" si="128"/>
        <v>0</v>
      </c>
      <c r="AS343" s="4670">
        <f t="shared" si="129"/>
        <v>0</v>
      </c>
    </row>
    <row r="344" spans="1:45" s="4721" customFormat="1">
      <c r="A344" s="1135"/>
      <c r="C344" s="4671"/>
      <c r="D344" s="4672"/>
      <c r="E344" s="4673" t="s">
        <v>2037</v>
      </c>
      <c r="F344" s="4680"/>
      <c r="G344" s="4674"/>
      <c r="H344" s="4675"/>
      <c r="I344" s="4675"/>
      <c r="J344" s="4675"/>
      <c r="K344" s="4675"/>
      <c r="L344" s="4675"/>
      <c r="M344" s="4675"/>
      <c r="N344" s="4675"/>
      <c r="O344" s="4675"/>
      <c r="P344" s="4675"/>
      <c r="Q344" s="4675"/>
      <c r="R344" s="4675"/>
      <c r="S344" s="4675"/>
      <c r="T344" s="4675"/>
      <c r="U344" s="4675"/>
      <c r="V344" s="4675"/>
      <c r="W344" s="4675"/>
      <c r="X344" s="4675"/>
      <c r="Y344" s="4675"/>
      <c r="Z344" s="4675"/>
      <c r="AA344" s="4675"/>
      <c r="AB344" s="4675"/>
      <c r="AC344" s="4675"/>
      <c r="AD344" s="4675"/>
      <c r="AE344" s="4675"/>
      <c r="AF344" s="4675"/>
      <c r="AG344" s="4675"/>
      <c r="AH344" s="4675"/>
      <c r="AI344" s="4675"/>
      <c r="AJ344" s="4675"/>
      <c r="AK344" s="4730"/>
      <c r="AL344" s="4666">
        <f t="shared" si="124"/>
        <v>0</v>
      </c>
      <c r="AM344" s="4667">
        <f t="shared" si="125"/>
        <v>0</v>
      </c>
      <c r="AN344" s="4667">
        <f t="shared" si="126"/>
        <v>0</v>
      </c>
      <c r="AO344" s="4668" t="str">
        <f t="shared" si="127"/>
        <v/>
      </c>
      <c r="AP344" s="4679"/>
      <c r="AQ344" s="4528"/>
      <c r="AR344" s="4670">
        <f t="shared" si="128"/>
        <v>0</v>
      </c>
      <c r="AS344" s="4670">
        <f t="shared" si="129"/>
        <v>0</v>
      </c>
    </row>
    <row r="345" spans="1:45" s="4721" customFormat="1">
      <c r="A345" s="1135"/>
      <c r="C345" s="4671"/>
      <c r="D345" s="4672"/>
      <c r="E345" s="4673" t="s">
        <v>2036</v>
      </c>
      <c r="F345" s="4662"/>
      <c r="G345" s="4674"/>
      <c r="H345" s="4675"/>
      <c r="I345" s="4675"/>
      <c r="J345" s="4675"/>
      <c r="K345" s="4675"/>
      <c r="L345" s="4675"/>
      <c r="M345" s="4675"/>
      <c r="N345" s="4675"/>
      <c r="O345" s="4675"/>
      <c r="P345" s="4675"/>
      <c r="Q345" s="4675"/>
      <c r="R345" s="4675"/>
      <c r="S345" s="4675"/>
      <c r="T345" s="4675"/>
      <c r="U345" s="4675"/>
      <c r="V345" s="4675"/>
      <c r="W345" s="4675"/>
      <c r="X345" s="4675"/>
      <c r="Y345" s="4675"/>
      <c r="Z345" s="4675"/>
      <c r="AA345" s="4675"/>
      <c r="AB345" s="4675"/>
      <c r="AC345" s="4675"/>
      <c r="AD345" s="4675"/>
      <c r="AE345" s="4675"/>
      <c r="AF345" s="4675"/>
      <c r="AG345" s="4675"/>
      <c r="AH345" s="4675"/>
      <c r="AI345" s="4675"/>
      <c r="AJ345" s="4675"/>
      <c r="AK345" s="4730"/>
      <c r="AL345" s="4666">
        <f t="shared" si="124"/>
        <v>0</v>
      </c>
      <c r="AM345" s="4667">
        <f t="shared" si="125"/>
        <v>0</v>
      </c>
      <c r="AN345" s="4667">
        <f t="shared" si="126"/>
        <v>0</v>
      </c>
      <c r="AO345" s="4668" t="str">
        <f t="shared" si="127"/>
        <v/>
      </c>
      <c r="AP345" s="4679"/>
      <c r="AQ345" s="4528"/>
      <c r="AR345" s="4670">
        <f t="shared" si="128"/>
        <v>0</v>
      </c>
      <c r="AS345" s="4670">
        <f t="shared" si="129"/>
        <v>0</v>
      </c>
    </row>
    <row r="346" spans="1:45" s="4721" customFormat="1">
      <c r="A346" s="1135"/>
      <c r="C346" s="4681"/>
      <c r="D346" s="4682"/>
      <c r="E346" s="4683">
        <f>F$29</f>
        <v>0</v>
      </c>
      <c r="F346" s="4684"/>
      <c r="G346" s="4757"/>
      <c r="H346" s="4738"/>
      <c r="I346" s="4738"/>
      <c r="J346" s="4738"/>
      <c r="K346" s="4738"/>
      <c r="L346" s="4738"/>
      <c r="M346" s="4738"/>
      <c r="N346" s="4738"/>
      <c r="O346" s="4738"/>
      <c r="P346" s="4738"/>
      <c r="Q346" s="4738"/>
      <c r="R346" s="4738"/>
      <c r="S346" s="4738"/>
      <c r="T346" s="4738"/>
      <c r="U346" s="4738"/>
      <c r="V346" s="4738"/>
      <c r="W346" s="4738"/>
      <c r="X346" s="4738"/>
      <c r="Y346" s="4738"/>
      <c r="Z346" s="4738"/>
      <c r="AA346" s="4738"/>
      <c r="AB346" s="4738"/>
      <c r="AC346" s="4738"/>
      <c r="AD346" s="4738"/>
      <c r="AE346" s="4738"/>
      <c r="AF346" s="4738"/>
      <c r="AG346" s="4738"/>
      <c r="AH346" s="4738"/>
      <c r="AI346" s="4738"/>
      <c r="AJ346" s="4738"/>
      <c r="AK346" s="4758"/>
      <c r="AL346" s="4666">
        <f t="shared" si="124"/>
        <v>0</v>
      </c>
      <c r="AM346" s="4667">
        <f t="shared" si="125"/>
        <v>0</v>
      </c>
      <c r="AN346" s="4689">
        <f t="shared" si="126"/>
        <v>0</v>
      </c>
      <c r="AO346" s="4668" t="str">
        <f t="shared" si="127"/>
        <v/>
      </c>
      <c r="AP346" s="4679"/>
      <c r="AQ346" s="4528"/>
      <c r="AR346" s="4670">
        <f t="shared" si="128"/>
        <v>0</v>
      </c>
      <c r="AS346" s="4670">
        <f t="shared" si="129"/>
        <v>0</v>
      </c>
    </row>
    <row r="347" spans="1:45" s="4721" customFormat="1" ht="15">
      <c r="A347" s="1135"/>
      <c r="C347" s="4659" t="s">
        <v>1917</v>
      </c>
      <c r="D347" s="4660" t="s">
        <v>1916</v>
      </c>
      <c r="E347" s="4651" t="s">
        <v>2032</v>
      </c>
      <c r="F347" s="4690" t="s">
        <v>2019</v>
      </c>
      <c r="G347" s="4653" t="s">
        <v>1921</v>
      </c>
      <c r="H347" s="4654" t="s">
        <v>1921</v>
      </c>
      <c r="I347" s="4654" t="s">
        <v>1921</v>
      </c>
      <c r="J347" s="4654" t="s">
        <v>1921</v>
      </c>
      <c r="K347" s="4654" t="s">
        <v>1921</v>
      </c>
      <c r="L347" s="4654" t="s">
        <v>1921</v>
      </c>
      <c r="M347" s="4654" t="s">
        <v>1921</v>
      </c>
      <c r="N347" s="4654" t="s">
        <v>1921</v>
      </c>
      <c r="O347" s="4654" t="s">
        <v>1921</v>
      </c>
      <c r="P347" s="4654" t="s">
        <v>1921</v>
      </c>
      <c r="Q347" s="4654" t="s">
        <v>1921</v>
      </c>
      <c r="R347" s="4654" t="s">
        <v>1921</v>
      </c>
      <c r="S347" s="4654" t="s">
        <v>1921</v>
      </c>
      <c r="T347" s="4654" t="s">
        <v>1921</v>
      </c>
      <c r="U347" s="4654" t="s">
        <v>1921</v>
      </c>
      <c r="V347" s="4654" t="s">
        <v>1921</v>
      </c>
      <c r="W347" s="4654" t="s">
        <v>1921</v>
      </c>
      <c r="X347" s="4654" t="s">
        <v>1921</v>
      </c>
      <c r="Y347" s="4654" t="s">
        <v>1921</v>
      </c>
      <c r="Z347" s="4654" t="s">
        <v>1921</v>
      </c>
      <c r="AA347" s="4654" t="s">
        <v>1921</v>
      </c>
      <c r="AB347" s="4654" t="s">
        <v>1921</v>
      </c>
      <c r="AC347" s="4654" t="s">
        <v>1921</v>
      </c>
      <c r="AD347" s="4654" t="s">
        <v>1921</v>
      </c>
      <c r="AE347" s="4654" t="s">
        <v>1921</v>
      </c>
      <c r="AF347" s="4654" t="s">
        <v>1921</v>
      </c>
      <c r="AG347" s="4654" t="s">
        <v>1921</v>
      </c>
      <c r="AH347" s="4654" t="s">
        <v>1921</v>
      </c>
      <c r="AI347" s="4654" t="s">
        <v>1921</v>
      </c>
      <c r="AJ347" s="4654" t="s">
        <v>1921</v>
      </c>
      <c r="AK347" s="4754" t="s">
        <v>1921</v>
      </c>
      <c r="AL347" s="4692"/>
      <c r="AM347" s="4670"/>
      <c r="AN347" s="4693"/>
      <c r="AO347" s="4694"/>
      <c r="AP347" s="4679"/>
      <c r="AQ347" s="4528"/>
      <c r="AR347" s="4532"/>
      <c r="AS347" s="4532"/>
    </row>
    <row r="348" spans="1:45" s="4721" customFormat="1">
      <c r="A348" s="1135"/>
      <c r="C348" s="4671"/>
      <c r="D348" s="4672"/>
      <c r="E348" s="4695" t="s">
        <v>2033</v>
      </c>
      <c r="F348" s="4662"/>
      <c r="G348" s="4737"/>
      <c r="H348" s="4687"/>
      <c r="I348" s="4687"/>
      <c r="J348" s="4687"/>
      <c r="K348" s="4687"/>
      <c r="L348" s="4687"/>
      <c r="M348" s="4687"/>
      <c r="N348" s="4687"/>
      <c r="O348" s="4687"/>
      <c r="P348" s="4687"/>
      <c r="Q348" s="4687"/>
      <c r="R348" s="4687"/>
      <c r="S348" s="4687"/>
      <c r="T348" s="4687"/>
      <c r="U348" s="4687"/>
      <c r="V348" s="4687"/>
      <c r="W348" s="4687"/>
      <c r="X348" s="4687"/>
      <c r="Y348" s="4687"/>
      <c r="Z348" s="4687"/>
      <c r="AA348" s="4687"/>
      <c r="AB348" s="4687"/>
      <c r="AC348" s="4687"/>
      <c r="AD348" s="4687"/>
      <c r="AE348" s="4687"/>
      <c r="AF348" s="4687"/>
      <c r="AG348" s="4687"/>
      <c r="AH348" s="4687"/>
      <c r="AI348" s="4687"/>
      <c r="AJ348" s="4687"/>
      <c r="AK348" s="4759"/>
      <c r="AL348" s="4666">
        <f>IF(E348="","",COUNT($G$338:$AK$338)-AM348)</f>
        <v>0</v>
      </c>
      <c r="AM348" s="4667">
        <f>IF(E348="","",AR348+AS348)</f>
        <v>0</v>
      </c>
      <c r="AN348" s="4667">
        <f>IF(E348="","",COUNTIF(G348:AK348,"休"))</f>
        <v>0</v>
      </c>
      <c r="AO348" s="4668" t="str">
        <f>IF(E348="","",IFERROR(ROUND(AN348/AL348,3),""))</f>
        <v/>
      </c>
      <c r="AP348" s="4679"/>
      <c r="AQ348" s="4528"/>
      <c r="AR348" s="4670">
        <f>+COUNTIF(G348:AK348,"－")</f>
        <v>0</v>
      </c>
      <c r="AS348" s="4670">
        <f>+COUNTIF(G348:AK348,"外")</f>
        <v>0</v>
      </c>
    </row>
    <row r="349" spans="1:45" s="4721" customFormat="1">
      <c r="A349" s="1135"/>
      <c r="C349" s="4671"/>
      <c r="D349" s="4672"/>
      <c r="E349" s="4673" t="s">
        <v>2031</v>
      </c>
      <c r="F349" s="4696"/>
      <c r="G349" s="4674"/>
      <c r="H349" s="4675"/>
      <c r="I349" s="4675"/>
      <c r="J349" s="4675"/>
      <c r="K349" s="4675"/>
      <c r="L349" s="4675"/>
      <c r="M349" s="4675"/>
      <c r="N349" s="4675"/>
      <c r="O349" s="4675"/>
      <c r="P349" s="4675"/>
      <c r="Q349" s="4675"/>
      <c r="R349" s="4675"/>
      <c r="S349" s="4675"/>
      <c r="T349" s="4675"/>
      <c r="U349" s="4675"/>
      <c r="V349" s="4675"/>
      <c r="W349" s="4675"/>
      <c r="X349" s="4675"/>
      <c r="Y349" s="4675"/>
      <c r="Z349" s="4675"/>
      <c r="AA349" s="4675"/>
      <c r="AB349" s="4675"/>
      <c r="AC349" s="4675"/>
      <c r="AD349" s="4675"/>
      <c r="AE349" s="4675"/>
      <c r="AF349" s="4675"/>
      <c r="AG349" s="4675"/>
      <c r="AH349" s="4675"/>
      <c r="AI349" s="4675"/>
      <c r="AJ349" s="4675"/>
      <c r="AK349" s="4730"/>
      <c r="AL349" s="4666">
        <f>IF(E349="","",COUNT($G$338:$AK$338)-AM349)</f>
        <v>0</v>
      </c>
      <c r="AM349" s="4667">
        <f>IF(E349="","",AR349+AS349)</f>
        <v>0</v>
      </c>
      <c r="AN349" s="4667">
        <f>IF(E349="","",COUNTIF(G349:AK349,"休"))</f>
        <v>0</v>
      </c>
      <c r="AO349" s="4668" t="str">
        <f>IF(E349="","",IFERROR(ROUND(AN349/AL349,3),""))</f>
        <v/>
      </c>
      <c r="AP349" s="4679"/>
      <c r="AQ349" s="4528"/>
      <c r="AR349" s="4670">
        <f>+COUNTIF(G349:AK349,"－")</f>
        <v>0</v>
      </c>
      <c r="AS349" s="4670">
        <f>+COUNTIF(G349:AK349,"外")</f>
        <v>0</v>
      </c>
    </row>
    <row r="350" spans="1:45" s="4721" customFormat="1">
      <c r="A350" s="1135"/>
      <c r="C350" s="4671"/>
      <c r="D350" s="4672"/>
      <c r="E350" s="4528"/>
      <c r="F350" s="4696"/>
      <c r="G350" s="4674"/>
      <c r="H350" s="4675"/>
      <c r="I350" s="4675"/>
      <c r="J350" s="4675"/>
      <c r="K350" s="4675"/>
      <c r="L350" s="4675"/>
      <c r="M350" s="4675"/>
      <c r="N350" s="4675"/>
      <c r="O350" s="4675"/>
      <c r="P350" s="4675"/>
      <c r="Q350" s="4675"/>
      <c r="R350" s="4675"/>
      <c r="S350" s="4675"/>
      <c r="T350" s="4675"/>
      <c r="U350" s="4675"/>
      <c r="V350" s="4675"/>
      <c r="W350" s="4675"/>
      <c r="X350" s="4675"/>
      <c r="Y350" s="4675"/>
      <c r="Z350" s="4675"/>
      <c r="AA350" s="4675"/>
      <c r="AB350" s="4675"/>
      <c r="AC350" s="4675"/>
      <c r="AD350" s="4675"/>
      <c r="AE350" s="4675"/>
      <c r="AF350" s="4675"/>
      <c r="AG350" s="4675"/>
      <c r="AH350" s="4675"/>
      <c r="AI350" s="4675"/>
      <c r="AJ350" s="4675"/>
      <c r="AK350" s="4730"/>
      <c r="AL350" s="4666" t="str">
        <f>IF(E350="","",COUNT($G$338:$AK$338)-AM350)</f>
        <v/>
      </c>
      <c r="AM350" s="4667" t="str">
        <f>IF(E350="","",AR350+AS350)</f>
        <v/>
      </c>
      <c r="AN350" s="4667" t="str">
        <f>IF(E350="","",COUNTIF(G350:AK350,"休"))</f>
        <v/>
      </c>
      <c r="AO350" s="4668" t="str">
        <f>IF(E350="","",IFERROR(ROUND(AN350/AL350,3),""))</f>
        <v/>
      </c>
      <c r="AP350" s="4679"/>
      <c r="AQ350" s="4528"/>
      <c r="AR350" s="4670">
        <f>+COUNTIF(G350:AK350,"－")</f>
        <v>0</v>
      </c>
      <c r="AS350" s="4670">
        <f>+COUNTIF(G350:AK350,"外")</f>
        <v>0</v>
      </c>
    </row>
    <row r="351" spans="1:45" s="4721" customFormat="1">
      <c r="A351" s="1135"/>
      <c r="C351" s="4671"/>
      <c r="D351" s="4682"/>
      <c r="E351" s="4697"/>
      <c r="F351" s="4698"/>
      <c r="G351" s="4757"/>
      <c r="H351" s="4738"/>
      <c r="I351" s="4738"/>
      <c r="J351" s="4738"/>
      <c r="K351" s="4738"/>
      <c r="L351" s="4738"/>
      <c r="M351" s="4738"/>
      <c r="N351" s="4738"/>
      <c r="O351" s="4738"/>
      <c r="P351" s="4738"/>
      <c r="Q351" s="4738"/>
      <c r="R351" s="4738"/>
      <c r="S351" s="4738"/>
      <c r="T351" s="4738"/>
      <c r="U351" s="4738"/>
      <c r="V351" s="4738"/>
      <c r="W351" s="4738"/>
      <c r="X351" s="4738"/>
      <c r="Y351" s="4738"/>
      <c r="Z351" s="4738"/>
      <c r="AA351" s="4738"/>
      <c r="AB351" s="4738"/>
      <c r="AC351" s="4738"/>
      <c r="AD351" s="4738"/>
      <c r="AE351" s="4738"/>
      <c r="AF351" s="4738"/>
      <c r="AG351" s="4738"/>
      <c r="AH351" s="4738"/>
      <c r="AI351" s="4738"/>
      <c r="AJ351" s="4738"/>
      <c r="AK351" s="4758"/>
      <c r="AL351" s="4666" t="str">
        <f>IF(E351="","",COUNT($G$338:$AK$338)-AM351)</f>
        <v/>
      </c>
      <c r="AM351" s="4667" t="str">
        <f>IF(E351="","",AR351+AS351)</f>
        <v/>
      </c>
      <c r="AN351" s="4667" t="str">
        <f>IF(E351="","",COUNTIF(G351:AK351,"休"))</f>
        <v/>
      </c>
      <c r="AO351" s="4668" t="str">
        <f>IF(E351="","",IFERROR(ROUND(AN351/AL351,3),""))</f>
        <v/>
      </c>
      <c r="AP351" s="4679"/>
      <c r="AQ351" s="4528"/>
      <c r="AR351" s="4670">
        <f>+COUNTIF(G351:AK351,"－")</f>
        <v>0</v>
      </c>
      <c r="AS351" s="4670">
        <f>+COUNTIF(G351:AK351,"外")</f>
        <v>0</v>
      </c>
    </row>
    <row r="352" spans="1:45" s="4721" customFormat="1" ht="15">
      <c r="A352" s="1135"/>
      <c r="C352" s="4671"/>
      <c r="D352" s="4660" t="s">
        <v>1915</v>
      </c>
      <c r="E352" s="4651" t="s">
        <v>2051</v>
      </c>
      <c r="F352" s="4700" t="s">
        <v>2019</v>
      </c>
      <c r="G352" s="4653" t="s">
        <v>233</v>
      </c>
      <c r="H352" s="4654" t="s">
        <v>233</v>
      </c>
      <c r="I352" s="4654" t="s">
        <v>233</v>
      </c>
      <c r="J352" s="4654" t="s">
        <v>233</v>
      </c>
      <c r="K352" s="4654" t="s">
        <v>233</v>
      </c>
      <c r="L352" s="4654" t="s">
        <v>233</v>
      </c>
      <c r="M352" s="4654" t="s">
        <v>233</v>
      </c>
      <c r="N352" s="4654" t="s">
        <v>233</v>
      </c>
      <c r="O352" s="4654" t="s">
        <v>233</v>
      </c>
      <c r="P352" s="4654" t="s">
        <v>233</v>
      </c>
      <c r="Q352" s="4654" t="s">
        <v>233</v>
      </c>
      <c r="R352" s="4654" t="s">
        <v>233</v>
      </c>
      <c r="S352" s="4654" t="s">
        <v>233</v>
      </c>
      <c r="T352" s="4654" t="s">
        <v>233</v>
      </c>
      <c r="U352" s="4654" t="s">
        <v>233</v>
      </c>
      <c r="V352" s="4654" t="s">
        <v>233</v>
      </c>
      <c r="W352" s="4654" t="s">
        <v>233</v>
      </c>
      <c r="X352" s="4654" t="s">
        <v>233</v>
      </c>
      <c r="Y352" s="4654" t="s">
        <v>233</v>
      </c>
      <c r="Z352" s="4654" t="s">
        <v>233</v>
      </c>
      <c r="AA352" s="4654" t="s">
        <v>233</v>
      </c>
      <c r="AB352" s="4654" t="s">
        <v>233</v>
      </c>
      <c r="AC352" s="4654" t="s">
        <v>233</v>
      </c>
      <c r="AD352" s="4654" t="s">
        <v>233</v>
      </c>
      <c r="AE352" s="4654" t="s">
        <v>233</v>
      </c>
      <c r="AF352" s="4654" t="s">
        <v>233</v>
      </c>
      <c r="AG352" s="4654" t="s">
        <v>233</v>
      </c>
      <c r="AH352" s="4654" t="s">
        <v>233</v>
      </c>
      <c r="AI352" s="4654" t="s">
        <v>233</v>
      </c>
      <c r="AJ352" s="4654" t="s">
        <v>233</v>
      </c>
      <c r="AK352" s="4754" t="s">
        <v>233</v>
      </c>
      <c r="AL352" s="4692"/>
      <c r="AM352" s="4670"/>
      <c r="AN352" s="4701"/>
      <c r="AO352" s="4694"/>
      <c r="AP352" s="4679"/>
      <c r="AQ352" s="4528"/>
      <c r="AR352" s="4532"/>
      <c r="AS352" s="4532"/>
    </row>
    <row r="353" spans="1:45" s="4721" customFormat="1">
      <c r="A353" s="1135"/>
      <c r="C353" s="4671"/>
      <c r="D353" s="4672"/>
      <c r="E353" s="4702" t="s">
        <v>2031</v>
      </c>
      <c r="F353" s="4662"/>
      <c r="G353" s="4737"/>
      <c r="H353" s="4687"/>
      <c r="I353" s="4687"/>
      <c r="J353" s="4687"/>
      <c r="K353" s="4687"/>
      <c r="L353" s="4687"/>
      <c r="M353" s="4687"/>
      <c r="N353" s="4687"/>
      <c r="O353" s="4687"/>
      <c r="P353" s="4687"/>
      <c r="Q353" s="4687"/>
      <c r="R353" s="4687"/>
      <c r="S353" s="4687"/>
      <c r="T353" s="4687"/>
      <c r="U353" s="4687"/>
      <c r="V353" s="4687"/>
      <c r="W353" s="4687"/>
      <c r="X353" s="4687"/>
      <c r="Y353" s="4687"/>
      <c r="Z353" s="4687"/>
      <c r="AA353" s="4687"/>
      <c r="AB353" s="4687"/>
      <c r="AC353" s="4687"/>
      <c r="AD353" s="4687"/>
      <c r="AE353" s="4687"/>
      <c r="AF353" s="4687"/>
      <c r="AG353" s="4687"/>
      <c r="AH353" s="4687"/>
      <c r="AI353" s="4687"/>
      <c r="AJ353" s="4687"/>
      <c r="AK353" s="4759"/>
      <c r="AL353" s="4666">
        <f>IF(E353="","",COUNT($G$338:$AK$338)-AM353)</f>
        <v>0</v>
      </c>
      <c r="AM353" s="4667">
        <f>IF(E353="","",AR353+AS353)</f>
        <v>0</v>
      </c>
      <c r="AN353" s="4667">
        <f>IF(E353="","",COUNTIF(G353:AK353,"休"))</f>
        <v>0</v>
      </c>
      <c r="AO353" s="4668" t="str">
        <f>IF(E353="","",IFERROR(ROUND(AN353/AL353,3),""))</f>
        <v/>
      </c>
      <c r="AP353" s="4679"/>
      <c r="AQ353" s="4528"/>
      <c r="AR353" s="4670">
        <f>+COUNTIF(G353:AK353,"－")</f>
        <v>0</v>
      </c>
      <c r="AS353" s="4670">
        <f>+COUNTIF(G353:AK353,"外")</f>
        <v>0</v>
      </c>
    </row>
    <row r="354" spans="1:45" s="4721" customFormat="1">
      <c r="A354" s="1135"/>
      <c r="C354" s="4671"/>
      <c r="D354" s="4672"/>
      <c r="E354" s="4528"/>
      <c r="F354" s="4696"/>
      <c r="G354" s="4674"/>
      <c r="H354" s="4675"/>
      <c r="I354" s="4675"/>
      <c r="J354" s="4675"/>
      <c r="K354" s="4675"/>
      <c r="L354" s="4675"/>
      <c r="M354" s="4675"/>
      <c r="N354" s="4675"/>
      <c r="O354" s="4675"/>
      <c r="P354" s="4675"/>
      <c r="Q354" s="4675"/>
      <c r="R354" s="4675"/>
      <c r="S354" s="4675"/>
      <c r="T354" s="4675"/>
      <c r="U354" s="4675"/>
      <c r="V354" s="4675"/>
      <c r="W354" s="4675"/>
      <c r="X354" s="4675"/>
      <c r="Y354" s="4675"/>
      <c r="Z354" s="4675"/>
      <c r="AA354" s="4675"/>
      <c r="AB354" s="4675"/>
      <c r="AC354" s="4675"/>
      <c r="AD354" s="4675"/>
      <c r="AE354" s="4675"/>
      <c r="AF354" s="4675"/>
      <c r="AG354" s="4675"/>
      <c r="AH354" s="4675"/>
      <c r="AI354" s="4675"/>
      <c r="AJ354" s="4675"/>
      <c r="AK354" s="4730"/>
      <c r="AL354" s="4666" t="str">
        <f>IF(E354="","",COUNT($G$338:$AK$338)-AM354)</f>
        <v/>
      </c>
      <c r="AM354" s="4667" t="str">
        <f>IF(E354="","",AR354+AS354)</f>
        <v/>
      </c>
      <c r="AN354" s="4667" t="str">
        <f>IF(E354="","",COUNTIF(G354:AK354,"休"))</f>
        <v/>
      </c>
      <c r="AO354" s="4668" t="str">
        <f>IF(E354="","",IFERROR(ROUND(AN354/AL354,3),""))</f>
        <v/>
      </c>
      <c r="AP354" s="4679"/>
      <c r="AQ354" s="4528"/>
      <c r="AR354" s="4670">
        <f>+COUNTIF(G354:AK354,"－")</f>
        <v>0</v>
      </c>
      <c r="AS354" s="4670">
        <f>+COUNTIF(G354:AK354,"外")</f>
        <v>0</v>
      </c>
    </row>
    <row r="355" spans="1:45" s="4721" customFormat="1">
      <c r="A355" s="1135"/>
      <c r="C355" s="4671"/>
      <c r="D355" s="4672"/>
      <c r="E355" s="4704"/>
      <c r="F355" s="4696"/>
      <c r="G355" s="4674"/>
      <c r="H355" s="4675"/>
      <c r="I355" s="4675"/>
      <c r="J355" s="4675"/>
      <c r="K355" s="4675"/>
      <c r="L355" s="4675"/>
      <c r="M355" s="4675"/>
      <c r="N355" s="4675"/>
      <c r="O355" s="4675"/>
      <c r="P355" s="4675"/>
      <c r="Q355" s="4675"/>
      <c r="R355" s="4675"/>
      <c r="S355" s="4675"/>
      <c r="T355" s="4675"/>
      <c r="U355" s="4675"/>
      <c r="V355" s="4675"/>
      <c r="W355" s="4675"/>
      <c r="X355" s="4675"/>
      <c r="Y355" s="4675"/>
      <c r="Z355" s="4675"/>
      <c r="AA355" s="4675"/>
      <c r="AB355" s="4675"/>
      <c r="AC355" s="4675"/>
      <c r="AD355" s="4675"/>
      <c r="AE355" s="4675"/>
      <c r="AF355" s="4675"/>
      <c r="AG355" s="4675"/>
      <c r="AH355" s="4675"/>
      <c r="AI355" s="4675"/>
      <c r="AJ355" s="4675"/>
      <c r="AK355" s="4730"/>
      <c r="AL355" s="4666" t="str">
        <f>IF(E355="","",COUNT($G$338:$AK$338)-AM355)</f>
        <v/>
      </c>
      <c r="AM355" s="4667" t="str">
        <f>IF(E355="","",AR355+AS355)</f>
        <v/>
      </c>
      <c r="AN355" s="4667" t="str">
        <f>IF(E355="","",COUNTIF(G355:AK355,"休"))</f>
        <v/>
      </c>
      <c r="AO355" s="4668" t="str">
        <f>IF(E355="","",IFERROR(ROUND(AN355/AL355,3),""))</f>
        <v/>
      </c>
      <c r="AP355" s="4679"/>
      <c r="AQ355" s="4528"/>
      <c r="AR355" s="4670">
        <f>+COUNTIF(G355:AK355,"－")</f>
        <v>0</v>
      </c>
      <c r="AS355" s="4670">
        <f>+COUNTIF(G355:AK355,"外")</f>
        <v>0</v>
      </c>
    </row>
    <row r="356" spans="1:45" s="4721" customFormat="1" ht="14.25" thickBot="1">
      <c r="A356" s="1135"/>
      <c r="C356" s="4681"/>
      <c r="D356" s="4682"/>
      <c r="E356" s="4697"/>
      <c r="F356" s="4698"/>
      <c r="G356" s="4757"/>
      <c r="H356" s="4738"/>
      <c r="I356" s="4738"/>
      <c r="J356" s="4738"/>
      <c r="K356" s="4738"/>
      <c r="L356" s="4738"/>
      <c r="M356" s="4738"/>
      <c r="N356" s="4738"/>
      <c r="O356" s="4738"/>
      <c r="P356" s="4738"/>
      <c r="Q356" s="4738"/>
      <c r="R356" s="4738"/>
      <c r="S356" s="4738"/>
      <c r="T356" s="4738"/>
      <c r="U356" s="4738"/>
      <c r="V356" s="4738"/>
      <c r="W356" s="4738"/>
      <c r="X356" s="4738"/>
      <c r="Y356" s="4738"/>
      <c r="Z356" s="4738"/>
      <c r="AA356" s="4738"/>
      <c r="AB356" s="4738"/>
      <c r="AC356" s="4738"/>
      <c r="AD356" s="4738"/>
      <c r="AE356" s="4738"/>
      <c r="AF356" s="4738"/>
      <c r="AG356" s="4738"/>
      <c r="AH356" s="4738"/>
      <c r="AI356" s="4738"/>
      <c r="AJ356" s="4738"/>
      <c r="AK356" s="4758"/>
      <c r="AL356" s="4707" t="str">
        <f>IF(E356="","",COUNT($G$338:$AK$338)-AM356)</f>
        <v/>
      </c>
      <c r="AM356" s="4689" t="str">
        <f>IF(E356="","",AR356+AS356)</f>
        <v/>
      </c>
      <c r="AN356" s="4689" t="str">
        <f>IF(E356="","",COUNTIF(G356:AK356,"休"))</f>
        <v/>
      </c>
      <c r="AO356" s="4668" t="str">
        <f>IF(E356="","",IFERROR(ROUND(AN356/AL356,3),""))</f>
        <v/>
      </c>
      <c r="AP356" s="4709"/>
      <c r="AQ356" s="4528"/>
      <c r="AR356" s="4670">
        <f>+COUNTIF(G356:AK356,"－")</f>
        <v>0</v>
      </c>
      <c r="AS356" s="4670">
        <f>+COUNTIF(G356:AK356,"外")</f>
        <v>0</v>
      </c>
    </row>
    <row r="357" spans="1:45" ht="14.25" thickBot="1">
      <c r="C357" s="4710"/>
      <c r="D357" s="4711"/>
      <c r="E357" s="4704"/>
      <c r="F357" s="4623"/>
      <c r="G357" s="4665"/>
      <c r="H357" s="4665"/>
      <c r="I357" s="4665"/>
      <c r="J357" s="4665"/>
      <c r="K357" s="4665"/>
      <c r="L357" s="4665"/>
      <c r="M357" s="4665"/>
      <c r="N357" s="4665"/>
      <c r="O357" s="4665"/>
      <c r="P357" s="4665"/>
      <c r="Q357" s="4665"/>
      <c r="R357" s="4665"/>
      <c r="S357" s="4665"/>
      <c r="T357" s="4665"/>
      <c r="U357" s="4665"/>
      <c r="V357" s="4665"/>
      <c r="W357" s="4665"/>
      <c r="X357" s="4665"/>
      <c r="Y357" s="4665"/>
      <c r="Z357" s="4665"/>
      <c r="AA357" s="4665"/>
      <c r="AB357" s="4665"/>
      <c r="AC357" s="4665"/>
      <c r="AD357" s="4665"/>
      <c r="AE357" s="4665"/>
      <c r="AF357" s="4665"/>
      <c r="AG357" s="4665"/>
      <c r="AH357" s="4665"/>
      <c r="AI357" s="4665"/>
      <c r="AJ357" s="4665"/>
      <c r="AK357" s="4665"/>
      <c r="AL357" s="4712"/>
      <c r="AM357" s="4713"/>
      <c r="AO357" s="4714" t="s">
        <v>2018</v>
      </c>
      <c r="AP357" s="4715" t="e">
        <f>IF(AP341&gt;=0.285,"OK","NG")</f>
        <v>#DIV/0!</v>
      </c>
      <c r="AR357" s="4713"/>
      <c r="AS357" s="4713"/>
    </row>
    <row r="358" spans="1:45">
      <c r="C358" s="4710"/>
      <c r="D358" s="4711"/>
      <c r="E358" s="4704"/>
      <c r="F358" s="4623"/>
      <c r="G358" s="4665"/>
      <c r="H358" s="4665"/>
      <c r="I358" s="4665"/>
      <c r="J358" s="4665"/>
      <c r="K358" s="4665"/>
      <c r="L358" s="4665"/>
      <c r="M358" s="4665"/>
      <c r="N358" s="4665"/>
      <c r="O358" s="4665"/>
      <c r="P358" s="4665"/>
      <c r="Q358" s="4665"/>
      <c r="R358" s="4665"/>
      <c r="S358" s="4665"/>
      <c r="T358" s="4665"/>
      <c r="U358" s="4665"/>
      <c r="V358" s="4665"/>
      <c r="W358" s="4665"/>
      <c r="X358" s="4665"/>
      <c r="Y358" s="4665"/>
      <c r="Z358" s="4665"/>
      <c r="AA358" s="4665"/>
      <c r="AB358" s="4665"/>
      <c r="AC358" s="4665"/>
      <c r="AD358" s="4665"/>
      <c r="AE358" s="4665"/>
      <c r="AF358" s="4665"/>
      <c r="AG358" s="4665"/>
      <c r="AH358" s="4665"/>
      <c r="AI358" s="4665"/>
      <c r="AJ358" s="4665"/>
      <c r="AK358" s="4665"/>
      <c r="AL358" s="4712"/>
      <c r="AM358" s="4713"/>
      <c r="AO358" s="4753"/>
      <c r="AP358" s="4668"/>
      <c r="AR358" s="4713"/>
      <c r="AS358" s="4713"/>
    </row>
    <row r="359" spans="1:45" hidden="1">
      <c r="G359" s="4529" t="e">
        <f>YEAR(G362)</f>
        <v>#VALUE!</v>
      </c>
      <c r="H359" s="4529" t="e">
        <f>MONTH(G362)</f>
        <v>#VALUE!</v>
      </c>
    </row>
    <row r="360" spans="1:45">
      <c r="C360" s="4624"/>
      <c r="D360" s="4625"/>
      <c r="E360" s="4626"/>
      <c r="F360" s="4717" t="s">
        <v>2022</v>
      </c>
      <c r="G360" s="4628" t="e">
        <f>G362</f>
        <v>#VALUE!</v>
      </c>
      <c r="H360" s="4629"/>
      <c r="I360" s="4629"/>
      <c r="J360" s="4629"/>
      <c r="K360" s="4629"/>
      <c r="L360" s="4629"/>
      <c r="M360" s="4629"/>
      <c r="N360" s="4629"/>
      <c r="O360" s="4629"/>
      <c r="P360" s="4629"/>
      <c r="Q360" s="4629"/>
      <c r="R360" s="4629"/>
      <c r="S360" s="4629"/>
      <c r="T360" s="4629"/>
      <c r="U360" s="4629"/>
      <c r="V360" s="4629"/>
      <c r="W360" s="4629"/>
      <c r="X360" s="4629"/>
      <c r="Y360" s="4629"/>
      <c r="Z360" s="4629"/>
      <c r="AA360" s="4629"/>
      <c r="AB360" s="4629"/>
      <c r="AC360" s="4629"/>
      <c r="AD360" s="4629"/>
      <c r="AE360" s="4629"/>
      <c r="AF360" s="4629"/>
      <c r="AG360" s="4629"/>
      <c r="AH360" s="4629"/>
      <c r="AI360" s="4629"/>
      <c r="AJ360" s="4629"/>
      <c r="AK360" s="4629"/>
      <c r="AL360" s="4739" t="s">
        <v>2045</v>
      </c>
      <c r="AM360" s="4740" t="s">
        <v>2044</v>
      </c>
      <c r="AN360" s="4741" t="s">
        <v>1920</v>
      </c>
      <c r="AO360" s="4553" t="s">
        <v>2043</v>
      </c>
      <c r="AP360" s="4551" t="s">
        <v>2042</v>
      </c>
      <c r="AR360" s="4631" t="s">
        <v>1950</v>
      </c>
      <c r="AS360" s="4631" t="s">
        <v>1951</v>
      </c>
    </row>
    <row r="361" spans="1:45" hidden="1">
      <c r="C361" s="4632"/>
      <c r="D361" s="4633"/>
      <c r="E361" s="4634"/>
      <c r="F361" s="4718"/>
      <c r="G361" s="4640" t="e">
        <f>DATE($G359,$H359,1)</f>
        <v>#VALUE!</v>
      </c>
      <c r="H361" s="4640" t="e">
        <f t="shared" ref="H361:AK361" si="130">G361+1</f>
        <v>#VALUE!</v>
      </c>
      <c r="I361" s="4640" t="e">
        <f t="shared" si="130"/>
        <v>#VALUE!</v>
      </c>
      <c r="J361" s="4640" t="e">
        <f t="shared" si="130"/>
        <v>#VALUE!</v>
      </c>
      <c r="K361" s="4640" t="e">
        <f t="shared" si="130"/>
        <v>#VALUE!</v>
      </c>
      <c r="L361" s="4640" t="e">
        <f t="shared" si="130"/>
        <v>#VALUE!</v>
      </c>
      <c r="M361" s="4640" t="e">
        <f t="shared" si="130"/>
        <v>#VALUE!</v>
      </c>
      <c r="N361" s="4640" t="e">
        <f t="shared" si="130"/>
        <v>#VALUE!</v>
      </c>
      <c r="O361" s="4640" t="e">
        <f t="shared" si="130"/>
        <v>#VALUE!</v>
      </c>
      <c r="P361" s="4640" t="e">
        <f t="shared" si="130"/>
        <v>#VALUE!</v>
      </c>
      <c r="Q361" s="4640" t="e">
        <f t="shared" si="130"/>
        <v>#VALUE!</v>
      </c>
      <c r="R361" s="4640" t="e">
        <f t="shared" si="130"/>
        <v>#VALUE!</v>
      </c>
      <c r="S361" s="4640" t="e">
        <f t="shared" si="130"/>
        <v>#VALUE!</v>
      </c>
      <c r="T361" s="4640" t="e">
        <f t="shared" si="130"/>
        <v>#VALUE!</v>
      </c>
      <c r="U361" s="4640" t="e">
        <f t="shared" si="130"/>
        <v>#VALUE!</v>
      </c>
      <c r="V361" s="4640" t="e">
        <f t="shared" si="130"/>
        <v>#VALUE!</v>
      </c>
      <c r="W361" s="4640" t="e">
        <f t="shared" si="130"/>
        <v>#VALUE!</v>
      </c>
      <c r="X361" s="4640" t="e">
        <f t="shared" si="130"/>
        <v>#VALUE!</v>
      </c>
      <c r="Y361" s="4640" t="e">
        <f t="shared" si="130"/>
        <v>#VALUE!</v>
      </c>
      <c r="Z361" s="4640" t="e">
        <f t="shared" si="130"/>
        <v>#VALUE!</v>
      </c>
      <c r="AA361" s="4640" t="e">
        <f t="shared" si="130"/>
        <v>#VALUE!</v>
      </c>
      <c r="AB361" s="4640" t="e">
        <f t="shared" si="130"/>
        <v>#VALUE!</v>
      </c>
      <c r="AC361" s="4640" t="e">
        <f t="shared" si="130"/>
        <v>#VALUE!</v>
      </c>
      <c r="AD361" s="4640" t="e">
        <f t="shared" si="130"/>
        <v>#VALUE!</v>
      </c>
      <c r="AE361" s="4640" t="e">
        <f t="shared" si="130"/>
        <v>#VALUE!</v>
      </c>
      <c r="AF361" s="4640" t="e">
        <f t="shared" si="130"/>
        <v>#VALUE!</v>
      </c>
      <c r="AG361" s="4640" t="e">
        <f t="shared" si="130"/>
        <v>#VALUE!</v>
      </c>
      <c r="AH361" s="4640" t="e">
        <f t="shared" si="130"/>
        <v>#VALUE!</v>
      </c>
      <c r="AI361" s="4640" t="e">
        <f t="shared" si="130"/>
        <v>#VALUE!</v>
      </c>
      <c r="AJ361" s="4640" t="e">
        <f t="shared" si="130"/>
        <v>#VALUE!</v>
      </c>
      <c r="AK361" s="4640" t="e">
        <f t="shared" si="130"/>
        <v>#VALUE!</v>
      </c>
      <c r="AL361" s="4742"/>
      <c r="AM361" s="4743"/>
      <c r="AN361" s="4744"/>
      <c r="AO361" s="4553"/>
      <c r="AP361" s="4551"/>
      <c r="AR361" s="4631"/>
      <c r="AS361" s="4631"/>
    </row>
    <row r="362" spans="1:45">
      <c r="C362" s="4632"/>
      <c r="D362" s="4633"/>
      <c r="E362" s="4634"/>
      <c r="F362" s="4719" t="s">
        <v>1655</v>
      </c>
      <c r="G362" s="4720" t="e">
        <f>IF(EDATE(G337,1)&gt;$G$7,"",EDATE(G337,1))</f>
        <v>#VALUE!</v>
      </c>
      <c r="H362" s="4640" t="e">
        <f t="shared" ref="H362:AK362" si="131">IF(H361&gt;$G$7,"",IF(G362=EOMONTH(DATE($G359,$H359,1),0),"",IF(G362="","",G362+1)))</f>
        <v>#VALUE!</v>
      </c>
      <c r="I362" s="4640" t="e">
        <f t="shared" si="131"/>
        <v>#VALUE!</v>
      </c>
      <c r="J362" s="4640" t="e">
        <f t="shared" si="131"/>
        <v>#VALUE!</v>
      </c>
      <c r="K362" s="4640" t="e">
        <f t="shared" si="131"/>
        <v>#VALUE!</v>
      </c>
      <c r="L362" s="4640" t="e">
        <f t="shared" si="131"/>
        <v>#VALUE!</v>
      </c>
      <c r="M362" s="4640" t="e">
        <f t="shared" si="131"/>
        <v>#VALUE!</v>
      </c>
      <c r="N362" s="4640" t="e">
        <f t="shared" si="131"/>
        <v>#VALUE!</v>
      </c>
      <c r="O362" s="4640" t="e">
        <f t="shared" si="131"/>
        <v>#VALUE!</v>
      </c>
      <c r="P362" s="4640" t="e">
        <f t="shared" si="131"/>
        <v>#VALUE!</v>
      </c>
      <c r="Q362" s="4640" t="e">
        <f t="shared" si="131"/>
        <v>#VALUE!</v>
      </c>
      <c r="R362" s="4640" t="e">
        <f t="shared" si="131"/>
        <v>#VALUE!</v>
      </c>
      <c r="S362" s="4640" t="e">
        <f t="shared" si="131"/>
        <v>#VALUE!</v>
      </c>
      <c r="T362" s="4640" t="e">
        <f t="shared" si="131"/>
        <v>#VALUE!</v>
      </c>
      <c r="U362" s="4640" t="e">
        <f t="shared" si="131"/>
        <v>#VALUE!</v>
      </c>
      <c r="V362" s="4640" t="e">
        <f t="shared" si="131"/>
        <v>#VALUE!</v>
      </c>
      <c r="W362" s="4640" t="e">
        <f t="shared" si="131"/>
        <v>#VALUE!</v>
      </c>
      <c r="X362" s="4640" t="e">
        <f t="shared" si="131"/>
        <v>#VALUE!</v>
      </c>
      <c r="Y362" s="4640" t="e">
        <f t="shared" si="131"/>
        <v>#VALUE!</v>
      </c>
      <c r="Z362" s="4640" t="e">
        <f t="shared" si="131"/>
        <v>#VALUE!</v>
      </c>
      <c r="AA362" s="4640" t="e">
        <f t="shared" si="131"/>
        <v>#VALUE!</v>
      </c>
      <c r="AB362" s="4640" t="e">
        <f t="shared" si="131"/>
        <v>#VALUE!</v>
      </c>
      <c r="AC362" s="4640" t="e">
        <f t="shared" si="131"/>
        <v>#VALUE!</v>
      </c>
      <c r="AD362" s="4640" t="e">
        <f t="shared" si="131"/>
        <v>#VALUE!</v>
      </c>
      <c r="AE362" s="4640" t="e">
        <f t="shared" si="131"/>
        <v>#VALUE!</v>
      </c>
      <c r="AF362" s="4640" t="e">
        <f t="shared" si="131"/>
        <v>#VALUE!</v>
      </c>
      <c r="AG362" s="4640" t="e">
        <f t="shared" si="131"/>
        <v>#VALUE!</v>
      </c>
      <c r="AH362" s="4640" t="e">
        <f t="shared" si="131"/>
        <v>#VALUE!</v>
      </c>
      <c r="AI362" s="4640" t="e">
        <f t="shared" si="131"/>
        <v>#VALUE!</v>
      </c>
      <c r="AJ362" s="4640" t="e">
        <f t="shared" si="131"/>
        <v>#VALUE!</v>
      </c>
      <c r="AK362" s="4640" t="e">
        <f t="shared" si="131"/>
        <v>#VALUE!</v>
      </c>
      <c r="AL362" s="4742"/>
      <c r="AM362" s="4743"/>
      <c r="AN362" s="4744"/>
      <c r="AO362" s="4553"/>
      <c r="AP362" s="4551"/>
      <c r="AR362" s="4631"/>
      <c r="AS362" s="4631"/>
    </row>
    <row r="363" spans="1:45" s="4721" customFormat="1">
      <c r="A363" s="1135"/>
      <c r="C363" s="4642"/>
      <c r="D363" s="4643"/>
      <c r="E363" s="4644"/>
      <c r="F363" s="4722" t="s">
        <v>1905</v>
      </c>
      <c r="G363" s="4723" t="str">
        <f t="shared" ref="G363:AK363" si="132">IFERROR(TEXT(WEEKDAY(+G362),"aaa"),"")</f>
        <v/>
      </c>
      <c r="H363" s="4723" t="str">
        <f t="shared" si="132"/>
        <v/>
      </c>
      <c r="I363" s="4723" t="str">
        <f t="shared" si="132"/>
        <v/>
      </c>
      <c r="J363" s="4723" t="str">
        <f t="shared" si="132"/>
        <v/>
      </c>
      <c r="K363" s="4723" t="str">
        <f t="shared" si="132"/>
        <v/>
      </c>
      <c r="L363" s="4723" t="str">
        <f t="shared" si="132"/>
        <v/>
      </c>
      <c r="M363" s="4723" t="str">
        <f t="shared" si="132"/>
        <v/>
      </c>
      <c r="N363" s="4723" t="str">
        <f t="shared" si="132"/>
        <v/>
      </c>
      <c r="O363" s="4723" t="str">
        <f t="shared" si="132"/>
        <v/>
      </c>
      <c r="P363" s="4723" t="str">
        <f t="shared" si="132"/>
        <v/>
      </c>
      <c r="Q363" s="4723" t="str">
        <f t="shared" si="132"/>
        <v/>
      </c>
      <c r="R363" s="4723" t="str">
        <f t="shared" si="132"/>
        <v/>
      </c>
      <c r="S363" s="4723" t="str">
        <f t="shared" si="132"/>
        <v/>
      </c>
      <c r="T363" s="4723" t="str">
        <f t="shared" si="132"/>
        <v/>
      </c>
      <c r="U363" s="4723" t="str">
        <f t="shared" si="132"/>
        <v/>
      </c>
      <c r="V363" s="4723" t="str">
        <f t="shared" si="132"/>
        <v/>
      </c>
      <c r="W363" s="4723" t="str">
        <f t="shared" si="132"/>
        <v/>
      </c>
      <c r="X363" s="4723" t="str">
        <f t="shared" si="132"/>
        <v/>
      </c>
      <c r="Y363" s="4723" t="str">
        <f t="shared" si="132"/>
        <v/>
      </c>
      <c r="Z363" s="4723" t="str">
        <f t="shared" si="132"/>
        <v/>
      </c>
      <c r="AA363" s="4723" t="str">
        <f t="shared" si="132"/>
        <v/>
      </c>
      <c r="AB363" s="4723" t="str">
        <f t="shared" si="132"/>
        <v/>
      </c>
      <c r="AC363" s="4723" t="str">
        <f t="shared" si="132"/>
        <v/>
      </c>
      <c r="AD363" s="4723" t="str">
        <f t="shared" si="132"/>
        <v/>
      </c>
      <c r="AE363" s="4723" t="str">
        <f t="shared" si="132"/>
        <v/>
      </c>
      <c r="AF363" s="4723" t="str">
        <f t="shared" si="132"/>
        <v/>
      </c>
      <c r="AG363" s="4723" t="str">
        <f t="shared" si="132"/>
        <v/>
      </c>
      <c r="AH363" s="4723" t="str">
        <f t="shared" si="132"/>
        <v/>
      </c>
      <c r="AI363" s="4723" t="str">
        <f t="shared" si="132"/>
        <v/>
      </c>
      <c r="AJ363" s="4723" t="str">
        <f t="shared" si="132"/>
        <v/>
      </c>
      <c r="AK363" s="4723" t="str">
        <f t="shared" si="132"/>
        <v/>
      </c>
      <c r="AL363" s="4742"/>
      <c r="AM363" s="4743"/>
      <c r="AN363" s="4744"/>
      <c r="AO363" s="4553"/>
      <c r="AP363" s="4551"/>
      <c r="AQ363" s="4528"/>
      <c r="AR363" s="4631"/>
      <c r="AS363" s="4631"/>
    </row>
    <row r="364" spans="1:45" s="4721" customFormat="1" ht="21" customHeight="1">
      <c r="A364" s="1135"/>
      <c r="C364" s="4724" t="s">
        <v>2041</v>
      </c>
      <c r="D364" s="4725" t="s">
        <v>2050</v>
      </c>
      <c r="E364" s="4651" t="s">
        <v>2046</v>
      </c>
      <c r="F364" s="4652" t="s">
        <v>2019</v>
      </c>
      <c r="G364" s="4653" t="s">
        <v>233</v>
      </c>
      <c r="H364" s="4654" t="s">
        <v>233</v>
      </c>
      <c r="I364" s="4654" t="s">
        <v>233</v>
      </c>
      <c r="J364" s="4654" t="s">
        <v>233</v>
      </c>
      <c r="K364" s="4654" t="s">
        <v>233</v>
      </c>
      <c r="L364" s="4654" t="s">
        <v>233</v>
      </c>
      <c r="M364" s="4654" t="s">
        <v>233</v>
      </c>
      <c r="N364" s="4654" t="s">
        <v>233</v>
      </c>
      <c r="O364" s="4654" t="s">
        <v>233</v>
      </c>
      <c r="P364" s="4654" t="s">
        <v>233</v>
      </c>
      <c r="Q364" s="4654" t="s">
        <v>233</v>
      </c>
      <c r="R364" s="4654" t="s">
        <v>233</v>
      </c>
      <c r="S364" s="4654" t="s">
        <v>233</v>
      </c>
      <c r="T364" s="4654" t="s">
        <v>233</v>
      </c>
      <c r="U364" s="4654" t="s">
        <v>233</v>
      </c>
      <c r="V364" s="4654" t="s">
        <v>233</v>
      </c>
      <c r="W364" s="4654" t="s">
        <v>233</v>
      </c>
      <c r="X364" s="4654" t="s">
        <v>233</v>
      </c>
      <c r="Y364" s="4654" t="s">
        <v>233</v>
      </c>
      <c r="Z364" s="4654" t="s">
        <v>233</v>
      </c>
      <c r="AA364" s="4654" t="s">
        <v>233</v>
      </c>
      <c r="AB364" s="4654" t="s">
        <v>233</v>
      </c>
      <c r="AC364" s="4654" t="s">
        <v>233</v>
      </c>
      <c r="AD364" s="4654" t="s">
        <v>233</v>
      </c>
      <c r="AE364" s="4654" t="s">
        <v>233</v>
      </c>
      <c r="AF364" s="4654" t="s">
        <v>233</v>
      </c>
      <c r="AG364" s="4654" t="s">
        <v>233</v>
      </c>
      <c r="AH364" s="4654" t="s">
        <v>233</v>
      </c>
      <c r="AI364" s="4654" t="s">
        <v>233</v>
      </c>
      <c r="AJ364" s="4654" t="s">
        <v>233</v>
      </c>
      <c r="AK364" s="4754" t="s">
        <v>233</v>
      </c>
      <c r="AL364" s="4745"/>
      <c r="AM364" s="4746"/>
      <c r="AN364" s="4747"/>
      <c r="AO364" s="4656" t="s">
        <v>1948</v>
      </c>
      <c r="AP364" s="4655" t="s">
        <v>1949</v>
      </c>
      <c r="AQ364" s="4528"/>
      <c r="AR364" s="4657"/>
      <c r="AS364" s="4657"/>
    </row>
    <row r="365" spans="1:45" s="4721" customFormat="1" ht="13.5" customHeight="1">
      <c r="A365" s="1135"/>
      <c r="C365" s="4659" t="s">
        <v>1919</v>
      </c>
      <c r="D365" s="4660" t="s">
        <v>1918</v>
      </c>
      <c r="E365" s="4661" t="s">
        <v>2033</v>
      </c>
      <c r="F365" s="4662"/>
      <c r="G365" s="4755"/>
      <c r="H365" s="4733"/>
      <c r="I365" s="4733"/>
      <c r="J365" s="4733"/>
      <c r="K365" s="4733"/>
      <c r="L365" s="4733"/>
      <c r="M365" s="4733"/>
      <c r="N365" s="4733"/>
      <c r="O365" s="4733"/>
      <c r="P365" s="4733"/>
      <c r="Q365" s="4733"/>
      <c r="R365" s="4733"/>
      <c r="S365" s="4733"/>
      <c r="T365" s="4733"/>
      <c r="U365" s="4733"/>
      <c r="V365" s="4733"/>
      <c r="W365" s="4733"/>
      <c r="X365" s="4733"/>
      <c r="Y365" s="4733"/>
      <c r="Z365" s="4733"/>
      <c r="AA365" s="4733"/>
      <c r="AB365" s="4733"/>
      <c r="AC365" s="4733"/>
      <c r="AD365" s="4733"/>
      <c r="AE365" s="4733"/>
      <c r="AF365" s="4733"/>
      <c r="AG365" s="4733"/>
      <c r="AH365" s="4733"/>
      <c r="AI365" s="4733"/>
      <c r="AJ365" s="4733"/>
      <c r="AK365" s="4756"/>
      <c r="AL365" s="4666">
        <f t="shared" ref="AL365:AL370" si="133">IF(E365="","",COUNT($G$362:$AK$362)-AM365)</f>
        <v>0</v>
      </c>
      <c r="AM365" s="4667">
        <f t="shared" ref="AM365:AM370" si="134">IF(E365="","",AR365+AS365)</f>
        <v>0</v>
      </c>
      <c r="AN365" s="4667">
        <f t="shared" ref="AN365:AN370" si="135">IF(E365="","",COUNTIF(G365:AK365,"休"))</f>
        <v>0</v>
      </c>
      <c r="AO365" s="4668" t="str">
        <f t="shared" ref="AO365:AO370" si="136">IF(E365="","",IFERROR(ROUND(AN365/AL365,3),""))</f>
        <v/>
      </c>
      <c r="AP365" s="4669" t="e">
        <f>ROUND(AVERAGE(AO365:AO380),3)</f>
        <v>#DIV/0!</v>
      </c>
      <c r="AQ365" s="4528"/>
      <c r="AR365" s="4670">
        <f t="shared" ref="AR365:AR370" si="137">+COUNTIF(G365:AK365,"－")</f>
        <v>0</v>
      </c>
      <c r="AS365" s="4670">
        <f t="shared" ref="AS365:AS370" si="138">+COUNTIF(G365:AK365,"外")</f>
        <v>0</v>
      </c>
    </row>
    <row r="366" spans="1:45" s="4721" customFormat="1" ht="13.5" customHeight="1">
      <c r="A366" s="1135"/>
      <c r="C366" s="4671"/>
      <c r="D366" s="4672"/>
      <c r="E366" s="4673" t="s">
        <v>2031</v>
      </c>
      <c r="F366" s="4662"/>
      <c r="G366" s="4674"/>
      <c r="H366" s="4675"/>
      <c r="I366" s="4675"/>
      <c r="J366" s="4675"/>
      <c r="K366" s="4675"/>
      <c r="L366" s="4675"/>
      <c r="M366" s="4675"/>
      <c r="N366" s="4675"/>
      <c r="O366" s="4675"/>
      <c r="P366" s="4675"/>
      <c r="Q366" s="4675"/>
      <c r="R366" s="4675"/>
      <c r="S366" s="4675"/>
      <c r="T366" s="4675"/>
      <c r="U366" s="4675"/>
      <c r="V366" s="4675"/>
      <c r="W366" s="4675"/>
      <c r="X366" s="4675"/>
      <c r="Y366" s="4675"/>
      <c r="Z366" s="4675"/>
      <c r="AA366" s="4675"/>
      <c r="AB366" s="4675"/>
      <c r="AC366" s="4675"/>
      <c r="AD366" s="4675"/>
      <c r="AE366" s="4675"/>
      <c r="AF366" s="4675"/>
      <c r="AG366" s="4675"/>
      <c r="AH366" s="4675"/>
      <c r="AI366" s="4675"/>
      <c r="AJ366" s="4675"/>
      <c r="AK366" s="4730"/>
      <c r="AL366" s="4666">
        <f t="shared" si="133"/>
        <v>0</v>
      </c>
      <c r="AM366" s="4667">
        <f t="shared" si="134"/>
        <v>0</v>
      </c>
      <c r="AN366" s="4667">
        <f t="shared" si="135"/>
        <v>0</v>
      </c>
      <c r="AO366" s="4668" t="str">
        <f t="shared" si="136"/>
        <v/>
      </c>
      <c r="AP366" s="4679"/>
      <c r="AQ366" s="4528"/>
      <c r="AR366" s="4670">
        <f t="shared" si="137"/>
        <v>0</v>
      </c>
      <c r="AS366" s="4670">
        <f t="shared" si="138"/>
        <v>0</v>
      </c>
    </row>
    <row r="367" spans="1:45" s="4721" customFormat="1">
      <c r="A367" s="1135"/>
      <c r="C367" s="4671"/>
      <c r="D367" s="4672"/>
      <c r="E367" s="4673" t="s">
        <v>2038</v>
      </c>
      <c r="F367" s="4662"/>
      <c r="G367" s="4674"/>
      <c r="H367" s="4675"/>
      <c r="I367" s="4675"/>
      <c r="J367" s="4675"/>
      <c r="K367" s="4675"/>
      <c r="L367" s="4675"/>
      <c r="M367" s="4675"/>
      <c r="N367" s="4675"/>
      <c r="O367" s="4675"/>
      <c r="P367" s="4675"/>
      <c r="Q367" s="4675"/>
      <c r="R367" s="4675"/>
      <c r="S367" s="4675"/>
      <c r="T367" s="4675"/>
      <c r="U367" s="4675"/>
      <c r="V367" s="4675"/>
      <c r="W367" s="4675"/>
      <c r="X367" s="4675"/>
      <c r="Y367" s="4675"/>
      <c r="Z367" s="4675"/>
      <c r="AA367" s="4675"/>
      <c r="AB367" s="4675"/>
      <c r="AC367" s="4675"/>
      <c r="AD367" s="4675"/>
      <c r="AE367" s="4675"/>
      <c r="AF367" s="4675"/>
      <c r="AG367" s="4675"/>
      <c r="AH367" s="4675"/>
      <c r="AI367" s="4675"/>
      <c r="AJ367" s="4675"/>
      <c r="AK367" s="4730"/>
      <c r="AL367" s="4666">
        <f t="shared" si="133"/>
        <v>0</v>
      </c>
      <c r="AM367" s="4667">
        <f t="shared" si="134"/>
        <v>0</v>
      </c>
      <c r="AN367" s="4667">
        <f t="shared" si="135"/>
        <v>0</v>
      </c>
      <c r="AO367" s="4668" t="str">
        <f t="shared" si="136"/>
        <v/>
      </c>
      <c r="AP367" s="4679"/>
      <c r="AQ367" s="4528"/>
      <c r="AR367" s="4670">
        <f t="shared" si="137"/>
        <v>0</v>
      </c>
      <c r="AS367" s="4670">
        <f t="shared" si="138"/>
        <v>0</v>
      </c>
    </row>
    <row r="368" spans="1:45" s="4721" customFormat="1">
      <c r="A368" s="1135"/>
      <c r="C368" s="4671"/>
      <c r="D368" s="4672"/>
      <c r="E368" s="4673" t="s">
        <v>2037</v>
      </c>
      <c r="F368" s="4680"/>
      <c r="G368" s="4674"/>
      <c r="H368" s="4675"/>
      <c r="I368" s="4675"/>
      <c r="J368" s="4675"/>
      <c r="K368" s="4675"/>
      <c r="L368" s="4675"/>
      <c r="M368" s="4675"/>
      <c r="N368" s="4675"/>
      <c r="O368" s="4675"/>
      <c r="P368" s="4675"/>
      <c r="Q368" s="4675"/>
      <c r="R368" s="4675"/>
      <c r="S368" s="4675"/>
      <c r="T368" s="4675"/>
      <c r="U368" s="4675"/>
      <c r="V368" s="4675"/>
      <c r="W368" s="4675"/>
      <c r="X368" s="4675"/>
      <c r="Y368" s="4675"/>
      <c r="Z368" s="4675"/>
      <c r="AA368" s="4675"/>
      <c r="AB368" s="4675"/>
      <c r="AC368" s="4675"/>
      <c r="AD368" s="4675"/>
      <c r="AE368" s="4675"/>
      <c r="AF368" s="4675"/>
      <c r="AG368" s="4675"/>
      <c r="AH368" s="4675"/>
      <c r="AI368" s="4675"/>
      <c r="AJ368" s="4675"/>
      <c r="AK368" s="4730"/>
      <c r="AL368" s="4666">
        <f t="shared" si="133"/>
        <v>0</v>
      </c>
      <c r="AM368" s="4667">
        <f t="shared" si="134"/>
        <v>0</v>
      </c>
      <c r="AN368" s="4667">
        <f t="shared" si="135"/>
        <v>0</v>
      </c>
      <c r="AO368" s="4668" t="str">
        <f t="shared" si="136"/>
        <v/>
      </c>
      <c r="AP368" s="4679"/>
      <c r="AQ368" s="4528"/>
      <c r="AR368" s="4670">
        <f t="shared" si="137"/>
        <v>0</v>
      </c>
      <c r="AS368" s="4670">
        <f t="shared" si="138"/>
        <v>0</v>
      </c>
    </row>
    <row r="369" spans="1:45" s="4721" customFormat="1">
      <c r="A369" s="1135"/>
      <c r="C369" s="4671"/>
      <c r="D369" s="4672"/>
      <c r="E369" s="4673" t="s">
        <v>2036</v>
      </c>
      <c r="F369" s="4662"/>
      <c r="G369" s="4674"/>
      <c r="H369" s="4675"/>
      <c r="I369" s="4675"/>
      <c r="J369" s="4675"/>
      <c r="K369" s="4675"/>
      <c r="L369" s="4675"/>
      <c r="M369" s="4675"/>
      <c r="N369" s="4675"/>
      <c r="O369" s="4675"/>
      <c r="P369" s="4675"/>
      <c r="Q369" s="4675"/>
      <c r="R369" s="4675"/>
      <c r="S369" s="4675"/>
      <c r="T369" s="4675"/>
      <c r="U369" s="4675"/>
      <c r="V369" s="4675"/>
      <c r="W369" s="4675"/>
      <c r="X369" s="4675"/>
      <c r="Y369" s="4675"/>
      <c r="Z369" s="4675"/>
      <c r="AA369" s="4675"/>
      <c r="AB369" s="4675"/>
      <c r="AC369" s="4675"/>
      <c r="AD369" s="4675"/>
      <c r="AE369" s="4675"/>
      <c r="AF369" s="4675"/>
      <c r="AG369" s="4675"/>
      <c r="AH369" s="4675"/>
      <c r="AI369" s="4675"/>
      <c r="AJ369" s="4675"/>
      <c r="AK369" s="4730"/>
      <c r="AL369" s="4666">
        <f t="shared" si="133"/>
        <v>0</v>
      </c>
      <c r="AM369" s="4667">
        <f t="shared" si="134"/>
        <v>0</v>
      </c>
      <c r="AN369" s="4667">
        <f t="shared" si="135"/>
        <v>0</v>
      </c>
      <c r="AO369" s="4668" t="str">
        <f t="shared" si="136"/>
        <v/>
      </c>
      <c r="AP369" s="4679"/>
      <c r="AQ369" s="4528"/>
      <c r="AR369" s="4670">
        <f t="shared" si="137"/>
        <v>0</v>
      </c>
      <c r="AS369" s="4670">
        <f t="shared" si="138"/>
        <v>0</v>
      </c>
    </row>
    <row r="370" spans="1:45" s="4721" customFormat="1">
      <c r="A370" s="1135"/>
      <c r="C370" s="4681"/>
      <c r="D370" s="4682"/>
      <c r="E370" s="4683">
        <f>F$29</f>
        <v>0</v>
      </c>
      <c r="F370" s="4684"/>
      <c r="G370" s="4757"/>
      <c r="H370" s="4738"/>
      <c r="I370" s="4738"/>
      <c r="J370" s="4738"/>
      <c r="K370" s="4738"/>
      <c r="L370" s="4738"/>
      <c r="M370" s="4738"/>
      <c r="N370" s="4738"/>
      <c r="O370" s="4738"/>
      <c r="P370" s="4738"/>
      <c r="Q370" s="4738"/>
      <c r="R370" s="4738"/>
      <c r="S370" s="4738"/>
      <c r="T370" s="4738"/>
      <c r="U370" s="4738"/>
      <c r="V370" s="4738"/>
      <c r="W370" s="4738"/>
      <c r="X370" s="4738"/>
      <c r="Y370" s="4738"/>
      <c r="Z370" s="4738"/>
      <c r="AA370" s="4738"/>
      <c r="AB370" s="4738"/>
      <c r="AC370" s="4738"/>
      <c r="AD370" s="4738"/>
      <c r="AE370" s="4738"/>
      <c r="AF370" s="4738"/>
      <c r="AG370" s="4738"/>
      <c r="AH370" s="4738"/>
      <c r="AI370" s="4738"/>
      <c r="AJ370" s="4738"/>
      <c r="AK370" s="4758"/>
      <c r="AL370" s="4666">
        <f t="shared" si="133"/>
        <v>0</v>
      </c>
      <c r="AM370" s="4667">
        <f t="shared" si="134"/>
        <v>0</v>
      </c>
      <c r="AN370" s="4689">
        <f t="shared" si="135"/>
        <v>0</v>
      </c>
      <c r="AO370" s="4668" t="str">
        <f t="shared" si="136"/>
        <v/>
      </c>
      <c r="AP370" s="4679"/>
      <c r="AQ370" s="4528"/>
      <c r="AR370" s="4670">
        <f t="shared" si="137"/>
        <v>0</v>
      </c>
      <c r="AS370" s="4670">
        <f t="shared" si="138"/>
        <v>0</v>
      </c>
    </row>
    <row r="371" spans="1:45" s="4721" customFormat="1" ht="15">
      <c r="A371" s="1135"/>
      <c r="C371" s="4659" t="s">
        <v>1917</v>
      </c>
      <c r="D371" s="4660" t="s">
        <v>1916</v>
      </c>
      <c r="E371" s="4651" t="s">
        <v>2032</v>
      </c>
      <c r="F371" s="4690" t="s">
        <v>2019</v>
      </c>
      <c r="G371" s="4653" t="s">
        <v>1921</v>
      </c>
      <c r="H371" s="4654" t="s">
        <v>2047</v>
      </c>
      <c r="I371" s="4654" t="s">
        <v>1921</v>
      </c>
      <c r="J371" s="4654" t="s">
        <v>2047</v>
      </c>
      <c r="K371" s="4654" t="s">
        <v>1921</v>
      </c>
      <c r="L371" s="4654" t="s">
        <v>2047</v>
      </c>
      <c r="M371" s="4654" t="s">
        <v>2047</v>
      </c>
      <c r="N371" s="4654" t="s">
        <v>2047</v>
      </c>
      <c r="O371" s="4654" t="s">
        <v>2047</v>
      </c>
      <c r="P371" s="4654" t="s">
        <v>1921</v>
      </c>
      <c r="Q371" s="4654" t="s">
        <v>2047</v>
      </c>
      <c r="R371" s="4654" t="s">
        <v>2047</v>
      </c>
      <c r="S371" s="4654" t="s">
        <v>1921</v>
      </c>
      <c r="T371" s="4654" t="s">
        <v>1921</v>
      </c>
      <c r="U371" s="4654" t="s">
        <v>2047</v>
      </c>
      <c r="V371" s="4654" t="s">
        <v>1921</v>
      </c>
      <c r="W371" s="4654" t="s">
        <v>2047</v>
      </c>
      <c r="X371" s="4654" t="s">
        <v>1921</v>
      </c>
      <c r="Y371" s="4654" t="s">
        <v>2047</v>
      </c>
      <c r="Z371" s="4654" t="s">
        <v>1921</v>
      </c>
      <c r="AA371" s="4654" t="s">
        <v>1921</v>
      </c>
      <c r="AB371" s="4654" t="s">
        <v>2047</v>
      </c>
      <c r="AC371" s="4654" t="s">
        <v>1921</v>
      </c>
      <c r="AD371" s="4654" t="s">
        <v>1921</v>
      </c>
      <c r="AE371" s="4654" t="s">
        <v>2047</v>
      </c>
      <c r="AF371" s="4654" t="s">
        <v>2047</v>
      </c>
      <c r="AG371" s="4654" t="s">
        <v>1921</v>
      </c>
      <c r="AH371" s="4654" t="s">
        <v>2047</v>
      </c>
      <c r="AI371" s="4654" t="s">
        <v>2047</v>
      </c>
      <c r="AJ371" s="4654" t="s">
        <v>1921</v>
      </c>
      <c r="AK371" s="4754" t="s">
        <v>1921</v>
      </c>
      <c r="AL371" s="4692"/>
      <c r="AM371" s="4670"/>
      <c r="AN371" s="4693"/>
      <c r="AO371" s="4694"/>
      <c r="AP371" s="4679"/>
      <c r="AQ371" s="4528"/>
      <c r="AR371" s="4532"/>
      <c r="AS371" s="4532"/>
    </row>
    <row r="372" spans="1:45" s="4721" customFormat="1">
      <c r="A372" s="1135"/>
      <c r="C372" s="4671"/>
      <c r="D372" s="4672"/>
      <c r="E372" s="4695" t="s">
        <v>2033</v>
      </c>
      <c r="F372" s="4662"/>
      <c r="G372" s="4737"/>
      <c r="H372" s="4687"/>
      <c r="I372" s="4687"/>
      <c r="J372" s="4687"/>
      <c r="K372" s="4687"/>
      <c r="L372" s="4687"/>
      <c r="M372" s="4687"/>
      <c r="N372" s="4687"/>
      <c r="O372" s="4687"/>
      <c r="P372" s="4687"/>
      <c r="Q372" s="4687"/>
      <c r="R372" s="4687"/>
      <c r="S372" s="4687"/>
      <c r="T372" s="4687"/>
      <c r="U372" s="4687"/>
      <c r="V372" s="4687"/>
      <c r="W372" s="4687"/>
      <c r="X372" s="4687"/>
      <c r="Y372" s="4687"/>
      <c r="Z372" s="4687"/>
      <c r="AA372" s="4687"/>
      <c r="AB372" s="4687"/>
      <c r="AC372" s="4687"/>
      <c r="AD372" s="4687"/>
      <c r="AE372" s="4687"/>
      <c r="AF372" s="4687"/>
      <c r="AG372" s="4687"/>
      <c r="AH372" s="4687"/>
      <c r="AI372" s="4687"/>
      <c r="AJ372" s="4687"/>
      <c r="AK372" s="4759"/>
      <c r="AL372" s="4666">
        <f>IF(E372="","",COUNT($G$362:$AK$362)-AM372)</f>
        <v>0</v>
      </c>
      <c r="AM372" s="4667">
        <f>IF(E372="","",AR372+AS372)</f>
        <v>0</v>
      </c>
      <c r="AN372" s="4667">
        <f>IF(E372="","",COUNTIF(G372:AK372,"休"))</f>
        <v>0</v>
      </c>
      <c r="AO372" s="4668" t="str">
        <f>IF(E372="","",IFERROR(ROUND(AN372/AL372,3),""))</f>
        <v/>
      </c>
      <c r="AP372" s="4679"/>
      <c r="AQ372" s="4528"/>
      <c r="AR372" s="4670">
        <f>+COUNTIF(G372:AK372,"－")</f>
        <v>0</v>
      </c>
      <c r="AS372" s="4670">
        <f>+COUNTIF(G372:AK372,"外")</f>
        <v>0</v>
      </c>
    </row>
    <row r="373" spans="1:45" s="4721" customFormat="1">
      <c r="A373" s="1135"/>
      <c r="C373" s="4671"/>
      <c r="D373" s="4672"/>
      <c r="E373" s="4673" t="s">
        <v>2031</v>
      </c>
      <c r="F373" s="4696"/>
      <c r="G373" s="4674"/>
      <c r="H373" s="4675"/>
      <c r="I373" s="4675"/>
      <c r="J373" s="4675"/>
      <c r="K373" s="4675"/>
      <c r="L373" s="4675"/>
      <c r="M373" s="4675"/>
      <c r="N373" s="4675"/>
      <c r="O373" s="4675"/>
      <c r="P373" s="4675"/>
      <c r="Q373" s="4675"/>
      <c r="R373" s="4675"/>
      <c r="S373" s="4675"/>
      <c r="T373" s="4675"/>
      <c r="U373" s="4675"/>
      <c r="V373" s="4675"/>
      <c r="W373" s="4675"/>
      <c r="X373" s="4675"/>
      <c r="Y373" s="4675"/>
      <c r="Z373" s="4675"/>
      <c r="AA373" s="4675"/>
      <c r="AB373" s="4675"/>
      <c r="AC373" s="4675"/>
      <c r="AD373" s="4675"/>
      <c r="AE373" s="4675"/>
      <c r="AF373" s="4675"/>
      <c r="AG373" s="4675"/>
      <c r="AH373" s="4675"/>
      <c r="AI373" s="4675"/>
      <c r="AJ373" s="4675"/>
      <c r="AK373" s="4730"/>
      <c r="AL373" s="4666">
        <f>IF(E373="","",COUNT($G$362:$AK$362)-AM373)</f>
        <v>0</v>
      </c>
      <c r="AM373" s="4667">
        <f>IF(E373="","",AR373+AS373)</f>
        <v>0</v>
      </c>
      <c r="AN373" s="4667">
        <f>IF(E373="","",COUNTIF(G373:AK373,"休"))</f>
        <v>0</v>
      </c>
      <c r="AO373" s="4668" t="str">
        <f>IF(E373="","",IFERROR(ROUND(AN373/AL373,3),""))</f>
        <v/>
      </c>
      <c r="AP373" s="4679"/>
      <c r="AQ373" s="4528"/>
      <c r="AR373" s="4670">
        <f>+COUNTIF(G373:AK373,"－")</f>
        <v>0</v>
      </c>
      <c r="AS373" s="4670">
        <f>+COUNTIF(G373:AK373,"外")</f>
        <v>0</v>
      </c>
    </row>
    <row r="374" spans="1:45" s="4721" customFormat="1">
      <c r="A374" s="1135"/>
      <c r="C374" s="4671"/>
      <c r="D374" s="4672"/>
      <c r="E374" s="4528"/>
      <c r="F374" s="4696"/>
      <c r="G374" s="4674"/>
      <c r="H374" s="4675"/>
      <c r="I374" s="4675"/>
      <c r="J374" s="4675"/>
      <c r="K374" s="4675"/>
      <c r="L374" s="4675"/>
      <c r="M374" s="4675"/>
      <c r="N374" s="4675"/>
      <c r="O374" s="4675"/>
      <c r="P374" s="4675"/>
      <c r="Q374" s="4675"/>
      <c r="R374" s="4675"/>
      <c r="S374" s="4675"/>
      <c r="T374" s="4675"/>
      <c r="U374" s="4675"/>
      <c r="V374" s="4675"/>
      <c r="W374" s="4675"/>
      <c r="X374" s="4675"/>
      <c r="Y374" s="4675"/>
      <c r="Z374" s="4675"/>
      <c r="AA374" s="4675"/>
      <c r="AB374" s="4675"/>
      <c r="AC374" s="4675"/>
      <c r="AD374" s="4675"/>
      <c r="AE374" s="4675"/>
      <c r="AF374" s="4675"/>
      <c r="AG374" s="4675"/>
      <c r="AH374" s="4675"/>
      <c r="AI374" s="4675"/>
      <c r="AJ374" s="4675"/>
      <c r="AK374" s="4730"/>
      <c r="AL374" s="4666" t="str">
        <f>IF(E374="","",COUNT($G$362:$AK$362)-AM374)</f>
        <v/>
      </c>
      <c r="AM374" s="4667" t="str">
        <f>IF(E374="","",AR374+AS374)</f>
        <v/>
      </c>
      <c r="AN374" s="4667" t="str">
        <f>IF(E374="","",COUNTIF(G374:AK374,"休"))</f>
        <v/>
      </c>
      <c r="AO374" s="4668" t="str">
        <f>IF(E374="","",IFERROR(ROUND(AN374/AL374,3),""))</f>
        <v/>
      </c>
      <c r="AP374" s="4679"/>
      <c r="AQ374" s="4528"/>
      <c r="AR374" s="4670">
        <f>+COUNTIF(G374:AK374,"－")</f>
        <v>0</v>
      </c>
      <c r="AS374" s="4670">
        <f>+COUNTIF(G374:AK374,"外")</f>
        <v>0</v>
      </c>
    </row>
    <row r="375" spans="1:45" s="4721" customFormat="1">
      <c r="A375" s="1135"/>
      <c r="C375" s="4671"/>
      <c r="D375" s="4682"/>
      <c r="E375" s="4697"/>
      <c r="F375" s="4698"/>
      <c r="G375" s="4757"/>
      <c r="H375" s="4738"/>
      <c r="I375" s="4738"/>
      <c r="J375" s="4738"/>
      <c r="K375" s="4738"/>
      <c r="L375" s="4738"/>
      <c r="M375" s="4738"/>
      <c r="N375" s="4738"/>
      <c r="O375" s="4738"/>
      <c r="P375" s="4738"/>
      <c r="Q375" s="4738"/>
      <c r="R375" s="4738"/>
      <c r="S375" s="4738"/>
      <c r="T375" s="4738"/>
      <c r="U375" s="4738"/>
      <c r="V375" s="4738"/>
      <c r="W375" s="4738"/>
      <c r="X375" s="4738"/>
      <c r="Y375" s="4738"/>
      <c r="Z375" s="4738"/>
      <c r="AA375" s="4738"/>
      <c r="AB375" s="4738"/>
      <c r="AC375" s="4738"/>
      <c r="AD375" s="4738"/>
      <c r="AE375" s="4738"/>
      <c r="AF375" s="4738"/>
      <c r="AG375" s="4738"/>
      <c r="AH375" s="4738"/>
      <c r="AI375" s="4738"/>
      <c r="AJ375" s="4738"/>
      <c r="AK375" s="4758"/>
      <c r="AL375" s="4666" t="str">
        <f>IF(E375="","",COUNT($G$362:$AK$362)-AM375)</f>
        <v/>
      </c>
      <c r="AM375" s="4667" t="str">
        <f>IF(E375="","",AR375+AS375)</f>
        <v/>
      </c>
      <c r="AN375" s="4667" t="str">
        <f>IF(E375="","",COUNTIF(G375:AK375,"休"))</f>
        <v/>
      </c>
      <c r="AO375" s="4668" t="str">
        <f>IF(E375="","",IFERROR(ROUND(AN375/AL375,3),""))</f>
        <v/>
      </c>
      <c r="AP375" s="4679"/>
      <c r="AQ375" s="4528"/>
      <c r="AR375" s="4670">
        <f>+COUNTIF(G375:AK375,"－")</f>
        <v>0</v>
      </c>
      <c r="AS375" s="4670">
        <f>+COUNTIF(G375:AK375,"外")</f>
        <v>0</v>
      </c>
    </row>
    <row r="376" spans="1:45" s="4721" customFormat="1" ht="15">
      <c r="A376" s="1135"/>
      <c r="C376" s="4671"/>
      <c r="D376" s="4660" t="s">
        <v>1915</v>
      </c>
      <c r="E376" s="4651" t="s">
        <v>2046</v>
      </c>
      <c r="F376" s="4700" t="s">
        <v>2019</v>
      </c>
      <c r="G376" s="4653" t="s">
        <v>233</v>
      </c>
      <c r="H376" s="4654" t="s">
        <v>233</v>
      </c>
      <c r="I376" s="4654" t="s">
        <v>233</v>
      </c>
      <c r="J376" s="4654" t="s">
        <v>233</v>
      </c>
      <c r="K376" s="4654" t="s">
        <v>233</v>
      </c>
      <c r="L376" s="4654" t="s">
        <v>233</v>
      </c>
      <c r="M376" s="4654" t="s">
        <v>233</v>
      </c>
      <c r="N376" s="4654" t="s">
        <v>233</v>
      </c>
      <c r="O376" s="4654" t="s">
        <v>233</v>
      </c>
      <c r="P376" s="4654" t="s">
        <v>233</v>
      </c>
      <c r="Q376" s="4654" t="s">
        <v>233</v>
      </c>
      <c r="R376" s="4654" t="s">
        <v>233</v>
      </c>
      <c r="S376" s="4654" t="s">
        <v>233</v>
      </c>
      <c r="T376" s="4654" t="s">
        <v>233</v>
      </c>
      <c r="U376" s="4654" t="s">
        <v>233</v>
      </c>
      <c r="V376" s="4654" t="s">
        <v>233</v>
      </c>
      <c r="W376" s="4654" t="s">
        <v>233</v>
      </c>
      <c r="X376" s="4654" t="s">
        <v>233</v>
      </c>
      <c r="Y376" s="4654" t="s">
        <v>233</v>
      </c>
      <c r="Z376" s="4654" t="s">
        <v>233</v>
      </c>
      <c r="AA376" s="4654" t="s">
        <v>233</v>
      </c>
      <c r="AB376" s="4654" t="s">
        <v>233</v>
      </c>
      <c r="AC376" s="4654" t="s">
        <v>233</v>
      </c>
      <c r="AD376" s="4654" t="s">
        <v>233</v>
      </c>
      <c r="AE376" s="4654" t="s">
        <v>233</v>
      </c>
      <c r="AF376" s="4654" t="s">
        <v>233</v>
      </c>
      <c r="AG376" s="4654" t="s">
        <v>233</v>
      </c>
      <c r="AH376" s="4654" t="s">
        <v>233</v>
      </c>
      <c r="AI376" s="4654" t="s">
        <v>233</v>
      </c>
      <c r="AJ376" s="4654" t="s">
        <v>233</v>
      </c>
      <c r="AK376" s="4754" t="s">
        <v>233</v>
      </c>
      <c r="AL376" s="4692"/>
      <c r="AM376" s="4670"/>
      <c r="AN376" s="4701"/>
      <c r="AO376" s="4694"/>
      <c r="AP376" s="4679"/>
      <c r="AQ376" s="4528"/>
      <c r="AR376" s="4532"/>
      <c r="AS376" s="4532"/>
    </row>
    <row r="377" spans="1:45" s="4721" customFormat="1">
      <c r="A377" s="1135"/>
      <c r="C377" s="4671"/>
      <c r="D377" s="4672"/>
      <c r="E377" s="4702" t="s">
        <v>2031</v>
      </c>
      <c r="F377" s="4662"/>
      <c r="G377" s="4737"/>
      <c r="H377" s="4687"/>
      <c r="I377" s="4687"/>
      <c r="J377" s="4687"/>
      <c r="K377" s="4687"/>
      <c r="L377" s="4687"/>
      <c r="M377" s="4687"/>
      <c r="N377" s="4687"/>
      <c r="O377" s="4687"/>
      <c r="P377" s="4687"/>
      <c r="Q377" s="4687"/>
      <c r="R377" s="4687"/>
      <c r="S377" s="4687"/>
      <c r="T377" s="4687"/>
      <c r="U377" s="4687"/>
      <c r="V377" s="4687"/>
      <c r="W377" s="4687"/>
      <c r="X377" s="4687"/>
      <c r="Y377" s="4687"/>
      <c r="Z377" s="4687"/>
      <c r="AA377" s="4687"/>
      <c r="AB377" s="4687"/>
      <c r="AC377" s="4687"/>
      <c r="AD377" s="4687"/>
      <c r="AE377" s="4687"/>
      <c r="AF377" s="4687"/>
      <c r="AG377" s="4687"/>
      <c r="AH377" s="4687"/>
      <c r="AI377" s="4687"/>
      <c r="AJ377" s="4687"/>
      <c r="AK377" s="4759"/>
      <c r="AL377" s="4666">
        <f>IF(E377="","",COUNT($G$362:$AK$362)-AM377)</f>
        <v>0</v>
      </c>
      <c r="AM377" s="4667">
        <f>IF(E377="","",AR377+AS377)</f>
        <v>0</v>
      </c>
      <c r="AN377" s="4667">
        <f>IF(E377="","",COUNTIF(G377:AK377,"休"))</f>
        <v>0</v>
      </c>
      <c r="AO377" s="4668" t="str">
        <f>IF(E377="","",IFERROR(ROUND(AN377/AL377,3),""))</f>
        <v/>
      </c>
      <c r="AP377" s="4679"/>
      <c r="AQ377" s="4528"/>
      <c r="AR377" s="4670">
        <f>+COUNTIF(G377:AK377,"－")</f>
        <v>0</v>
      </c>
      <c r="AS377" s="4670">
        <f>+COUNTIF(G377:AK377,"外")</f>
        <v>0</v>
      </c>
    </row>
    <row r="378" spans="1:45" s="4721" customFormat="1">
      <c r="A378" s="1135"/>
      <c r="C378" s="4671"/>
      <c r="D378" s="4672"/>
      <c r="E378" s="4528"/>
      <c r="F378" s="4696"/>
      <c r="G378" s="4674"/>
      <c r="H378" s="4675"/>
      <c r="I378" s="4675"/>
      <c r="J378" s="4675"/>
      <c r="K378" s="4675"/>
      <c r="L378" s="4675"/>
      <c r="M378" s="4675"/>
      <c r="N378" s="4675"/>
      <c r="O378" s="4675"/>
      <c r="P378" s="4675"/>
      <c r="Q378" s="4675"/>
      <c r="R378" s="4675"/>
      <c r="S378" s="4675"/>
      <c r="T378" s="4675"/>
      <c r="U378" s="4675"/>
      <c r="V378" s="4675"/>
      <c r="W378" s="4675"/>
      <c r="X378" s="4675"/>
      <c r="Y378" s="4675"/>
      <c r="Z378" s="4675"/>
      <c r="AA378" s="4675"/>
      <c r="AB378" s="4675"/>
      <c r="AC378" s="4675"/>
      <c r="AD378" s="4675"/>
      <c r="AE378" s="4675"/>
      <c r="AF378" s="4675"/>
      <c r="AG378" s="4675"/>
      <c r="AH378" s="4675"/>
      <c r="AI378" s="4675"/>
      <c r="AJ378" s="4675"/>
      <c r="AK378" s="4730"/>
      <c r="AL378" s="4666" t="str">
        <f>IF(E378="","",COUNT($G$362:$AK$362)-AM378)</f>
        <v/>
      </c>
      <c r="AM378" s="4667" t="str">
        <f>IF(E378="","",AR378+AS378)</f>
        <v/>
      </c>
      <c r="AN378" s="4667" t="str">
        <f>IF(E378="","",COUNTIF(G378:AK378,"休"))</f>
        <v/>
      </c>
      <c r="AO378" s="4668" t="str">
        <f>IF(E378="","",IFERROR(ROUND(AN378/AL378,3),""))</f>
        <v/>
      </c>
      <c r="AP378" s="4679"/>
      <c r="AQ378" s="4528"/>
      <c r="AR378" s="4670">
        <f>+COUNTIF(G378:AK378,"－")</f>
        <v>0</v>
      </c>
      <c r="AS378" s="4670">
        <f>+COUNTIF(G378:AK378,"外")</f>
        <v>0</v>
      </c>
    </row>
    <row r="379" spans="1:45" s="4721" customFormat="1">
      <c r="A379" s="1135"/>
      <c r="C379" s="4671"/>
      <c r="D379" s="4672"/>
      <c r="E379" s="4704"/>
      <c r="F379" s="4696"/>
      <c r="G379" s="4674"/>
      <c r="H379" s="4675"/>
      <c r="I379" s="4675"/>
      <c r="J379" s="4675"/>
      <c r="K379" s="4675"/>
      <c r="L379" s="4675"/>
      <c r="M379" s="4675"/>
      <c r="N379" s="4675"/>
      <c r="O379" s="4675"/>
      <c r="P379" s="4675"/>
      <c r="Q379" s="4675"/>
      <c r="R379" s="4675"/>
      <c r="S379" s="4675"/>
      <c r="T379" s="4675"/>
      <c r="U379" s="4675"/>
      <c r="V379" s="4675"/>
      <c r="W379" s="4675"/>
      <c r="X379" s="4675"/>
      <c r="Y379" s="4675"/>
      <c r="Z379" s="4675"/>
      <c r="AA379" s="4675"/>
      <c r="AB379" s="4675"/>
      <c r="AC379" s="4675"/>
      <c r="AD379" s="4675"/>
      <c r="AE379" s="4675"/>
      <c r="AF379" s="4675"/>
      <c r="AG379" s="4675"/>
      <c r="AH379" s="4675"/>
      <c r="AI379" s="4675"/>
      <c r="AJ379" s="4675"/>
      <c r="AK379" s="4730"/>
      <c r="AL379" s="4666" t="str">
        <f>IF(E379="","",COUNT($G$362:$AK$362)-AM379)</f>
        <v/>
      </c>
      <c r="AM379" s="4667" t="str">
        <f>IF(E379="","",AR379+AS379)</f>
        <v/>
      </c>
      <c r="AN379" s="4667" t="str">
        <f>IF(E379="","",COUNTIF(G379:AK379,"休"))</f>
        <v/>
      </c>
      <c r="AO379" s="4668" t="str">
        <f>IF(E379="","",IFERROR(ROUND(AN379/AL379,3),""))</f>
        <v/>
      </c>
      <c r="AP379" s="4679"/>
      <c r="AQ379" s="4528"/>
      <c r="AR379" s="4670">
        <f>+COUNTIF(G379:AK379,"－")</f>
        <v>0</v>
      </c>
      <c r="AS379" s="4670">
        <f>+COUNTIF(G379:AK379,"外")</f>
        <v>0</v>
      </c>
    </row>
    <row r="380" spans="1:45" s="4721" customFormat="1" ht="14.25" thickBot="1">
      <c r="A380" s="1135"/>
      <c r="C380" s="4681"/>
      <c r="D380" s="4682"/>
      <c r="E380" s="4697"/>
      <c r="F380" s="4698"/>
      <c r="G380" s="4757"/>
      <c r="H380" s="4738"/>
      <c r="I380" s="4738"/>
      <c r="J380" s="4738"/>
      <c r="K380" s="4738"/>
      <c r="L380" s="4738"/>
      <c r="M380" s="4738"/>
      <c r="N380" s="4738"/>
      <c r="O380" s="4738"/>
      <c r="P380" s="4738"/>
      <c r="Q380" s="4738"/>
      <c r="R380" s="4738"/>
      <c r="S380" s="4738"/>
      <c r="T380" s="4738"/>
      <c r="U380" s="4738"/>
      <c r="V380" s="4738"/>
      <c r="W380" s="4738"/>
      <c r="X380" s="4738"/>
      <c r="Y380" s="4738"/>
      <c r="Z380" s="4738"/>
      <c r="AA380" s="4738"/>
      <c r="AB380" s="4738"/>
      <c r="AC380" s="4738"/>
      <c r="AD380" s="4738"/>
      <c r="AE380" s="4738"/>
      <c r="AF380" s="4738"/>
      <c r="AG380" s="4738"/>
      <c r="AH380" s="4738"/>
      <c r="AI380" s="4738"/>
      <c r="AJ380" s="4738"/>
      <c r="AK380" s="4758"/>
      <c r="AL380" s="4707" t="str">
        <f>IF(E380="","",COUNT($G$362:$AK$362)-AM380)</f>
        <v/>
      </c>
      <c r="AM380" s="4689" t="str">
        <f>IF(E380="","",AR380+AS380)</f>
        <v/>
      </c>
      <c r="AN380" s="4689" t="str">
        <f>IF(E380="","",COUNTIF(G380:AK380,"休"))</f>
        <v/>
      </c>
      <c r="AO380" s="4668" t="str">
        <f>IF(E380="","",IFERROR(ROUND(AN380/AL380,3),""))</f>
        <v/>
      </c>
      <c r="AP380" s="4709"/>
      <c r="AQ380" s="4528"/>
      <c r="AR380" s="4670">
        <f>+COUNTIF(G380:AK380,"－")</f>
        <v>0</v>
      </c>
      <c r="AS380" s="4670">
        <f>+COUNTIF(G380:AK380,"外")</f>
        <v>0</v>
      </c>
    </row>
    <row r="381" spans="1:45" ht="14.25" thickBot="1">
      <c r="C381" s="4710"/>
      <c r="D381" s="4711"/>
      <c r="E381" s="4704"/>
      <c r="F381" s="4623"/>
      <c r="G381" s="4665"/>
      <c r="H381" s="4665"/>
      <c r="I381" s="4665"/>
      <c r="J381" s="4665"/>
      <c r="K381" s="4665"/>
      <c r="L381" s="4665"/>
      <c r="M381" s="4665"/>
      <c r="N381" s="4665"/>
      <c r="O381" s="4665"/>
      <c r="P381" s="4665"/>
      <c r="Q381" s="4665"/>
      <c r="R381" s="4665"/>
      <c r="S381" s="4665"/>
      <c r="T381" s="4665"/>
      <c r="U381" s="4665"/>
      <c r="V381" s="4665"/>
      <c r="W381" s="4665"/>
      <c r="X381" s="4665"/>
      <c r="Y381" s="4665"/>
      <c r="Z381" s="4665"/>
      <c r="AA381" s="4665"/>
      <c r="AB381" s="4665"/>
      <c r="AC381" s="4665"/>
      <c r="AD381" s="4665"/>
      <c r="AE381" s="4665"/>
      <c r="AF381" s="4665"/>
      <c r="AG381" s="4665"/>
      <c r="AH381" s="4665"/>
      <c r="AI381" s="4665"/>
      <c r="AJ381" s="4665"/>
      <c r="AK381" s="4665"/>
      <c r="AL381" s="4712"/>
      <c r="AM381" s="4713"/>
      <c r="AO381" s="4714" t="s">
        <v>2018</v>
      </c>
      <c r="AP381" s="4715" t="e">
        <f>IF(AP365&gt;=0.285,"OK","NG")</f>
        <v>#DIV/0!</v>
      </c>
      <c r="AR381" s="4713"/>
      <c r="AS381" s="4713"/>
    </row>
    <row r="382" spans="1:45" s="4721" customFormat="1">
      <c r="A382" s="1135"/>
      <c r="F382" s="4616"/>
      <c r="G382" s="4616"/>
      <c r="H382" s="4616"/>
      <c r="I382" s="4616"/>
      <c r="J382" s="4616"/>
      <c r="K382" s="4616"/>
      <c r="L382" s="4616"/>
      <c r="M382" s="4616"/>
      <c r="N382" s="4616"/>
      <c r="O382" s="4616"/>
      <c r="P382" s="4616"/>
      <c r="Q382" s="4616"/>
      <c r="R382" s="4616"/>
      <c r="S382" s="4616"/>
      <c r="T382" s="4616"/>
      <c r="U382" s="4616"/>
      <c r="V382" s="4616"/>
      <c r="W382" s="4616"/>
      <c r="X382" s="4616"/>
      <c r="Y382" s="4616"/>
      <c r="Z382" s="4616"/>
      <c r="AA382" s="4616"/>
      <c r="AB382" s="4616"/>
      <c r="AC382" s="4616"/>
      <c r="AD382" s="4616"/>
      <c r="AE382" s="4616"/>
      <c r="AF382" s="4616"/>
      <c r="AG382" s="4616"/>
      <c r="AH382" s="4616"/>
      <c r="AI382" s="4616"/>
      <c r="AJ382" s="4616"/>
      <c r="AK382" s="4616"/>
      <c r="AM382" s="4616"/>
      <c r="AO382" s="4751"/>
    </row>
    <row r="383" spans="1:45" hidden="1">
      <c r="G383" s="4529" t="e">
        <f>YEAR(G386)</f>
        <v>#VALUE!</v>
      </c>
      <c r="H383" s="4529" t="e">
        <f>MONTH(G386)</f>
        <v>#VALUE!</v>
      </c>
    </row>
    <row r="384" spans="1:45">
      <c r="C384" s="4624"/>
      <c r="D384" s="4625"/>
      <c r="E384" s="4626"/>
      <c r="F384" s="4717" t="s">
        <v>2022</v>
      </c>
      <c r="G384" s="4628" t="e">
        <f>G386</f>
        <v>#VALUE!</v>
      </c>
      <c r="H384" s="4629"/>
      <c r="I384" s="4629"/>
      <c r="J384" s="4629"/>
      <c r="K384" s="4629"/>
      <c r="L384" s="4629"/>
      <c r="M384" s="4629"/>
      <c r="N384" s="4629"/>
      <c r="O384" s="4629"/>
      <c r="P384" s="4629"/>
      <c r="Q384" s="4629"/>
      <c r="R384" s="4629"/>
      <c r="S384" s="4629"/>
      <c r="T384" s="4629"/>
      <c r="U384" s="4629"/>
      <c r="V384" s="4629"/>
      <c r="W384" s="4629"/>
      <c r="X384" s="4629"/>
      <c r="Y384" s="4629"/>
      <c r="Z384" s="4629"/>
      <c r="AA384" s="4629"/>
      <c r="AB384" s="4629"/>
      <c r="AC384" s="4629"/>
      <c r="AD384" s="4629"/>
      <c r="AE384" s="4629"/>
      <c r="AF384" s="4629"/>
      <c r="AG384" s="4629"/>
      <c r="AH384" s="4629"/>
      <c r="AI384" s="4629"/>
      <c r="AJ384" s="4629"/>
      <c r="AK384" s="4629"/>
      <c r="AL384" s="4739" t="s">
        <v>2045</v>
      </c>
      <c r="AM384" s="4740" t="s">
        <v>2044</v>
      </c>
      <c r="AN384" s="4741" t="s">
        <v>1920</v>
      </c>
      <c r="AO384" s="4553" t="s">
        <v>2043</v>
      </c>
      <c r="AP384" s="4551" t="s">
        <v>2042</v>
      </c>
      <c r="AR384" s="4631" t="s">
        <v>1950</v>
      </c>
      <c r="AS384" s="4631" t="s">
        <v>1951</v>
      </c>
    </row>
    <row r="385" spans="1:45" hidden="1">
      <c r="C385" s="4632"/>
      <c r="D385" s="4633"/>
      <c r="E385" s="4634"/>
      <c r="F385" s="4718"/>
      <c r="G385" s="4640" t="e">
        <f>DATE($G383,$H383,1)</f>
        <v>#VALUE!</v>
      </c>
      <c r="H385" s="4640" t="e">
        <f t="shared" ref="H385:AK385" si="139">G385+1</f>
        <v>#VALUE!</v>
      </c>
      <c r="I385" s="4640" t="e">
        <f t="shared" si="139"/>
        <v>#VALUE!</v>
      </c>
      <c r="J385" s="4640" t="e">
        <f t="shared" si="139"/>
        <v>#VALUE!</v>
      </c>
      <c r="K385" s="4640" t="e">
        <f t="shared" si="139"/>
        <v>#VALUE!</v>
      </c>
      <c r="L385" s="4640" t="e">
        <f t="shared" si="139"/>
        <v>#VALUE!</v>
      </c>
      <c r="M385" s="4640" t="e">
        <f t="shared" si="139"/>
        <v>#VALUE!</v>
      </c>
      <c r="N385" s="4640" t="e">
        <f t="shared" si="139"/>
        <v>#VALUE!</v>
      </c>
      <c r="O385" s="4640" t="e">
        <f t="shared" si="139"/>
        <v>#VALUE!</v>
      </c>
      <c r="P385" s="4640" t="e">
        <f t="shared" si="139"/>
        <v>#VALUE!</v>
      </c>
      <c r="Q385" s="4640" t="e">
        <f t="shared" si="139"/>
        <v>#VALUE!</v>
      </c>
      <c r="R385" s="4640" t="e">
        <f t="shared" si="139"/>
        <v>#VALUE!</v>
      </c>
      <c r="S385" s="4640" t="e">
        <f t="shared" si="139"/>
        <v>#VALUE!</v>
      </c>
      <c r="T385" s="4640" t="e">
        <f t="shared" si="139"/>
        <v>#VALUE!</v>
      </c>
      <c r="U385" s="4640" t="e">
        <f t="shared" si="139"/>
        <v>#VALUE!</v>
      </c>
      <c r="V385" s="4640" t="e">
        <f t="shared" si="139"/>
        <v>#VALUE!</v>
      </c>
      <c r="W385" s="4640" t="e">
        <f t="shared" si="139"/>
        <v>#VALUE!</v>
      </c>
      <c r="X385" s="4640" t="e">
        <f t="shared" si="139"/>
        <v>#VALUE!</v>
      </c>
      <c r="Y385" s="4640" t="e">
        <f t="shared" si="139"/>
        <v>#VALUE!</v>
      </c>
      <c r="Z385" s="4640" t="e">
        <f t="shared" si="139"/>
        <v>#VALUE!</v>
      </c>
      <c r="AA385" s="4640" t="e">
        <f t="shared" si="139"/>
        <v>#VALUE!</v>
      </c>
      <c r="AB385" s="4640" t="e">
        <f t="shared" si="139"/>
        <v>#VALUE!</v>
      </c>
      <c r="AC385" s="4640" t="e">
        <f t="shared" si="139"/>
        <v>#VALUE!</v>
      </c>
      <c r="AD385" s="4640" t="e">
        <f t="shared" si="139"/>
        <v>#VALUE!</v>
      </c>
      <c r="AE385" s="4640" t="e">
        <f t="shared" si="139"/>
        <v>#VALUE!</v>
      </c>
      <c r="AF385" s="4640" t="e">
        <f t="shared" si="139"/>
        <v>#VALUE!</v>
      </c>
      <c r="AG385" s="4640" t="e">
        <f t="shared" si="139"/>
        <v>#VALUE!</v>
      </c>
      <c r="AH385" s="4640" t="e">
        <f t="shared" si="139"/>
        <v>#VALUE!</v>
      </c>
      <c r="AI385" s="4640" t="e">
        <f t="shared" si="139"/>
        <v>#VALUE!</v>
      </c>
      <c r="AJ385" s="4640" t="e">
        <f t="shared" si="139"/>
        <v>#VALUE!</v>
      </c>
      <c r="AK385" s="4640" t="e">
        <f t="shared" si="139"/>
        <v>#VALUE!</v>
      </c>
      <c r="AL385" s="4742"/>
      <c r="AM385" s="4743"/>
      <c r="AN385" s="4744"/>
      <c r="AO385" s="4553"/>
      <c r="AP385" s="4551"/>
      <c r="AR385" s="4631"/>
      <c r="AS385" s="4631"/>
    </row>
    <row r="386" spans="1:45">
      <c r="C386" s="4632"/>
      <c r="D386" s="4633"/>
      <c r="E386" s="4634"/>
      <c r="F386" s="4719" t="s">
        <v>1655</v>
      </c>
      <c r="G386" s="4720" t="e">
        <f>IF(EDATE(G361,1)&gt;$G$7,"",EDATE(G361,1))</f>
        <v>#VALUE!</v>
      </c>
      <c r="H386" s="4640" t="e">
        <f t="shared" ref="H386:AK386" si="140">IF(H385&gt;$G$7,"",IF(G386=EOMONTH(DATE($G383,$H383,1),0),"",IF(G386="","",G386+1)))</f>
        <v>#VALUE!</v>
      </c>
      <c r="I386" s="4640" t="e">
        <f t="shared" si="140"/>
        <v>#VALUE!</v>
      </c>
      <c r="J386" s="4640" t="e">
        <f t="shared" si="140"/>
        <v>#VALUE!</v>
      </c>
      <c r="K386" s="4640" t="e">
        <f t="shared" si="140"/>
        <v>#VALUE!</v>
      </c>
      <c r="L386" s="4640" t="e">
        <f t="shared" si="140"/>
        <v>#VALUE!</v>
      </c>
      <c r="M386" s="4640" t="e">
        <f t="shared" si="140"/>
        <v>#VALUE!</v>
      </c>
      <c r="N386" s="4640" t="e">
        <f t="shared" si="140"/>
        <v>#VALUE!</v>
      </c>
      <c r="O386" s="4640" t="e">
        <f t="shared" si="140"/>
        <v>#VALUE!</v>
      </c>
      <c r="P386" s="4640" t="e">
        <f t="shared" si="140"/>
        <v>#VALUE!</v>
      </c>
      <c r="Q386" s="4640" t="e">
        <f t="shared" si="140"/>
        <v>#VALUE!</v>
      </c>
      <c r="R386" s="4640" t="e">
        <f t="shared" si="140"/>
        <v>#VALUE!</v>
      </c>
      <c r="S386" s="4640" t="e">
        <f t="shared" si="140"/>
        <v>#VALUE!</v>
      </c>
      <c r="T386" s="4640" t="e">
        <f t="shared" si="140"/>
        <v>#VALUE!</v>
      </c>
      <c r="U386" s="4640" t="e">
        <f t="shared" si="140"/>
        <v>#VALUE!</v>
      </c>
      <c r="V386" s="4640" t="e">
        <f t="shared" si="140"/>
        <v>#VALUE!</v>
      </c>
      <c r="W386" s="4640" t="e">
        <f t="shared" si="140"/>
        <v>#VALUE!</v>
      </c>
      <c r="X386" s="4640" t="e">
        <f t="shared" si="140"/>
        <v>#VALUE!</v>
      </c>
      <c r="Y386" s="4640" t="e">
        <f t="shared" si="140"/>
        <v>#VALUE!</v>
      </c>
      <c r="Z386" s="4640" t="e">
        <f t="shared" si="140"/>
        <v>#VALUE!</v>
      </c>
      <c r="AA386" s="4640" t="e">
        <f t="shared" si="140"/>
        <v>#VALUE!</v>
      </c>
      <c r="AB386" s="4640" t="e">
        <f t="shared" si="140"/>
        <v>#VALUE!</v>
      </c>
      <c r="AC386" s="4640" t="e">
        <f t="shared" si="140"/>
        <v>#VALUE!</v>
      </c>
      <c r="AD386" s="4640" t="e">
        <f t="shared" si="140"/>
        <v>#VALUE!</v>
      </c>
      <c r="AE386" s="4640" t="e">
        <f t="shared" si="140"/>
        <v>#VALUE!</v>
      </c>
      <c r="AF386" s="4640" t="e">
        <f t="shared" si="140"/>
        <v>#VALUE!</v>
      </c>
      <c r="AG386" s="4640" t="e">
        <f t="shared" si="140"/>
        <v>#VALUE!</v>
      </c>
      <c r="AH386" s="4640" t="e">
        <f t="shared" si="140"/>
        <v>#VALUE!</v>
      </c>
      <c r="AI386" s="4640" t="e">
        <f t="shared" si="140"/>
        <v>#VALUE!</v>
      </c>
      <c r="AJ386" s="4640" t="e">
        <f t="shared" si="140"/>
        <v>#VALUE!</v>
      </c>
      <c r="AK386" s="4640" t="e">
        <f t="shared" si="140"/>
        <v>#VALUE!</v>
      </c>
      <c r="AL386" s="4742"/>
      <c r="AM386" s="4743"/>
      <c r="AN386" s="4744"/>
      <c r="AO386" s="4553"/>
      <c r="AP386" s="4551"/>
      <c r="AR386" s="4631"/>
      <c r="AS386" s="4631"/>
    </row>
    <row r="387" spans="1:45" s="4721" customFormat="1">
      <c r="A387" s="1135"/>
      <c r="C387" s="4642"/>
      <c r="D387" s="4643"/>
      <c r="E387" s="4644"/>
      <c r="F387" s="4722" t="s">
        <v>1905</v>
      </c>
      <c r="G387" s="4723" t="str">
        <f t="shared" ref="G387:AK387" si="141">IFERROR(TEXT(WEEKDAY(+G386),"aaa"),"")</f>
        <v/>
      </c>
      <c r="H387" s="4723" t="str">
        <f t="shared" si="141"/>
        <v/>
      </c>
      <c r="I387" s="4723" t="str">
        <f t="shared" si="141"/>
        <v/>
      </c>
      <c r="J387" s="4723" t="str">
        <f t="shared" si="141"/>
        <v/>
      </c>
      <c r="K387" s="4723" t="str">
        <f t="shared" si="141"/>
        <v/>
      </c>
      <c r="L387" s="4723" t="str">
        <f t="shared" si="141"/>
        <v/>
      </c>
      <c r="M387" s="4723" t="str">
        <f t="shared" si="141"/>
        <v/>
      </c>
      <c r="N387" s="4723" t="str">
        <f t="shared" si="141"/>
        <v/>
      </c>
      <c r="O387" s="4723" t="str">
        <f t="shared" si="141"/>
        <v/>
      </c>
      <c r="P387" s="4723" t="str">
        <f t="shared" si="141"/>
        <v/>
      </c>
      <c r="Q387" s="4723" t="str">
        <f t="shared" si="141"/>
        <v/>
      </c>
      <c r="R387" s="4723" t="str">
        <f t="shared" si="141"/>
        <v/>
      </c>
      <c r="S387" s="4723" t="str">
        <f t="shared" si="141"/>
        <v/>
      </c>
      <c r="T387" s="4723" t="str">
        <f t="shared" si="141"/>
        <v/>
      </c>
      <c r="U387" s="4723" t="str">
        <f t="shared" si="141"/>
        <v/>
      </c>
      <c r="V387" s="4723" t="str">
        <f t="shared" si="141"/>
        <v/>
      </c>
      <c r="W387" s="4723" t="str">
        <f t="shared" si="141"/>
        <v/>
      </c>
      <c r="X387" s="4723" t="str">
        <f t="shared" si="141"/>
        <v/>
      </c>
      <c r="Y387" s="4723" t="str">
        <f t="shared" si="141"/>
        <v/>
      </c>
      <c r="Z387" s="4723" t="str">
        <f t="shared" si="141"/>
        <v/>
      </c>
      <c r="AA387" s="4723" t="str">
        <f t="shared" si="141"/>
        <v/>
      </c>
      <c r="AB387" s="4723" t="str">
        <f t="shared" si="141"/>
        <v/>
      </c>
      <c r="AC387" s="4723" t="str">
        <f t="shared" si="141"/>
        <v/>
      </c>
      <c r="AD387" s="4723" t="str">
        <f t="shared" si="141"/>
        <v/>
      </c>
      <c r="AE387" s="4723" t="str">
        <f t="shared" si="141"/>
        <v/>
      </c>
      <c r="AF387" s="4723" t="str">
        <f t="shared" si="141"/>
        <v/>
      </c>
      <c r="AG387" s="4723" t="str">
        <f t="shared" si="141"/>
        <v/>
      </c>
      <c r="AH387" s="4723" t="str">
        <f t="shared" si="141"/>
        <v/>
      </c>
      <c r="AI387" s="4723" t="str">
        <f t="shared" si="141"/>
        <v/>
      </c>
      <c r="AJ387" s="4723" t="str">
        <f t="shared" si="141"/>
        <v/>
      </c>
      <c r="AK387" s="4723" t="str">
        <f t="shared" si="141"/>
        <v/>
      </c>
      <c r="AL387" s="4742"/>
      <c r="AM387" s="4743"/>
      <c r="AN387" s="4744"/>
      <c r="AO387" s="4553"/>
      <c r="AP387" s="4551"/>
      <c r="AQ387" s="4528"/>
      <c r="AR387" s="4631"/>
      <c r="AS387" s="4631"/>
    </row>
    <row r="388" spans="1:45" s="4721" customFormat="1" ht="21" customHeight="1">
      <c r="A388" s="1135"/>
      <c r="C388" s="4724" t="s">
        <v>2041</v>
      </c>
      <c r="D388" s="4725" t="s">
        <v>2049</v>
      </c>
      <c r="E388" s="4651" t="s">
        <v>2046</v>
      </c>
      <c r="F388" s="4652" t="s">
        <v>2019</v>
      </c>
      <c r="G388" s="4653" t="s">
        <v>233</v>
      </c>
      <c r="H388" s="4654" t="s">
        <v>233</v>
      </c>
      <c r="I388" s="4654" t="s">
        <v>233</v>
      </c>
      <c r="J388" s="4654" t="s">
        <v>233</v>
      </c>
      <c r="K388" s="4654" t="s">
        <v>233</v>
      </c>
      <c r="L388" s="4654" t="s">
        <v>233</v>
      </c>
      <c r="M388" s="4654" t="s">
        <v>233</v>
      </c>
      <c r="N388" s="4654" t="s">
        <v>233</v>
      </c>
      <c r="O388" s="4654" t="s">
        <v>233</v>
      </c>
      <c r="P388" s="4654" t="s">
        <v>233</v>
      </c>
      <c r="Q388" s="4654" t="s">
        <v>233</v>
      </c>
      <c r="R388" s="4654" t="s">
        <v>233</v>
      </c>
      <c r="S388" s="4654" t="s">
        <v>233</v>
      </c>
      <c r="T388" s="4654" t="s">
        <v>233</v>
      </c>
      <c r="U388" s="4654" t="s">
        <v>233</v>
      </c>
      <c r="V388" s="4654" t="s">
        <v>233</v>
      </c>
      <c r="W388" s="4654" t="s">
        <v>233</v>
      </c>
      <c r="X388" s="4654" t="s">
        <v>233</v>
      </c>
      <c r="Y388" s="4654" t="s">
        <v>233</v>
      </c>
      <c r="Z388" s="4654" t="s">
        <v>233</v>
      </c>
      <c r="AA388" s="4654" t="s">
        <v>233</v>
      </c>
      <c r="AB388" s="4654" t="s">
        <v>233</v>
      </c>
      <c r="AC388" s="4654" t="s">
        <v>233</v>
      </c>
      <c r="AD388" s="4654" t="s">
        <v>233</v>
      </c>
      <c r="AE388" s="4654" t="s">
        <v>233</v>
      </c>
      <c r="AF388" s="4654" t="s">
        <v>233</v>
      </c>
      <c r="AG388" s="4654" t="s">
        <v>233</v>
      </c>
      <c r="AH388" s="4654" t="s">
        <v>233</v>
      </c>
      <c r="AI388" s="4654" t="s">
        <v>233</v>
      </c>
      <c r="AJ388" s="4654" t="s">
        <v>233</v>
      </c>
      <c r="AK388" s="4754" t="s">
        <v>233</v>
      </c>
      <c r="AL388" s="4745"/>
      <c r="AM388" s="4746"/>
      <c r="AN388" s="4747"/>
      <c r="AO388" s="4656" t="s">
        <v>1948</v>
      </c>
      <c r="AP388" s="4655" t="s">
        <v>1949</v>
      </c>
      <c r="AQ388" s="4528"/>
      <c r="AR388" s="4657"/>
      <c r="AS388" s="4657"/>
    </row>
    <row r="389" spans="1:45" s="4721" customFormat="1" ht="13.5" customHeight="1">
      <c r="A389" s="1135"/>
      <c r="C389" s="4659" t="s">
        <v>1919</v>
      </c>
      <c r="D389" s="4660" t="s">
        <v>1918</v>
      </c>
      <c r="E389" s="4661" t="s">
        <v>2033</v>
      </c>
      <c r="F389" s="4662"/>
      <c r="G389" s="4755"/>
      <c r="H389" s="4733"/>
      <c r="I389" s="4733"/>
      <c r="J389" s="4733"/>
      <c r="K389" s="4733"/>
      <c r="L389" s="4733"/>
      <c r="M389" s="4733"/>
      <c r="N389" s="4733"/>
      <c r="O389" s="4733"/>
      <c r="P389" s="4733"/>
      <c r="Q389" s="4733"/>
      <c r="R389" s="4733"/>
      <c r="S389" s="4733"/>
      <c r="T389" s="4733"/>
      <c r="U389" s="4733"/>
      <c r="V389" s="4733"/>
      <c r="W389" s="4733"/>
      <c r="X389" s="4733"/>
      <c r="Y389" s="4733"/>
      <c r="Z389" s="4733"/>
      <c r="AA389" s="4733"/>
      <c r="AB389" s="4733"/>
      <c r="AC389" s="4733"/>
      <c r="AD389" s="4733"/>
      <c r="AE389" s="4733"/>
      <c r="AF389" s="4733"/>
      <c r="AG389" s="4733"/>
      <c r="AH389" s="4733"/>
      <c r="AI389" s="4733"/>
      <c r="AJ389" s="4733"/>
      <c r="AK389" s="4756"/>
      <c r="AL389" s="4666">
        <f t="shared" ref="AL389:AL394" si="142">IF(E389="","",COUNT($G$386:$AK$386)-AM389)</f>
        <v>0</v>
      </c>
      <c r="AM389" s="4667">
        <f t="shared" ref="AM389:AM394" si="143">IF(E389="","",AR389+AS389)</f>
        <v>0</v>
      </c>
      <c r="AN389" s="4667">
        <f t="shared" ref="AN389:AN394" si="144">IF(E389="","",COUNTIF(G389:AK389,"休"))</f>
        <v>0</v>
      </c>
      <c r="AO389" s="4668" t="str">
        <f t="shared" ref="AO389:AO394" si="145">IF(E389="","",IFERROR(ROUND(AN389/AL389,3),""))</f>
        <v/>
      </c>
      <c r="AP389" s="4669" t="e">
        <f>ROUND(AVERAGE(AO389:AO404),3)</f>
        <v>#DIV/0!</v>
      </c>
      <c r="AQ389" s="4528"/>
      <c r="AR389" s="4670">
        <f t="shared" ref="AR389:AR394" si="146">+COUNTIF(G389:AK389,"－")</f>
        <v>0</v>
      </c>
      <c r="AS389" s="4670">
        <f t="shared" ref="AS389:AS394" si="147">+COUNTIF(G389:AK389,"外")</f>
        <v>0</v>
      </c>
    </row>
    <row r="390" spans="1:45" s="4721" customFormat="1" ht="13.5" customHeight="1">
      <c r="A390" s="1135"/>
      <c r="C390" s="4671"/>
      <c r="D390" s="4672"/>
      <c r="E390" s="4673" t="s">
        <v>2031</v>
      </c>
      <c r="F390" s="4662"/>
      <c r="G390" s="4674"/>
      <c r="H390" s="4675"/>
      <c r="I390" s="4675"/>
      <c r="J390" s="4675"/>
      <c r="K390" s="4675"/>
      <c r="L390" s="4675"/>
      <c r="M390" s="4675"/>
      <c r="N390" s="4675"/>
      <c r="O390" s="4675"/>
      <c r="P390" s="4675"/>
      <c r="Q390" s="4675"/>
      <c r="R390" s="4675"/>
      <c r="S390" s="4675"/>
      <c r="T390" s="4675"/>
      <c r="U390" s="4675"/>
      <c r="V390" s="4675"/>
      <c r="W390" s="4675"/>
      <c r="X390" s="4675"/>
      <c r="Y390" s="4675"/>
      <c r="Z390" s="4675"/>
      <c r="AA390" s="4675"/>
      <c r="AB390" s="4675"/>
      <c r="AC390" s="4675"/>
      <c r="AD390" s="4675"/>
      <c r="AE390" s="4675"/>
      <c r="AF390" s="4675"/>
      <c r="AG390" s="4675"/>
      <c r="AH390" s="4675"/>
      <c r="AI390" s="4675"/>
      <c r="AJ390" s="4675"/>
      <c r="AK390" s="4730"/>
      <c r="AL390" s="4666">
        <f t="shared" si="142"/>
        <v>0</v>
      </c>
      <c r="AM390" s="4667">
        <f t="shared" si="143"/>
        <v>0</v>
      </c>
      <c r="AN390" s="4667">
        <f t="shared" si="144"/>
        <v>0</v>
      </c>
      <c r="AO390" s="4668" t="str">
        <f t="shared" si="145"/>
        <v/>
      </c>
      <c r="AP390" s="4679"/>
      <c r="AQ390" s="4528"/>
      <c r="AR390" s="4670">
        <f t="shared" si="146"/>
        <v>0</v>
      </c>
      <c r="AS390" s="4670">
        <f t="shared" si="147"/>
        <v>0</v>
      </c>
    </row>
    <row r="391" spans="1:45" s="4721" customFormat="1">
      <c r="A391" s="1135"/>
      <c r="C391" s="4671"/>
      <c r="D391" s="4672"/>
      <c r="E391" s="4673" t="s">
        <v>2038</v>
      </c>
      <c r="F391" s="4662"/>
      <c r="G391" s="4674"/>
      <c r="H391" s="4675"/>
      <c r="I391" s="4675"/>
      <c r="J391" s="4675"/>
      <c r="K391" s="4675"/>
      <c r="L391" s="4675"/>
      <c r="M391" s="4675"/>
      <c r="N391" s="4675"/>
      <c r="O391" s="4675"/>
      <c r="P391" s="4675"/>
      <c r="Q391" s="4675"/>
      <c r="R391" s="4675"/>
      <c r="S391" s="4675"/>
      <c r="T391" s="4675"/>
      <c r="U391" s="4675"/>
      <c r="V391" s="4675"/>
      <c r="W391" s="4675"/>
      <c r="X391" s="4675"/>
      <c r="Y391" s="4675"/>
      <c r="Z391" s="4675"/>
      <c r="AA391" s="4675"/>
      <c r="AB391" s="4675"/>
      <c r="AC391" s="4675"/>
      <c r="AD391" s="4675"/>
      <c r="AE391" s="4675"/>
      <c r="AF391" s="4675"/>
      <c r="AG391" s="4675"/>
      <c r="AH391" s="4675"/>
      <c r="AI391" s="4675"/>
      <c r="AJ391" s="4675"/>
      <c r="AK391" s="4730"/>
      <c r="AL391" s="4666">
        <f t="shared" si="142"/>
        <v>0</v>
      </c>
      <c r="AM391" s="4667">
        <f t="shared" si="143"/>
        <v>0</v>
      </c>
      <c r="AN391" s="4667">
        <f t="shared" si="144"/>
        <v>0</v>
      </c>
      <c r="AO391" s="4668" t="str">
        <f t="shared" si="145"/>
        <v/>
      </c>
      <c r="AP391" s="4679"/>
      <c r="AQ391" s="4528"/>
      <c r="AR391" s="4670">
        <f t="shared" si="146"/>
        <v>0</v>
      </c>
      <c r="AS391" s="4670">
        <f t="shared" si="147"/>
        <v>0</v>
      </c>
    </row>
    <row r="392" spans="1:45" s="4721" customFormat="1">
      <c r="A392" s="1135"/>
      <c r="C392" s="4671"/>
      <c r="D392" s="4672"/>
      <c r="E392" s="4673" t="s">
        <v>2037</v>
      </c>
      <c r="F392" s="4680"/>
      <c r="G392" s="4674"/>
      <c r="H392" s="4675"/>
      <c r="I392" s="4675"/>
      <c r="J392" s="4675"/>
      <c r="K392" s="4675"/>
      <c r="L392" s="4675"/>
      <c r="M392" s="4675"/>
      <c r="N392" s="4675"/>
      <c r="O392" s="4675"/>
      <c r="P392" s="4675"/>
      <c r="Q392" s="4675"/>
      <c r="R392" s="4675"/>
      <c r="S392" s="4675"/>
      <c r="T392" s="4675"/>
      <c r="U392" s="4675"/>
      <c r="V392" s="4675"/>
      <c r="W392" s="4675"/>
      <c r="X392" s="4675"/>
      <c r="Y392" s="4675"/>
      <c r="Z392" s="4675"/>
      <c r="AA392" s="4675"/>
      <c r="AB392" s="4675"/>
      <c r="AC392" s="4675"/>
      <c r="AD392" s="4675"/>
      <c r="AE392" s="4675"/>
      <c r="AF392" s="4675"/>
      <c r="AG392" s="4675"/>
      <c r="AH392" s="4675"/>
      <c r="AI392" s="4675"/>
      <c r="AJ392" s="4675"/>
      <c r="AK392" s="4730"/>
      <c r="AL392" s="4666">
        <f t="shared" si="142"/>
        <v>0</v>
      </c>
      <c r="AM392" s="4667">
        <f t="shared" si="143"/>
        <v>0</v>
      </c>
      <c r="AN392" s="4667">
        <f t="shared" si="144"/>
        <v>0</v>
      </c>
      <c r="AO392" s="4668" t="str">
        <f t="shared" si="145"/>
        <v/>
      </c>
      <c r="AP392" s="4679"/>
      <c r="AQ392" s="4528"/>
      <c r="AR392" s="4670">
        <f t="shared" si="146"/>
        <v>0</v>
      </c>
      <c r="AS392" s="4670">
        <f t="shared" si="147"/>
        <v>0</v>
      </c>
    </row>
    <row r="393" spans="1:45" s="4721" customFormat="1">
      <c r="A393" s="1135"/>
      <c r="C393" s="4671"/>
      <c r="D393" s="4672"/>
      <c r="E393" s="4673" t="s">
        <v>2036</v>
      </c>
      <c r="F393" s="4662"/>
      <c r="G393" s="4674"/>
      <c r="H393" s="4675"/>
      <c r="I393" s="4675"/>
      <c r="J393" s="4675"/>
      <c r="K393" s="4675"/>
      <c r="L393" s="4675"/>
      <c r="M393" s="4675"/>
      <c r="N393" s="4675"/>
      <c r="O393" s="4675"/>
      <c r="P393" s="4675"/>
      <c r="Q393" s="4675"/>
      <c r="R393" s="4675"/>
      <c r="S393" s="4675"/>
      <c r="T393" s="4675"/>
      <c r="U393" s="4675"/>
      <c r="V393" s="4675"/>
      <c r="W393" s="4675"/>
      <c r="X393" s="4675"/>
      <c r="Y393" s="4675"/>
      <c r="Z393" s="4675"/>
      <c r="AA393" s="4675"/>
      <c r="AB393" s="4675"/>
      <c r="AC393" s="4675"/>
      <c r="AD393" s="4675"/>
      <c r="AE393" s="4675"/>
      <c r="AF393" s="4675"/>
      <c r="AG393" s="4675"/>
      <c r="AH393" s="4675"/>
      <c r="AI393" s="4675"/>
      <c r="AJ393" s="4675"/>
      <c r="AK393" s="4730"/>
      <c r="AL393" s="4666">
        <f t="shared" si="142"/>
        <v>0</v>
      </c>
      <c r="AM393" s="4667">
        <f t="shared" si="143"/>
        <v>0</v>
      </c>
      <c r="AN393" s="4667">
        <f t="shared" si="144"/>
        <v>0</v>
      </c>
      <c r="AO393" s="4668" t="str">
        <f t="shared" si="145"/>
        <v/>
      </c>
      <c r="AP393" s="4679"/>
      <c r="AQ393" s="4528"/>
      <c r="AR393" s="4670">
        <f t="shared" si="146"/>
        <v>0</v>
      </c>
      <c r="AS393" s="4670">
        <f t="shared" si="147"/>
        <v>0</v>
      </c>
    </row>
    <row r="394" spans="1:45" s="4721" customFormat="1">
      <c r="A394" s="1135"/>
      <c r="C394" s="4681"/>
      <c r="D394" s="4682"/>
      <c r="E394" s="4683">
        <f>F$29</f>
        <v>0</v>
      </c>
      <c r="F394" s="4684"/>
      <c r="G394" s="4757"/>
      <c r="H394" s="4738"/>
      <c r="I394" s="4738"/>
      <c r="J394" s="4738"/>
      <c r="K394" s="4738"/>
      <c r="L394" s="4738"/>
      <c r="M394" s="4738"/>
      <c r="N394" s="4738"/>
      <c r="O394" s="4738"/>
      <c r="P394" s="4738"/>
      <c r="Q394" s="4738"/>
      <c r="R394" s="4738"/>
      <c r="S394" s="4738"/>
      <c r="T394" s="4738"/>
      <c r="U394" s="4738"/>
      <c r="V394" s="4738"/>
      <c r="W394" s="4738"/>
      <c r="X394" s="4738"/>
      <c r="Y394" s="4738"/>
      <c r="Z394" s="4738"/>
      <c r="AA394" s="4738"/>
      <c r="AB394" s="4738"/>
      <c r="AC394" s="4738"/>
      <c r="AD394" s="4738"/>
      <c r="AE394" s="4738"/>
      <c r="AF394" s="4738"/>
      <c r="AG394" s="4738"/>
      <c r="AH394" s="4738"/>
      <c r="AI394" s="4738"/>
      <c r="AJ394" s="4738"/>
      <c r="AK394" s="4758"/>
      <c r="AL394" s="4666">
        <f t="shared" si="142"/>
        <v>0</v>
      </c>
      <c r="AM394" s="4667">
        <f t="shared" si="143"/>
        <v>0</v>
      </c>
      <c r="AN394" s="4689">
        <f t="shared" si="144"/>
        <v>0</v>
      </c>
      <c r="AO394" s="4668" t="str">
        <f t="shared" si="145"/>
        <v/>
      </c>
      <c r="AP394" s="4679"/>
      <c r="AQ394" s="4528"/>
      <c r="AR394" s="4670">
        <f t="shared" si="146"/>
        <v>0</v>
      </c>
      <c r="AS394" s="4670">
        <f t="shared" si="147"/>
        <v>0</v>
      </c>
    </row>
    <row r="395" spans="1:45" s="4721" customFormat="1" ht="15">
      <c r="A395" s="1135"/>
      <c r="C395" s="4659" t="s">
        <v>1917</v>
      </c>
      <c r="D395" s="4660" t="s">
        <v>1916</v>
      </c>
      <c r="E395" s="4651" t="s">
        <v>2032</v>
      </c>
      <c r="F395" s="4690" t="s">
        <v>2019</v>
      </c>
      <c r="G395" s="4653" t="s">
        <v>1921</v>
      </c>
      <c r="H395" s="4654" t="s">
        <v>1921</v>
      </c>
      <c r="I395" s="4654" t="s">
        <v>1921</v>
      </c>
      <c r="J395" s="4654" t="s">
        <v>2047</v>
      </c>
      <c r="K395" s="4654" t="s">
        <v>1921</v>
      </c>
      <c r="L395" s="4654" t="s">
        <v>1921</v>
      </c>
      <c r="M395" s="4654" t="s">
        <v>1921</v>
      </c>
      <c r="N395" s="4654" t="s">
        <v>2047</v>
      </c>
      <c r="O395" s="4654" t="s">
        <v>1921</v>
      </c>
      <c r="P395" s="4654" t="s">
        <v>1921</v>
      </c>
      <c r="Q395" s="4654" t="s">
        <v>1921</v>
      </c>
      <c r="R395" s="4654" t="s">
        <v>1921</v>
      </c>
      <c r="S395" s="4654" t="s">
        <v>2047</v>
      </c>
      <c r="T395" s="4654" t="s">
        <v>2047</v>
      </c>
      <c r="U395" s="4654" t="s">
        <v>1921</v>
      </c>
      <c r="V395" s="4654" t="s">
        <v>2047</v>
      </c>
      <c r="W395" s="4654" t="s">
        <v>2047</v>
      </c>
      <c r="X395" s="4654" t="s">
        <v>1921</v>
      </c>
      <c r="Y395" s="4654" t="s">
        <v>1921</v>
      </c>
      <c r="Z395" s="4654" t="s">
        <v>2047</v>
      </c>
      <c r="AA395" s="4654" t="s">
        <v>1921</v>
      </c>
      <c r="AB395" s="4654" t="s">
        <v>1921</v>
      </c>
      <c r="AC395" s="4654" t="s">
        <v>1921</v>
      </c>
      <c r="AD395" s="4654" t="s">
        <v>2047</v>
      </c>
      <c r="AE395" s="4654" t="s">
        <v>2047</v>
      </c>
      <c r="AF395" s="4654" t="s">
        <v>2047</v>
      </c>
      <c r="AG395" s="4654" t="s">
        <v>1921</v>
      </c>
      <c r="AH395" s="4654" t="s">
        <v>2047</v>
      </c>
      <c r="AI395" s="4654" t="s">
        <v>1921</v>
      </c>
      <c r="AJ395" s="4654" t="s">
        <v>2047</v>
      </c>
      <c r="AK395" s="4754" t="s">
        <v>1921</v>
      </c>
      <c r="AL395" s="4692"/>
      <c r="AM395" s="4670"/>
      <c r="AN395" s="4693"/>
      <c r="AO395" s="4694"/>
      <c r="AP395" s="4679"/>
      <c r="AQ395" s="4528"/>
      <c r="AR395" s="4532"/>
      <c r="AS395" s="4532"/>
    </row>
    <row r="396" spans="1:45" s="4721" customFormat="1">
      <c r="A396" s="1135"/>
      <c r="C396" s="4671"/>
      <c r="D396" s="4672"/>
      <c r="E396" s="4695" t="s">
        <v>2033</v>
      </c>
      <c r="F396" s="4662"/>
      <c r="G396" s="4737"/>
      <c r="H396" s="4687"/>
      <c r="I396" s="4687"/>
      <c r="J396" s="4687"/>
      <c r="K396" s="4687"/>
      <c r="L396" s="4687"/>
      <c r="M396" s="4687"/>
      <c r="N396" s="4687"/>
      <c r="O396" s="4687"/>
      <c r="P396" s="4687"/>
      <c r="Q396" s="4687"/>
      <c r="R396" s="4687"/>
      <c r="S396" s="4687"/>
      <c r="T396" s="4687"/>
      <c r="U396" s="4687"/>
      <c r="V396" s="4687"/>
      <c r="W396" s="4687"/>
      <c r="X396" s="4687"/>
      <c r="Y396" s="4687"/>
      <c r="Z396" s="4687"/>
      <c r="AA396" s="4687"/>
      <c r="AB396" s="4687"/>
      <c r="AC396" s="4687"/>
      <c r="AD396" s="4687"/>
      <c r="AE396" s="4687"/>
      <c r="AF396" s="4687"/>
      <c r="AG396" s="4687"/>
      <c r="AH396" s="4687"/>
      <c r="AI396" s="4687"/>
      <c r="AJ396" s="4687"/>
      <c r="AK396" s="4759"/>
      <c r="AL396" s="4666">
        <f>IF(E396="","",COUNT($G$386:$AK$386)-AM396)</f>
        <v>0</v>
      </c>
      <c r="AM396" s="4667">
        <f>IF(E396="","",AR396+AS396)</f>
        <v>0</v>
      </c>
      <c r="AN396" s="4667">
        <f>IF(E396="","",COUNTIF(G396:AK396,"休"))</f>
        <v>0</v>
      </c>
      <c r="AO396" s="4668" t="str">
        <f>IF(E396="","",IFERROR(ROUND(AN396/AL396,3),""))</f>
        <v/>
      </c>
      <c r="AP396" s="4679"/>
      <c r="AQ396" s="4528"/>
      <c r="AR396" s="4670">
        <f>+COUNTIF(G396:AK396,"－")</f>
        <v>0</v>
      </c>
      <c r="AS396" s="4670">
        <f>+COUNTIF(G396:AK396,"外")</f>
        <v>0</v>
      </c>
    </row>
    <row r="397" spans="1:45" s="4721" customFormat="1">
      <c r="A397" s="1135"/>
      <c r="C397" s="4671"/>
      <c r="D397" s="4672"/>
      <c r="E397" s="4673" t="s">
        <v>2031</v>
      </c>
      <c r="F397" s="4696"/>
      <c r="G397" s="4674"/>
      <c r="H397" s="4675"/>
      <c r="I397" s="4675"/>
      <c r="J397" s="4675"/>
      <c r="K397" s="4675"/>
      <c r="L397" s="4675"/>
      <c r="M397" s="4675"/>
      <c r="N397" s="4675"/>
      <c r="O397" s="4675"/>
      <c r="P397" s="4675"/>
      <c r="Q397" s="4675"/>
      <c r="R397" s="4675"/>
      <c r="S397" s="4675"/>
      <c r="T397" s="4675"/>
      <c r="U397" s="4675"/>
      <c r="V397" s="4675"/>
      <c r="W397" s="4675"/>
      <c r="X397" s="4675"/>
      <c r="Y397" s="4675"/>
      <c r="Z397" s="4675"/>
      <c r="AA397" s="4675"/>
      <c r="AB397" s="4675"/>
      <c r="AC397" s="4675"/>
      <c r="AD397" s="4675"/>
      <c r="AE397" s="4675"/>
      <c r="AF397" s="4675"/>
      <c r="AG397" s="4675"/>
      <c r="AH397" s="4675"/>
      <c r="AI397" s="4675"/>
      <c r="AJ397" s="4675"/>
      <c r="AK397" s="4730"/>
      <c r="AL397" s="4666">
        <f>IF(E397="","",COUNT($G$386:$AK$386)-AM397)</f>
        <v>0</v>
      </c>
      <c r="AM397" s="4667">
        <f>IF(E397="","",AR397+AS397)</f>
        <v>0</v>
      </c>
      <c r="AN397" s="4667">
        <f>IF(E397="","",COUNTIF(G397:AK397,"休"))</f>
        <v>0</v>
      </c>
      <c r="AO397" s="4668" t="str">
        <f>IF(E397="","",IFERROR(ROUND(AN397/AL397,3),""))</f>
        <v/>
      </c>
      <c r="AP397" s="4679"/>
      <c r="AQ397" s="4528"/>
      <c r="AR397" s="4670">
        <f>+COUNTIF(G397:AK397,"－")</f>
        <v>0</v>
      </c>
      <c r="AS397" s="4670">
        <f>+COUNTIF(G397:AK397,"外")</f>
        <v>0</v>
      </c>
    </row>
    <row r="398" spans="1:45" s="4721" customFormat="1">
      <c r="A398" s="1135"/>
      <c r="C398" s="4671"/>
      <c r="D398" s="4672"/>
      <c r="E398" s="4528"/>
      <c r="F398" s="4696"/>
      <c r="G398" s="4674"/>
      <c r="H398" s="4675"/>
      <c r="I398" s="4675"/>
      <c r="J398" s="4675"/>
      <c r="K398" s="4675"/>
      <c r="L398" s="4675"/>
      <c r="M398" s="4675"/>
      <c r="N398" s="4675"/>
      <c r="O398" s="4675"/>
      <c r="P398" s="4675"/>
      <c r="Q398" s="4675"/>
      <c r="R398" s="4675"/>
      <c r="S398" s="4675"/>
      <c r="T398" s="4675"/>
      <c r="U398" s="4675"/>
      <c r="V398" s="4675"/>
      <c r="W398" s="4675"/>
      <c r="X398" s="4675"/>
      <c r="Y398" s="4675"/>
      <c r="Z398" s="4675"/>
      <c r="AA398" s="4675"/>
      <c r="AB398" s="4675"/>
      <c r="AC398" s="4675"/>
      <c r="AD398" s="4675"/>
      <c r="AE398" s="4675"/>
      <c r="AF398" s="4675"/>
      <c r="AG398" s="4675"/>
      <c r="AH398" s="4675"/>
      <c r="AI398" s="4675"/>
      <c r="AJ398" s="4675"/>
      <c r="AK398" s="4730"/>
      <c r="AL398" s="4666" t="str">
        <f>IF(E398="","",COUNT($G$386:$AK$386)-AM398)</f>
        <v/>
      </c>
      <c r="AM398" s="4667" t="str">
        <f>IF(E398="","",AR398+AS398)</f>
        <v/>
      </c>
      <c r="AN398" s="4667" t="str">
        <f>IF(E398="","",COUNTIF(G398:AK398,"休"))</f>
        <v/>
      </c>
      <c r="AO398" s="4668" t="str">
        <f>IF(E398="","",IFERROR(ROUND(AN398/AL398,3),""))</f>
        <v/>
      </c>
      <c r="AP398" s="4679"/>
      <c r="AQ398" s="4528"/>
      <c r="AR398" s="4670">
        <f>+COUNTIF(G398:AK398,"－")</f>
        <v>0</v>
      </c>
      <c r="AS398" s="4670">
        <f>+COUNTIF(G398:AK398,"外")</f>
        <v>0</v>
      </c>
    </row>
    <row r="399" spans="1:45" s="4721" customFormat="1">
      <c r="A399" s="1135"/>
      <c r="C399" s="4671"/>
      <c r="D399" s="4682"/>
      <c r="E399" s="4697"/>
      <c r="F399" s="4698"/>
      <c r="G399" s="4757"/>
      <c r="H399" s="4738"/>
      <c r="I399" s="4738"/>
      <c r="J399" s="4738"/>
      <c r="K399" s="4738"/>
      <c r="L399" s="4738"/>
      <c r="M399" s="4738"/>
      <c r="N399" s="4738"/>
      <c r="O399" s="4738"/>
      <c r="P399" s="4738"/>
      <c r="Q399" s="4738"/>
      <c r="R399" s="4738"/>
      <c r="S399" s="4738"/>
      <c r="T399" s="4738"/>
      <c r="U399" s="4738"/>
      <c r="V399" s="4738"/>
      <c r="W399" s="4738"/>
      <c r="X399" s="4738"/>
      <c r="Y399" s="4738"/>
      <c r="Z399" s="4738"/>
      <c r="AA399" s="4738"/>
      <c r="AB399" s="4738"/>
      <c r="AC399" s="4738"/>
      <c r="AD399" s="4738"/>
      <c r="AE399" s="4738"/>
      <c r="AF399" s="4738"/>
      <c r="AG399" s="4738"/>
      <c r="AH399" s="4738"/>
      <c r="AI399" s="4738"/>
      <c r="AJ399" s="4738"/>
      <c r="AK399" s="4758"/>
      <c r="AL399" s="4666" t="str">
        <f>IF(E399="","",COUNT($G$386:$AK$386)-AM399)</f>
        <v/>
      </c>
      <c r="AM399" s="4667" t="str">
        <f>IF(E399="","",AR399+AS399)</f>
        <v/>
      </c>
      <c r="AN399" s="4667" t="str">
        <f>IF(E399="","",COUNTIF(G399:AK399,"休"))</f>
        <v/>
      </c>
      <c r="AO399" s="4668" t="str">
        <f>IF(E399="","",IFERROR(ROUND(AN399/AL399,3),""))</f>
        <v/>
      </c>
      <c r="AP399" s="4679"/>
      <c r="AQ399" s="4528"/>
      <c r="AR399" s="4670">
        <f>+COUNTIF(G399:AK399,"－")</f>
        <v>0</v>
      </c>
      <c r="AS399" s="4670">
        <f>+COUNTIF(G399:AK399,"外")</f>
        <v>0</v>
      </c>
    </row>
    <row r="400" spans="1:45" s="4721" customFormat="1" ht="15">
      <c r="A400" s="1135"/>
      <c r="C400" s="4671"/>
      <c r="D400" s="4660" t="s">
        <v>1915</v>
      </c>
      <c r="E400" s="4651" t="s">
        <v>2046</v>
      </c>
      <c r="F400" s="4700" t="s">
        <v>2019</v>
      </c>
      <c r="G400" s="4653" t="s">
        <v>233</v>
      </c>
      <c r="H400" s="4654" t="s">
        <v>233</v>
      </c>
      <c r="I400" s="4654" t="s">
        <v>233</v>
      </c>
      <c r="J400" s="4654" t="s">
        <v>233</v>
      </c>
      <c r="K400" s="4654" t="s">
        <v>233</v>
      </c>
      <c r="L400" s="4654" t="s">
        <v>233</v>
      </c>
      <c r="M400" s="4654" t="s">
        <v>233</v>
      </c>
      <c r="N400" s="4654" t="s">
        <v>233</v>
      </c>
      <c r="O400" s="4654" t="s">
        <v>233</v>
      </c>
      <c r="P400" s="4654" t="s">
        <v>233</v>
      </c>
      <c r="Q400" s="4654" t="s">
        <v>233</v>
      </c>
      <c r="R400" s="4654" t="s">
        <v>233</v>
      </c>
      <c r="S400" s="4654" t="s">
        <v>233</v>
      </c>
      <c r="T400" s="4654" t="s">
        <v>233</v>
      </c>
      <c r="U400" s="4654" t="s">
        <v>233</v>
      </c>
      <c r="V400" s="4654" t="s">
        <v>233</v>
      </c>
      <c r="W400" s="4654" t="s">
        <v>233</v>
      </c>
      <c r="X400" s="4654" t="s">
        <v>233</v>
      </c>
      <c r="Y400" s="4654" t="s">
        <v>233</v>
      </c>
      <c r="Z400" s="4654" t="s">
        <v>233</v>
      </c>
      <c r="AA400" s="4654" t="s">
        <v>233</v>
      </c>
      <c r="AB400" s="4654" t="s">
        <v>233</v>
      </c>
      <c r="AC400" s="4654" t="s">
        <v>233</v>
      </c>
      <c r="AD400" s="4654" t="s">
        <v>233</v>
      </c>
      <c r="AE400" s="4654" t="s">
        <v>233</v>
      </c>
      <c r="AF400" s="4654" t="s">
        <v>233</v>
      </c>
      <c r="AG400" s="4654" t="s">
        <v>233</v>
      </c>
      <c r="AH400" s="4654" t="s">
        <v>233</v>
      </c>
      <c r="AI400" s="4654" t="s">
        <v>233</v>
      </c>
      <c r="AJ400" s="4654" t="s">
        <v>233</v>
      </c>
      <c r="AK400" s="4754" t="s">
        <v>233</v>
      </c>
      <c r="AL400" s="4692"/>
      <c r="AM400" s="4670"/>
      <c r="AN400" s="4701"/>
      <c r="AO400" s="4694"/>
      <c r="AP400" s="4679"/>
      <c r="AQ400" s="4528"/>
      <c r="AR400" s="4532"/>
      <c r="AS400" s="4532"/>
    </row>
    <row r="401" spans="1:45" s="4721" customFormat="1">
      <c r="A401" s="1135"/>
      <c r="C401" s="4671"/>
      <c r="D401" s="4672"/>
      <c r="E401" s="4702" t="s">
        <v>2031</v>
      </c>
      <c r="F401" s="4662"/>
      <c r="G401" s="4737"/>
      <c r="H401" s="4687"/>
      <c r="I401" s="4687"/>
      <c r="J401" s="4687"/>
      <c r="K401" s="4687"/>
      <c r="L401" s="4687"/>
      <c r="M401" s="4687"/>
      <c r="N401" s="4687"/>
      <c r="O401" s="4687"/>
      <c r="P401" s="4687"/>
      <c r="Q401" s="4687"/>
      <c r="R401" s="4687"/>
      <c r="S401" s="4687"/>
      <c r="T401" s="4687"/>
      <c r="U401" s="4687"/>
      <c r="V401" s="4687"/>
      <c r="W401" s="4687"/>
      <c r="X401" s="4687"/>
      <c r="Y401" s="4687"/>
      <c r="Z401" s="4687"/>
      <c r="AA401" s="4687"/>
      <c r="AB401" s="4687"/>
      <c r="AC401" s="4687"/>
      <c r="AD401" s="4687"/>
      <c r="AE401" s="4687"/>
      <c r="AF401" s="4687"/>
      <c r="AG401" s="4687"/>
      <c r="AH401" s="4687"/>
      <c r="AI401" s="4687"/>
      <c r="AJ401" s="4687"/>
      <c r="AK401" s="4759"/>
      <c r="AL401" s="4666">
        <f>IF(E401="","",COUNT($G$386:$AK$386)-AM401)</f>
        <v>0</v>
      </c>
      <c r="AM401" s="4667">
        <f>IF(E401="","",AR401+AS401)</f>
        <v>0</v>
      </c>
      <c r="AN401" s="4667">
        <f>IF(E401="","",COUNTIF(G401:AK401,"休"))</f>
        <v>0</v>
      </c>
      <c r="AO401" s="4668" t="str">
        <f>IF(E401="","",IFERROR(ROUND(AN401/AL401,3),""))</f>
        <v/>
      </c>
      <c r="AP401" s="4679"/>
      <c r="AQ401" s="4528"/>
      <c r="AR401" s="4670">
        <f>+COUNTIF(G401:AK401,"－")</f>
        <v>0</v>
      </c>
      <c r="AS401" s="4670">
        <f>+COUNTIF(G401:AK401,"外")</f>
        <v>0</v>
      </c>
    </row>
    <row r="402" spans="1:45" s="4721" customFormat="1">
      <c r="A402" s="1135"/>
      <c r="C402" s="4671"/>
      <c r="D402" s="4672"/>
      <c r="E402" s="4528"/>
      <c r="F402" s="4696"/>
      <c r="G402" s="4674"/>
      <c r="H402" s="4675"/>
      <c r="I402" s="4675"/>
      <c r="J402" s="4675"/>
      <c r="K402" s="4675"/>
      <c r="L402" s="4675"/>
      <c r="M402" s="4675"/>
      <c r="N402" s="4675"/>
      <c r="O402" s="4675"/>
      <c r="P402" s="4675"/>
      <c r="Q402" s="4675"/>
      <c r="R402" s="4675"/>
      <c r="S402" s="4675"/>
      <c r="T402" s="4675"/>
      <c r="U402" s="4675"/>
      <c r="V402" s="4675"/>
      <c r="W402" s="4675"/>
      <c r="X402" s="4675"/>
      <c r="Y402" s="4675"/>
      <c r="Z402" s="4675"/>
      <c r="AA402" s="4675"/>
      <c r="AB402" s="4675"/>
      <c r="AC402" s="4675"/>
      <c r="AD402" s="4675"/>
      <c r="AE402" s="4675"/>
      <c r="AF402" s="4675"/>
      <c r="AG402" s="4675"/>
      <c r="AH402" s="4675"/>
      <c r="AI402" s="4675"/>
      <c r="AJ402" s="4675"/>
      <c r="AK402" s="4730"/>
      <c r="AL402" s="4666" t="str">
        <f>IF(E402="","",COUNT($G$386:$AK$386)-AM402)</f>
        <v/>
      </c>
      <c r="AM402" s="4667" t="str">
        <f>IF(E402="","",AR402+AS402)</f>
        <v/>
      </c>
      <c r="AN402" s="4667" t="str">
        <f>IF(E402="","",COUNTIF(G402:AK402,"休"))</f>
        <v/>
      </c>
      <c r="AO402" s="4668" t="str">
        <f>IF(E402="","",IFERROR(ROUND(AN402/AL402,3),""))</f>
        <v/>
      </c>
      <c r="AP402" s="4679"/>
      <c r="AQ402" s="4528"/>
      <c r="AR402" s="4670">
        <f>+COUNTIF(G402:AK402,"－")</f>
        <v>0</v>
      </c>
      <c r="AS402" s="4670">
        <f>+COUNTIF(G402:AK402,"外")</f>
        <v>0</v>
      </c>
    </row>
    <row r="403" spans="1:45" s="4721" customFormat="1">
      <c r="A403" s="1135"/>
      <c r="C403" s="4671"/>
      <c r="D403" s="4672"/>
      <c r="E403" s="4704"/>
      <c r="F403" s="4696"/>
      <c r="G403" s="4674"/>
      <c r="H403" s="4675"/>
      <c r="I403" s="4675"/>
      <c r="J403" s="4675"/>
      <c r="K403" s="4675"/>
      <c r="L403" s="4675"/>
      <c r="M403" s="4675"/>
      <c r="N403" s="4675"/>
      <c r="O403" s="4675"/>
      <c r="P403" s="4675"/>
      <c r="Q403" s="4675"/>
      <c r="R403" s="4675"/>
      <c r="S403" s="4675"/>
      <c r="T403" s="4675"/>
      <c r="U403" s="4675"/>
      <c r="V403" s="4675"/>
      <c r="W403" s="4675"/>
      <c r="X403" s="4675"/>
      <c r="Y403" s="4675"/>
      <c r="Z403" s="4675"/>
      <c r="AA403" s="4675"/>
      <c r="AB403" s="4675"/>
      <c r="AC403" s="4675"/>
      <c r="AD403" s="4675"/>
      <c r="AE403" s="4675"/>
      <c r="AF403" s="4675"/>
      <c r="AG403" s="4675"/>
      <c r="AH403" s="4675"/>
      <c r="AI403" s="4675"/>
      <c r="AJ403" s="4675"/>
      <c r="AK403" s="4730"/>
      <c r="AL403" s="4666" t="str">
        <f>IF(E403="","",COUNT($G$386:$AK$386)-AM403)</f>
        <v/>
      </c>
      <c r="AM403" s="4667" t="str">
        <f>IF(E403="","",AR403+AS403)</f>
        <v/>
      </c>
      <c r="AN403" s="4667" t="str">
        <f>IF(E403="","",COUNTIF(G403:AK403,"休"))</f>
        <v/>
      </c>
      <c r="AO403" s="4668" t="str">
        <f>IF(E403="","",IFERROR(ROUND(AN403/AL403,3),""))</f>
        <v/>
      </c>
      <c r="AP403" s="4679"/>
      <c r="AQ403" s="4528"/>
      <c r="AR403" s="4670">
        <f>+COUNTIF(G403:AK403,"－")</f>
        <v>0</v>
      </c>
      <c r="AS403" s="4670">
        <f>+COUNTIF(G403:AK403,"外")</f>
        <v>0</v>
      </c>
    </row>
    <row r="404" spans="1:45" s="4721" customFormat="1" ht="14.25" thickBot="1">
      <c r="A404" s="1135"/>
      <c r="C404" s="4681"/>
      <c r="D404" s="4682"/>
      <c r="E404" s="4697"/>
      <c r="F404" s="4698"/>
      <c r="G404" s="4757"/>
      <c r="H404" s="4738"/>
      <c r="I404" s="4738"/>
      <c r="J404" s="4738"/>
      <c r="K404" s="4738"/>
      <c r="L404" s="4738"/>
      <c r="M404" s="4738"/>
      <c r="N404" s="4738"/>
      <c r="O404" s="4738"/>
      <c r="P404" s="4738"/>
      <c r="Q404" s="4738"/>
      <c r="R404" s="4738"/>
      <c r="S404" s="4738"/>
      <c r="T404" s="4738"/>
      <c r="U404" s="4738"/>
      <c r="V404" s="4738"/>
      <c r="W404" s="4738"/>
      <c r="X404" s="4738"/>
      <c r="Y404" s="4738"/>
      <c r="Z404" s="4738"/>
      <c r="AA404" s="4738"/>
      <c r="AB404" s="4738"/>
      <c r="AC404" s="4738"/>
      <c r="AD404" s="4738"/>
      <c r="AE404" s="4738"/>
      <c r="AF404" s="4738"/>
      <c r="AG404" s="4738"/>
      <c r="AH404" s="4738"/>
      <c r="AI404" s="4738"/>
      <c r="AJ404" s="4738"/>
      <c r="AK404" s="4758"/>
      <c r="AL404" s="4707" t="str">
        <f>IF(E404="","",COUNT($G$386:$AK$386)-AM404)</f>
        <v/>
      </c>
      <c r="AM404" s="4689" t="str">
        <f>IF(E404="","",AR404+AS404)</f>
        <v/>
      </c>
      <c r="AN404" s="4689" t="str">
        <f>IF(E404="","",COUNTIF(G404:AK404,"休"))</f>
        <v/>
      </c>
      <c r="AO404" s="4668" t="str">
        <f>IF(E404="","",IFERROR(ROUND(AN404/AL404,3),""))</f>
        <v/>
      </c>
      <c r="AP404" s="4709"/>
      <c r="AQ404" s="4528"/>
      <c r="AR404" s="4670">
        <f>+COUNTIF(G404:AK404,"－")</f>
        <v>0</v>
      </c>
      <c r="AS404" s="4670">
        <f>+COUNTIF(G404:AK404,"外")</f>
        <v>0</v>
      </c>
    </row>
    <row r="405" spans="1:45" s="4721" customFormat="1" ht="14.25" thickBot="1">
      <c r="A405" s="1135"/>
      <c r="C405" s="4710"/>
      <c r="D405" s="4711"/>
      <c r="E405" s="4704"/>
      <c r="F405" s="4623"/>
      <c r="G405" s="4665"/>
      <c r="H405" s="4665"/>
      <c r="I405" s="4665"/>
      <c r="J405" s="4665"/>
      <c r="K405" s="4665"/>
      <c r="L405" s="4665"/>
      <c r="M405" s="4665"/>
      <c r="N405" s="4665"/>
      <c r="O405" s="4665"/>
      <c r="P405" s="4665"/>
      <c r="Q405" s="4665"/>
      <c r="R405" s="4665"/>
      <c r="S405" s="4665"/>
      <c r="T405" s="4665"/>
      <c r="U405" s="4665"/>
      <c r="V405" s="4665"/>
      <c r="W405" s="4665"/>
      <c r="X405" s="4665"/>
      <c r="Y405" s="4665"/>
      <c r="Z405" s="4665"/>
      <c r="AA405" s="4665"/>
      <c r="AB405" s="4665"/>
      <c r="AC405" s="4665"/>
      <c r="AD405" s="4665"/>
      <c r="AE405" s="4665"/>
      <c r="AF405" s="4665"/>
      <c r="AG405" s="4665"/>
      <c r="AH405" s="4665"/>
      <c r="AI405" s="4665"/>
      <c r="AJ405" s="4665"/>
      <c r="AK405" s="4665"/>
      <c r="AL405" s="4712"/>
      <c r="AM405" s="4713"/>
      <c r="AN405" s="4713"/>
      <c r="AO405" s="4714" t="s">
        <v>2018</v>
      </c>
      <c r="AP405" s="4715" t="e">
        <f>IF(AP389&gt;=0.285,"OK","NG")</f>
        <v>#DIV/0!</v>
      </c>
      <c r="AQ405" s="4528"/>
      <c r="AR405" s="4713"/>
      <c r="AS405" s="4713"/>
    </row>
    <row r="406" spans="1:45" s="4721" customFormat="1">
      <c r="A406" s="1135"/>
      <c r="F406" s="4616"/>
      <c r="G406" s="4616"/>
      <c r="H406" s="4616"/>
      <c r="I406" s="4616"/>
      <c r="J406" s="4616"/>
      <c r="K406" s="4616"/>
      <c r="L406" s="4616"/>
      <c r="M406" s="4616"/>
      <c r="N406" s="4616"/>
      <c r="O406" s="4616"/>
      <c r="P406" s="4616"/>
      <c r="Q406" s="4616"/>
      <c r="R406" s="4616"/>
      <c r="S406" s="4616"/>
      <c r="T406" s="4616"/>
      <c r="U406" s="4616"/>
      <c r="V406" s="4616"/>
      <c r="W406" s="4616"/>
      <c r="X406" s="4616"/>
      <c r="Y406" s="4616"/>
      <c r="Z406" s="4616"/>
      <c r="AA406" s="4616"/>
      <c r="AB406" s="4616"/>
      <c r="AC406" s="4616"/>
      <c r="AD406" s="4616"/>
      <c r="AE406" s="4616"/>
      <c r="AF406" s="4616"/>
      <c r="AG406" s="4616"/>
      <c r="AH406" s="4616"/>
      <c r="AI406" s="4616"/>
      <c r="AJ406" s="4616"/>
      <c r="AK406" s="4616"/>
      <c r="AM406" s="4616"/>
      <c r="AO406" s="4751"/>
    </row>
    <row r="407" spans="1:45" hidden="1">
      <c r="G407" s="4529" t="e">
        <f>YEAR(G410)</f>
        <v>#VALUE!</v>
      </c>
      <c r="H407" s="4529" t="e">
        <f>MONTH(G410)</f>
        <v>#VALUE!</v>
      </c>
    </row>
    <row r="408" spans="1:45">
      <c r="C408" s="4624"/>
      <c r="D408" s="4625"/>
      <c r="E408" s="4626"/>
      <c r="F408" s="4717" t="s">
        <v>2022</v>
      </c>
      <c r="G408" s="4628" t="e">
        <f>G410</f>
        <v>#VALUE!</v>
      </c>
      <c r="H408" s="4629"/>
      <c r="I408" s="4629"/>
      <c r="J408" s="4629"/>
      <c r="K408" s="4629"/>
      <c r="L408" s="4629"/>
      <c r="M408" s="4629"/>
      <c r="N408" s="4629"/>
      <c r="O408" s="4629"/>
      <c r="P408" s="4629"/>
      <c r="Q408" s="4629"/>
      <c r="R408" s="4629"/>
      <c r="S408" s="4629"/>
      <c r="T408" s="4629"/>
      <c r="U408" s="4629"/>
      <c r="V408" s="4629"/>
      <c r="W408" s="4629"/>
      <c r="X408" s="4629"/>
      <c r="Y408" s="4629"/>
      <c r="Z408" s="4629"/>
      <c r="AA408" s="4629"/>
      <c r="AB408" s="4629"/>
      <c r="AC408" s="4629"/>
      <c r="AD408" s="4629"/>
      <c r="AE408" s="4629"/>
      <c r="AF408" s="4629"/>
      <c r="AG408" s="4629"/>
      <c r="AH408" s="4629"/>
      <c r="AI408" s="4629"/>
      <c r="AJ408" s="4629"/>
      <c r="AK408" s="4629"/>
      <c r="AL408" s="4739" t="s">
        <v>2045</v>
      </c>
      <c r="AM408" s="4740" t="s">
        <v>2044</v>
      </c>
      <c r="AN408" s="4741" t="s">
        <v>1920</v>
      </c>
      <c r="AO408" s="4553" t="s">
        <v>2043</v>
      </c>
      <c r="AP408" s="4551" t="s">
        <v>2042</v>
      </c>
      <c r="AR408" s="4631" t="s">
        <v>1950</v>
      </c>
      <c r="AS408" s="4631" t="s">
        <v>1951</v>
      </c>
    </row>
    <row r="409" spans="1:45" hidden="1">
      <c r="C409" s="4632"/>
      <c r="D409" s="4633"/>
      <c r="E409" s="4634"/>
      <c r="F409" s="4718"/>
      <c r="G409" s="4640" t="e">
        <f>DATE($G407,$H407,1)</f>
        <v>#VALUE!</v>
      </c>
      <c r="H409" s="4640" t="e">
        <f t="shared" ref="H409:AK409" si="148">G409+1</f>
        <v>#VALUE!</v>
      </c>
      <c r="I409" s="4640" t="e">
        <f t="shared" si="148"/>
        <v>#VALUE!</v>
      </c>
      <c r="J409" s="4640" t="e">
        <f t="shared" si="148"/>
        <v>#VALUE!</v>
      </c>
      <c r="K409" s="4640" t="e">
        <f t="shared" si="148"/>
        <v>#VALUE!</v>
      </c>
      <c r="L409" s="4640" t="e">
        <f t="shared" si="148"/>
        <v>#VALUE!</v>
      </c>
      <c r="M409" s="4640" t="e">
        <f t="shared" si="148"/>
        <v>#VALUE!</v>
      </c>
      <c r="N409" s="4640" t="e">
        <f t="shared" si="148"/>
        <v>#VALUE!</v>
      </c>
      <c r="O409" s="4640" t="e">
        <f t="shared" si="148"/>
        <v>#VALUE!</v>
      </c>
      <c r="P409" s="4640" t="e">
        <f t="shared" si="148"/>
        <v>#VALUE!</v>
      </c>
      <c r="Q409" s="4640" t="e">
        <f t="shared" si="148"/>
        <v>#VALUE!</v>
      </c>
      <c r="R409" s="4640" t="e">
        <f t="shared" si="148"/>
        <v>#VALUE!</v>
      </c>
      <c r="S409" s="4640" t="e">
        <f t="shared" si="148"/>
        <v>#VALUE!</v>
      </c>
      <c r="T409" s="4640" t="e">
        <f t="shared" si="148"/>
        <v>#VALUE!</v>
      </c>
      <c r="U409" s="4640" t="e">
        <f t="shared" si="148"/>
        <v>#VALUE!</v>
      </c>
      <c r="V409" s="4640" t="e">
        <f t="shared" si="148"/>
        <v>#VALUE!</v>
      </c>
      <c r="W409" s="4640" t="e">
        <f t="shared" si="148"/>
        <v>#VALUE!</v>
      </c>
      <c r="X409" s="4640" t="e">
        <f t="shared" si="148"/>
        <v>#VALUE!</v>
      </c>
      <c r="Y409" s="4640" t="e">
        <f t="shared" si="148"/>
        <v>#VALUE!</v>
      </c>
      <c r="Z409" s="4640" t="e">
        <f t="shared" si="148"/>
        <v>#VALUE!</v>
      </c>
      <c r="AA409" s="4640" t="e">
        <f t="shared" si="148"/>
        <v>#VALUE!</v>
      </c>
      <c r="AB409" s="4640" t="e">
        <f t="shared" si="148"/>
        <v>#VALUE!</v>
      </c>
      <c r="AC409" s="4640" t="e">
        <f t="shared" si="148"/>
        <v>#VALUE!</v>
      </c>
      <c r="AD409" s="4640" t="e">
        <f t="shared" si="148"/>
        <v>#VALUE!</v>
      </c>
      <c r="AE409" s="4640" t="e">
        <f t="shared" si="148"/>
        <v>#VALUE!</v>
      </c>
      <c r="AF409" s="4640" t="e">
        <f t="shared" si="148"/>
        <v>#VALUE!</v>
      </c>
      <c r="AG409" s="4640" t="e">
        <f t="shared" si="148"/>
        <v>#VALUE!</v>
      </c>
      <c r="AH409" s="4640" t="e">
        <f t="shared" si="148"/>
        <v>#VALUE!</v>
      </c>
      <c r="AI409" s="4640" t="e">
        <f t="shared" si="148"/>
        <v>#VALUE!</v>
      </c>
      <c r="AJ409" s="4640" t="e">
        <f t="shared" si="148"/>
        <v>#VALUE!</v>
      </c>
      <c r="AK409" s="4640" t="e">
        <f t="shared" si="148"/>
        <v>#VALUE!</v>
      </c>
      <c r="AL409" s="4742"/>
      <c r="AM409" s="4743"/>
      <c r="AN409" s="4744"/>
      <c r="AO409" s="4553"/>
      <c r="AP409" s="4551"/>
      <c r="AR409" s="4631"/>
      <c r="AS409" s="4631"/>
    </row>
    <row r="410" spans="1:45">
      <c r="C410" s="4632"/>
      <c r="D410" s="4633"/>
      <c r="E410" s="4634"/>
      <c r="F410" s="4719" t="s">
        <v>1655</v>
      </c>
      <c r="G410" s="4720" t="e">
        <f>IF(EDATE(G385,1)&gt;$G$7,"",EDATE(G385,1))</f>
        <v>#VALUE!</v>
      </c>
      <c r="H410" s="4640" t="e">
        <f t="shared" ref="H410:AK410" si="149">IF(H409&gt;$G$7,"",IF(G410=EOMONTH(DATE($G407,$H407,1),0),"",IF(G410="","",G410+1)))</f>
        <v>#VALUE!</v>
      </c>
      <c r="I410" s="4640" t="e">
        <f t="shared" si="149"/>
        <v>#VALUE!</v>
      </c>
      <c r="J410" s="4640" t="e">
        <f t="shared" si="149"/>
        <v>#VALUE!</v>
      </c>
      <c r="K410" s="4640" t="e">
        <f t="shared" si="149"/>
        <v>#VALUE!</v>
      </c>
      <c r="L410" s="4640" t="e">
        <f t="shared" si="149"/>
        <v>#VALUE!</v>
      </c>
      <c r="M410" s="4640" t="e">
        <f t="shared" si="149"/>
        <v>#VALUE!</v>
      </c>
      <c r="N410" s="4640" t="e">
        <f t="shared" si="149"/>
        <v>#VALUE!</v>
      </c>
      <c r="O410" s="4640" t="e">
        <f t="shared" si="149"/>
        <v>#VALUE!</v>
      </c>
      <c r="P410" s="4640" t="e">
        <f t="shared" si="149"/>
        <v>#VALUE!</v>
      </c>
      <c r="Q410" s="4640" t="e">
        <f t="shared" si="149"/>
        <v>#VALUE!</v>
      </c>
      <c r="R410" s="4640" t="e">
        <f t="shared" si="149"/>
        <v>#VALUE!</v>
      </c>
      <c r="S410" s="4640" t="e">
        <f t="shared" si="149"/>
        <v>#VALUE!</v>
      </c>
      <c r="T410" s="4640" t="e">
        <f t="shared" si="149"/>
        <v>#VALUE!</v>
      </c>
      <c r="U410" s="4640" t="e">
        <f t="shared" si="149"/>
        <v>#VALUE!</v>
      </c>
      <c r="V410" s="4640" t="e">
        <f t="shared" si="149"/>
        <v>#VALUE!</v>
      </c>
      <c r="W410" s="4640" t="e">
        <f t="shared" si="149"/>
        <v>#VALUE!</v>
      </c>
      <c r="X410" s="4640" t="e">
        <f t="shared" si="149"/>
        <v>#VALUE!</v>
      </c>
      <c r="Y410" s="4640" t="e">
        <f t="shared" si="149"/>
        <v>#VALUE!</v>
      </c>
      <c r="Z410" s="4640" t="e">
        <f t="shared" si="149"/>
        <v>#VALUE!</v>
      </c>
      <c r="AA410" s="4640" t="e">
        <f t="shared" si="149"/>
        <v>#VALUE!</v>
      </c>
      <c r="AB410" s="4640" t="e">
        <f t="shared" si="149"/>
        <v>#VALUE!</v>
      </c>
      <c r="AC410" s="4640" t="e">
        <f t="shared" si="149"/>
        <v>#VALUE!</v>
      </c>
      <c r="AD410" s="4640" t="e">
        <f t="shared" si="149"/>
        <v>#VALUE!</v>
      </c>
      <c r="AE410" s="4640" t="e">
        <f t="shared" si="149"/>
        <v>#VALUE!</v>
      </c>
      <c r="AF410" s="4640" t="e">
        <f t="shared" si="149"/>
        <v>#VALUE!</v>
      </c>
      <c r="AG410" s="4640" t="e">
        <f t="shared" si="149"/>
        <v>#VALUE!</v>
      </c>
      <c r="AH410" s="4640" t="e">
        <f t="shared" si="149"/>
        <v>#VALUE!</v>
      </c>
      <c r="AI410" s="4640" t="e">
        <f t="shared" si="149"/>
        <v>#VALUE!</v>
      </c>
      <c r="AJ410" s="4640" t="e">
        <f t="shared" si="149"/>
        <v>#VALUE!</v>
      </c>
      <c r="AK410" s="4640" t="e">
        <f t="shared" si="149"/>
        <v>#VALUE!</v>
      </c>
      <c r="AL410" s="4742"/>
      <c r="AM410" s="4743"/>
      <c r="AN410" s="4744"/>
      <c r="AO410" s="4553"/>
      <c r="AP410" s="4551"/>
      <c r="AR410" s="4631"/>
      <c r="AS410" s="4631"/>
    </row>
    <row r="411" spans="1:45" s="4721" customFormat="1">
      <c r="A411" s="1135"/>
      <c r="C411" s="4642"/>
      <c r="D411" s="4643"/>
      <c r="E411" s="4644"/>
      <c r="F411" s="4722" t="s">
        <v>1905</v>
      </c>
      <c r="G411" s="4723" t="str">
        <f t="shared" ref="G411:AK411" si="150">IFERROR(TEXT(WEEKDAY(+G410),"aaa"),"")</f>
        <v/>
      </c>
      <c r="H411" s="4723" t="str">
        <f t="shared" si="150"/>
        <v/>
      </c>
      <c r="I411" s="4723" t="str">
        <f t="shared" si="150"/>
        <v/>
      </c>
      <c r="J411" s="4723" t="str">
        <f t="shared" si="150"/>
        <v/>
      </c>
      <c r="K411" s="4723" t="str">
        <f t="shared" si="150"/>
        <v/>
      </c>
      <c r="L411" s="4723" t="str">
        <f t="shared" si="150"/>
        <v/>
      </c>
      <c r="M411" s="4723" t="str">
        <f t="shared" si="150"/>
        <v/>
      </c>
      <c r="N411" s="4723" t="str">
        <f t="shared" si="150"/>
        <v/>
      </c>
      <c r="O411" s="4723" t="str">
        <f t="shared" si="150"/>
        <v/>
      </c>
      <c r="P411" s="4723" t="str">
        <f t="shared" si="150"/>
        <v/>
      </c>
      <c r="Q411" s="4723" t="str">
        <f t="shared" si="150"/>
        <v/>
      </c>
      <c r="R411" s="4723" t="str">
        <f t="shared" si="150"/>
        <v/>
      </c>
      <c r="S411" s="4723" t="str">
        <f t="shared" si="150"/>
        <v/>
      </c>
      <c r="T411" s="4723" t="str">
        <f t="shared" si="150"/>
        <v/>
      </c>
      <c r="U411" s="4723" t="str">
        <f t="shared" si="150"/>
        <v/>
      </c>
      <c r="V411" s="4723" t="str">
        <f t="shared" si="150"/>
        <v/>
      </c>
      <c r="W411" s="4723" t="str">
        <f t="shared" si="150"/>
        <v/>
      </c>
      <c r="X411" s="4723" t="str">
        <f t="shared" si="150"/>
        <v/>
      </c>
      <c r="Y411" s="4723" t="str">
        <f t="shared" si="150"/>
        <v/>
      </c>
      <c r="Z411" s="4723" t="str">
        <f t="shared" si="150"/>
        <v/>
      </c>
      <c r="AA411" s="4723" t="str">
        <f t="shared" si="150"/>
        <v/>
      </c>
      <c r="AB411" s="4723" t="str">
        <f t="shared" si="150"/>
        <v/>
      </c>
      <c r="AC411" s="4723" t="str">
        <f t="shared" si="150"/>
        <v/>
      </c>
      <c r="AD411" s="4723" t="str">
        <f t="shared" si="150"/>
        <v/>
      </c>
      <c r="AE411" s="4723" t="str">
        <f t="shared" si="150"/>
        <v/>
      </c>
      <c r="AF411" s="4723" t="str">
        <f t="shared" si="150"/>
        <v/>
      </c>
      <c r="AG411" s="4723" t="str">
        <f t="shared" si="150"/>
        <v/>
      </c>
      <c r="AH411" s="4723" t="str">
        <f t="shared" si="150"/>
        <v/>
      </c>
      <c r="AI411" s="4723" t="str">
        <f t="shared" si="150"/>
        <v/>
      </c>
      <c r="AJ411" s="4723" t="str">
        <f t="shared" si="150"/>
        <v/>
      </c>
      <c r="AK411" s="4723" t="str">
        <f t="shared" si="150"/>
        <v/>
      </c>
      <c r="AL411" s="4742"/>
      <c r="AM411" s="4743"/>
      <c r="AN411" s="4744"/>
      <c r="AO411" s="4553"/>
      <c r="AP411" s="4551"/>
      <c r="AQ411" s="4528"/>
      <c r="AR411" s="4631"/>
      <c r="AS411" s="4631"/>
    </row>
    <row r="412" spans="1:45" s="4721" customFormat="1" ht="21" customHeight="1">
      <c r="A412" s="1135"/>
      <c r="C412" s="4724" t="s">
        <v>2041</v>
      </c>
      <c r="D412" s="4725" t="s">
        <v>2050</v>
      </c>
      <c r="E412" s="4651" t="s">
        <v>2032</v>
      </c>
      <c r="F412" s="4652" t="s">
        <v>2019</v>
      </c>
      <c r="G412" s="4653" t="s">
        <v>233</v>
      </c>
      <c r="H412" s="4654" t="s">
        <v>233</v>
      </c>
      <c r="I412" s="4654" t="s">
        <v>233</v>
      </c>
      <c r="J412" s="4654" t="s">
        <v>233</v>
      </c>
      <c r="K412" s="4654" t="s">
        <v>233</v>
      </c>
      <c r="L412" s="4654" t="s">
        <v>233</v>
      </c>
      <c r="M412" s="4654" t="s">
        <v>233</v>
      </c>
      <c r="N412" s="4654" t="s">
        <v>233</v>
      </c>
      <c r="O412" s="4654" t="s">
        <v>233</v>
      </c>
      <c r="P412" s="4654" t="s">
        <v>233</v>
      </c>
      <c r="Q412" s="4654" t="s">
        <v>233</v>
      </c>
      <c r="R412" s="4654" t="s">
        <v>233</v>
      </c>
      <c r="S412" s="4654" t="s">
        <v>233</v>
      </c>
      <c r="T412" s="4654" t="s">
        <v>233</v>
      </c>
      <c r="U412" s="4654" t="s">
        <v>233</v>
      </c>
      <c r="V412" s="4654" t="s">
        <v>233</v>
      </c>
      <c r="W412" s="4654" t="s">
        <v>233</v>
      </c>
      <c r="X412" s="4654" t="s">
        <v>233</v>
      </c>
      <c r="Y412" s="4654" t="s">
        <v>233</v>
      </c>
      <c r="Z412" s="4654" t="s">
        <v>233</v>
      </c>
      <c r="AA412" s="4654" t="s">
        <v>233</v>
      </c>
      <c r="AB412" s="4654" t="s">
        <v>233</v>
      </c>
      <c r="AC412" s="4654" t="s">
        <v>233</v>
      </c>
      <c r="AD412" s="4654" t="s">
        <v>233</v>
      </c>
      <c r="AE412" s="4654" t="s">
        <v>233</v>
      </c>
      <c r="AF412" s="4654" t="s">
        <v>233</v>
      </c>
      <c r="AG412" s="4654" t="s">
        <v>233</v>
      </c>
      <c r="AH412" s="4654" t="s">
        <v>233</v>
      </c>
      <c r="AI412" s="4654" t="s">
        <v>233</v>
      </c>
      <c r="AJ412" s="4654" t="s">
        <v>233</v>
      </c>
      <c r="AK412" s="4754" t="s">
        <v>233</v>
      </c>
      <c r="AL412" s="4745"/>
      <c r="AM412" s="4746"/>
      <c r="AN412" s="4747"/>
      <c r="AO412" s="4656" t="s">
        <v>1948</v>
      </c>
      <c r="AP412" s="4655" t="s">
        <v>1949</v>
      </c>
      <c r="AQ412" s="4528"/>
      <c r="AR412" s="4657"/>
      <c r="AS412" s="4657"/>
    </row>
    <row r="413" spans="1:45" s="4721" customFormat="1" ht="13.5" customHeight="1">
      <c r="A413" s="1135"/>
      <c r="C413" s="4659" t="s">
        <v>1919</v>
      </c>
      <c r="D413" s="4660" t="s">
        <v>1918</v>
      </c>
      <c r="E413" s="4661" t="s">
        <v>2033</v>
      </c>
      <c r="F413" s="4662"/>
      <c r="G413" s="4755"/>
      <c r="H413" s="4733"/>
      <c r="I413" s="4733"/>
      <c r="J413" s="4733"/>
      <c r="K413" s="4733"/>
      <c r="L413" s="4733"/>
      <c r="M413" s="4733"/>
      <c r="N413" s="4733"/>
      <c r="O413" s="4733"/>
      <c r="P413" s="4733"/>
      <c r="Q413" s="4733"/>
      <c r="R413" s="4733"/>
      <c r="S413" s="4733"/>
      <c r="T413" s="4733"/>
      <c r="U413" s="4733"/>
      <c r="V413" s="4733"/>
      <c r="W413" s="4733"/>
      <c r="X413" s="4733"/>
      <c r="Y413" s="4733"/>
      <c r="Z413" s="4733"/>
      <c r="AA413" s="4733"/>
      <c r="AB413" s="4733"/>
      <c r="AC413" s="4733"/>
      <c r="AD413" s="4733"/>
      <c r="AE413" s="4733"/>
      <c r="AF413" s="4733"/>
      <c r="AG413" s="4733"/>
      <c r="AH413" s="4733"/>
      <c r="AI413" s="4733"/>
      <c r="AJ413" s="4733"/>
      <c r="AK413" s="4756"/>
      <c r="AL413" s="4666">
        <f t="shared" ref="AL413:AL418" si="151">IF(E413="","",COUNT($G$410:$AK$410)-AM413)</f>
        <v>0</v>
      </c>
      <c r="AM413" s="4667">
        <f t="shared" ref="AM413:AM418" si="152">IF(E413="","",AR413+AS413)</f>
        <v>0</v>
      </c>
      <c r="AN413" s="4667">
        <f t="shared" ref="AN413:AN418" si="153">IF(E413="","",COUNTIF(G413:AK413,"休"))</f>
        <v>0</v>
      </c>
      <c r="AO413" s="4668" t="str">
        <f t="shared" ref="AO413:AO418" si="154">IF(E413="","",IFERROR(ROUND(AN413/AL413,3),""))</f>
        <v/>
      </c>
      <c r="AP413" s="4669" t="e">
        <f>ROUND(AVERAGE(AO413:AO428),3)</f>
        <v>#DIV/0!</v>
      </c>
      <c r="AQ413" s="4528"/>
      <c r="AR413" s="4670">
        <f t="shared" ref="AR413:AR418" si="155">+COUNTIF(G413:AK413,"－")</f>
        <v>0</v>
      </c>
      <c r="AS413" s="4670">
        <f t="shared" ref="AS413:AS418" si="156">+COUNTIF(G413:AK413,"外")</f>
        <v>0</v>
      </c>
    </row>
    <row r="414" spans="1:45" s="4721" customFormat="1" ht="13.5" customHeight="1">
      <c r="A414" s="1135"/>
      <c r="C414" s="4671"/>
      <c r="D414" s="4672"/>
      <c r="E414" s="4673" t="s">
        <v>2031</v>
      </c>
      <c r="F414" s="4662"/>
      <c r="G414" s="4674"/>
      <c r="H414" s="4675"/>
      <c r="I414" s="4675"/>
      <c r="J414" s="4675"/>
      <c r="K414" s="4675"/>
      <c r="L414" s="4675"/>
      <c r="M414" s="4675"/>
      <c r="N414" s="4675"/>
      <c r="O414" s="4675"/>
      <c r="P414" s="4675"/>
      <c r="Q414" s="4675"/>
      <c r="R414" s="4675"/>
      <c r="S414" s="4675"/>
      <c r="T414" s="4675"/>
      <c r="U414" s="4675"/>
      <c r="V414" s="4675"/>
      <c r="W414" s="4675"/>
      <c r="X414" s="4675"/>
      <c r="Y414" s="4675"/>
      <c r="Z414" s="4675"/>
      <c r="AA414" s="4675"/>
      <c r="AB414" s="4675"/>
      <c r="AC414" s="4675"/>
      <c r="AD414" s="4675"/>
      <c r="AE414" s="4675"/>
      <c r="AF414" s="4675"/>
      <c r="AG414" s="4675"/>
      <c r="AH414" s="4675"/>
      <c r="AI414" s="4675"/>
      <c r="AJ414" s="4675"/>
      <c r="AK414" s="4730"/>
      <c r="AL414" s="4666">
        <f t="shared" si="151"/>
        <v>0</v>
      </c>
      <c r="AM414" s="4667">
        <f t="shared" si="152"/>
        <v>0</v>
      </c>
      <c r="AN414" s="4667">
        <f t="shared" si="153"/>
        <v>0</v>
      </c>
      <c r="AO414" s="4668" t="str">
        <f t="shared" si="154"/>
        <v/>
      </c>
      <c r="AP414" s="4679"/>
      <c r="AQ414" s="4528"/>
      <c r="AR414" s="4670">
        <f t="shared" si="155"/>
        <v>0</v>
      </c>
      <c r="AS414" s="4670">
        <f t="shared" si="156"/>
        <v>0</v>
      </c>
    </row>
    <row r="415" spans="1:45" s="4721" customFormat="1">
      <c r="A415" s="1135"/>
      <c r="C415" s="4671"/>
      <c r="D415" s="4672"/>
      <c r="E415" s="4673" t="s">
        <v>2038</v>
      </c>
      <c r="F415" s="4662"/>
      <c r="G415" s="4674"/>
      <c r="H415" s="4675"/>
      <c r="I415" s="4675"/>
      <c r="J415" s="4675"/>
      <c r="K415" s="4675"/>
      <c r="L415" s="4675"/>
      <c r="M415" s="4675"/>
      <c r="N415" s="4675"/>
      <c r="O415" s="4675"/>
      <c r="P415" s="4675"/>
      <c r="Q415" s="4675"/>
      <c r="R415" s="4675"/>
      <c r="S415" s="4675"/>
      <c r="T415" s="4675"/>
      <c r="U415" s="4675"/>
      <c r="V415" s="4675"/>
      <c r="W415" s="4675"/>
      <c r="X415" s="4675"/>
      <c r="Y415" s="4675"/>
      <c r="Z415" s="4675"/>
      <c r="AA415" s="4675"/>
      <c r="AB415" s="4675"/>
      <c r="AC415" s="4675"/>
      <c r="AD415" s="4675"/>
      <c r="AE415" s="4675"/>
      <c r="AF415" s="4675"/>
      <c r="AG415" s="4675"/>
      <c r="AH415" s="4675"/>
      <c r="AI415" s="4675"/>
      <c r="AJ415" s="4675"/>
      <c r="AK415" s="4730"/>
      <c r="AL415" s="4666">
        <f t="shared" si="151"/>
        <v>0</v>
      </c>
      <c r="AM415" s="4667">
        <f t="shared" si="152"/>
        <v>0</v>
      </c>
      <c r="AN415" s="4667">
        <f t="shared" si="153"/>
        <v>0</v>
      </c>
      <c r="AO415" s="4668" t="str">
        <f t="shared" si="154"/>
        <v/>
      </c>
      <c r="AP415" s="4679"/>
      <c r="AQ415" s="4528"/>
      <c r="AR415" s="4670">
        <f t="shared" si="155"/>
        <v>0</v>
      </c>
      <c r="AS415" s="4670">
        <f t="shared" si="156"/>
        <v>0</v>
      </c>
    </row>
    <row r="416" spans="1:45" s="4721" customFormat="1">
      <c r="A416" s="1135"/>
      <c r="C416" s="4671"/>
      <c r="D416" s="4672"/>
      <c r="E416" s="4673" t="s">
        <v>2037</v>
      </c>
      <c r="F416" s="4680"/>
      <c r="G416" s="4674"/>
      <c r="H416" s="4675"/>
      <c r="I416" s="4675"/>
      <c r="J416" s="4675"/>
      <c r="K416" s="4675"/>
      <c r="L416" s="4675"/>
      <c r="M416" s="4675"/>
      <c r="N416" s="4675"/>
      <c r="O416" s="4675"/>
      <c r="P416" s="4675"/>
      <c r="Q416" s="4675"/>
      <c r="R416" s="4675"/>
      <c r="S416" s="4675"/>
      <c r="T416" s="4675"/>
      <c r="U416" s="4675"/>
      <c r="V416" s="4675"/>
      <c r="W416" s="4675"/>
      <c r="X416" s="4675"/>
      <c r="Y416" s="4675"/>
      <c r="Z416" s="4675"/>
      <c r="AA416" s="4675"/>
      <c r="AB416" s="4675"/>
      <c r="AC416" s="4675"/>
      <c r="AD416" s="4675"/>
      <c r="AE416" s="4675"/>
      <c r="AF416" s="4675"/>
      <c r="AG416" s="4675"/>
      <c r="AH416" s="4675"/>
      <c r="AI416" s="4675"/>
      <c r="AJ416" s="4675"/>
      <c r="AK416" s="4730"/>
      <c r="AL416" s="4666">
        <f t="shared" si="151"/>
        <v>0</v>
      </c>
      <c r="AM416" s="4667">
        <f t="shared" si="152"/>
        <v>0</v>
      </c>
      <c r="AN416" s="4667">
        <f t="shared" si="153"/>
        <v>0</v>
      </c>
      <c r="AO416" s="4668" t="str">
        <f t="shared" si="154"/>
        <v/>
      </c>
      <c r="AP416" s="4679"/>
      <c r="AQ416" s="4528"/>
      <c r="AR416" s="4670">
        <f t="shared" si="155"/>
        <v>0</v>
      </c>
      <c r="AS416" s="4670">
        <f t="shared" si="156"/>
        <v>0</v>
      </c>
    </row>
    <row r="417" spans="1:45" s="4721" customFormat="1">
      <c r="A417" s="1135"/>
      <c r="C417" s="4671"/>
      <c r="D417" s="4672"/>
      <c r="E417" s="4673" t="s">
        <v>2036</v>
      </c>
      <c r="F417" s="4662"/>
      <c r="G417" s="4674"/>
      <c r="H417" s="4675"/>
      <c r="I417" s="4675"/>
      <c r="J417" s="4675"/>
      <c r="K417" s="4675"/>
      <c r="L417" s="4675"/>
      <c r="M417" s="4675"/>
      <c r="N417" s="4675"/>
      <c r="O417" s="4675"/>
      <c r="P417" s="4675"/>
      <c r="Q417" s="4675"/>
      <c r="R417" s="4675"/>
      <c r="S417" s="4675"/>
      <c r="T417" s="4675"/>
      <c r="U417" s="4675"/>
      <c r="V417" s="4675"/>
      <c r="W417" s="4675"/>
      <c r="X417" s="4675"/>
      <c r="Y417" s="4675"/>
      <c r="Z417" s="4675"/>
      <c r="AA417" s="4675"/>
      <c r="AB417" s="4675"/>
      <c r="AC417" s="4675"/>
      <c r="AD417" s="4675"/>
      <c r="AE417" s="4675"/>
      <c r="AF417" s="4675"/>
      <c r="AG417" s="4675"/>
      <c r="AH417" s="4675"/>
      <c r="AI417" s="4675"/>
      <c r="AJ417" s="4675"/>
      <c r="AK417" s="4730"/>
      <c r="AL417" s="4666">
        <f t="shared" si="151"/>
        <v>0</v>
      </c>
      <c r="AM417" s="4667">
        <f t="shared" si="152"/>
        <v>0</v>
      </c>
      <c r="AN417" s="4667">
        <f t="shared" si="153"/>
        <v>0</v>
      </c>
      <c r="AO417" s="4668" t="str">
        <f t="shared" si="154"/>
        <v/>
      </c>
      <c r="AP417" s="4679"/>
      <c r="AQ417" s="4528"/>
      <c r="AR417" s="4670">
        <f t="shared" si="155"/>
        <v>0</v>
      </c>
      <c r="AS417" s="4670">
        <f t="shared" si="156"/>
        <v>0</v>
      </c>
    </row>
    <row r="418" spans="1:45" s="4721" customFormat="1">
      <c r="A418" s="1135"/>
      <c r="C418" s="4681"/>
      <c r="D418" s="4682"/>
      <c r="E418" s="4683">
        <f>F$29</f>
        <v>0</v>
      </c>
      <c r="F418" s="4684"/>
      <c r="G418" s="4757"/>
      <c r="H418" s="4738"/>
      <c r="I418" s="4738"/>
      <c r="J418" s="4738"/>
      <c r="K418" s="4738"/>
      <c r="L418" s="4738"/>
      <c r="M418" s="4738"/>
      <c r="N418" s="4738"/>
      <c r="O418" s="4738"/>
      <c r="P418" s="4738"/>
      <c r="Q418" s="4738"/>
      <c r="R418" s="4738"/>
      <c r="S418" s="4738"/>
      <c r="T418" s="4738"/>
      <c r="U418" s="4738"/>
      <c r="V418" s="4738"/>
      <c r="W418" s="4738"/>
      <c r="X418" s="4738"/>
      <c r="Y418" s="4738"/>
      <c r="Z418" s="4738"/>
      <c r="AA418" s="4738"/>
      <c r="AB418" s="4738"/>
      <c r="AC418" s="4738"/>
      <c r="AD418" s="4738"/>
      <c r="AE418" s="4738"/>
      <c r="AF418" s="4738"/>
      <c r="AG418" s="4738"/>
      <c r="AH418" s="4738"/>
      <c r="AI418" s="4738"/>
      <c r="AJ418" s="4738"/>
      <c r="AK418" s="4758"/>
      <c r="AL418" s="4666">
        <f t="shared" si="151"/>
        <v>0</v>
      </c>
      <c r="AM418" s="4667">
        <f t="shared" si="152"/>
        <v>0</v>
      </c>
      <c r="AN418" s="4689">
        <f t="shared" si="153"/>
        <v>0</v>
      </c>
      <c r="AO418" s="4668" t="str">
        <f t="shared" si="154"/>
        <v/>
      </c>
      <c r="AP418" s="4679"/>
      <c r="AQ418" s="4528"/>
      <c r="AR418" s="4670">
        <f t="shared" si="155"/>
        <v>0</v>
      </c>
      <c r="AS418" s="4670">
        <f t="shared" si="156"/>
        <v>0</v>
      </c>
    </row>
    <row r="419" spans="1:45" s="4721" customFormat="1" ht="15">
      <c r="A419" s="1135"/>
      <c r="C419" s="4659" t="s">
        <v>1917</v>
      </c>
      <c r="D419" s="4660" t="s">
        <v>1916</v>
      </c>
      <c r="E419" s="4651" t="s">
        <v>2046</v>
      </c>
      <c r="F419" s="4690" t="s">
        <v>2019</v>
      </c>
      <c r="G419" s="4653" t="s">
        <v>1921</v>
      </c>
      <c r="H419" s="4654" t="s">
        <v>2047</v>
      </c>
      <c r="I419" s="4654" t="s">
        <v>1921</v>
      </c>
      <c r="J419" s="4654" t="s">
        <v>2047</v>
      </c>
      <c r="K419" s="4654" t="s">
        <v>1921</v>
      </c>
      <c r="L419" s="4654" t="s">
        <v>2047</v>
      </c>
      <c r="M419" s="4654" t="s">
        <v>1921</v>
      </c>
      <c r="N419" s="4654" t="s">
        <v>1921</v>
      </c>
      <c r="O419" s="4654" t="s">
        <v>1921</v>
      </c>
      <c r="P419" s="4654" t="s">
        <v>1921</v>
      </c>
      <c r="Q419" s="4654" t="s">
        <v>1921</v>
      </c>
      <c r="R419" s="4654" t="s">
        <v>1921</v>
      </c>
      <c r="S419" s="4654" t="s">
        <v>1921</v>
      </c>
      <c r="T419" s="4654" t="s">
        <v>2047</v>
      </c>
      <c r="U419" s="4654" t="s">
        <v>1921</v>
      </c>
      <c r="V419" s="4654" t="s">
        <v>2047</v>
      </c>
      <c r="W419" s="4654" t="s">
        <v>2047</v>
      </c>
      <c r="X419" s="4654" t="s">
        <v>1921</v>
      </c>
      <c r="Y419" s="4654" t="s">
        <v>1921</v>
      </c>
      <c r="Z419" s="4654" t="s">
        <v>1921</v>
      </c>
      <c r="AA419" s="4654" t="s">
        <v>2047</v>
      </c>
      <c r="AB419" s="4654" t="s">
        <v>1921</v>
      </c>
      <c r="AC419" s="4654" t="s">
        <v>1921</v>
      </c>
      <c r="AD419" s="4654" t="s">
        <v>1921</v>
      </c>
      <c r="AE419" s="4654" t="s">
        <v>1921</v>
      </c>
      <c r="AF419" s="4654" t="s">
        <v>2047</v>
      </c>
      <c r="AG419" s="4654" t="s">
        <v>1921</v>
      </c>
      <c r="AH419" s="4654" t="s">
        <v>2047</v>
      </c>
      <c r="AI419" s="4654" t="s">
        <v>1921</v>
      </c>
      <c r="AJ419" s="4654" t="s">
        <v>1921</v>
      </c>
      <c r="AK419" s="4754" t="s">
        <v>1921</v>
      </c>
      <c r="AL419" s="4692"/>
      <c r="AM419" s="4670"/>
      <c r="AN419" s="4693"/>
      <c r="AO419" s="4694"/>
      <c r="AP419" s="4679"/>
      <c r="AQ419" s="4528"/>
      <c r="AR419" s="4532"/>
      <c r="AS419" s="4532"/>
    </row>
    <row r="420" spans="1:45" s="4721" customFormat="1">
      <c r="A420" s="1135"/>
      <c r="C420" s="4671"/>
      <c r="D420" s="4672"/>
      <c r="E420" s="4695" t="s">
        <v>2033</v>
      </c>
      <c r="F420" s="4662"/>
      <c r="G420" s="4737"/>
      <c r="H420" s="4687"/>
      <c r="I420" s="4687"/>
      <c r="J420" s="4687"/>
      <c r="K420" s="4687"/>
      <c r="L420" s="4687"/>
      <c r="M420" s="4687"/>
      <c r="N420" s="4687"/>
      <c r="O420" s="4687"/>
      <c r="P420" s="4687"/>
      <c r="Q420" s="4687"/>
      <c r="R420" s="4687"/>
      <c r="S420" s="4687"/>
      <c r="T420" s="4687"/>
      <c r="U420" s="4687"/>
      <c r="V420" s="4687"/>
      <c r="W420" s="4687"/>
      <c r="X420" s="4687"/>
      <c r="Y420" s="4687"/>
      <c r="Z420" s="4687"/>
      <c r="AA420" s="4687"/>
      <c r="AB420" s="4687"/>
      <c r="AC420" s="4687"/>
      <c r="AD420" s="4687"/>
      <c r="AE420" s="4687"/>
      <c r="AF420" s="4687"/>
      <c r="AG420" s="4687"/>
      <c r="AH420" s="4687"/>
      <c r="AI420" s="4687"/>
      <c r="AJ420" s="4687"/>
      <c r="AK420" s="4759"/>
      <c r="AL420" s="4666">
        <f>IF(E420="","",COUNT($G$410:$AK$410)-AM420)</f>
        <v>0</v>
      </c>
      <c r="AM420" s="4667">
        <f>IF(E420="","",AR420+AS420)</f>
        <v>0</v>
      </c>
      <c r="AN420" s="4667">
        <f>IF(E420="","",COUNTIF(G420:AK420,"休"))</f>
        <v>0</v>
      </c>
      <c r="AO420" s="4668" t="str">
        <f>IF(E420="","",IFERROR(ROUND(AN420/AL420,3),""))</f>
        <v/>
      </c>
      <c r="AP420" s="4679"/>
      <c r="AQ420" s="4528"/>
      <c r="AR420" s="4670">
        <f>+COUNTIF(G420:AK420,"－")</f>
        <v>0</v>
      </c>
      <c r="AS420" s="4670">
        <f>+COUNTIF(G420:AK420,"外")</f>
        <v>0</v>
      </c>
    </row>
    <row r="421" spans="1:45" s="4721" customFormat="1">
      <c r="A421" s="1135"/>
      <c r="C421" s="4671"/>
      <c r="D421" s="4672"/>
      <c r="E421" s="4673" t="s">
        <v>2031</v>
      </c>
      <c r="F421" s="4696"/>
      <c r="G421" s="4674"/>
      <c r="H421" s="4675"/>
      <c r="I421" s="4675"/>
      <c r="J421" s="4675"/>
      <c r="K421" s="4675"/>
      <c r="L421" s="4675"/>
      <c r="M421" s="4675"/>
      <c r="N421" s="4675"/>
      <c r="O421" s="4675"/>
      <c r="P421" s="4675"/>
      <c r="Q421" s="4675"/>
      <c r="R421" s="4675"/>
      <c r="S421" s="4675"/>
      <c r="T421" s="4675"/>
      <c r="U421" s="4675"/>
      <c r="V421" s="4675"/>
      <c r="W421" s="4675"/>
      <c r="X421" s="4675"/>
      <c r="Y421" s="4675"/>
      <c r="Z421" s="4675"/>
      <c r="AA421" s="4675"/>
      <c r="AB421" s="4675"/>
      <c r="AC421" s="4675"/>
      <c r="AD421" s="4675"/>
      <c r="AE421" s="4675"/>
      <c r="AF421" s="4675"/>
      <c r="AG421" s="4675"/>
      <c r="AH421" s="4675"/>
      <c r="AI421" s="4675"/>
      <c r="AJ421" s="4675"/>
      <c r="AK421" s="4730"/>
      <c r="AL421" s="4666">
        <f>IF(E421="","",COUNT($G$410:$AK$410)-AM421)</f>
        <v>0</v>
      </c>
      <c r="AM421" s="4667">
        <f>IF(E421="","",AR421+AS421)</f>
        <v>0</v>
      </c>
      <c r="AN421" s="4667">
        <f>IF(E421="","",COUNTIF(G421:AK421,"休"))</f>
        <v>0</v>
      </c>
      <c r="AO421" s="4668" t="str">
        <f>IF(E421="","",IFERROR(ROUND(AN421/AL421,3),""))</f>
        <v/>
      </c>
      <c r="AP421" s="4679"/>
      <c r="AQ421" s="4528"/>
      <c r="AR421" s="4670">
        <f>+COUNTIF(G421:AK421,"－")</f>
        <v>0</v>
      </c>
      <c r="AS421" s="4670">
        <f>+COUNTIF(G421:AK421,"外")</f>
        <v>0</v>
      </c>
    </row>
    <row r="422" spans="1:45" s="4721" customFormat="1">
      <c r="A422" s="1135"/>
      <c r="C422" s="4671"/>
      <c r="D422" s="4672"/>
      <c r="E422" s="4528"/>
      <c r="F422" s="4696"/>
      <c r="G422" s="4674"/>
      <c r="H422" s="4675"/>
      <c r="I422" s="4675"/>
      <c r="J422" s="4675"/>
      <c r="K422" s="4675"/>
      <c r="L422" s="4675"/>
      <c r="M422" s="4675"/>
      <c r="N422" s="4675"/>
      <c r="O422" s="4675"/>
      <c r="P422" s="4675"/>
      <c r="Q422" s="4675"/>
      <c r="R422" s="4675"/>
      <c r="S422" s="4675"/>
      <c r="T422" s="4675"/>
      <c r="U422" s="4675"/>
      <c r="V422" s="4675"/>
      <c r="W422" s="4675"/>
      <c r="X422" s="4675"/>
      <c r="Y422" s="4675"/>
      <c r="Z422" s="4675"/>
      <c r="AA422" s="4675"/>
      <c r="AB422" s="4675"/>
      <c r="AC422" s="4675"/>
      <c r="AD422" s="4675"/>
      <c r="AE422" s="4675"/>
      <c r="AF422" s="4675"/>
      <c r="AG422" s="4675"/>
      <c r="AH422" s="4675"/>
      <c r="AI422" s="4675"/>
      <c r="AJ422" s="4675"/>
      <c r="AK422" s="4730"/>
      <c r="AL422" s="4666" t="str">
        <f>IF(E422="","",COUNT($G$410:$AK$410)-AM422)</f>
        <v/>
      </c>
      <c r="AM422" s="4667" t="str">
        <f>IF(E422="","",AR422+AS422)</f>
        <v/>
      </c>
      <c r="AN422" s="4667" t="str">
        <f>IF(E422="","",COUNTIF(G422:AK422,"休"))</f>
        <v/>
      </c>
      <c r="AO422" s="4668" t="str">
        <f>IF(E422="","",IFERROR(ROUND(AN422/AL422,3),""))</f>
        <v/>
      </c>
      <c r="AP422" s="4679"/>
      <c r="AQ422" s="4528"/>
      <c r="AR422" s="4670">
        <f>+COUNTIF(G422:AK422,"－")</f>
        <v>0</v>
      </c>
      <c r="AS422" s="4670">
        <f>+COUNTIF(G422:AK422,"外")</f>
        <v>0</v>
      </c>
    </row>
    <row r="423" spans="1:45" s="4721" customFormat="1">
      <c r="A423" s="1135"/>
      <c r="C423" s="4671"/>
      <c r="D423" s="4682"/>
      <c r="E423" s="4697"/>
      <c r="F423" s="4698"/>
      <c r="G423" s="4757"/>
      <c r="H423" s="4738"/>
      <c r="I423" s="4738"/>
      <c r="J423" s="4738"/>
      <c r="K423" s="4738"/>
      <c r="L423" s="4738"/>
      <c r="M423" s="4738"/>
      <c r="N423" s="4738"/>
      <c r="O423" s="4738"/>
      <c r="P423" s="4738"/>
      <c r="Q423" s="4738"/>
      <c r="R423" s="4738"/>
      <c r="S423" s="4738"/>
      <c r="T423" s="4738"/>
      <c r="U423" s="4738"/>
      <c r="V423" s="4738"/>
      <c r="W423" s="4738"/>
      <c r="X423" s="4738"/>
      <c r="Y423" s="4738"/>
      <c r="Z423" s="4738"/>
      <c r="AA423" s="4738"/>
      <c r="AB423" s="4738"/>
      <c r="AC423" s="4738"/>
      <c r="AD423" s="4738"/>
      <c r="AE423" s="4738"/>
      <c r="AF423" s="4738"/>
      <c r="AG423" s="4738"/>
      <c r="AH423" s="4738"/>
      <c r="AI423" s="4738"/>
      <c r="AJ423" s="4738"/>
      <c r="AK423" s="4758"/>
      <c r="AL423" s="4666" t="str">
        <f>IF(E423="","",COUNT($G$410:$AK$410)-AM423)</f>
        <v/>
      </c>
      <c r="AM423" s="4667" t="str">
        <f>IF(E423="","",AR423+AS423)</f>
        <v/>
      </c>
      <c r="AN423" s="4667" t="str">
        <f>IF(E423="","",COUNTIF(G423:AK423,"休"))</f>
        <v/>
      </c>
      <c r="AO423" s="4668" t="str">
        <f>IF(E423="","",IFERROR(ROUND(AN423/AL423,3),""))</f>
        <v/>
      </c>
      <c r="AP423" s="4679"/>
      <c r="AQ423" s="4528"/>
      <c r="AR423" s="4670">
        <f>+COUNTIF(G423:AK423,"－")</f>
        <v>0</v>
      </c>
      <c r="AS423" s="4670">
        <f>+COUNTIF(G423:AK423,"外")</f>
        <v>0</v>
      </c>
    </row>
    <row r="424" spans="1:45" s="4721" customFormat="1" ht="15">
      <c r="A424" s="1135"/>
      <c r="C424" s="4671"/>
      <c r="D424" s="4660" t="s">
        <v>1915</v>
      </c>
      <c r="E424" s="4651" t="s">
        <v>2032</v>
      </c>
      <c r="F424" s="4700" t="s">
        <v>2019</v>
      </c>
      <c r="G424" s="4653" t="s">
        <v>233</v>
      </c>
      <c r="H424" s="4654" t="s">
        <v>233</v>
      </c>
      <c r="I424" s="4654" t="s">
        <v>233</v>
      </c>
      <c r="J424" s="4654" t="s">
        <v>233</v>
      </c>
      <c r="K424" s="4654" t="s">
        <v>233</v>
      </c>
      <c r="L424" s="4654" t="s">
        <v>233</v>
      </c>
      <c r="M424" s="4654" t="s">
        <v>233</v>
      </c>
      <c r="N424" s="4654" t="s">
        <v>233</v>
      </c>
      <c r="O424" s="4654" t="s">
        <v>233</v>
      </c>
      <c r="P424" s="4654" t="s">
        <v>233</v>
      </c>
      <c r="Q424" s="4654" t="s">
        <v>233</v>
      </c>
      <c r="R424" s="4654" t="s">
        <v>233</v>
      </c>
      <c r="S424" s="4654" t="s">
        <v>233</v>
      </c>
      <c r="T424" s="4654" t="s">
        <v>233</v>
      </c>
      <c r="U424" s="4654" t="s">
        <v>233</v>
      </c>
      <c r="V424" s="4654" t="s">
        <v>233</v>
      </c>
      <c r="W424" s="4654" t="s">
        <v>233</v>
      </c>
      <c r="X424" s="4654" t="s">
        <v>233</v>
      </c>
      <c r="Y424" s="4654" t="s">
        <v>233</v>
      </c>
      <c r="Z424" s="4654" t="s">
        <v>233</v>
      </c>
      <c r="AA424" s="4654" t="s">
        <v>233</v>
      </c>
      <c r="AB424" s="4654" t="s">
        <v>233</v>
      </c>
      <c r="AC424" s="4654" t="s">
        <v>233</v>
      </c>
      <c r="AD424" s="4654" t="s">
        <v>233</v>
      </c>
      <c r="AE424" s="4654" t="s">
        <v>233</v>
      </c>
      <c r="AF424" s="4654" t="s">
        <v>233</v>
      </c>
      <c r="AG424" s="4654" t="s">
        <v>233</v>
      </c>
      <c r="AH424" s="4654" t="s">
        <v>233</v>
      </c>
      <c r="AI424" s="4654" t="s">
        <v>233</v>
      </c>
      <c r="AJ424" s="4654" t="s">
        <v>233</v>
      </c>
      <c r="AK424" s="4754" t="s">
        <v>233</v>
      </c>
      <c r="AL424" s="4692"/>
      <c r="AM424" s="4670"/>
      <c r="AN424" s="4701"/>
      <c r="AO424" s="4694"/>
      <c r="AP424" s="4679"/>
      <c r="AQ424" s="4528"/>
      <c r="AR424" s="4532"/>
      <c r="AS424" s="4532"/>
    </row>
    <row r="425" spans="1:45" s="4721" customFormat="1">
      <c r="A425" s="1135"/>
      <c r="C425" s="4671"/>
      <c r="D425" s="4672"/>
      <c r="E425" s="4702" t="s">
        <v>2031</v>
      </c>
      <c r="F425" s="4662"/>
      <c r="G425" s="4737"/>
      <c r="H425" s="4687"/>
      <c r="I425" s="4687"/>
      <c r="J425" s="4687"/>
      <c r="K425" s="4687"/>
      <c r="L425" s="4687"/>
      <c r="M425" s="4687"/>
      <c r="N425" s="4687"/>
      <c r="O425" s="4687"/>
      <c r="P425" s="4687"/>
      <c r="Q425" s="4687"/>
      <c r="R425" s="4687"/>
      <c r="S425" s="4687"/>
      <c r="T425" s="4687"/>
      <c r="U425" s="4687"/>
      <c r="V425" s="4687"/>
      <c r="W425" s="4687"/>
      <c r="X425" s="4687"/>
      <c r="Y425" s="4687"/>
      <c r="Z425" s="4687"/>
      <c r="AA425" s="4687"/>
      <c r="AB425" s="4687"/>
      <c r="AC425" s="4687"/>
      <c r="AD425" s="4687"/>
      <c r="AE425" s="4687"/>
      <c r="AF425" s="4687"/>
      <c r="AG425" s="4687"/>
      <c r="AH425" s="4687"/>
      <c r="AI425" s="4687"/>
      <c r="AJ425" s="4687"/>
      <c r="AK425" s="4759"/>
      <c r="AL425" s="4666">
        <f>IF(E425="","",COUNT($G$410:$AK$410)-AM425)</f>
        <v>0</v>
      </c>
      <c r="AM425" s="4667">
        <f>IF(E425="","",AR425+AS425)</f>
        <v>0</v>
      </c>
      <c r="AN425" s="4667">
        <f>IF(E425="","",COUNTIF(G425:AK425,"休"))</f>
        <v>0</v>
      </c>
      <c r="AO425" s="4668" t="str">
        <f>IF(E425="","",IFERROR(ROUND(AN425/AL425,3),""))</f>
        <v/>
      </c>
      <c r="AP425" s="4679"/>
      <c r="AQ425" s="4528"/>
      <c r="AR425" s="4670">
        <f>+COUNTIF(G425:AK425,"－")</f>
        <v>0</v>
      </c>
      <c r="AS425" s="4670">
        <f>+COUNTIF(G425:AK425,"外")</f>
        <v>0</v>
      </c>
    </row>
    <row r="426" spans="1:45" s="4721" customFormat="1">
      <c r="A426" s="1135"/>
      <c r="C426" s="4671"/>
      <c r="D426" s="4672"/>
      <c r="E426" s="4528"/>
      <c r="F426" s="4696"/>
      <c r="G426" s="4674"/>
      <c r="H426" s="4675"/>
      <c r="I426" s="4675"/>
      <c r="J426" s="4675"/>
      <c r="K426" s="4675"/>
      <c r="L426" s="4675"/>
      <c r="M426" s="4675"/>
      <c r="N426" s="4675"/>
      <c r="O426" s="4675"/>
      <c r="P426" s="4675"/>
      <c r="Q426" s="4675"/>
      <c r="R426" s="4675"/>
      <c r="S426" s="4675"/>
      <c r="T426" s="4675"/>
      <c r="U426" s="4675"/>
      <c r="V426" s="4675"/>
      <c r="W426" s="4675"/>
      <c r="X426" s="4675"/>
      <c r="Y426" s="4675"/>
      <c r="Z426" s="4675"/>
      <c r="AA426" s="4675"/>
      <c r="AB426" s="4675"/>
      <c r="AC426" s="4675"/>
      <c r="AD426" s="4675"/>
      <c r="AE426" s="4675"/>
      <c r="AF426" s="4675"/>
      <c r="AG426" s="4675"/>
      <c r="AH426" s="4675"/>
      <c r="AI426" s="4675"/>
      <c r="AJ426" s="4675"/>
      <c r="AK426" s="4730"/>
      <c r="AL426" s="4666" t="str">
        <f>IF(E426="","",COUNT($G$410:$AK$410)-AM426)</f>
        <v/>
      </c>
      <c r="AM426" s="4667" t="str">
        <f>IF(E426="","",AR426+AS426)</f>
        <v/>
      </c>
      <c r="AN426" s="4667" t="str">
        <f>IF(E426="","",COUNTIF(G426:AK426,"休"))</f>
        <v/>
      </c>
      <c r="AO426" s="4668" t="str">
        <f>IF(E426="","",IFERROR(ROUND(AN426/AL426,3),""))</f>
        <v/>
      </c>
      <c r="AP426" s="4679"/>
      <c r="AQ426" s="4528"/>
      <c r="AR426" s="4670">
        <f>+COUNTIF(G426:AK426,"－")</f>
        <v>0</v>
      </c>
      <c r="AS426" s="4670">
        <f>+COUNTIF(G426:AK426,"外")</f>
        <v>0</v>
      </c>
    </row>
    <row r="427" spans="1:45" s="4721" customFormat="1">
      <c r="A427" s="1135"/>
      <c r="C427" s="4671"/>
      <c r="D427" s="4672"/>
      <c r="E427" s="4704"/>
      <c r="F427" s="4696"/>
      <c r="G427" s="4674"/>
      <c r="H427" s="4675"/>
      <c r="I427" s="4675"/>
      <c r="J427" s="4675"/>
      <c r="K427" s="4675"/>
      <c r="L427" s="4675"/>
      <c r="M427" s="4675"/>
      <c r="N427" s="4675"/>
      <c r="O427" s="4675"/>
      <c r="P427" s="4675"/>
      <c r="Q427" s="4675"/>
      <c r="R427" s="4675"/>
      <c r="S427" s="4675"/>
      <c r="T427" s="4675"/>
      <c r="U427" s="4675"/>
      <c r="V427" s="4675"/>
      <c r="W427" s="4675"/>
      <c r="X427" s="4675"/>
      <c r="Y427" s="4675"/>
      <c r="Z427" s="4675"/>
      <c r="AA427" s="4675"/>
      <c r="AB427" s="4675"/>
      <c r="AC427" s="4675"/>
      <c r="AD427" s="4675"/>
      <c r="AE427" s="4675"/>
      <c r="AF427" s="4675"/>
      <c r="AG427" s="4675"/>
      <c r="AH427" s="4675"/>
      <c r="AI427" s="4675"/>
      <c r="AJ427" s="4675"/>
      <c r="AK427" s="4730"/>
      <c r="AL427" s="4666" t="str">
        <f>IF(E427="","",COUNT($G$410:$AK$410)-AM427)</f>
        <v/>
      </c>
      <c r="AM427" s="4667" t="str">
        <f>IF(E427="","",AR427+AS427)</f>
        <v/>
      </c>
      <c r="AN427" s="4667" t="str">
        <f>IF(E427="","",COUNTIF(G427:AK427,"休"))</f>
        <v/>
      </c>
      <c r="AO427" s="4668" t="str">
        <f>IF(E427="","",IFERROR(ROUND(AN427/AL427,3),""))</f>
        <v/>
      </c>
      <c r="AP427" s="4679"/>
      <c r="AQ427" s="4528"/>
      <c r="AR427" s="4670">
        <f>+COUNTIF(G427:AK427,"－")</f>
        <v>0</v>
      </c>
      <c r="AS427" s="4670">
        <f>+COUNTIF(G427:AK427,"外")</f>
        <v>0</v>
      </c>
    </row>
    <row r="428" spans="1:45" s="4721" customFormat="1" ht="14.25" thickBot="1">
      <c r="A428" s="1135"/>
      <c r="C428" s="4681"/>
      <c r="D428" s="4682"/>
      <c r="E428" s="4697"/>
      <c r="F428" s="4698"/>
      <c r="G428" s="4757"/>
      <c r="H428" s="4738"/>
      <c r="I428" s="4738"/>
      <c r="J428" s="4738"/>
      <c r="K428" s="4738"/>
      <c r="L428" s="4738"/>
      <c r="M428" s="4738"/>
      <c r="N428" s="4738"/>
      <c r="O428" s="4738"/>
      <c r="P428" s="4738"/>
      <c r="Q428" s="4738"/>
      <c r="R428" s="4738"/>
      <c r="S428" s="4738"/>
      <c r="T428" s="4738"/>
      <c r="U428" s="4738"/>
      <c r="V428" s="4738"/>
      <c r="W428" s="4738"/>
      <c r="X428" s="4738"/>
      <c r="Y428" s="4738"/>
      <c r="Z428" s="4738"/>
      <c r="AA428" s="4738"/>
      <c r="AB428" s="4738"/>
      <c r="AC428" s="4738"/>
      <c r="AD428" s="4738"/>
      <c r="AE428" s="4738"/>
      <c r="AF428" s="4738"/>
      <c r="AG428" s="4738"/>
      <c r="AH428" s="4738"/>
      <c r="AI428" s="4738"/>
      <c r="AJ428" s="4738"/>
      <c r="AK428" s="4758"/>
      <c r="AL428" s="4707" t="str">
        <f>IF(E428="","",COUNT($G$410:$AK$410)-AM428)</f>
        <v/>
      </c>
      <c r="AM428" s="4689" t="str">
        <f>IF(E428="","",AR428+AS428)</f>
        <v/>
      </c>
      <c r="AN428" s="4689" t="str">
        <f>IF(E428="","",COUNTIF(G428:AK428,"休"))</f>
        <v/>
      </c>
      <c r="AO428" s="4668" t="str">
        <f>IF(E428="","",IFERROR(ROUND(AN428/AL428,3),""))</f>
        <v/>
      </c>
      <c r="AP428" s="4709"/>
      <c r="AQ428" s="4528"/>
      <c r="AR428" s="4670">
        <f>+COUNTIF(G428:AK428,"－")</f>
        <v>0</v>
      </c>
      <c r="AS428" s="4670">
        <f>+COUNTIF(G428:AK428,"外")</f>
        <v>0</v>
      </c>
    </row>
    <row r="429" spans="1:45" s="4721" customFormat="1" ht="14.25" thickBot="1">
      <c r="A429" s="1135"/>
      <c r="C429" s="4710"/>
      <c r="D429" s="4711"/>
      <c r="E429" s="4704"/>
      <c r="F429" s="4623"/>
      <c r="G429" s="4665"/>
      <c r="H429" s="4665"/>
      <c r="I429" s="4665"/>
      <c r="J429" s="4665"/>
      <c r="K429" s="4665"/>
      <c r="L429" s="4665"/>
      <c r="M429" s="4665"/>
      <c r="N429" s="4665"/>
      <c r="O429" s="4665"/>
      <c r="P429" s="4665"/>
      <c r="Q429" s="4665"/>
      <c r="R429" s="4665"/>
      <c r="S429" s="4665"/>
      <c r="T429" s="4665"/>
      <c r="U429" s="4665"/>
      <c r="V429" s="4665"/>
      <c r="W429" s="4665"/>
      <c r="X429" s="4665"/>
      <c r="Y429" s="4665"/>
      <c r="Z429" s="4665"/>
      <c r="AA429" s="4665"/>
      <c r="AB429" s="4665"/>
      <c r="AC429" s="4665"/>
      <c r="AD429" s="4665"/>
      <c r="AE429" s="4665"/>
      <c r="AF429" s="4665"/>
      <c r="AG429" s="4665"/>
      <c r="AH429" s="4665"/>
      <c r="AI429" s="4665"/>
      <c r="AJ429" s="4665"/>
      <c r="AK429" s="4665"/>
      <c r="AL429" s="4712"/>
      <c r="AM429" s="4713"/>
      <c r="AN429" s="4713"/>
      <c r="AO429" s="4714" t="s">
        <v>2018</v>
      </c>
      <c r="AP429" s="4715" t="e">
        <f>IF(AP413&gt;=0.285,"OK","NG")</f>
        <v>#DIV/0!</v>
      </c>
      <c r="AQ429" s="4528"/>
      <c r="AR429" s="4713"/>
      <c r="AS429" s="4713"/>
    </row>
    <row r="430" spans="1:45" s="4721" customFormat="1">
      <c r="A430" s="1135"/>
      <c r="F430" s="4616"/>
      <c r="G430" s="4616"/>
      <c r="H430" s="4616"/>
      <c r="I430" s="4616"/>
      <c r="J430" s="4616"/>
      <c r="K430" s="4616"/>
      <c r="L430" s="4616"/>
      <c r="M430" s="4616"/>
      <c r="N430" s="4616"/>
      <c r="O430" s="4616"/>
      <c r="P430" s="4616"/>
      <c r="Q430" s="4616"/>
      <c r="R430" s="4616"/>
      <c r="S430" s="4616"/>
      <c r="T430" s="4616"/>
      <c r="U430" s="4616"/>
      <c r="V430" s="4616"/>
      <c r="W430" s="4616"/>
      <c r="X430" s="4616"/>
      <c r="Y430" s="4616"/>
      <c r="Z430" s="4616"/>
      <c r="AA430" s="4616"/>
      <c r="AB430" s="4616"/>
      <c r="AC430" s="4616"/>
      <c r="AD430" s="4616"/>
      <c r="AE430" s="4616"/>
      <c r="AF430" s="4616"/>
      <c r="AG430" s="4616"/>
      <c r="AH430" s="4616"/>
      <c r="AI430" s="4616"/>
      <c r="AJ430" s="4616"/>
      <c r="AK430" s="4616"/>
      <c r="AM430" s="4616"/>
      <c r="AO430" s="4751"/>
    </row>
    <row r="431" spans="1:45" hidden="1">
      <c r="G431" s="4529" t="e">
        <f>YEAR(G434)</f>
        <v>#VALUE!</v>
      </c>
      <c r="H431" s="4529" t="e">
        <f>MONTH(G434)</f>
        <v>#VALUE!</v>
      </c>
    </row>
    <row r="432" spans="1:45">
      <c r="C432" s="4624"/>
      <c r="D432" s="4625"/>
      <c r="E432" s="4626"/>
      <c r="F432" s="4717" t="s">
        <v>2022</v>
      </c>
      <c r="G432" s="4628" t="e">
        <f>G434</f>
        <v>#VALUE!</v>
      </c>
      <c r="H432" s="4629"/>
      <c r="I432" s="4629"/>
      <c r="J432" s="4629"/>
      <c r="K432" s="4629"/>
      <c r="L432" s="4629"/>
      <c r="M432" s="4629"/>
      <c r="N432" s="4629"/>
      <c r="O432" s="4629"/>
      <c r="P432" s="4629"/>
      <c r="Q432" s="4629"/>
      <c r="R432" s="4629"/>
      <c r="S432" s="4629"/>
      <c r="T432" s="4629"/>
      <c r="U432" s="4629"/>
      <c r="V432" s="4629"/>
      <c r="W432" s="4629"/>
      <c r="X432" s="4629"/>
      <c r="Y432" s="4629"/>
      <c r="Z432" s="4629"/>
      <c r="AA432" s="4629"/>
      <c r="AB432" s="4629"/>
      <c r="AC432" s="4629"/>
      <c r="AD432" s="4629"/>
      <c r="AE432" s="4629"/>
      <c r="AF432" s="4629"/>
      <c r="AG432" s="4629"/>
      <c r="AH432" s="4629"/>
      <c r="AI432" s="4629"/>
      <c r="AJ432" s="4629"/>
      <c r="AK432" s="4629"/>
      <c r="AL432" s="4739" t="s">
        <v>2045</v>
      </c>
      <c r="AM432" s="4740" t="s">
        <v>2044</v>
      </c>
      <c r="AN432" s="4741" t="s">
        <v>1920</v>
      </c>
      <c r="AO432" s="4553" t="s">
        <v>2043</v>
      </c>
      <c r="AP432" s="4551" t="s">
        <v>2042</v>
      </c>
      <c r="AR432" s="4631" t="s">
        <v>1950</v>
      </c>
      <c r="AS432" s="4631" t="s">
        <v>1951</v>
      </c>
    </row>
    <row r="433" spans="1:45" hidden="1">
      <c r="C433" s="4632"/>
      <c r="D433" s="4633"/>
      <c r="E433" s="4634"/>
      <c r="F433" s="4718"/>
      <c r="G433" s="4640" t="e">
        <f>DATE($G431,$H431,1)</f>
        <v>#VALUE!</v>
      </c>
      <c r="H433" s="4640" t="e">
        <f t="shared" ref="H433:AK433" si="157">G433+1</f>
        <v>#VALUE!</v>
      </c>
      <c r="I433" s="4640" t="e">
        <f t="shared" si="157"/>
        <v>#VALUE!</v>
      </c>
      <c r="J433" s="4640" t="e">
        <f t="shared" si="157"/>
        <v>#VALUE!</v>
      </c>
      <c r="K433" s="4640" t="e">
        <f t="shared" si="157"/>
        <v>#VALUE!</v>
      </c>
      <c r="L433" s="4640" t="e">
        <f t="shared" si="157"/>
        <v>#VALUE!</v>
      </c>
      <c r="M433" s="4640" t="e">
        <f t="shared" si="157"/>
        <v>#VALUE!</v>
      </c>
      <c r="N433" s="4640" t="e">
        <f t="shared" si="157"/>
        <v>#VALUE!</v>
      </c>
      <c r="O433" s="4640" t="e">
        <f t="shared" si="157"/>
        <v>#VALUE!</v>
      </c>
      <c r="P433" s="4640" t="e">
        <f t="shared" si="157"/>
        <v>#VALUE!</v>
      </c>
      <c r="Q433" s="4640" t="e">
        <f t="shared" si="157"/>
        <v>#VALUE!</v>
      </c>
      <c r="R433" s="4640" t="e">
        <f t="shared" si="157"/>
        <v>#VALUE!</v>
      </c>
      <c r="S433" s="4640" t="e">
        <f t="shared" si="157"/>
        <v>#VALUE!</v>
      </c>
      <c r="T433" s="4640" t="e">
        <f t="shared" si="157"/>
        <v>#VALUE!</v>
      </c>
      <c r="U433" s="4640" t="e">
        <f t="shared" si="157"/>
        <v>#VALUE!</v>
      </c>
      <c r="V433" s="4640" t="e">
        <f t="shared" si="157"/>
        <v>#VALUE!</v>
      </c>
      <c r="W433" s="4640" t="e">
        <f t="shared" si="157"/>
        <v>#VALUE!</v>
      </c>
      <c r="X433" s="4640" t="e">
        <f t="shared" si="157"/>
        <v>#VALUE!</v>
      </c>
      <c r="Y433" s="4640" t="e">
        <f t="shared" si="157"/>
        <v>#VALUE!</v>
      </c>
      <c r="Z433" s="4640" t="e">
        <f t="shared" si="157"/>
        <v>#VALUE!</v>
      </c>
      <c r="AA433" s="4640" t="e">
        <f t="shared" si="157"/>
        <v>#VALUE!</v>
      </c>
      <c r="AB433" s="4640" t="e">
        <f t="shared" si="157"/>
        <v>#VALUE!</v>
      </c>
      <c r="AC433" s="4640" t="e">
        <f t="shared" si="157"/>
        <v>#VALUE!</v>
      </c>
      <c r="AD433" s="4640" t="e">
        <f t="shared" si="157"/>
        <v>#VALUE!</v>
      </c>
      <c r="AE433" s="4640" t="e">
        <f t="shared" si="157"/>
        <v>#VALUE!</v>
      </c>
      <c r="AF433" s="4640" t="e">
        <f t="shared" si="157"/>
        <v>#VALUE!</v>
      </c>
      <c r="AG433" s="4640" t="e">
        <f t="shared" si="157"/>
        <v>#VALUE!</v>
      </c>
      <c r="AH433" s="4640" t="e">
        <f t="shared" si="157"/>
        <v>#VALUE!</v>
      </c>
      <c r="AI433" s="4640" t="e">
        <f t="shared" si="157"/>
        <v>#VALUE!</v>
      </c>
      <c r="AJ433" s="4640" t="e">
        <f t="shared" si="157"/>
        <v>#VALUE!</v>
      </c>
      <c r="AK433" s="4640" t="e">
        <f t="shared" si="157"/>
        <v>#VALUE!</v>
      </c>
      <c r="AL433" s="4742"/>
      <c r="AM433" s="4743"/>
      <c r="AN433" s="4744"/>
      <c r="AO433" s="4553"/>
      <c r="AP433" s="4551"/>
      <c r="AR433" s="4631"/>
      <c r="AS433" s="4631"/>
    </row>
    <row r="434" spans="1:45">
      <c r="C434" s="4632"/>
      <c r="D434" s="4633"/>
      <c r="E434" s="4634"/>
      <c r="F434" s="4719" t="s">
        <v>1655</v>
      </c>
      <c r="G434" s="4720" t="e">
        <f>IF(EDATE(G409,1)&gt;$G$7,"",EDATE(G409,1))</f>
        <v>#VALUE!</v>
      </c>
      <c r="H434" s="4640" t="e">
        <f t="shared" ref="H434:AK434" si="158">IF(H433&gt;$G$7,"",IF(G434=EOMONTH(DATE($G431,$H431,1),0),"",IF(G434="","",G434+1)))</f>
        <v>#VALUE!</v>
      </c>
      <c r="I434" s="4640" t="e">
        <f t="shared" si="158"/>
        <v>#VALUE!</v>
      </c>
      <c r="J434" s="4640" t="e">
        <f t="shared" si="158"/>
        <v>#VALUE!</v>
      </c>
      <c r="K434" s="4640" t="e">
        <f t="shared" si="158"/>
        <v>#VALUE!</v>
      </c>
      <c r="L434" s="4640" t="e">
        <f t="shared" si="158"/>
        <v>#VALUE!</v>
      </c>
      <c r="M434" s="4640" t="e">
        <f t="shared" si="158"/>
        <v>#VALUE!</v>
      </c>
      <c r="N434" s="4640" t="e">
        <f t="shared" si="158"/>
        <v>#VALUE!</v>
      </c>
      <c r="O434" s="4640" t="e">
        <f t="shared" si="158"/>
        <v>#VALUE!</v>
      </c>
      <c r="P434" s="4640" t="e">
        <f t="shared" si="158"/>
        <v>#VALUE!</v>
      </c>
      <c r="Q434" s="4640" t="e">
        <f t="shared" si="158"/>
        <v>#VALUE!</v>
      </c>
      <c r="R434" s="4640" t="e">
        <f t="shared" si="158"/>
        <v>#VALUE!</v>
      </c>
      <c r="S434" s="4640" t="e">
        <f t="shared" si="158"/>
        <v>#VALUE!</v>
      </c>
      <c r="T434" s="4640" t="e">
        <f t="shared" si="158"/>
        <v>#VALUE!</v>
      </c>
      <c r="U434" s="4640" t="e">
        <f t="shared" si="158"/>
        <v>#VALUE!</v>
      </c>
      <c r="V434" s="4640" t="e">
        <f t="shared" si="158"/>
        <v>#VALUE!</v>
      </c>
      <c r="W434" s="4640" t="e">
        <f t="shared" si="158"/>
        <v>#VALUE!</v>
      </c>
      <c r="X434" s="4640" t="e">
        <f t="shared" si="158"/>
        <v>#VALUE!</v>
      </c>
      <c r="Y434" s="4640" t="e">
        <f t="shared" si="158"/>
        <v>#VALUE!</v>
      </c>
      <c r="Z434" s="4640" t="e">
        <f t="shared" si="158"/>
        <v>#VALUE!</v>
      </c>
      <c r="AA434" s="4640" t="e">
        <f t="shared" si="158"/>
        <v>#VALUE!</v>
      </c>
      <c r="AB434" s="4640" t="e">
        <f t="shared" si="158"/>
        <v>#VALUE!</v>
      </c>
      <c r="AC434" s="4640" t="e">
        <f t="shared" si="158"/>
        <v>#VALUE!</v>
      </c>
      <c r="AD434" s="4640" t="e">
        <f t="shared" si="158"/>
        <v>#VALUE!</v>
      </c>
      <c r="AE434" s="4640" t="e">
        <f t="shared" si="158"/>
        <v>#VALUE!</v>
      </c>
      <c r="AF434" s="4640" t="e">
        <f t="shared" si="158"/>
        <v>#VALUE!</v>
      </c>
      <c r="AG434" s="4640" t="e">
        <f t="shared" si="158"/>
        <v>#VALUE!</v>
      </c>
      <c r="AH434" s="4640" t="e">
        <f t="shared" si="158"/>
        <v>#VALUE!</v>
      </c>
      <c r="AI434" s="4640" t="e">
        <f t="shared" si="158"/>
        <v>#VALUE!</v>
      </c>
      <c r="AJ434" s="4640" t="e">
        <f t="shared" si="158"/>
        <v>#VALUE!</v>
      </c>
      <c r="AK434" s="4640" t="e">
        <f t="shared" si="158"/>
        <v>#VALUE!</v>
      </c>
      <c r="AL434" s="4742"/>
      <c r="AM434" s="4743"/>
      <c r="AN434" s="4744"/>
      <c r="AO434" s="4553"/>
      <c r="AP434" s="4551"/>
      <c r="AR434" s="4631"/>
      <c r="AS434" s="4631"/>
    </row>
    <row r="435" spans="1:45" s="4721" customFormat="1">
      <c r="A435" s="1135"/>
      <c r="C435" s="4642"/>
      <c r="D435" s="4643"/>
      <c r="E435" s="4644"/>
      <c r="F435" s="4722" t="s">
        <v>1905</v>
      </c>
      <c r="G435" s="4723" t="str">
        <f t="shared" ref="G435:AK435" si="159">IFERROR(TEXT(WEEKDAY(+G434),"aaa"),"")</f>
        <v/>
      </c>
      <c r="H435" s="4723" t="str">
        <f t="shared" si="159"/>
        <v/>
      </c>
      <c r="I435" s="4723" t="str">
        <f t="shared" si="159"/>
        <v/>
      </c>
      <c r="J435" s="4723" t="str">
        <f t="shared" si="159"/>
        <v/>
      </c>
      <c r="K435" s="4723" t="str">
        <f t="shared" si="159"/>
        <v/>
      </c>
      <c r="L435" s="4723" t="str">
        <f t="shared" si="159"/>
        <v/>
      </c>
      <c r="M435" s="4723" t="str">
        <f t="shared" si="159"/>
        <v/>
      </c>
      <c r="N435" s="4723" t="str">
        <f t="shared" si="159"/>
        <v/>
      </c>
      <c r="O435" s="4723" t="str">
        <f t="shared" si="159"/>
        <v/>
      </c>
      <c r="P435" s="4723" t="str">
        <f t="shared" si="159"/>
        <v/>
      </c>
      <c r="Q435" s="4723" t="str">
        <f t="shared" si="159"/>
        <v/>
      </c>
      <c r="R435" s="4723" t="str">
        <f t="shared" si="159"/>
        <v/>
      </c>
      <c r="S435" s="4723" t="str">
        <f t="shared" si="159"/>
        <v/>
      </c>
      <c r="T435" s="4723" t="str">
        <f t="shared" si="159"/>
        <v/>
      </c>
      <c r="U435" s="4723" t="str">
        <f t="shared" si="159"/>
        <v/>
      </c>
      <c r="V435" s="4723" t="str">
        <f t="shared" si="159"/>
        <v/>
      </c>
      <c r="W435" s="4723" t="str">
        <f t="shared" si="159"/>
        <v/>
      </c>
      <c r="X435" s="4723" t="str">
        <f t="shared" si="159"/>
        <v/>
      </c>
      <c r="Y435" s="4723" t="str">
        <f t="shared" si="159"/>
        <v/>
      </c>
      <c r="Z435" s="4723" t="str">
        <f t="shared" si="159"/>
        <v/>
      </c>
      <c r="AA435" s="4723" t="str">
        <f t="shared" si="159"/>
        <v/>
      </c>
      <c r="AB435" s="4723" t="str">
        <f t="shared" si="159"/>
        <v/>
      </c>
      <c r="AC435" s="4723" t="str">
        <f t="shared" si="159"/>
        <v/>
      </c>
      <c r="AD435" s="4723" t="str">
        <f t="shared" si="159"/>
        <v/>
      </c>
      <c r="AE435" s="4723" t="str">
        <f t="shared" si="159"/>
        <v/>
      </c>
      <c r="AF435" s="4723" t="str">
        <f t="shared" si="159"/>
        <v/>
      </c>
      <c r="AG435" s="4723" t="str">
        <f t="shared" si="159"/>
        <v/>
      </c>
      <c r="AH435" s="4723" t="str">
        <f t="shared" si="159"/>
        <v/>
      </c>
      <c r="AI435" s="4723" t="str">
        <f t="shared" si="159"/>
        <v/>
      </c>
      <c r="AJ435" s="4723" t="str">
        <f t="shared" si="159"/>
        <v/>
      </c>
      <c r="AK435" s="4723" t="str">
        <f t="shared" si="159"/>
        <v/>
      </c>
      <c r="AL435" s="4742"/>
      <c r="AM435" s="4743"/>
      <c r="AN435" s="4744"/>
      <c r="AO435" s="4553"/>
      <c r="AP435" s="4551"/>
      <c r="AQ435" s="4528"/>
      <c r="AR435" s="4631"/>
      <c r="AS435" s="4631"/>
    </row>
    <row r="436" spans="1:45" s="4721" customFormat="1" ht="21" customHeight="1">
      <c r="A436" s="1135"/>
      <c r="C436" s="4724" t="s">
        <v>2041</v>
      </c>
      <c r="D436" s="4725" t="s">
        <v>2050</v>
      </c>
      <c r="E436" s="4651" t="s">
        <v>2046</v>
      </c>
      <c r="F436" s="4652" t="s">
        <v>2019</v>
      </c>
      <c r="G436" s="4653" t="s">
        <v>233</v>
      </c>
      <c r="H436" s="4654" t="s">
        <v>233</v>
      </c>
      <c r="I436" s="4654" t="s">
        <v>233</v>
      </c>
      <c r="J436" s="4654" t="s">
        <v>233</v>
      </c>
      <c r="K436" s="4654" t="s">
        <v>233</v>
      </c>
      <c r="L436" s="4654" t="s">
        <v>233</v>
      </c>
      <c r="M436" s="4654" t="s">
        <v>233</v>
      </c>
      <c r="N436" s="4654" t="s">
        <v>233</v>
      </c>
      <c r="O436" s="4654" t="s">
        <v>233</v>
      </c>
      <c r="P436" s="4654" t="s">
        <v>233</v>
      </c>
      <c r="Q436" s="4654" t="s">
        <v>233</v>
      </c>
      <c r="R436" s="4654" t="s">
        <v>233</v>
      </c>
      <c r="S436" s="4654" t="s">
        <v>233</v>
      </c>
      <c r="T436" s="4654" t="s">
        <v>233</v>
      </c>
      <c r="U436" s="4654" t="s">
        <v>233</v>
      </c>
      <c r="V436" s="4654" t="s">
        <v>233</v>
      </c>
      <c r="W436" s="4654" t="s">
        <v>233</v>
      </c>
      <c r="X436" s="4654" t="s">
        <v>233</v>
      </c>
      <c r="Y436" s="4654" t="s">
        <v>233</v>
      </c>
      <c r="Z436" s="4654" t="s">
        <v>233</v>
      </c>
      <c r="AA436" s="4654" t="s">
        <v>233</v>
      </c>
      <c r="AB436" s="4654" t="s">
        <v>233</v>
      </c>
      <c r="AC436" s="4654" t="s">
        <v>233</v>
      </c>
      <c r="AD436" s="4654" t="s">
        <v>233</v>
      </c>
      <c r="AE436" s="4654" t="s">
        <v>233</v>
      </c>
      <c r="AF436" s="4654" t="s">
        <v>233</v>
      </c>
      <c r="AG436" s="4654" t="s">
        <v>233</v>
      </c>
      <c r="AH436" s="4654" t="s">
        <v>233</v>
      </c>
      <c r="AI436" s="4654" t="s">
        <v>233</v>
      </c>
      <c r="AJ436" s="4654" t="s">
        <v>233</v>
      </c>
      <c r="AK436" s="4754" t="s">
        <v>233</v>
      </c>
      <c r="AL436" s="4745"/>
      <c r="AM436" s="4746"/>
      <c r="AN436" s="4747"/>
      <c r="AO436" s="4656" t="s">
        <v>2048</v>
      </c>
      <c r="AP436" s="4655" t="s">
        <v>1949</v>
      </c>
      <c r="AQ436" s="4528"/>
      <c r="AR436" s="4657"/>
      <c r="AS436" s="4657"/>
    </row>
    <row r="437" spans="1:45" s="4721" customFormat="1" ht="13.5" customHeight="1">
      <c r="A437" s="1135"/>
      <c r="C437" s="4659" t="s">
        <v>1919</v>
      </c>
      <c r="D437" s="4660" t="s">
        <v>1918</v>
      </c>
      <c r="E437" s="4661" t="s">
        <v>2033</v>
      </c>
      <c r="F437" s="4662"/>
      <c r="G437" s="4755"/>
      <c r="H437" s="4733"/>
      <c r="I437" s="4733"/>
      <c r="J437" s="4733"/>
      <c r="K437" s="4733"/>
      <c r="L437" s="4733"/>
      <c r="M437" s="4733"/>
      <c r="N437" s="4733"/>
      <c r="O437" s="4733"/>
      <c r="P437" s="4733"/>
      <c r="Q437" s="4733"/>
      <c r="R437" s="4733"/>
      <c r="S437" s="4733"/>
      <c r="T437" s="4733"/>
      <c r="U437" s="4733"/>
      <c r="V437" s="4733"/>
      <c r="W437" s="4733"/>
      <c r="X437" s="4733"/>
      <c r="Y437" s="4733"/>
      <c r="Z437" s="4733"/>
      <c r="AA437" s="4733"/>
      <c r="AB437" s="4733"/>
      <c r="AC437" s="4733"/>
      <c r="AD437" s="4733"/>
      <c r="AE437" s="4733"/>
      <c r="AF437" s="4733"/>
      <c r="AG437" s="4733"/>
      <c r="AH437" s="4733"/>
      <c r="AI437" s="4733"/>
      <c r="AJ437" s="4733"/>
      <c r="AK437" s="4756"/>
      <c r="AL437" s="4666">
        <f t="shared" ref="AL437:AL442" si="160">IF(E437="","",COUNT($G$434:$AK$434)-AM437)</f>
        <v>0</v>
      </c>
      <c r="AM437" s="4667">
        <f t="shared" ref="AM437:AM442" si="161">IF(E437="","",AR437+AS437)</f>
        <v>0</v>
      </c>
      <c r="AN437" s="4667">
        <f t="shared" ref="AN437:AN442" si="162">IF(E437="","",COUNTIF(G437:AK437,"休"))</f>
        <v>0</v>
      </c>
      <c r="AO437" s="4668" t="str">
        <f t="shared" ref="AO437:AO442" si="163">IF(E437="","",IFERROR(ROUND(AN437/AL437,3),""))</f>
        <v/>
      </c>
      <c r="AP437" s="4669" t="e">
        <f>ROUND(AVERAGE(AO437:AO452),3)</f>
        <v>#DIV/0!</v>
      </c>
      <c r="AQ437" s="4528"/>
      <c r="AR437" s="4670">
        <f t="shared" ref="AR437:AR442" si="164">+COUNTIF(G437:AK437,"－")</f>
        <v>0</v>
      </c>
      <c r="AS437" s="4670">
        <f t="shared" ref="AS437:AS442" si="165">+COUNTIF(G437:AK437,"外")</f>
        <v>0</v>
      </c>
    </row>
    <row r="438" spans="1:45" s="4721" customFormat="1" ht="13.5" customHeight="1">
      <c r="A438" s="1135"/>
      <c r="C438" s="4671"/>
      <c r="D438" s="4672"/>
      <c r="E438" s="4673" t="s">
        <v>2031</v>
      </c>
      <c r="F438" s="4662"/>
      <c r="G438" s="4674"/>
      <c r="H438" s="4675"/>
      <c r="I438" s="4675"/>
      <c r="J438" s="4675"/>
      <c r="K438" s="4675"/>
      <c r="L438" s="4675"/>
      <c r="M438" s="4675"/>
      <c r="N438" s="4675"/>
      <c r="O438" s="4675"/>
      <c r="P438" s="4675"/>
      <c r="Q438" s="4675"/>
      <c r="R438" s="4675"/>
      <c r="S438" s="4675"/>
      <c r="T438" s="4675"/>
      <c r="U438" s="4675"/>
      <c r="V438" s="4675"/>
      <c r="W438" s="4675"/>
      <c r="X438" s="4675"/>
      <c r="Y438" s="4675"/>
      <c r="Z438" s="4675"/>
      <c r="AA438" s="4675"/>
      <c r="AB438" s="4675"/>
      <c r="AC438" s="4675"/>
      <c r="AD438" s="4675"/>
      <c r="AE438" s="4675"/>
      <c r="AF438" s="4675"/>
      <c r="AG438" s="4675"/>
      <c r="AH438" s="4675"/>
      <c r="AI438" s="4675"/>
      <c r="AJ438" s="4675"/>
      <c r="AK438" s="4730"/>
      <c r="AL438" s="4666">
        <f t="shared" si="160"/>
        <v>0</v>
      </c>
      <c r="AM438" s="4667">
        <f t="shared" si="161"/>
        <v>0</v>
      </c>
      <c r="AN438" s="4667">
        <f t="shared" si="162"/>
        <v>0</v>
      </c>
      <c r="AO438" s="4668" t="str">
        <f t="shared" si="163"/>
        <v/>
      </c>
      <c r="AP438" s="4679"/>
      <c r="AQ438" s="4528"/>
      <c r="AR438" s="4670">
        <f t="shared" si="164"/>
        <v>0</v>
      </c>
      <c r="AS438" s="4670">
        <f t="shared" si="165"/>
        <v>0</v>
      </c>
    </row>
    <row r="439" spans="1:45" s="4721" customFormat="1">
      <c r="A439" s="1135"/>
      <c r="C439" s="4671"/>
      <c r="D439" s="4672"/>
      <c r="E439" s="4673" t="s">
        <v>2038</v>
      </c>
      <c r="F439" s="4662"/>
      <c r="G439" s="4674"/>
      <c r="H439" s="4675"/>
      <c r="I439" s="4675"/>
      <c r="J439" s="4675"/>
      <c r="K439" s="4675"/>
      <c r="L439" s="4675"/>
      <c r="M439" s="4675"/>
      <c r="N439" s="4675"/>
      <c r="O439" s="4675"/>
      <c r="P439" s="4675"/>
      <c r="Q439" s="4675"/>
      <c r="R439" s="4675"/>
      <c r="S439" s="4675"/>
      <c r="T439" s="4675"/>
      <c r="U439" s="4675"/>
      <c r="V439" s="4675"/>
      <c r="W439" s="4675"/>
      <c r="X439" s="4675"/>
      <c r="Y439" s="4675"/>
      <c r="Z439" s="4675"/>
      <c r="AA439" s="4675"/>
      <c r="AB439" s="4675"/>
      <c r="AC439" s="4675"/>
      <c r="AD439" s="4675"/>
      <c r="AE439" s="4675"/>
      <c r="AF439" s="4675"/>
      <c r="AG439" s="4675"/>
      <c r="AH439" s="4675"/>
      <c r="AI439" s="4675"/>
      <c r="AJ439" s="4675"/>
      <c r="AK439" s="4730"/>
      <c r="AL439" s="4666">
        <f t="shared" si="160"/>
        <v>0</v>
      </c>
      <c r="AM439" s="4667">
        <f t="shared" si="161"/>
        <v>0</v>
      </c>
      <c r="AN439" s="4667">
        <f t="shared" si="162"/>
        <v>0</v>
      </c>
      <c r="AO439" s="4668" t="str">
        <f t="shared" si="163"/>
        <v/>
      </c>
      <c r="AP439" s="4679"/>
      <c r="AQ439" s="4528"/>
      <c r="AR439" s="4670">
        <f t="shared" si="164"/>
        <v>0</v>
      </c>
      <c r="AS439" s="4670">
        <f t="shared" si="165"/>
        <v>0</v>
      </c>
    </row>
    <row r="440" spans="1:45" s="4721" customFormat="1">
      <c r="A440" s="1135"/>
      <c r="C440" s="4671"/>
      <c r="D440" s="4672"/>
      <c r="E440" s="4673" t="s">
        <v>2037</v>
      </c>
      <c r="F440" s="4680"/>
      <c r="G440" s="4674"/>
      <c r="H440" s="4675"/>
      <c r="I440" s="4675"/>
      <c r="J440" s="4675"/>
      <c r="K440" s="4675"/>
      <c r="L440" s="4675"/>
      <c r="M440" s="4675"/>
      <c r="N440" s="4675"/>
      <c r="O440" s="4675"/>
      <c r="P440" s="4675"/>
      <c r="Q440" s="4675"/>
      <c r="R440" s="4675"/>
      <c r="S440" s="4675"/>
      <c r="T440" s="4675"/>
      <c r="U440" s="4675"/>
      <c r="V440" s="4675"/>
      <c r="W440" s="4675"/>
      <c r="X440" s="4675"/>
      <c r="Y440" s="4675"/>
      <c r="Z440" s="4675"/>
      <c r="AA440" s="4675"/>
      <c r="AB440" s="4675"/>
      <c r="AC440" s="4675"/>
      <c r="AD440" s="4675"/>
      <c r="AE440" s="4675"/>
      <c r="AF440" s="4675"/>
      <c r="AG440" s="4675"/>
      <c r="AH440" s="4675"/>
      <c r="AI440" s="4675"/>
      <c r="AJ440" s="4675"/>
      <c r="AK440" s="4730"/>
      <c r="AL440" s="4666">
        <f t="shared" si="160"/>
        <v>0</v>
      </c>
      <c r="AM440" s="4667">
        <f t="shared" si="161"/>
        <v>0</v>
      </c>
      <c r="AN440" s="4667">
        <f t="shared" si="162"/>
        <v>0</v>
      </c>
      <c r="AO440" s="4668" t="str">
        <f t="shared" si="163"/>
        <v/>
      </c>
      <c r="AP440" s="4679"/>
      <c r="AQ440" s="4528"/>
      <c r="AR440" s="4670">
        <f t="shared" si="164"/>
        <v>0</v>
      </c>
      <c r="AS440" s="4670">
        <f t="shared" si="165"/>
        <v>0</v>
      </c>
    </row>
    <row r="441" spans="1:45" s="4721" customFormat="1">
      <c r="A441" s="1135"/>
      <c r="C441" s="4671"/>
      <c r="D441" s="4672"/>
      <c r="E441" s="4673" t="s">
        <v>2036</v>
      </c>
      <c r="F441" s="4662"/>
      <c r="G441" s="4674"/>
      <c r="H441" s="4675"/>
      <c r="I441" s="4675"/>
      <c r="J441" s="4675"/>
      <c r="K441" s="4675"/>
      <c r="L441" s="4675"/>
      <c r="M441" s="4675"/>
      <c r="N441" s="4675"/>
      <c r="O441" s="4675"/>
      <c r="P441" s="4675"/>
      <c r="Q441" s="4675"/>
      <c r="R441" s="4675"/>
      <c r="S441" s="4675"/>
      <c r="T441" s="4675"/>
      <c r="U441" s="4675"/>
      <c r="V441" s="4675"/>
      <c r="W441" s="4675"/>
      <c r="X441" s="4675"/>
      <c r="Y441" s="4675"/>
      <c r="Z441" s="4675"/>
      <c r="AA441" s="4675"/>
      <c r="AB441" s="4675"/>
      <c r="AC441" s="4675"/>
      <c r="AD441" s="4675"/>
      <c r="AE441" s="4675"/>
      <c r="AF441" s="4675"/>
      <c r="AG441" s="4675"/>
      <c r="AH441" s="4675"/>
      <c r="AI441" s="4675"/>
      <c r="AJ441" s="4675"/>
      <c r="AK441" s="4730"/>
      <c r="AL441" s="4666">
        <f t="shared" si="160"/>
        <v>0</v>
      </c>
      <c r="AM441" s="4667">
        <f t="shared" si="161"/>
        <v>0</v>
      </c>
      <c r="AN441" s="4667">
        <f t="shared" si="162"/>
        <v>0</v>
      </c>
      <c r="AO441" s="4668" t="str">
        <f t="shared" si="163"/>
        <v/>
      </c>
      <c r="AP441" s="4679"/>
      <c r="AQ441" s="4528"/>
      <c r="AR441" s="4670">
        <f t="shared" si="164"/>
        <v>0</v>
      </c>
      <c r="AS441" s="4670">
        <f t="shared" si="165"/>
        <v>0</v>
      </c>
    </row>
    <row r="442" spans="1:45" s="4721" customFormat="1">
      <c r="A442" s="1135"/>
      <c r="C442" s="4681"/>
      <c r="D442" s="4682"/>
      <c r="E442" s="4683">
        <f>F$29</f>
        <v>0</v>
      </c>
      <c r="F442" s="4684"/>
      <c r="G442" s="4757"/>
      <c r="H442" s="4738"/>
      <c r="I442" s="4738"/>
      <c r="J442" s="4738"/>
      <c r="K442" s="4738"/>
      <c r="L442" s="4738"/>
      <c r="M442" s="4738"/>
      <c r="N442" s="4738"/>
      <c r="O442" s="4738"/>
      <c r="P442" s="4738"/>
      <c r="Q442" s="4738"/>
      <c r="R442" s="4738"/>
      <c r="S442" s="4738"/>
      <c r="T442" s="4738"/>
      <c r="U442" s="4738"/>
      <c r="V442" s="4738"/>
      <c r="W442" s="4738"/>
      <c r="X442" s="4738"/>
      <c r="Y442" s="4738"/>
      <c r="Z442" s="4738"/>
      <c r="AA442" s="4738"/>
      <c r="AB442" s="4738"/>
      <c r="AC442" s="4738"/>
      <c r="AD442" s="4738"/>
      <c r="AE442" s="4738"/>
      <c r="AF442" s="4738"/>
      <c r="AG442" s="4738"/>
      <c r="AH442" s="4738"/>
      <c r="AI442" s="4738"/>
      <c r="AJ442" s="4738"/>
      <c r="AK442" s="4758"/>
      <c r="AL442" s="4666">
        <f t="shared" si="160"/>
        <v>0</v>
      </c>
      <c r="AM442" s="4667">
        <f t="shared" si="161"/>
        <v>0</v>
      </c>
      <c r="AN442" s="4689">
        <f t="shared" si="162"/>
        <v>0</v>
      </c>
      <c r="AO442" s="4668" t="str">
        <f t="shared" si="163"/>
        <v/>
      </c>
      <c r="AP442" s="4679"/>
      <c r="AQ442" s="4528"/>
      <c r="AR442" s="4670">
        <f t="shared" si="164"/>
        <v>0</v>
      </c>
      <c r="AS442" s="4670">
        <f t="shared" si="165"/>
        <v>0</v>
      </c>
    </row>
    <row r="443" spans="1:45" s="4721" customFormat="1" ht="15">
      <c r="A443" s="1135"/>
      <c r="C443" s="4659" t="s">
        <v>1917</v>
      </c>
      <c r="D443" s="4660" t="s">
        <v>1916</v>
      </c>
      <c r="E443" s="4651" t="s">
        <v>2032</v>
      </c>
      <c r="F443" s="4690" t="s">
        <v>2019</v>
      </c>
      <c r="G443" s="4653" t="s">
        <v>1921</v>
      </c>
      <c r="H443" s="4654" t="s">
        <v>1921</v>
      </c>
      <c r="I443" s="4654" t="s">
        <v>1921</v>
      </c>
      <c r="J443" s="4654" t="s">
        <v>1921</v>
      </c>
      <c r="K443" s="4654" t="s">
        <v>1921</v>
      </c>
      <c r="L443" s="4654" t="s">
        <v>2047</v>
      </c>
      <c r="M443" s="4654" t="s">
        <v>1921</v>
      </c>
      <c r="N443" s="4654" t="s">
        <v>1921</v>
      </c>
      <c r="O443" s="4654" t="s">
        <v>1921</v>
      </c>
      <c r="P443" s="4654" t="s">
        <v>1921</v>
      </c>
      <c r="Q443" s="4654" t="s">
        <v>1921</v>
      </c>
      <c r="R443" s="4654" t="s">
        <v>1921</v>
      </c>
      <c r="S443" s="4654" t="s">
        <v>1921</v>
      </c>
      <c r="T443" s="4654" t="s">
        <v>1921</v>
      </c>
      <c r="U443" s="4654" t="s">
        <v>1921</v>
      </c>
      <c r="V443" s="4654" t="s">
        <v>1921</v>
      </c>
      <c r="W443" s="4654" t="s">
        <v>1921</v>
      </c>
      <c r="X443" s="4654" t="s">
        <v>1921</v>
      </c>
      <c r="Y443" s="4654" t="s">
        <v>2047</v>
      </c>
      <c r="Z443" s="4654" t="s">
        <v>1921</v>
      </c>
      <c r="AA443" s="4654" t="s">
        <v>1921</v>
      </c>
      <c r="AB443" s="4654" t="s">
        <v>1921</v>
      </c>
      <c r="AC443" s="4654" t="s">
        <v>1921</v>
      </c>
      <c r="AD443" s="4654" t="s">
        <v>2047</v>
      </c>
      <c r="AE443" s="4654" t="s">
        <v>1921</v>
      </c>
      <c r="AF443" s="4654" t="s">
        <v>1921</v>
      </c>
      <c r="AG443" s="4654" t="s">
        <v>1921</v>
      </c>
      <c r="AH443" s="4654" t="s">
        <v>1921</v>
      </c>
      <c r="AI443" s="4654" t="s">
        <v>1921</v>
      </c>
      <c r="AJ443" s="4654" t="s">
        <v>2047</v>
      </c>
      <c r="AK443" s="4754" t="s">
        <v>2047</v>
      </c>
      <c r="AL443" s="4692"/>
      <c r="AM443" s="4670"/>
      <c r="AN443" s="4693"/>
      <c r="AO443" s="4694"/>
      <c r="AP443" s="4679"/>
      <c r="AQ443" s="4528"/>
      <c r="AR443" s="4532"/>
      <c r="AS443" s="4532"/>
    </row>
    <row r="444" spans="1:45" s="4721" customFormat="1">
      <c r="A444" s="1135"/>
      <c r="C444" s="4671"/>
      <c r="D444" s="4672"/>
      <c r="E444" s="4695" t="s">
        <v>2033</v>
      </c>
      <c r="F444" s="4662"/>
      <c r="G444" s="4737"/>
      <c r="H444" s="4687"/>
      <c r="I444" s="4687"/>
      <c r="J444" s="4687"/>
      <c r="K444" s="4687"/>
      <c r="L444" s="4687"/>
      <c r="M444" s="4687"/>
      <c r="N444" s="4687"/>
      <c r="O444" s="4687"/>
      <c r="P444" s="4687"/>
      <c r="Q444" s="4687"/>
      <c r="R444" s="4687"/>
      <c r="S444" s="4687"/>
      <c r="T444" s="4687"/>
      <c r="U444" s="4687"/>
      <c r="V444" s="4687"/>
      <c r="W444" s="4687"/>
      <c r="X444" s="4687"/>
      <c r="Y444" s="4687"/>
      <c r="Z444" s="4687"/>
      <c r="AA444" s="4687"/>
      <c r="AB444" s="4687"/>
      <c r="AC444" s="4687"/>
      <c r="AD444" s="4687"/>
      <c r="AE444" s="4687"/>
      <c r="AF444" s="4687"/>
      <c r="AG444" s="4687"/>
      <c r="AH444" s="4687"/>
      <c r="AI444" s="4687"/>
      <c r="AJ444" s="4687"/>
      <c r="AK444" s="4759"/>
      <c r="AL444" s="4666">
        <f>IF(E444="","",COUNT($G$434:$AK$434)-AM444)</f>
        <v>0</v>
      </c>
      <c r="AM444" s="4667">
        <f>IF(E444="","",AR444+AS444)</f>
        <v>0</v>
      </c>
      <c r="AN444" s="4667">
        <f>IF(E444="","",COUNTIF(G444:AK444,"休"))</f>
        <v>0</v>
      </c>
      <c r="AO444" s="4668" t="str">
        <f>IF(E444="","",IFERROR(ROUND(AN444/AL444,3),""))</f>
        <v/>
      </c>
      <c r="AP444" s="4679"/>
      <c r="AQ444" s="4528"/>
      <c r="AR444" s="4670">
        <f>+COUNTIF(G444:AK444,"－")</f>
        <v>0</v>
      </c>
      <c r="AS444" s="4670">
        <f>+COUNTIF(G444:AK444,"外")</f>
        <v>0</v>
      </c>
    </row>
    <row r="445" spans="1:45" s="4721" customFormat="1">
      <c r="A445" s="1135"/>
      <c r="C445" s="4671"/>
      <c r="D445" s="4672"/>
      <c r="E445" s="4673" t="s">
        <v>2031</v>
      </c>
      <c r="F445" s="4696"/>
      <c r="G445" s="4674"/>
      <c r="H445" s="4675"/>
      <c r="I445" s="4675"/>
      <c r="J445" s="4675"/>
      <c r="K445" s="4675"/>
      <c r="L445" s="4675"/>
      <c r="M445" s="4675"/>
      <c r="N445" s="4675"/>
      <c r="O445" s="4675"/>
      <c r="P445" s="4675"/>
      <c r="Q445" s="4675"/>
      <c r="R445" s="4675"/>
      <c r="S445" s="4675"/>
      <c r="T445" s="4675"/>
      <c r="U445" s="4675"/>
      <c r="V445" s="4675"/>
      <c r="W445" s="4675"/>
      <c r="X445" s="4675"/>
      <c r="Y445" s="4675"/>
      <c r="Z445" s="4675"/>
      <c r="AA445" s="4675"/>
      <c r="AB445" s="4675"/>
      <c r="AC445" s="4675"/>
      <c r="AD445" s="4675"/>
      <c r="AE445" s="4675"/>
      <c r="AF445" s="4675"/>
      <c r="AG445" s="4675"/>
      <c r="AH445" s="4675"/>
      <c r="AI445" s="4675"/>
      <c r="AJ445" s="4675"/>
      <c r="AK445" s="4730"/>
      <c r="AL445" s="4666">
        <f>IF(E445="","",COUNT($G$434:$AK$434)-AM445)</f>
        <v>0</v>
      </c>
      <c r="AM445" s="4667">
        <f>IF(E445="","",AR445+AS445)</f>
        <v>0</v>
      </c>
      <c r="AN445" s="4667">
        <f>IF(E445="","",COUNTIF(G445:AK445,"休"))</f>
        <v>0</v>
      </c>
      <c r="AO445" s="4668" t="str">
        <f>IF(E445="","",IFERROR(ROUND(AN445/AL445,3),""))</f>
        <v/>
      </c>
      <c r="AP445" s="4679"/>
      <c r="AQ445" s="4528"/>
      <c r="AR445" s="4670">
        <f>+COUNTIF(G445:AK445,"－")</f>
        <v>0</v>
      </c>
      <c r="AS445" s="4670">
        <f>+COUNTIF(G445:AK445,"外")</f>
        <v>0</v>
      </c>
    </row>
    <row r="446" spans="1:45" s="4721" customFormat="1">
      <c r="A446" s="1135"/>
      <c r="C446" s="4671"/>
      <c r="D446" s="4672"/>
      <c r="E446" s="4528"/>
      <c r="F446" s="4696"/>
      <c r="G446" s="4674"/>
      <c r="H446" s="4675"/>
      <c r="I446" s="4675"/>
      <c r="J446" s="4675"/>
      <c r="K446" s="4675"/>
      <c r="L446" s="4675"/>
      <c r="M446" s="4675"/>
      <c r="N446" s="4675"/>
      <c r="O446" s="4675"/>
      <c r="P446" s="4675"/>
      <c r="Q446" s="4675"/>
      <c r="R446" s="4675"/>
      <c r="S446" s="4675"/>
      <c r="T446" s="4675"/>
      <c r="U446" s="4675"/>
      <c r="V446" s="4675"/>
      <c r="W446" s="4675"/>
      <c r="X446" s="4675"/>
      <c r="Y446" s="4675"/>
      <c r="Z446" s="4675"/>
      <c r="AA446" s="4675"/>
      <c r="AB446" s="4675"/>
      <c r="AC446" s="4675"/>
      <c r="AD446" s="4675"/>
      <c r="AE446" s="4675"/>
      <c r="AF446" s="4675"/>
      <c r="AG446" s="4675"/>
      <c r="AH446" s="4675"/>
      <c r="AI446" s="4675"/>
      <c r="AJ446" s="4675"/>
      <c r="AK446" s="4730"/>
      <c r="AL446" s="4666" t="str">
        <f>IF(E446="","",COUNT($G$434:$AK$434)-AM446)</f>
        <v/>
      </c>
      <c r="AM446" s="4667" t="str">
        <f>IF(E446="","",AR446+AS446)</f>
        <v/>
      </c>
      <c r="AN446" s="4667" t="str">
        <f>IF(E446="","",COUNTIF(G446:AK446,"休"))</f>
        <v/>
      </c>
      <c r="AO446" s="4668" t="str">
        <f>IF(E446="","",IFERROR(ROUND(AN446/AL446,3),""))</f>
        <v/>
      </c>
      <c r="AP446" s="4679"/>
      <c r="AQ446" s="4528"/>
      <c r="AR446" s="4670">
        <f>+COUNTIF(G446:AK446,"－")</f>
        <v>0</v>
      </c>
      <c r="AS446" s="4670">
        <f>+COUNTIF(G446:AK446,"外")</f>
        <v>0</v>
      </c>
    </row>
    <row r="447" spans="1:45" s="4721" customFormat="1">
      <c r="A447" s="1135"/>
      <c r="C447" s="4671"/>
      <c r="D447" s="4682"/>
      <c r="E447" s="4697"/>
      <c r="F447" s="4698"/>
      <c r="G447" s="4757"/>
      <c r="H447" s="4738"/>
      <c r="I447" s="4738"/>
      <c r="J447" s="4738"/>
      <c r="K447" s="4738"/>
      <c r="L447" s="4738"/>
      <c r="M447" s="4738"/>
      <c r="N447" s="4738"/>
      <c r="O447" s="4738"/>
      <c r="P447" s="4738"/>
      <c r="Q447" s="4738"/>
      <c r="R447" s="4738"/>
      <c r="S447" s="4738"/>
      <c r="T447" s="4738"/>
      <c r="U447" s="4738"/>
      <c r="V447" s="4738"/>
      <c r="W447" s="4738"/>
      <c r="X447" s="4738"/>
      <c r="Y447" s="4738"/>
      <c r="Z447" s="4738"/>
      <c r="AA447" s="4738"/>
      <c r="AB447" s="4738"/>
      <c r="AC447" s="4738"/>
      <c r="AD447" s="4738"/>
      <c r="AE447" s="4738"/>
      <c r="AF447" s="4738"/>
      <c r="AG447" s="4738"/>
      <c r="AH447" s="4738"/>
      <c r="AI447" s="4738"/>
      <c r="AJ447" s="4738"/>
      <c r="AK447" s="4758"/>
      <c r="AL447" s="4666" t="str">
        <f>IF(E447="","",COUNT($G$434:$AK$434)-AM447)</f>
        <v/>
      </c>
      <c r="AM447" s="4667" t="str">
        <f>IF(E447="","",AR447+AS447)</f>
        <v/>
      </c>
      <c r="AN447" s="4667" t="str">
        <f>IF(E447="","",COUNTIF(G447:AK447,"休"))</f>
        <v/>
      </c>
      <c r="AO447" s="4668" t="str">
        <f>IF(E447="","",IFERROR(ROUND(AN447/AL447,3),""))</f>
        <v/>
      </c>
      <c r="AP447" s="4679"/>
      <c r="AQ447" s="4528"/>
      <c r="AR447" s="4670">
        <f>+COUNTIF(G447:AK447,"－")</f>
        <v>0</v>
      </c>
      <c r="AS447" s="4670">
        <f>+COUNTIF(G447:AK447,"外")</f>
        <v>0</v>
      </c>
    </row>
    <row r="448" spans="1:45" s="4721" customFormat="1" ht="15">
      <c r="A448" s="1135"/>
      <c r="C448" s="4671"/>
      <c r="D448" s="4660" t="s">
        <v>1915</v>
      </c>
      <c r="E448" s="4651" t="s">
        <v>2032</v>
      </c>
      <c r="F448" s="4700" t="s">
        <v>2019</v>
      </c>
      <c r="G448" s="4653" t="s">
        <v>233</v>
      </c>
      <c r="H448" s="4654" t="s">
        <v>233</v>
      </c>
      <c r="I448" s="4654" t="s">
        <v>233</v>
      </c>
      <c r="J448" s="4654" t="s">
        <v>233</v>
      </c>
      <c r="K448" s="4654" t="s">
        <v>233</v>
      </c>
      <c r="L448" s="4654" t="s">
        <v>233</v>
      </c>
      <c r="M448" s="4654" t="s">
        <v>233</v>
      </c>
      <c r="N448" s="4654" t="s">
        <v>233</v>
      </c>
      <c r="O448" s="4654" t="s">
        <v>233</v>
      </c>
      <c r="P448" s="4654" t="s">
        <v>233</v>
      </c>
      <c r="Q448" s="4654" t="s">
        <v>233</v>
      </c>
      <c r="R448" s="4654" t="s">
        <v>233</v>
      </c>
      <c r="S448" s="4654" t="s">
        <v>233</v>
      </c>
      <c r="T448" s="4654" t="s">
        <v>233</v>
      </c>
      <c r="U448" s="4654" t="s">
        <v>233</v>
      </c>
      <c r="V448" s="4654" t="s">
        <v>233</v>
      </c>
      <c r="W448" s="4654" t="s">
        <v>233</v>
      </c>
      <c r="X448" s="4654" t="s">
        <v>233</v>
      </c>
      <c r="Y448" s="4654" t="s">
        <v>233</v>
      </c>
      <c r="Z448" s="4654" t="s">
        <v>233</v>
      </c>
      <c r="AA448" s="4654" t="s">
        <v>233</v>
      </c>
      <c r="AB448" s="4654" t="s">
        <v>233</v>
      </c>
      <c r="AC448" s="4654" t="s">
        <v>233</v>
      </c>
      <c r="AD448" s="4654" t="s">
        <v>233</v>
      </c>
      <c r="AE448" s="4654" t="s">
        <v>233</v>
      </c>
      <c r="AF448" s="4654" t="s">
        <v>233</v>
      </c>
      <c r="AG448" s="4654" t="s">
        <v>233</v>
      </c>
      <c r="AH448" s="4654" t="s">
        <v>233</v>
      </c>
      <c r="AI448" s="4654" t="s">
        <v>233</v>
      </c>
      <c r="AJ448" s="4654" t="s">
        <v>233</v>
      </c>
      <c r="AK448" s="4754" t="s">
        <v>233</v>
      </c>
      <c r="AL448" s="4692"/>
      <c r="AM448" s="4670"/>
      <c r="AN448" s="4701"/>
      <c r="AO448" s="4694"/>
      <c r="AP448" s="4679"/>
      <c r="AQ448" s="4528"/>
      <c r="AR448" s="4532"/>
      <c r="AS448" s="4532"/>
    </row>
    <row r="449" spans="1:45" s="4721" customFormat="1">
      <c r="A449" s="1135"/>
      <c r="C449" s="4671"/>
      <c r="D449" s="4672"/>
      <c r="E449" s="4702" t="s">
        <v>2031</v>
      </c>
      <c r="F449" s="4662"/>
      <c r="G449" s="4737"/>
      <c r="H449" s="4687"/>
      <c r="I449" s="4687"/>
      <c r="J449" s="4687"/>
      <c r="K449" s="4687"/>
      <c r="L449" s="4687"/>
      <c r="M449" s="4687"/>
      <c r="N449" s="4687"/>
      <c r="O449" s="4687"/>
      <c r="P449" s="4687"/>
      <c r="Q449" s="4687"/>
      <c r="R449" s="4687"/>
      <c r="S449" s="4687"/>
      <c r="T449" s="4687"/>
      <c r="U449" s="4687"/>
      <c r="V449" s="4687"/>
      <c r="W449" s="4687"/>
      <c r="X449" s="4687"/>
      <c r="Y449" s="4687"/>
      <c r="Z449" s="4687"/>
      <c r="AA449" s="4687"/>
      <c r="AB449" s="4687"/>
      <c r="AC449" s="4687"/>
      <c r="AD449" s="4687"/>
      <c r="AE449" s="4687"/>
      <c r="AF449" s="4687"/>
      <c r="AG449" s="4687"/>
      <c r="AH449" s="4687"/>
      <c r="AI449" s="4687"/>
      <c r="AJ449" s="4687"/>
      <c r="AK449" s="4759"/>
      <c r="AL449" s="4666">
        <f>IF(E449="","",COUNT($G$434:$AK$434)-AM449)</f>
        <v>0</v>
      </c>
      <c r="AM449" s="4667">
        <f>IF(E449="","",AR449+AS449)</f>
        <v>0</v>
      </c>
      <c r="AN449" s="4667">
        <f>IF(E449="","",COUNTIF(G449:AK449,"休"))</f>
        <v>0</v>
      </c>
      <c r="AO449" s="4668" t="str">
        <f>IF(E449="","",IFERROR(ROUND(AN449/AL449,3),""))</f>
        <v/>
      </c>
      <c r="AP449" s="4679"/>
      <c r="AQ449" s="4528"/>
      <c r="AR449" s="4670">
        <f>+COUNTIF(G449:AK449,"－")</f>
        <v>0</v>
      </c>
      <c r="AS449" s="4670">
        <f>+COUNTIF(G449:AK449,"外")</f>
        <v>0</v>
      </c>
    </row>
    <row r="450" spans="1:45" s="4721" customFormat="1">
      <c r="A450" s="1135"/>
      <c r="C450" s="4671"/>
      <c r="D450" s="4672"/>
      <c r="E450" s="4528"/>
      <c r="F450" s="4696"/>
      <c r="G450" s="4674"/>
      <c r="H450" s="4675"/>
      <c r="I450" s="4675"/>
      <c r="J450" s="4675"/>
      <c r="K450" s="4675"/>
      <c r="L450" s="4675"/>
      <c r="M450" s="4675"/>
      <c r="N450" s="4675"/>
      <c r="O450" s="4675"/>
      <c r="P450" s="4675"/>
      <c r="Q450" s="4675"/>
      <c r="R450" s="4675"/>
      <c r="S450" s="4675"/>
      <c r="T450" s="4675"/>
      <c r="U450" s="4675"/>
      <c r="V450" s="4675"/>
      <c r="W450" s="4675"/>
      <c r="X450" s="4675"/>
      <c r="Y450" s="4675"/>
      <c r="Z450" s="4675"/>
      <c r="AA450" s="4675"/>
      <c r="AB450" s="4675"/>
      <c r="AC450" s="4675"/>
      <c r="AD450" s="4675"/>
      <c r="AE450" s="4675"/>
      <c r="AF450" s="4675"/>
      <c r="AG450" s="4675"/>
      <c r="AH450" s="4675"/>
      <c r="AI450" s="4675"/>
      <c r="AJ450" s="4675"/>
      <c r="AK450" s="4730"/>
      <c r="AL450" s="4666" t="str">
        <f>IF(E450="","",COUNT($G$434:$AK$434)-AM450)</f>
        <v/>
      </c>
      <c r="AM450" s="4667" t="str">
        <f>IF(E450="","",AR450+AS450)</f>
        <v/>
      </c>
      <c r="AN450" s="4667" t="str">
        <f>IF(E450="","",COUNTIF(G450:AK450,"休"))</f>
        <v/>
      </c>
      <c r="AO450" s="4668" t="str">
        <f>IF(E450="","",IFERROR(ROUND(AN450/AL450,3),""))</f>
        <v/>
      </c>
      <c r="AP450" s="4679"/>
      <c r="AQ450" s="4528"/>
      <c r="AR450" s="4670">
        <f>+COUNTIF(G450:AK450,"－")</f>
        <v>0</v>
      </c>
      <c r="AS450" s="4670">
        <f>+COUNTIF(G450:AK450,"外")</f>
        <v>0</v>
      </c>
    </row>
    <row r="451" spans="1:45" s="4721" customFormat="1">
      <c r="A451" s="1135"/>
      <c r="C451" s="4671"/>
      <c r="D451" s="4672"/>
      <c r="E451" s="4704"/>
      <c r="F451" s="4696"/>
      <c r="G451" s="4674"/>
      <c r="H451" s="4675"/>
      <c r="I451" s="4675"/>
      <c r="J451" s="4675"/>
      <c r="K451" s="4675"/>
      <c r="L451" s="4675"/>
      <c r="M451" s="4675"/>
      <c r="N451" s="4675"/>
      <c r="O451" s="4675"/>
      <c r="P451" s="4675"/>
      <c r="Q451" s="4675"/>
      <c r="R451" s="4675"/>
      <c r="S451" s="4675"/>
      <c r="T451" s="4675"/>
      <c r="U451" s="4675"/>
      <c r="V451" s="4675"/>
      <c r="W451" s="4675"/>
      <c r="X451" s="4675"/>
      <c r="Y451" s="4675"/>
      <c r="Z451" s="4675"/>
      <c r="AA451" s="4675"/>
      <c r="AB451" s="4675"/>
      <c r="AC451" s="4675"/>
      <c r="AD451" s="4675"/>
      <c r="AE451" s="4675"/>
      <c r="AF451" s="4675"/>
      <c r="AG451" s="4675"/>
      <c r="AH451" s="4675"/>
      <c r="AI451" s="4675"/>
      <c r="AJ451" s="4675"/>
      <c r="AK451" s="4730"/>
      <c r="AL451" s="4666" t="str">
        <f>IF(E451="","",COUNT($G$434:$AK$434)-AM451)</f>
        <v/>
      </c>
      <c r="AM451" s="4667" t="str">
        <f>IF(E451="","",AR451+AS451)</f>
        <v/>
      </c>
      <c r="AN451" s="4667" t="str">
        <f>IF(E451="","",COUNTIF(G451:AK451,"休"))</f>
        <v/>
      </c>
      <c r="AO451" s="4668" t="str">
        <f>IF(E451="","",IFERROR(ROUND(AN451/AL451,3),""))</f>
        <v/>
      </c>
      <c r="AP451" s="4679"/>
      <c r="AQ451" s="4528"/>
      <c r="AR451" s="4670">
        <f>+COUNTIF(G451:AK451,"－")</f>
        <v>0</v>
      </c>
      <c r="AS451" s="4670">
        <f>+COUNTIF(G451:AK451,"外")</f>
        <v>0</v>
      </c>
    </row>
    <row r="452" spans="1:45" s="4721" customFormat="1" ht="14.25" thickBot="1">
      <c r="A452" s="1135"/>
      <c r="C452" s="4681"/>
      <c r="D452" s="4682"/>
      <c r="E452" s="4697"/>
      <c r="F452" s="4698"/>
      <c r="G452" s="4757"/>
      <c r="H452" s="4738"/>
      <c r="I452" s="4738"/>
      <c r="J452" s="4738"/>
      <c r="K452" s="4738"/>
      <c r="L452" s="4738"/>
      <c r="M452" s="4738"/>
      <c r="N452" s="4738"/>
      <c r="O452" s="4738"/>
      <c r="P452" s="4738"/>
      <c r="Q452" s="4738"/>
      <c r="R452" s="4738"/>
      <c r="S452" s="4738"/>
      <c r="T452" s="4738"/>
      <c r="U452" s="4738"/>
      <c r="V452" s="4738"/>
      <c r="W452" s="4738"/>
      <c r="X452" s="4738"/>
      <c r="Y452" s="4738"/>
      <c r="Z452" s="4738"/>
      <c r="AA452" s="4738"/>
      <c r="AB452" s="4738"/>
      <c r="AC452" s="4738"/>
      <c r="AD452" s="4738"/>
      <c r="AE452" s="4738"/>
      <c r="AF452" s="4738"/>
      <c r="AG452" s="4738"/>
      <c r="AH452" s="4738"/>
      <c r="AI452" s="4738"/>
      <c r="AJ452" s="4738"/>
      <c r="AK452" s="4758"/>
      <c r="AL452" s="4707" t="str">
        <f>IF(E452="","",COUNT($G$434:$AK$434)-AM452)</f>
        <v/>
      </c>
      <c r="AM452" s="4689" t="str">
        <f>IF(E452="","",AR452+AS452)</f>
        <v/>
      </c>
      <c r="AN452" s="4689" t="str">
        <f>IF(E452="","",COUNTIF(G452:AK452,"休"))</f>
        <v/>
      </c>
      <c r="AO452" s="4668" t="str">
        <f>IF(E452="","",IFERROR(ROUND(AN452/AL452,3),""))</f>
        <v/>
      </c>
      <c r="AP452" s="4709"/>
      <c r="AQ452" s="4528"/>
      <c r="AR452" s="4670">
        <f>+COUNTIF(G452:AK452,"－")</f>
        <v>0</v>
      </c>
      <c r="AS452" s="4670">
        <f>+COUNTIF(G452:AK452,"外")</f>
        <v>0</v>
      </c>
    </row>
    <row r="453" spans="1:45" s="4721" customFormat="1" ht="14.25" thickBot="1">
      <c r="A453" s="1135"/>
      <c r="C453" s="4710"/>
      <c r="D453" s="4711"/>
      <c r="E453" s="4704"/>
      <c r="F453" s="4623"/>
      <c r="G453" s="4665"/>
      <c r="H453" s="4665"/>
      <c r="I453" s="4665"/>
      <c r="J453" s="4665"/>
      <c r="K453" s="4665"/>
      <c r="L453" s="4665"/>
      <c r="M453" s="4665"/>
      <c r="N453" s="4665"/>
      <c r="O453" s="4665"/>
      <c r="P453" s="4665"/>
      <c r="Q453" s="4665"/>
      <c r="R453" s="4665"/>
      <c r="S453" s="4665"/>
      <c r="T453" s="4665"/>
      <c r="U453" s="4665"/>
      <c r="V453" s="4665"/>
      <c r="W453" s="4665"/>
      <c r="X453" s="4665"/>
      <c r="Y453" s="4665"/>
      <c r="Z453" s="4665"/>
      <c r="AA453" s="4665"/>
      <c r="AB453" s="4665"/>
      <c r="AC453" s="4665"/>
      <c r="AD453" s="4665"/>
      <c r="AE453" s="4665"/>
      <c r="AF453" s="4665"/>
      <c r="AG453" s="4665"/>
      <c r="AH453" s="4665"/>
      <c r="AI453" s="4665"/>
      <c r="AJ453" s="4665"/>
      <c r="AK453" s="4665"/>
      <c r="AL453" s="4712"/>
      <c r="AM453" s="4713"/>
      <c r="AN453" s="4713"/>
      <c r="AO453" s="4714" t="s">
        <v>2018</v>
      </c>
      <c r="AP453" s="4715" t="e">
        <f>IF(AP437&gt;=0.285,"OK","NG")</f>
        <v>#DIV/0!</v>
      </c>
      <c r="AQ453" s="4528"/>
      <c r="AR453" s="4713"/>
      <c r="AS453" s="4713"/>
    </row>
    <row r="455" spans="1:45" hidden="1">
      <c r="G455" s="4529" t="e">
        <f>YEAR(G458)</f>
        <v>#VALUE!</v>
      </c>
      <c r="H455" s="4529" t="e">
        <f>MONTH(G458)</f>
        <v>#VALUE!</v>
      </c>
    </row>
    <row r="456" spans="1:45">
      <c r="C456" s="4624"/>
      <c r="D456" s="4625"/>
      <c r="E456" s="4626"/>
      <c r="F456" s="4717" t="s">
        <v>2022</v>
      </c>
      <c r="G456" s="4628" t="e">
        <f>G458</f>
        <v>#VALUE!</v>
      </c>
      <c r="H456" s="4629"/>
      <c r="I456" s="4629"/>
      <c r="J456" s="4629"/>
      <c r="K456" s="4629"/>
      <c r="L456" s="4629"/>
      <c r="M456" s="4629"/>
      <c r="N456" s="4629"/>
      <c r="O456" s="4629"/>
      <c r="P456" s="4629"/>
      <c r="Q456" s="4629"/>
      <c r="R456" s="4629"/>
      <c r="S456" s="4629"/>
      <c r="T456" s="4629"/>
      <c r="U456" s="4629"/>
      <c r="V456" s="4629"/>
      <c r="W456" s="4629"/>
      <c r="X456" s="4629"/>
      <c r="Y456" s="4629"/>
      <c r="Z456" s="4629"/>
      <c r="AA456" s="4629"/>
      <c r="AB456" s="4629"/>
      <c r="AC456" s="4629"/>
      <c r="AD456" s="4629"/>
      <c r="AE456" s="4629"/>
      <c r="AF456" s="4629"/>
      <c r="AG456" s="4629"/>
      <c r="AH456" s="4629"/>
      <c r="AI456" s="4629"/>
      <c r="AJ456" s="4629"/>
      <c r="AK456" s="4629"/>
      <c r="AL456" s="4739" t="s">
        <v>2045</v>
      </c>
      <c r="AM456" s="4740" t="s">
        <v>2044</v>
      </c>
      <c r="AN456" s="4741" t="s">
        <v>1920</v>
      </c>
      <c r="AO456" s="4553" t="s">
        <v>2043</v>
      </c>
      <c r="AP456" s="4551" t="s">
        <v>2042</v>
      </c>
      <c r="AR456" s="4631" t="s">
        <v>1950</v>
      </c>
      <c r="AS456" s="4631" t="s">
        <v>1951</v>
      </c>
    </row>
    <row r="457" spans="1:45" hidden="1">
      <c r="C457" s="4632"/>
      <c r="D457" s="4633"/>
      <c r="E457" s="4634"/>
      <c r="F457" s="4718"/>
      <c r="G457" s="4640" t="e">
        <f>DATE($G455,$H455,1)</f>
        <v>#VALUE!</v>
      </c>
      <c r="H457" s="4640" t="e">
        <f t="shared" ref="H457:AK457" si="166">G457+1</f>
        <v>#VALUE!</v>
      </c>
      <c r="I457" s="4640" t="e">
        <f t="shared" si="166"/>
        <v>#VALUE!</v>
      </c>
      <c r="J457" s="4640" t="e">
        <f t="shared" si="166"/>
        <v>#VALUE!</v>
      </c>
      <c r="K457" s="4640" t="e">
        <f t="shared" si="166"/>
        <v>#VALUE!</v>
      </c>
      <c r="L457" s="4640" t="e">
        <f t="shared" si="166"/>
        <v>#VALUE!</v>
      </c>
      <c r="M457" s="4640" t="e">
        <f t="shared" si="166"/>
        <v>#VALUE!</v>
      </c>
      <c r="N457" s="4640" t="e">
        <f t="shared" si="166"/>
        <v>#VALUE!</v>
      </c>
      <c r="O457" s="4640" t="e">
        <f t="shared" si="166"/>
        <v>#VALUE!</v>
      </c>
      <c r="P457" s="4640" t="e">
        <f t="shared" si="166"/>
        <v>#VALUE!</v>
      </c>
      <c r="Q457" s="4640" t="e">
        <f t="shared" si="166"/>
        <v>#VALUE!</v>
      </c>
      <c r="R457" s="4640" t="e">
        <f t="shared" si="166"/>
        <v>#VALUE!</v>
      </c>
      <c r="S457" s="4640" t="e">
        <f t="shared" si="166"/>
        <v>#VALUE!</v>
      </c>
      <c r="T457" s="4640" t="e">
        <f t="shared" si="166"/>
        <v>#VALUE!</v>
      </c>
      <c r="U457" s="4640" t="e">
        <f t="shared" si="166"/>
        <v>#VALUE!</v>
      </c>
      <c r="V457" s="4640" t="e">
        <f t="shared" si="166"/>
        <v>#VALUE!</v>
      </c>
      <c r="W457" s="4640" t="e">
        <f t="shared" si="166"/>
        <v>#VALUE!</v>
      </c>
      <c r="X457" s="4640" t="e">
        <f t="shared" si="166"/>
        <v>#VALUE!</v>
      </c>
      <c r="Y457" s="4640" t="e">
        <f t="shared" si="166"/>
        <v>#VALUE!</v>
      </c>
      <c r="Z457" s="4640" t="e">
        <f t="shared" si="166"/>
        <v>#VALUE!</v>
      </c>
      <c r="AA457" s="4640" t="e">
        <f t="shared" si="166"/>
        <v>#VALUE!</v>
      </c>
      <c r="AB457" s="4640" t="e">
        <f t="shared" si="166"/>
        <v>#VALUE!</v>
      </c>
      <c r="AC457" s="4640" t="e">
        <f t="shared" si="166"/>
        <v>#VALUE!</v>
      </c>
      <c r="AD457" s="4640" t="e">
        <f t="shared" si="166"/>
        <v>#VALUE!</v>
      </c>
      <c r="AE457" s="4640" t="e">
        <f t="shared" si="166"/>
        <v>#VALUE!</v>
      </c>
      <c r="AF457" s="4640" t="e">
        <f t="shared" si="166"/>
        <v>#VALUE!</v>
      </c>
      <c r="AG457" s="4640" t="e">
        <f t="shared" si="166"/>
        <v>#VALUE!</v>
      </c>
      <c r="AH457" s="4640" t="e">
        <f t="shared" si="166"/>
        <v>#VALUE!</v>
      </c>
      <c r="AI457" s="4640" t="e">
        <f t="shared" si="166"/>
        <v>#VALUE!</v>
      </c>
      <c r="AJ457" s="4640" t="e">
        <f t="shared" si="166"/>
        <v>#VALUE!</v>
      </c>
      <c r="AK457" s="4640" t="e">
        <f t="shared" si="166"/>
        <v>#VALUE!</v>
      </c>
      <c r="AL457" s="4742"/>
      <c r="AM457" s="4743"/>
      <c r="AN457" s="4744"/>
      <c r="AO457" s="4553"/>
      <c r="AP457" s="4551"/>
      <c r="AR457" s="4631"/>
      <c r="AS457" s="4631"/>
    </row>
    <row r="458" spans="1:45">
      <c r="C458" s="4632"/>
      <c r="D458" s="4633"/>
      <c r="E458" s="4634"/>
      <c r="F458" s="4719" t="s">
        <v>1655</v>
      </c>
      <c r="G458" s="4720" t="e">
        <f>IF(EDATE(G433,1)&gt;$G$7,"",EDATE(G433,1))</f>
        <v>#VALUE!</v>
      </c>
      <c r="H458" s="4640" t="e">
        <f t="shared" ref="H458:AK458" si="167">IF(H457&gt;$G$7,"",IF(G458=EOMONTH(DATE($G455,$H455,1),0),"",IF(G458="","",G458+1)))</f>
        <v>#VALUE!</v>
      </c>
      <c r="I458" s="4640" t="e">
        <f t="shared" si="167"/>
        <v>#VALUE!</v>
      </c>
      <c r="J458" s="4640" t="e">
        <f t="shared" si="167"/>
        <v>#VALUE!</v>
      </c>
      <c r="K458" s="4640" t="e">
        <f t="shared" si="167"/>
        <v>#VALUE!</v>
      </c>
      <c r="L458" s="4640" t="e">
        <f t="shared" si="167"/>
        <v>#VALUE!</v>
      </c>
      <c r="M458" s="4640" t="e">
        <f t="shared" si="167"/>
        <v>#VALUE!</v>
      </c>
      <c r="N458" s="4640" t="e">
        <f t="shared" si="167"/>
        <v>#VALUE!</v>
      </c>
      <c r="O458" s="4640" t="e">
        <f t="shared" si="167"/>
        <v>#VALUE!</v>
      </c>
      <c r="P458" s="4640" t="e">
        <f t="shared" si="167"/>
        <v>#VALUE!</v>
      </c>
      <c r="Q458" s="4640" t="e">
        <f t="shared" si="167"/>
        <v>#VALUE!</v>
      </c>
      <c r="R458" s="4640" t="e">
        <f t="shared" si="167"/>
        <v>#VALUE!</v>
      </c>
      <c r="S458" s="4640" t="e">
        <f t="shared" si="167"/>
        <v>#VALUE!</v>
      </c>
      <c r="T458" s="4640" t="e">
        <f t="shared" si="167"/>
        <v>#VALUE!</v>
      </c>
      <c r="U458" s="4640" t="e">
        <f t="shared" si="167"/>
        <v>#VALUE!</v>
      </c>
      <c r="V458" s="4640" t="e">
        <f t="shared" si="167"/>
        <v>#VALUE!</v>
      </c>
      <c r="W458" s="4640" t="e">
        <f t="shared" si="167"/>
        <v>#VALUE!</v>
      </c>
      <c r="X458" s="4640" t="e">
        <f t="shared" si="167"/>
        <v>#VALUE!</v>
      </c>
      <c r="Y458" s="4640" t="e">
        <f t="shared" si="167"/>
        <v>#VALUE!</v>
      </c>
      <c r="Z458" s="4640" t="e">
        <f t="shared" si="167"/>
        <v>#VALUE!</v>
      </c>
      <c r="AA458" s="4640" t="e">
        <f t="shared" si="167"/>
        <v>#VALUE!</v>
      </c>
      <c r="AB458" s="4640" t="e">
        <f t="shared" si="167"/>
        <v>#VALUE!</v>
      </c>
      <c r="AC458" s="4640" t="e">
        <f t="shared" si="167"/>
        <v>#VALUE!</v>
      </c>
      <c r="AD458" s="4640" t="e">
        <f t="shared" si="167"/>
        <v>#VALUE!</v>
      </c>
      <c r="AE458" s="4640" t="e">
        <f t="shared" si="167"/>
        <v>#VALUE!</v>
      </c>
      <c r="AF458" s="4640" t="e">
        <f t="shared" si="167"/>
        <v>#VALUE!</v>
      </c>
      <c r="AG458" s="4640" t="e">
        <f t="shared" si="167"/>
        <v>#VALUE!</v>
      </c>
      <c r="AH458" s="4640" t="e">
        <f t="shared" si="167"/>
        <v>#VALUE!</v>
      </c>
      <c r="AI458" s="4640" t="e">
        <f t="shared" si="167"/>
        <v>#VALUE!</v>
      </c>
      <c r="AJ458" s="4640" t="e">
        <f t="shared" si="167"/>
        <v>#VALUE!</v>
      </c>
      <c r="AK458" s="4640" t="e">
        <f t="shared" si="167"/>
        <v>#VALUE!</v>
      </c>
      <c r="AL458" s="4742"/>
      <c r="AM458" s="4743"/>
      <c r="AN458" s="4744"/>
      <c r="AO458" s="4553"/>
      <c r="AP458" s="4551"/>
      <c r="AR458" s="4631"/>
      <c r="AS458" s="4631"/>
    </row>
    <row r="459" spans="1:45" s="4721" customFormat="1">
      <c r="A459" s="1135"/>
      <c r="C459" s="4642"/>
      <c r="D459" s="4643"/>
      <c r="E459" s="4644"/>
      <c r="F459" s="4722" t="s">
        <v>1905</v>
      </c>
      <c r="G459" s="4723" t="str">
        <f t="shared" ref="G459:AK459" si="168">IFERROR(TEXT(WEEKDAY(+G458),"aaa"),"")</f>
        <v/>
      </c>
      <c r="H459" s="4723" t="str">
        <f t="shared" si="168"/>
        <v/>
      </c>
      <c r="I459" s="4723" t="str">
        <f t="shared" si="168"/>
        <v/>
      </c>
      <c r="J459" s="4723" t="str">
        <f t="shared" si="168"/>
        <v/>
      </c>
      <c r="K459" s="4723" t="str">
        <f t="shared" si="168"/>
        <v/>
      </c>
      <c r="L459" s="4723" t="str">
        <f t="shared" si="168"/>
        <v/>
      </c>
      <c r="M459" s="4723" t="str">
        <f t="shared" si="168"/>
        <v/>
      </c>
      <c r="N459" s="4723" t="str">
        <f t="shared" si="168"/>
        <v/>
      </c>
      <c r="O459" s="4723" t="str">
        <f t="shared" si="168"/>
        <v/>
      </c>
      <c r="P459" s="4723" t="str">
        <f t="shared" si="168"/>
        <v/>
      </c>
      <c r="Q459" s="4723" t="str">
        <f t="shared" si="168"/>
        <v/>
      </c>
      <c r="R459" s="4723" t="str">
        <f t="shared" si="168"/>
        <v/>
      </c>
      <c r="S459" s="4723" t="str">
        <f t="shared" si="168"/>
        <v/>
      </c>
      <c r="T459" s="4723" t="str">
        <f t="shared" si="168"/>
        <v/>
      </c>
      <c r="U459" s="4723" t="str">
        <f t="shared" si="168"/>
        <v/>
      </c>
      <c r="V459" s="4723" t="str">
        <f t="shared" si="168"/>
        <v/>
      </c>
      <c r="W459" s="4723" t="str">
        <f t="shared" si="168"/>
        <v/>
      </c>
      <c r="X459" s="4723" t="str">
        <f t="shared" si="168"/>
        <v/>
      </c>
      <c r="Y459" s="4723" t="str">
        <f t="shared" si="168"/>
        <v/>
      </c>
      <c r="Z459" s="4723" t="str">
        <f t="shared" si="168"/>
        <v/>
      </c>
      <c r="AA459" s="4723" t="str">
        <f t="shared" si="168"/>
        <v/>
      </c>
      <c r="AB459" s="4723" t="str">
        <f t="shared" si="168"/>
        <v/>
      </c>
      <c r="AC459" s="4723" t="str">
        <f t="shared" si="168"/>
        <v/>
      </c>
      <c r="AD459" s="4723" t="str">
        <f t="shared" si="168"/>
        <v/>
      </c>
      <c r="AE459" s="4723" t="str">
        <f t="shared" si="168"/>
        <v/>
      </c>
      <c r="AF459" s="4723" t="str">
        <f t="shared" si="168"/>
        <v/>
      </c>
      <c r="AG459" s="4723" t="str">
        <f t="shared" si="168"/>
        <v/>
      </c>
      <c r="AH459" s="4723" t="str">
        <f t="shared" si="168"/>
        <v/>
      </c>
      <c r="AI459" s="4723" t="str">
        <f t="shared" si="168"/>
        <v/>
      </c>
      <c r="AJ459" s="4723" t="str">
        <f t="shared" si="168"/>
        <v/>
      </c>
      <c r="AK459" s="4723" t="str">
        <f t="shared" si="168"/>
        <v/>
      </c>
      <c r="AL459" s="4742"/>
      <c r="AM459" s="4743"/>
      <c r="AN459" s="4744"/>
      <c r="AO459" s="4553"/>
      <c r="AP459" s="4551"/>
      <c r="AQ459" s="4528"/>
      <c r="AR459" s="4631"/>
      <c r="AS459" s="4631"/>
    </row>
    <row r="460" spans="1:45" s="4721" customFormat="1" ht="21" customHeight="1">
      <c r="A460" s="1135"/>
      <c r="C460" s="4724" t="s">
        <v>2041</v>
      </c>
      <c r="D460" s="4725" t="s">
        <v>2049</v>
      </c>
      <c r="E460" s="4651" t="s">
        <v>2046</v>
      </c>
      <c r="F460" s="4652" t="s">
        <v>2019</v>
      </c>
      <c r="G460" s="4653" t="s">
        <v>233</v>
      </c>
      <c r="H460" s="4654" t="s">
        <v>233</v>
      </c>
      <c r="I460" s="4654" t="s">
        <v>233</v>
      </c>
      <c r="J460" s="4654" t="s">
        <v>233</v>
      </c>
      <c r="K460" s="4654" t="s">
        <v>233</v>
      </c>
      <c r="L460" s="4654" t="s">
        <v>233</v>
      </c>
      <c r="M460" s="4654" t="s">
        <v>233</v>
      </c>
      <c r="N460" s="4654" t="s">
        <v>233</v>
      </c>
      <c r="O460" s="4654" t="s">
        <v>233</v>
      </c>
      <c r="P460" s="4654" t="s">
        <v>233</v>
      </c>
      <c r="Q460" s="4654" t="s">
        <v>233</v>
      </c>
      <c r="R460" s="4654" t="s">
        <v>233</v>
      </c>
      <c r="S460" s="4654" t="s">
        <v>233</v>
      </c>
      <c r="T460" s="4654" t="s">
        <v>233</v>
      </c>
      <c r="U460" s="4654" t="s">
        <v>233</v>
      </c>
      <c r="V460" s="4654" t="s">
        <v>233</v>
      </c>
      <c r="W460" s="4654" t="s">
        <v>233</v>
      </c>
      <c r="X460" s="4654" t="s">
        <v>233</v>
      </c>
      <c r="Y460" s="4654" t="s">
        <v>233</v>
      </c>
      <c r="Z460" s="4654" t="s">
        <v>233</v>
      </c>
      <c r="AA460" s="4654" t="s">
        <v>233</v>
      </c>
      <c r="AB460" s="4654" t="s">
        <v>233</v>
      </c>
      <c r="AC460" s="4654" t="s">
        <v>233</v>
      </c>
      <c r="AD460" s="4654" t="s">
        <v>233</v>
      </c>
      <c r="AE460" s="4654" t="s">
        <v>233</v>
      </c>
      <c r="AF460" s="4654" t="s">
        <v>233</v>
      </c>
      <c r="AG460" s="4654" t="s">
        <v>233</v>
      </c>
      <c r="AH460" s="4654" t="s">
        <v>233</v>
      </c>
      <c r="AI460" s="4654" t="s">
        <v>233</v>
      </c>
      <c r="AJ460" s="4654" t="s">
        <v>233</v>
      </c>
      <c r="AK460" s="4754" t="s">
        <v>233</v>
      </c>
      <c r="AL460" s="4745"/>
      <c r="AM460" s="4746"/>
      <c r="AN460" s="4747"/>
      <c r="AO460" s="4656" t="s">
        <v>2048</v>
      </c>
      <c r="AP460" s="4655" t="s">
        <v>1949</v>
      </c>
      <c r="AQ460" s="4528"/>
      <c r="AR460" s="4657"/>
      <c r="AS460" s="4657"/>
    </row>
    <row r="461" spans="1:45" s="4721" customFormat="1" ht="13.5" customHeight="1">
      <c r="A461" s="1135"/>
      <c r="C461" s="4659" t="s">
        <v>1919</v>
      </c>
      <c r="D461" s="4660" t="s">
        <v>1918</v>
      </c>
      <c r="E461" s="4661" t="s">
        <v>2033</v>
      </c>
      <c r="F461" s="4662"/>
      <c r="G461" s="4755"/>
      <c r="H461" s="4733"/>
      <c r="I461" s="4733"/>
      <c r="J461" s="4733"/>
      <c r="K461" s="4733"/>
      <c r="L461" s="4733"/>
      <c r="M461" s="4733"/>
      <c r="N461" s="4733"/>
      <c r="O461" s="4733"/>
      <c r="P461" s="4733"/>
      <c r="Q461" s="4733"/>
      <c r="R461" s="4733"/>
      <c r="S461" s="4733"/>
      <c r="T461" s="4733"/>
      <c r="U461" s="4733"/>
      <c r="V461" s="4733"/>
      <c r="W461" s="4733"/>
      <c r="X461" s="4733"/>
      <c r="Y461" s="4733"/>
      <c r="Z461" s="4733"/>
      <c r="AA461" s="4733"/>
      <c r="AB461" s="4733"/>
      <c r="AC461" s="4733"/>
      <c r="AD461" s="4733"/>
      <c r="AE461" s="4733"/>
      <c r="AF461" s="4733"/>
      <c r="AG461" s="4733"/>
      <c r="AH461" s="4733"/>
      <c r="AI461" s="4733"/>
      <c r="AJ461" s="4733"/>
      <c r="AK461" s="4756"/>
      <c r="AL461" s="4666">
        <f t="shared" ref="AL461:AL466" si="169">IF(E461="","",COUNT($G$458:$AK$458)-AM461)</f>
        <v>0</v>
      </c>
      <c r="AM461" s="4667">
        <f t="shared" ref="AM461:AM466" si="170">IF(E461="","",AR461+AS461)</f>
        <v>0</v>
      </c>
      <c r="AN461" s="4667">
        <f t="shared" ref="AN461:AN466" si="171">IF(E461="","",COUNTIF(G461:AK461,"休"))</f>
        <v>0</v>
      </c>
      <c r="AO461" s="4668" t="str">
        <f t="shared" ref="AO461:AO466" si="172">IF(E461="","",IFERROR(ROUND(AN461/AL461,3),""))</f>
        <v/>
      </c>
      <c r="AP461" s="4669" t="e">
        <f>ROUND(AVERAGE(AO461:AO476),3)</f>
        <v>#DIV/0!</v>
      </c>
      <c r="AQ461" s="4528"/>
      <c r="AR461" s="4670">
        <f t="shared" ref="AR461:AR466" si="173">+COUNTIF(G461:AK461,"－")</f>
        <v>0</v>
      </c>
      <c r="AS461" s="4670">
        <f t="shared" ref="AS461:AS466" si="174">+COUNTIF(G461:AK461,"外")</f>
        <v>0</v>
      </c>
    </row>
    <row r="462" spans="1:45" s="4721" customFormat="1" ht="13.5" customHeight="1">
      <c r="A462" s="1135"/>
      <c r="C462" s="4671"/>
      <c r="D462" s="4672"/>
      <c r="E462" s="4673" t="s">
        <v>2031</v>
      </c>
      <c r="F462" s="4662"/>
      <c r="G462" s="4674"/>
      <c r="H462" s="4675"/>
      <c r="I462" s="4675"/>
      <c r="J462" s="4675"/>
      <c r="K462" s="4675"/>
      <c r="L462" s="4675"/>
      <c r="M462" s="4675"/>
      <c r="N462" s="4675"/>
      <c r="O462" s="4675"/>
      <c r="P462" s="4675"/>
      <c r="Q462" s="4675"/>
      <c r="R462" s="4675"/>
      <c r="S462" s="4675"/>
      <c r="T462" s="4675"/>
      <c r="U462" s="4675"/>
      <c r="V462" s="4675"/>
      <c r="W462" s="4675"/>
      <c r="X462" s="4675"/>
      <c r="Y462" s="4675"/>
      <c r="Z462" s="4675"/>
      <c r="AA462" s="4675"/>
      <c r="AB462" s="4675"/>
      <c r="AC462" s="4675"/>
      <c r="AD462" s="4675"/>
      <c r="AE462" s="4675"/>
      <c r="AF462" s="4675"/>
      <c r="AG462" s="4675"/>
      <c r="AH462" s="4675"/>
      <c r="AI462" s="4675"/>
      <c r="AJ462" s="4675"/>
      <c r="AK462" s="4730"/>
      <c r="AL462" s="4666">
        <f t="shared" si="169"/>
        <v>0</v>
      </c>
      <c r="AM462" s="4667">
        <f t="shared" si="170"/>
        <v>0</v>
      </c>
      <c r="AN462" s="4667">
        <f t="shared" si="171"/>
        <v>0</v>
      </c>
      <c r="AO462" s="4668" t="str">
        <f t="shared" si="172"/>
        <v/>
      </c>
      <c r="AP462" s="4679"/>
      <c r="AQ462" s="4528"/>
      <c r="AR462" s="4670">
        <f t="shared" si="173"/>
        <v>0</v>
      </c>
      <c r="AS462" s="4670">
        <f t="shared" si="174"/>
        <v>0</v>
      </c>
    </row>
    <row r="463" spans="1:45" s="4721" customFormat="1">
      <c r="A463" s="1135"/>
      <c r="C463" s="4671"/>
      <c r="D463" s="4672"/>
      <c r="E463" s="4673" t="s">
        <v>2038</v>
      </c>
      <c r="F463" s="4662"/>
      <c r="G463" s="4674"/>
      <c r="H463" s="4675"/>
      <c r="I463" s="4675"/>
      <c r="J463" s="4675"/>
      <c r="K463" s="4675"/>
      <c r="L463" s="4675"/>
      <c r="M463" s="4675"/>
      <c r="N463" s="4675"/>
      <c r="O463" s="4675"/>
      <c r="P463" s="4675"/>
      <c r="Q463" s="4675"/>
      <c r="R463" s="4675"/>
      <c r="S463" s="4675"/>
      <c r="T463" s="4675"/>
      <c r="U463" s="4675"/>
      <c r="V463" s="4675"/>
      <c r="W463" s="4675"/>
      <c r="X463" s="4675"/>
      <c r="Y463" s="4675"/>
      <c r="Z463" s="4675"/>
      <c r="AA463" s="4675"/>
      <c r="AB463" s="4675"/>
      <c r="AC463" s="4675"/>
      <c r="AD463" s="4675"/>
      <c r="AE463" s="4675"/>
      <c r="AF463" s="4675"/>
      <c r="AG463" s="4675"/>
      <c r="AH463" s="4675"/>
      <c r="AI463" s="4675"/>
      <c r="AJ463" s="4675"/>
      <c r="AK463" s="4730"/>
      <c r="AL463" s="4666">
        <f t="shared" si="169"/>
        <v>0</v>
      </c>
      <c r="AM463" s="4667">
        <f t="shared" si="170"/>
        <v>0</v>
      </c>
      <c r="AN463" s="4667">
        <f t="shared" si="171"/>
        <v>0</v>
      </c>
      <c r="AO463" s="4668" t="str">
        <f t="shared" si="172"/>
        <v/>
      </c>
      <c r="AP463" s="4679"/>
      <c r="AQ463" s="4528"/>
      <c r="AR463" s="4670">
        <f t="shared" si="173"/>
        <v>0</v>
      </c>
      <c r="AS463" s="4670">
        <f t="shared" si="174"/>
        <v>0</v>
      </c>
    </row>
    <row r="464" spans="1:45" s="4721" customFormat="1">
      <c r="A464" s="1135"/>
      <c r="C464" s="4671"/>
      <c r="D464" s="4672"/>
      <c r="E464" s="4673" t="s">
        <v>2037</v>
      </c>
      <c r="F464" s="4680"/>
      <c r="G464" s="4674"/>
      <c r="H464" s="4675"/>
      <c r="I464" s="4675"/>
      <c r="J464" s="4675"/>
      <c r="K464" s="4675"/>
      <c r="L464" s="4675"/>
      <c r="M464" s="4675"/>
      <c r="N464" s="4675"/>
      <c r="O464" s="4675"/>
      <c r="P464" s="4675"/>
      <c r="Q464" s="4675"/>
      <c r="R464" s="4675"/>
      <c r="S464" s="4675"/>
      <c r="T464" s="4675"/>
      <c r="U464" s="4675"/>
      <c r="V464" s="4675"/>
      <c r="W464" s="4675"/>
      <c r="X464" s="4675"/>
      <c r="Y464" s="4675"/>
      <c r="Z464" s="4675"/>
      <c r="AA464" s="4675"/>
      <c r="AB464" s="4675"/>
      <c r="AC464" s="4675"/>
      <c r="AD464" s="4675"/>
      <c r="AE464" s="4675"/>
      <c r="AF464" s="4675"/>
      <c r="AG464" s="4675"/>
      <c r="AH464" s="4675"/>
      <c r="AI464" s="4675"/>
      <c r="AJ464" s="4675"/>
      <c r="AK464" s="4730"/>
      <c r="AL464" s="4666">
        <f t="shared" si="169"/>
        <v>0</v>
      </c>
      <c r="AM464" s="4667">
        <f t="shared" si="170"/>
        <v>0</v>
      </c>
      <c r="AN464" s="4667">
        <f t="shared" si="171"/>
        <v>0</v>
      </c>
      <c r="AO464" s="4668" t="str">
        <f t="shared" si="172"/>
        <v/>
      </c>
      <c r="AP464" s="4679"/>
      <c r="AQ464" s="4528"/>
      <c r="AR464" s="4670">
        <f t="shared" si="173"/>
        <v>0</v>
      </c>
      <c r="AS464" s="4670">
        <f t="shared" si="174"/>
        <v>0</v>
      </c>
    </row>
    <row r="465" spans="1:45" s="4721" customFormat="1">
      <c r="A465" s="1135"/>
      <c r="C465" s="4671"/>
      <c r="D465" s="4672"/>
      <c r="E465" s="4673" t="s">
        <v>2036</v>
      </c>
      <c r="F465" s="4662"/>
      <c r="G465" s="4674"/>
      <c r="H465" s="4675"/>
      <c r="I465" s="4675"/>
      <c r="J465" s="4675"/>
      <c r="K465" s="4675"/>
      <c r="L465" s="4675"/>
      <c r="M465" s="4675"/>
      <c r="N465" s="4675"/>
      <c r="O465" s="4675"/>
      <c r="P465" s="4675"/>
      <c r="Q465" s="4675"/>
      <c r="R465" s="4675"/>
      <c r="S465" s="4675"/>
      <c r="T465" s="4675"/>
      <c r="U465" s="4675"/>
      <c r="V465" s="4675"/>
      <c r="W465" s="4675"/>
      <c r="X465" s="4675"/>
      <c r="Y465" s="4675"/>
      <c r="Z465" s="4675"/>
      <c r="AA465" s="4675"/>
      <c r="AB465" s="4675"/>
      <c r="AC465" s="4675"/>
      <c r="AD465" s="4675"/>
      <c r="AE465" s="4675"/>
      <c r="AF465" s="4675"/>
      <c r="AG465" s="4675"/>
      <c r="AH465" s="4675"/>
      <c r="AI465" s="4675"/>
      <c r="AJ465" s="4675"/>
      <c r="AK465" s="4730"/>
      <c r="AL465" s="4666">
        <f t="shared" si="169"/>
        <v>0</v>
      </c>
      <c r="AM465" s="4667">
        <f t="shared" si="170"/>
        <v>0</v>
      </c>
      <c r="AN465" s="4667">
        <f t="shared" si="171"/>
        <v>0</v>
      </c>
      <c r="AO465" s="4668" t="str">
        <f t="shared" si="172"/>
        <v/>
      </c>
      <c r="AP465" s="4679"/>
      <c r="AQ465" s="4528"/>
      <c r="AR465" s="4670">
        <f t="shared" si="173"/>
        <v>0</v>
      </c>
      <c r="AS465" s="4670">
        <f t="shared" si="174"/>
        <v>0</v>
      </c>
    </row>
    <row r="466" spans="1:45" s="4721" customFormat="1">
      <c r="A466" s="1135"/>
      <c r="C466" s="4681"/>
      <c r="D466" s="4682"/>
      <c r="E466" s="4683">
        <f>F$29</f>
        <v>0</v>
      </c>
      <c r="F466" s="4684"/>
      <c r="G466" s="4757"/>
      <c r="H466" s="4738"/>
      <c r="I466" s="4738"/>
      <c r="J466" s="4738"/>
      <c r="K466" s="4738"/>
      <c r="L466" s="4738"/>
      <c r="M466" s="4738"/>
      <c r="N466" s="4738"/>
      <c r="O466" s="4738"/>
      <c r="P466" s="4738"/>
      <c r="Q466" s="4738"/>
      <c r="R466" s="4738"/>
      <c r="S466" s="4738"/>
      <c r="T466" s="4738"/>
      <c r="U466" s="4738"/>
      <c r="V466" s="4738"/>
      <c r="W466" s="4738"/>
      <c r="X466" s="4738"/>
      <c r="Y466" s="4738"/>
      <c r="Z466" s="4738"/>
      <c r="AA466" s="4738"/>
      <c r="AB466" s="4738"/>
      <c r="AC466" s="4738"/>
      <c r="AD466" s="4738"/>
      <c r="AE466" s="4738"/>
      <c r="AF466" s="4738"/>
      <c r="AG466" s="4738"/>
      <c r="AH466" s="4738"/>
      <c r="AI466" s="4738"/>
      <c r="AJ466" s="4738"/>
      <c r="AK466" s="4758"/>
      <c r="AL466" s="4666">
        <f t="shared" si="169"/>
        <v>0</v>
      </c>
      <c r="AM466" s="4667">
        <f t="shared" si="170"/>
        <v>0</v>
      </c>
      <c r="AN466" s="4689">
        <f t="shared" si="171"/>
        <v>0</v>
      </c>
      <c r="AO466" s="4668" t="str">
        <f t="shared" si="172"/>
        <v/>
      </c>
      <c r="AP466" s="4679"/>
      <c r="AQ466" s="4528"/>
      <c r="AR466" s="4670">
        <f t="shared" si="173"/>
        <v>0</v>
      </c>
      <c r="AS466" s="4670">
        <f t="shared" si="174"/>
        <v>0</v>
      </c>
    </row>
    <row r="467" spans="1:45" s="4721" customFormat="1" ht="15">
      <c r="A467" s="1135"/>
      <c r="C467" s="4659" t="s">
        <v>1917</v>
      </c>
      <c r="D467" s="4660" t="s">
        <v>1916</v>
      </c>
      <c r="E467" s="4651" t="s">
        <v>2046</v>
      </c>
      <c r="F467" s="4690" t="s">
        <v>2019</v>
      </c>
      <c r="G467" s="4653" t="s">
        <v>2047</v>
      </c>
      <c r="H467" s="4654" t="s">
        <v>2047</v>
      </c>
      <c r="I467" s="4654" t="s">
        <v>2047</v>
      </c>
      <c r="J467" s="4654" t="s">
        <v>2047</v>
      </c>
      <c r="K467" s="4654" t="s">
        <v>2047</v>
      </c>
      <c r="L467" s="4654" t="s">
        <v>1921</v>
      </c>
      <c r="M467" s="4654" t="s">
        <v>2047</v>
      </c>
      <c r="N467" s="4654" t="s">
        <v>1921</v>
      </c>
      <c r="O467" s="4654" t="s">
        <v>2047</v>
      </c>
      <c r="P467" s="4654" t="s">
        <v>2047</v>
      </c>
      <c r="Q467" s="4654" t="s">
        <v>2047</v>
      </c>
      <c r="R467" s="4654" t="s">
        <v>2047</v>
      </c>
      <c r="S467" s="4654" t="s">
        <v>2047</v>
      </c>
      <c r="T467" s="4654" t="s">
        <v>2047</v>
      </c>
      <c r="U467" s="4654" t="s">
        <v>1921</v>
      </c>
      <c r="V467" s="4654" t="s">
        <v>1921</v>
      </c>
      <c r="W467" s="4654" t="s">
        <v>2047</v>
      </c>
      <c r="X467" s="4654" t="s">
        <v>1921</v>
      </c>
      <c r="Y467" s="4654" t="s">
        <v>2047</v>
      </c>
      <c r="Z467" s="4654" t="s">
        <v>2047</v>
      </c>
      <c r="AA467" s="4654" t="s">
        <v>2047</v>
      </c>
      <c r="AB467" s="4654" t="s">
        <v>2047</v>
      </c>
      <c r="AC467" s="4654" t="s">
        <v>1921</v>
      </c>
      <c r="AD467" s="4654" t="s">
        <v>2047</v>
      </c>
      <c r="AE467" s="4654" t="s">
        <v>2047</v>
      </c>
      <c r="AF467" s="4654" t="s">
        <v>1921</v>
      </c>
      <c r="AG467" s="4654" t="s">
        <v>1921</v>
      </c>
      <c r="AH467" s="4654" t="s">
        <v>2047</v>
      </c>
      <c r="AI467" s="4654" t="s">
        <v>1921</v>
      </c>
      <c r="AJ467" s="4654" t="s">
        <v>1921</v>
      </c>
      <c r="AK467" s="4754" t="s">
        <v>2047</v>
      </c>
      <c r="AL467" s="4692"/>
      <c r="AM467" s="4670"/>
      <c r="AN467" s="4693"/>
      <c r="AO467" s="4694"/>
      <c r="AP467" s="4679"/>
      <c r="AQ467" s="4528"/>
      <c r="AR467" s="4532"/>
      <c r="AS467" s="4532"/>
    </row>
    <row r="468" spans="1:45" s="4721" customFormat="1">
      <c r="A468" s="1135"/>
      <c r="C468" s="4671"/>
      <c r="D468" s="4672"/>
      <c r="E468" s="4695" t="s">
        <v>2033</v>
      </c>
      <c r="F468" s="4662"/>
      <c r="G468" s="4737"/>
      <c r="H468" s="4687"/>
      <c r="I468" s="4687"/>
      <c r="J468" s="4687"/>
      <c r="K468" s="4687"/>
      <c r="L468" s="4687"/>
      <c r="M468" s="4687"/>
      <c r="N468" s="4687"/>
      <c r="O468" s="4687"/>
      <c r="P468" s="4687"/>
      <c r="Q468" s="4687"/>
      <c r="R468" s="4687"/>
      <c r="S468" s="4687"/>
      <c r="T468" s="4687"/>
      <c r="U468" s="4687"/>
      <c r="V468" s="4687"/>
      <c r="W468" s="4687"/>
      <c r="X468" s="4687"/>
      <c r="Y468" s="4687"/>
      <c r="Z468" s="4687"/>
      <c r="AA468" s="4687"/>
      <c r="AB468" s="4687"/>
      <c r="AC468" s="4687"/>
      <c r="AD468" s="4687"/>
      <c r="AE468" s="4687"/>
      <c r="AF468" s="4687"/>
      <c r="AG468" s="4687"/>
      <c r="AH468" s="4687"/>
      <c r="AI468" s="4687"/>
      <c r="AJ468" s="4687"/>
      <c r="AK468" s="4759"/>
      <c r="AL468" s="4666">
        <f>IF(E468="","",COUNT($G$458:$AK$458)-AM468)</f>
        <v>0</v>
      </c>
      <c r="AM468" s="4667">
        <f>IF(E468="","",AR468+AS468)</f>
        <v>0</v>
      </c>
      <c r="AN468" s="4667">
        <f>IF(E468="","",COUNTIF(G468:AK468,"休"))</f>
        <v>0</v>
      </c>
      <c r="AO468" s="4668" t="str">
        <f>IF(E468="","",IFERROR(ROUND(AN468/AL468,3),""))</f>
        <v/>
      </c>
      <c r="AP468" s="4679"/>
      <c r="AQ468" s="4528"/>
      <c r="AR468" s="4670">
        <f>+COUNTIF(G468:AK468,"－")</f>
        <v>0</v>
      </c>
      <c r="AS468" s="4670">
        <f>+COUNTIF(G468:AK468,"外")</f>
        <v>0</v>
      </c>
    </row>
    <row r="469" spans="1:45" s="4721" customFormat="1">
      <c r="A469" s="1135"/>
      <c r="C469" s="4671"/>
      <c r="D469" s="4672"/>
      <c r="E469" s="4673" t="s">
        <v>2031</v>
      </c>
      <c r="F469" s="4696"/>
      <c r="G469" s="4674"/>
      <c r="H469" s="4675"/>
      <c r="I469" s="4675"/>
      <c r="J469" s="4675"/>
      <c r="K469" s="4675"/>
      <c r="L469" s="4675"/>
      <c r="M469" s="4675"/>
      <c r="N469" s="4675"/>
      <c r="O469" s="4675"/>
      <c r="P469" s="4675"/>
      <c r="Q469" s="4675"/>
      <c r="R469" s="4675"/>
      <c r="S469" s="4675"/>
      <c r="T469" s="4675"/>
      <c r="U469" s="4675"/>
      <c r="V469" s="4675"/>
      <c r="W469" s="4675"/>
      <c r="X469" s="4675"/>
      <c r="Y469" s="4675"/>
      <c r="Z469" s="4675"/>
      <c r="AA469" s="4675"/>
      <c r="AB469" s="4675"/>
      <c r="AC469" s="4675"/>
      <c r="AD469" s="4675"/>
      <c r="AE469" s="4675"/>
      <c r="AF469" s="4675"/>
      <c r="AG469" s="4675"/>
      <c r="AH469" s="4675"/>
      <c r="AI469" s="4675"/>
      <c r="AJ469" s="4675"/>
      <c r="AK469" s="4730"/>
      <c r="AL469" s="4666">
        <f>IF(E469="","",COUNT($G$458:$AK$458)-AM469)</f>
        <v>0</v>
      </c>
      <c r="AM469" s="4667">
        <f>IF(E469="","",AR469+AS469)</f>
        <v>0</v>
      </c>
      <c r="AN469" s="4667">
        <f>IF(E469="","",COUNTIF(G469:AK469,"休"))</f>
        <v>0</v>
      </c>
      <c r="AO469" s="4668" t="str">
        <f>IF(E469="","",IFERROR(ROUND(AN469/AL469,3),""))</f>
        <v/>
      </c>
      <c r="AP469" s="4679"/>
      <c r="AQ469" s="4528"/>
      <c r="AR469" s="4670">
        <f>+COUNTIF(G469:AK469,"－")</f>
        <v>0</v>
      </c>
      <c r="AS469" s="4670">
        <f>+COUNTIF(G469:AK469,"外")</f>
        <v>0</v>
      </c>
    </row>
    <row r="470" spans="1:45" s="4721" customFormat="1">
      <c r="A470" s="1135"/>
      <c r="C470" s="4671"/>
      <c r="D470" s="4672"/>
      <c r="E470" s="4528"/>
      <c r="F470" s="4696"/>
      <c r="G470" s="4674"/>
      <c r="H470" s="4675"/>
      <c r="I470" s="4675"/>
      <c r="J470" s="4675"/>
      <c r="K470" s="4675"/>
      <c r="L470" s="4675"/>
      <c r="M470" s="4675"/>
      <c r="N470" s="4675"/>
      <c r="O470" s="4675"/>
      <c r="P470" s="4675"/>
      <c r="Q470" s="4675"/>
      <c r="R470" s="4675"/>
      <c r="S470" s="4675"/>
      <c r="T470" s="4675"/>
      <c r="U470" s="4675"/>
      <c r="V470" s="4675"/>
      <c r="W470" s="4675"/>
      <c r="X470" s="4675"/>
      <c r="Y470" s="4675"/>
      <c r="Z470" s="4675"/>
      <c r="AA470" s="4675"/>
      <c r="AB470" s="4675"/>
      <c r="AC470" s="4675"/>
      <c r="AD470" s="4675"/>
      <c r="AE470" s="4675"/>
      <c r="AF470" s="4675"/>
      <c r="AG470" s="4675"/>
      <c r="AH470" s="4675"/>
      <c r="AI470" s="4675"/>
      <c r="AJ470" s="4675"/>
      <c r="AK470" s="4730"/>
      <c r="AL470" s="4666" t="str">
        <f>IF(E470="","",COUNT($G$458:$AK$458)-AM470)</f>
        <v/>
      </c>
      <c r="AM470" s="4667" t="str">
        <f>IF(E470="","",AR470+AS470)</f>
        <v/>
      </c>
      <c r="AN470" s="4667" t="str">
        <f>IF(E470="","",COUNTIF(G470:AK470,"休"))</f>
        <v/>
      </c>
      <c r="AO470" s="4668" t="str">
        <f>IF(E470="","",IFERROR(ROUND(AN470/AL470,3),""))</f>
        <v/>
      </c>
      <c r="AP470" s="4679"/>
      <c r="AQ470" s="4528"/>
      <c r="AR470" s="4670">
        <f>+COUNTIF(G470:AK470,"－")</f>
        <v>0</v>
      </c>
      <c r="AS470" s="4670">
        <f>+COUNTIF(G470:AK470,"外")</f>
        <v>0</v>
      </c>
    </row>
    <row r="471" spans="1:45" s="4721" customFormat="1">
      <c r="A471" s="1135"/>
      <c r="C471" s="4671"/>
      <c r="D471" s="4682"/>
      <c r="E471" s="4697"/>
      <c r="F471" s="4698"/>
      <c r="G471" s="4757"/>
      <c r="H471" s="4738"/>
      <c r="I471" s="4738"/>
      <c r="J471" s="4738"/>
      <c r="K471" s="4738"/>
      <c r="L471" s="4738"/>
      <c r="M471" s="4738"/>
      <c r="N471" s="4738"/>
      <c r="O471" s="4738"/>
      <c r="P471" s="4738"/>
      <c r="Q471" s="4738"/>
      <c r="R471" s="4738"/>
      <c r="S471" s="4738"/>
      <c r="T471" s="4738"/>
      <c r="U471" s="4738"/>
      <c r="V471" s="4738"/>
      <c r="W471" s="4738"/>
      <c r="X471" s="4738"/>
      <c r="Y471" s="4738"/>
      <c r="Z471" s="4738"/>
      <c r="AA471" s="4738"/>
      <c r="AB471" s="4738"/>
      <c r="AC471" s="4738"/>
      <c r="AD471" s="4738"/>
      <c r="AE471" s="4738"/>
      <c r="AF471" s="4738"/>
      <c r="AG471" s="4738"/>
      <c r="AH471" s="4738"/>
      <c r="AI471" s="4738"/>
      <c r="AJ471" s="4738"/>
      <c r="AK471" s="4758"/>
      <c r="AL471" s="4666" t="str">
        <f>IF(E471="","",COUNT($G$458:$AK$458)-AM471)</f>
        <v/>
      </c>
      <c r="AM471" s="4667" t="str">
        <f>IF(E471="","",AR471+AS471)</f>
        <v/>
      </c>
      <c r="AN471" s="4667" t="str">
        <f>IF(E471="","",COUNTIF(G471:AK471,"休"))</f>
        <v/>
      </c>
      <c r="AO471" s="4668" t="str">
        <f>IF(E471="","",IFERROR(ROUND(AN471/AL471,3),""))</f>
        <v/>
      </c>
      <c r="AP471" s="4679"/>
      <c r="AQ471" s="4528"/>
      <c r="AR471" s="4670">
        <f>+COUNTIF(G471:AK471,"－")</f>
        <v>0</v>
      </c>
      <c r="AS471" s="4670">
        <f>+COUNTIF(G471:AK471,"外")</f>
        <v>0</v>
      </c>
    </row>
    <row r="472" spans="1:45" s="4721" customFormat="1" ht="15">
      <c r="A472" s="1135"/>
      <c r="C472" s="4671"/>
      <c r="D472" s="4660" t="s">
        <v>1915</v>
      </c>
      <c r="E472" s="4651" t="s">
        <v>2046</v>
      </c>
      <c r="F472" s="4700" t="s">
        <v>2019</v>
      </c>
      <c r="G472" s="4653" t="s">
        <v>233</v>
      </c>
      <c r="H472" s="4654" t="s">
        <v>233</v>
      </c>
      <c r="I472" s="4654" t="s">
        <v>233</v>
      </c>
      <c r="J472" s="4654" t="s">
        <v>233</v>
      </c>
      <c r="K472" s="4654" t="s">
        <v>233</v>
      </c>
      <c r="L472" s="4654" t="s">
        <v>233</v>
      </c>
      <c r="M472" s="4654" t="s">
        <v>233</v>
      </c>
      <c r="N472" s="4654" t="s">
        <v>233</v>
      </c>
      <c r="O472" s="4654" t="s">
        <v>233</v>
      </c>
      <c r="P472" s="4654" t="s">
        <v>233</v>
      </c>
      <c r="Q472" s="4654" t="s">
        <v>233</v>
      </c>
      <c r="R472" s="4654" t="s">
        <v>233</v>
      </c>
      <c r="S472" s="4654" t="s">
        <v>233</v>
      </c>
      <c r="T472" s="4654" t="s">
        <v>233</v>
      </c>
      <c r="U472" s="4654" t="s">
        <v>233</v>
      </c>
      <c r="V472" s="4654" t="s">
        <v>233</v>
      </c>
      <c r="W472" s="4654" t="s">
        <v>233</v>
      </c>
      <c r="X472" s="4654" t="s">
        <v>233</v>
      </c>
      <c r="Y472" s="4654" t="s">
        <v>233</v>
      </c>
      <c r="Z472" s="4654" t="s">
        <v>233</v>
      </c>
      <c r="AA472" s="4654" t="s">
        <v>233</v>
      </c>
      <c r="AB472" s="4654" t="s">
        <v>233</v>
      </c>
      <c r="AC472" s="4654" t="s">
        <v>233</v>
      </c>
      <c r="AD472" s="4654" t="s">
        <v>233</v>
      </c>
      <c r="AE472" s="4654" t="s">
        <v>233</v>
      </c>
      <c r="AF472" s="4654" t="s">
        <v>233</v>
      </c>
      <c r="AG472" s="4654" t="s">
        <v>233</v>
      </c>
      <c r="AH472" s="4654" t="s">
        <v>233</v>
      </c>
      <c r="AI472" s="4654" t="s">
        <v>233</v>
      </c>
      <c r="AJ472" s="4654" t="s">
        <v>233</v>
      </c>
      <c r="AK472" s="4754" t="s">
        <v>233</v>
      </c>
      <c r="AL472" s="4692"/>
      <c r="AM472" s="4670"/>
      <c r="AN472" s="4701"/>
      <c r="AO472" s="4694"/>
      <c r="AP472" s="4679"/>
      <c r="AQ472" s="4528"/>
      <c r="AR472" s="4532"/>
      <c r="AS472" s="4532"/>
    </row>
    <row r="473" spans="1:45" s="4721" customFormat="1">
      <c r="A473" s="1135"/>
      <c r="C473" s="4671"/>
      <c r="D473" s="4672"/>
      <c r="E473" s="4702" t="s">
        <v>2031</v>
      </c>
      <c r="F473" s="4662"/>
      <c r="G473" s="4737"/>
      <c r="H473" s="4687"/>
      <c r="I473" s="4687"/>
      <c r="J473" s="4687"/>
      <c r="K473" s="4687"/>
      <c r="L473" s="4687"/>
      <c r="M473" s="4687"/>
      <c r="N473" s="4687"/>
      <c r="O473" s="4687"/>
      <c r="P473" s="4687"/>
      <c r="Q473" s="4687"/>
      <c r="R473" s="4687"/>
      <c r="S473" s="4687"/>
      <c r="T473" s="4687"/>
      <c r="U473" s="4687"/>
      <c r="V473" s="4687"/>
      <c r="W473" s="4687"/>
      <c r="X473" s="4687"/>
      <c r="Y473" s="4687"/>
      <c r="Z473" s="4687"/>
      <c r="AA473" s="4687"/>
      <c r="AB473" s="4687"/>
      <c r="AC473" s="4687"/>
      <c r="AD473" s="4687"/>
      <c r="AE473" s="4687"/>
      <c r="AF473" s="4687"/>
      <c r="AG473" s="4687"/>
      <c r="AH473" s="4687"/>
      <c r="AI473" s="4687"/>
      <c r="AJ473" s="4687"/>
      <c r="AK473" s="4759"/>
      <c r="AL473" s="4666">
        <f>IF(E473="","",COUNT($G$458:$AK$458)-AM473)</f>
        <v>0</v>
      </c>
      <c r="AM473" s="4667">
        <f>IF(E473="","",AR473+AS473)</f>
        <v>0</v>
      </c>
      <c r="AN473" s="4667">
        <f>IF(E473="","",COUNTIF(G473:AK473,"休"))</f>
        <v>0</v>
      </c>
      <c r="AO473" s="4668" t="str">
        <f>IF(E473="","",IFERROR(ROUND(AN473/AL473,3),""))</f>
        <v/>
      </c>
      <c r="AP473" s="4679"/>
      <c r="AQ473" s="4528"/>
      <c r="AR473" s="4670">
        <f>+COUNTIF(G473:AK473,"－")</f>
        <v>0</v>
      </c>
      <c r="AS473" s="4670">
        <f>+COUNTIF(G473:AK473,"外")</f>
        <v>0</v>
      </c>
    </row>
    <row r="474" spans="1:45" s="4721" customFormat="1">
      <c r="A474" s="1135"/>
      <c r="C474" s="4671"/>
      <c r="D474" s="4672"/>
      <c r="E474" s="4528"/>
      <c r="F474" s="4696"/>
      <c r="G474" s="4674"/>
      <c r="H474" s="4675"/>
      <c r="I474" s="4675"/>
      <c r="J474" s="4675"/>
      <c r="K474" s="4675"/>
      <c r="L474" s="4675"/>
      <c r="M474" s="4675"/>
      <c r="N474" s="4675"/>
      <c r="O474" s="4675"/>
      <c r="P474" s="4675"/>
      <c r="Q474" s="4675"/>
      <c r="R474" s="4675"/>
      <c r="S474" s="4675"/>
      <c r="T474" s="4675"/>
      <c r="U474" s="4675"/>
      <c r="V474" s="4675"/>
      <c r="W474" s="4675"/>
      <c r="X474" s="4675"/>
      <c r="Y474" s="4675"/>
      <c r="Z474" s="4675"/>
      <c r="AA474" s="4675"/>
      <c r="AB474" s="4675"/>
      <c r="AC474" s="4675"/>
      <c r="AD474" s="4675"/>
      <c r="AE474" s="4675"/>
      <c r="AF474" s="4675"/>
      <c r="AG474" s="4675"/>
      <c r="AH474" s="4675"/>
      <c r="AI474" s="4675"/>
      <c r="AJ474" s="4675"/>
      <c r="AK474" s="4730"/>
      <c r="AL474" s="4666" t="str">
        <f>IF(E474="","",COUNT($G$458:$AK$458)-AM474)</f>
        <v/>
      </c>
      <c r="AM474" s="4667" t="str">
        <f>IF(E474="","",AR474+AS474)</f>
        <v/>
      </c>
      <c r="AN474" s="4667" t="str">
        <f>IF(E474="","",COUNTIF(G474:AK474,"休"))</f>
        <v/>
      </c>
      <c r="AO474" s="4668" t="str">
        <f>IF(E474="","",IFERROR(ROUND(AN474/AL474,3),""))</f>
        <v/>
      </c>
      <c r="AP474" s="4679"/>
      <c r="AQ474" s="4528"/>
      <c r="AR474" s="4670">
        <f>+COUNTIF(G474:AK474,"－")</f>
        <v>0</v>
      </c>
      <c r="AS474" s="4670">
        <f>+COUNTIF(G474:AK474,"外")</f>
        <v>0</v>
      </c>
    </row>
    <row r="475" spans="1:45" s="4721" customFormat="1">
      <c r="A475" s="1135"/>
      <c r="C475" s="4671"/>
      <c r="D475" s="4672"/>
      <c r="E475" s="4704"/>
      <c r="F475" s="4696"/>
      <c r="G475" s="4674"/>
      <c r="H475" s="4675"/>
      <c r="I475" s="4675"/>
      <c r="J475" s="4675"/>
      <c r="K475" s="4675"/>
      <c r="L475" s="4675"/>
      <c r="M475" s="4675"/>
      <c r="N475" s="4675"/>
      <c r="O475" s="4675"/>
      <c r="P475" s="4675"/>
      <c r="Q475" s="4675"/>
      <c r="R475" s="4675"/>
      <c r="S475" s="4675"/>
      <c r="T475" s="4675"/>
      <c r="U475" s="4675"/>
      <c r="V475" s="4675"/>
      <c r="W475" s="4675"/>
      <c r="X475" s="4675"/>
      <c r="Y475" s="4675"/>
      <c r="Z475" s="4675"/>
      <c r="AA475" s="4675"/>
      <c r="AB475" s="4675"/>
      <c r="AC475" s="4675"/>
      <c r="AD475" s="4675"/>
      <c r="AE475" s="4675"/>
      <c r="AF475" s="4675"/>
      <c r="AG475" s="4675"/>
      <c r="AH475" s="4675"/>
      <c r="AI475" s="4675"/>
      <c r="AJ475" s="4675"/>
      <c r="AK475" s="4730"/>
      <c r="AL475" s="4666" t="str">
        <f>IF(E475="","",COUNT($G$458:$AK$458)-AM475)</f>
        <v/>
      </c>
      <c r="AM475" s="4667" t="str">
        <f>IF(E475="","",AR475+AS475)</f>
        <v/>
      </c>
      <c r="AN475" s="4667" t="str">
        <f>IF(E475="","",COUNTIF(G475:AK475,"休"))</f>
        <v/>
      </c>
      <c r="AO475" s="4668" t="str">
        <f>IF(E475="","",IFERROR(ROUND(AN475/AL475,3),""))</f>
        <v/>
      </c>
      <c r="AP475" s="4679"/>
      <c r="AQ475" s="4528"/>
      <c r="AR475" s="4670">
        <f>+COUNTIF(G475:AK475,"－")</f>
        <v>0</v>
      </c>
      <c r="AS475" s="4670">
        <f>+COUNTIF(G475:AK475,"外")</f>
        <v>0</v>
      </c>
    </row>
    <row r="476" spans="1:45" s="4721" customFormat="1" ht="14.25" thickBot="1">
      <c r="A476" s="1135"/>
      <c r="C476" s="4681"/>
      <c r="D476" s="4682"/>
      <c r="E476" s="4697"/>
      <c r="F476" s="4698"/>
      <c r="G476" s="4757"/>
      <c r="H476" s="4738"/>
      <c r="I476" s="4738"/>
      <c r="J476" s="4738"/>
      <c r="K476" s="4738"/>
      <c r="L476" s="4738"/>
      <c r="M476" s="4738"/>
      <c r="N476" s="4738"/>
      <c r="O476" s="4738"/>
      <c r="P476" s="4738"/>
      <c r="Q476" s="4738"/>
      <c r="R476" s="4738"/>
      <c r="S476" s="4738"/>
      <c r="T476" s="4738"/>
      <c r="U476" s="4738"/>
      <c r="V476" s="4738"/>
      <c r="W476" s="4738"/>
      <c r="X476" s="4738"/>
      <c r="Y476" s="4738"/>
      <c r="Z476" s="4738"/>
      <c r="AA476" s="4738"/>
      <c r="AB476" s="4738"/>
      <c r="AC476" s="4738"/>
      <c r="AD476" s="4738"/>
      <c r="AE476" s="4738"/>
      <c r="AF476" s="4738"/>
      <c r="AG476" s="4738"/>
      <c r="AH476" s="4738"/>
      <c r="AI476" s="4738"/>
      <c r="AJ476" s="4738"/>
      <c r="AK476" s="4758"/>
      <c r="AL476" s="4707" t="str">
        <f>IF(E476="","",COUNT($G$458:$AK$458)-AM476)</f>
        <v/>
      </c>
      <c r="AM476" s="4689" t="str">
        <f>IF(E476="","",AR476+AS476)</f>
        <v/>
      </c>
      <c r="AN476" s="4689" t="str">
        <f>IF(E476="","",COUNTIF(G476:AK476,"休"))</f>
        <v/>
      </c>
      <c r="AO476" s="4668" t="str">
        <f>IF(E476="","",IFERROR(ROUND(AN476/AL476,3),""))</f>
        <v/>
      </c>
      <c r="AP476" s="4709"/>
      <c r="AQ476" s="4528"/>
      <c r="AR476" s="4670">
        <f>+COUNTIF(G476:AK476,"－")</f>
        <v>0</v>
      </c>
      <c r="AS476" s="4670">
        <f>+COUNTIF(G476:AK476,"外")</f>
        <v>0</v>
      </c>
    </row>
    <row r="477" spans="1:45" s="4721" customFormat="1" ht="14.25" thickBot="1">
      <c r="A477" s="1135"/>
      <c r="C477" s="4710"/>
      <c r="D477" s="4711"/>
      <c r="E477" s="4704"/>
      <c r="F477" s="4623"/>
      <c r="G477" s="4665"/>
      <c r="H477" s="4665"/>
      <c r="I477" s="4665"/>
      <c r="J477" s="4665"/>
      <c r="K477" s="4665"/>
      <c r="L477" s="4665"/>
      <c r="M477" s="4665"/>
      <c r="N477" s="4665"/>
      <c r="O477" s="4665"/>
      <c r="P477" s="4665"/>
      <c r="Q477" s="4665"/>
      <c r="R477" s="4665"/>
      <c r="S477" s="4665"/>
      <c r="T477" s="4665"/>
      <c r="U477" s="4665"/>
      <c r="V477" s="4665"/>
      <c r="W477" s="4665"/>
      <c r="X477" s="4665"/>
      <c r="Y477" s="4665"/>
      <c r="Z477" s="4665"/>
      <c r="AA477" s="4665"/>
      <c r="AB477" s="4665"/>
      <c r="AC477" s="4665"/>
      <c r="AD477" s="4665"/>
      <c r="AE477" s="4665"/>
      <c r="AF477" s="4665"/>
      <c r="AG477" s="4665"/>
      <c r="AH477" s="4665"/>
      <c r="AI477" s="4665"/>
      <c r="AJ477" s="4665"/>
      <c r="AK477" s="4665"/>
      <c r="AL477" s="4712"/>
      <c r="AM477" s="4713"/>
      <c r="AN477" s="4713"/>
      <c r="AO477" s="4714" t="s">
        <v>2018</v>
      </c>
      <c r="AP477" s="4715" t="e">
        <f>IF(AP461&gt;=0.285,"OK","NG")</f>
        <v>#DIV/0!</v>
      </c>
      <c r="AQ477" s="4528"/>
      <c r="AR477" s="4713"/>
      <c r="AS477" s="4713"/>
    </row>
    <row r="479" spans="1:45" hidden="1">
      <c r="G479" s="4529" t="e">
        <f>YEAR(G482)</f>
        <v>#VALUE!</v>
      </c>
      <c r="H479" s="4529" t="e">
        <f>MONTH(G482)</f>
        <v>#VALUE!</v>
      </c>
    </row>
    <row r="480" spans="1:45">
      <c r="C480" s="4624"/>
      <c r="D480" s="4625"/>
      <c r="E480" s="4626"/>
      <c r="F480" s="4717" t="s">
        <v>2022</v>
      </c>
      <c r="G480" s="4628" t="e">
        <f>G482</f>
        <v>#VALUE!</v>
      </c>
      <c r="H480" s="4629"/>
      <c r="I480" s="4629"/>
      <c r="J480" s="4629"/>
      <c r="K480" s="4629"/>
      <c r="L480" s="4629"/>
      <c r="M480" s="4629"/>
      <c r="N480" s="4629"/>
      <c r="O480" s="4629"/>
      <c r="P480" s="4629"/>
      <c r="Q480" s="4629"/>
      <c r="R480" s="4629"/>
      <c r="S480" s="4629"/>
      <c r="T480" s="4629"/>
      <c r="U480" s="4629"/>
      <c r="V480" s="4629"/>
      <c r="W480" s="4629"/>
      <c r="X480" s="4629"/>
      <c r="Y480" s="4629"/>
      <c r="Z480" s="4629"/>
      <c r="AA480" s="4629"/>
      <c r="AB480" s="4629"/>
      <c r="AC480" s="4629"/>
      <c r="AD480" s="4629"/>
      <c r="AE480" s="4629"/>
      <c r="AF480" s="4629"/>
      <c r="AG480" s="4629"/>
      <c r="AH480" s="4629"/>
      <c r="AI480" s="4629"/>
      <c r="AJ480" s="4629"/>
      <c r="AK480" s="4629"/>
      <c r="AL480" s="4739" t="s">
        <v>2045</v>
      </c>
      <c r="AM480" s="4740" t="s">
        <v>2044</v>
      </c>
      <c r="AN480" s="4741" t="s">
        <v>1920</v>
      </c>
      <c r="AO480" s="4553" t="s">
        <v>2043</v>
      </c>
      <c r="AP480" s="4551" t="s">
        <v>2042</v>
      </c>
      <c r="AR480" s="4631" t="s">
        <v>1950</v>
      </c>
      <c r="AS480" s="4631" t="s">
        <v>1951</v>
      </c>
    </row>
    <row r="481" spans="1:45" hidden="1">
      <c r="C481" s="4632"/>
      <c r="D481" s="4633"/>
      <c r="E481" s="4634"/>
      <c r="F481" s="4718"/>
      <c r="G481" s="4640" t="e">
        <f>DATE($G479,$H479,1)</f>
        <v>#VALUE!</v>
      </c>
      <c r="H481" s="4640" t="e">
        <f t="shared" ref="H481:AK481" si="175">G481+1</f>
        <v>#VALUE!</v>
      </c>
      <c r="I481" s="4640" t="e">
        <f t="shared" si="175"/>
        <v>#VALUE!</v>
      </c>
      <c r="J481" s="4640" t="e">
        <f t="shared" si="175"/>
        <v>#VALUE!</v>
      </c>
      <c r="K481" s="4640" t="e">
        <f t="shared" si="175"/>
        <v>#VALUE!</v>
      </c>
      <c r="L481" s="4640" t="e">
        <f t="shared" si="175"/>
        <v>#VALUE!</v>
      </c>
      <c r="M481" s="4640" t="e">
        <f t="shared" si="175"/>
        <v>#VALUE!</v>
      </c>
      <c r="N481" s="4640" t="e">
        <f t="shared" si="175"/>
        <v>#VALUE!</v>
      </c>
      <c r="O481" s="4640" t="e">
        <f t="shared" si="175"/>
        <v>#VALUE!</v>
      </c>
      <c r="P481" s="4640" t="e">
        <f t="shared" si="175"/>
        <v>#VALUE!</v>
      </c>
      <c r="Q481" s="4640" t="e">
        <f t="shared" si="175"/>
        <v>#VALUE!</v>
      </c>
      <c r="R481" s="4640" t="e">
        <f t="shared" si="175"/>
        <v>#VALUE!</v>
      </c>
      <c r="S481" s="4640" t="e">
        <f t="shared" si="175"/>
        <v>#VALUE!</v>
      </c>
      <c r="T481" s="4640" t="e">
        <f t="shared" si="175"/>
        <v>#VALUE!</v>
      </c>
      <c r="U481" s="4640" t="e">
        <f t="shared" si="175"/>
        <v>#VALUE!</v>
      </c>
      <c r="V481" s="4640" t="e">
        <f t="shared" si="175"/>
        <v>#VALUE!</v>
      </c>
      <c r="W481" s="4640" t="e">
        <f t="shared" si="175"/>
        <v>#VALUE!</v>
      </c>
      <c r="X481" s="4640" t="e">
        <f t="shared" si="175"/>
        <v>#VALUE!</v>
      </c>
      <c r="Y481" s="4640" t="e">
        <f t="shared" si="175"/>
        <v>#VALUE!</v>
      </c>
      <c r="Z481" s="4640" t="e">
        <f t="shared" si="175"/>
        <v>#VALUE!</v>
      </c>
      <c r="AA481" s="4640" t="e">
        <f t="shared" si="175"/>
        <v>#VALUE!</v>
      </c>
      <c r="AB481" s="4640" t="e">
        <f t="shared" si="175"/>
        <v>#VALUE!</v>
      </c>
      <c r="AC481" s="4640" t="e">
        <f t="shared" si="175"/>
        <v>#VALUE!</v>
      </c>
      <c r="AD481" s="4640" t="e">
        <f t="shared" si="175"/>
        <v>#VALUE!</v>
      </c>
      <c r="AE481" s="4640" t="e">
        <f t="shared" si="175"/>
        <v>#VALUE!</v>
      </c>
      <c r="AF481" s="4640" t="e">
        <f t="shared" si="175"/>
        <v>#VALUE!</v>
      </c>
      <c r="AG481" s="4640" t="e">
        <f t="shared" si="175"/>
        <v>#VALUE!</v>
      </c>
      <c r="AH481" s="4640" t="e">
        <f t="shared" si="175"/>
        <v>#VALUE!</v>
      </c>
      <c r="AI481" s="4640" t="e">
        <f t="shared" si="175"/>
        <v>#VALUE!</v>
      </c>
      <c r="AJ481" s="4640" t="e">
        <f t="shared" si="175"/>
        <v>#VALUE!</v>
      </c>
      <c r="AK481" s="4640" t="e">
        <f t="shared" si="175"/>
        <v>#VALUE!</v>
      </c>
      <c r="AL481" s="4742"/>
      <c r="AM481" s="4743"/>
      <c r="AN481" s="4744"/>
      <c r="AO481" s="4553"/>
      <c r="AP481" s="4551"/>
      <c r="AR481" s="4631"/>
      <c r="AS481" s="4631"/>
    </row>
    <row r="482" spans="1:45">
      <c r="C482" s="4632"/>
      <c r="D482" s="4633"/>
      <c r="E482" s="4634"/>
      <c r="F482" s="4719" t="s">
        <v>1655</v>
      </c>
      <c r="G482" s="4720" t="e">
        <f>IF(EDATE(G457,1)&gt;$G$7,"",EDATE(G457,1))</f>
        <v>#VALUE!</v>
      </c>
      <c r="H482" s="4640" t="e">
        <f t="shared" ref="H482:AK482" si="176">IF(H481&gt;$G$7,"",IF(G482=EOMONTH(DATE($G479,$H479,1),0),"",IF(G482="","",G482+1)))</f>
        <v>#VALUE!</v>
      </c>
      <c r="I482" s="4640" t="e">
        <f t="shared" si="176"/>
        <v>#VALUE!</v>
      </c>
      <c r="J482" s="4640" t="e">
        <f t="shared" si="176"/>
        <v>#VALUE!</v>
      </c>
      <c r="K482" s="4640" t="e">
        <f t="shared" si="176"/>
        <v>#VALUE!</v>
      </c>
      <c r="L482" s="4640" t="e">
        <f t="shared" si="176"/>
        <v>#VALUE!</v>
      </c>
      <c r="M482" s="4640" t="e">
        <f t="shared" si="176"/>
        <v>#VALUE!</v>
      </c>
      <c r="N482" s="4640" t="e">
        <f t="shared" si="176"/>
        <v>#VALUE!</v>
      </c>
      <c r="O482" s="4640" t="e">
        <f t="shared" si="176"/>
        <v>#VALUE!</v>
      </c>
      <c r="P482" s="4640" t="e">
        <f t="shared" si="176"/>
        <v>#VALUE!</v>
      </c>
      <c r="Q482" s="4640" t="e">
        <f t="shared" si="176"/>
        <v>#VALUE!</v>
      </c>
      <c r="R482" s="4640" t="e">
        <f t="shared" si="176"/>
        <v>#VALUE!</v>
      </c>
      <c r="S482" s="4640" t="e">
        <f t="shared" si="176"/>
        <v>#VALUE!</v>
      </c>
      <c r="T482" s="4640" t="e">
        <f t="shared" si="176"/>
        <v>#VALUE!</v>
      </c>
      <c r="U482" s="4640" t="e">
        <f t="shared" si="176"/>
        <v>#VALUE!</v>
      </c>
      <c r="V482" s="4640" t="e">
        <f t="shared" si="176"/>
        <v>#VALUE!</v>
      </c>
      <c r="W482" s="4640" t="e">
        <f t="shared" si="176"/>
        <v>#VALUE!</v>
      </c>
      <c r="X482" s="4640" t="e">
        <f t="shared" si="176"/>
        <v>#VALUE!</v>
      </c>
      <c r="Y482" s="4640" t="e">
        <f t="shared" si="176"/>
        <v>#VALUE!</v>
      </c>
      <c r="Z482" s="4640" t="e">
        <f t="shared" si="176"/>
        <v>#VALUE!</v>
      </c>
      <c r="AA482" s="4640" t="e">
        <f t="shared" si="176"/>
        <v>#VALUE!</v>
      </c>
      <c r="AB482" s="4640" t="e">
        <f t="shared" si="176"/>
        <v>#VALUE!</v>
      </c>
      <c r="AC482" s="4640" t="e">
        <f t="shared" si="176"/>
        <v>#VALUE!</v>
      </c>
      <c r="AD482" s="4640" t="e">
        <f t="shared" si="176"/>
        <v>#VALUE!</v>
      </c>
      <c r="AE482" s="4640" t="e">
        <f t="shared" si="176"/>
        <v>#VALUE!</v>
      </c>
      <c r="AF482" s="4640" t="e">
        <f t="shared" si="176"/>
        <v>#VALUE!</v>
      </c>
      <c r="AG482" s="4640" t="e">
        <f t="shared" si="176"/>
        <v>#VALUE!</v>
      </c>
      <c r="AH482" s="4640" t="e">
        <f t="shared" si="176"/>
        <v>#VALUE!</v>
      </c>
      <c r="AI482" s="4640" t="e">
        <f t="shared" si="176"/>
        <v>#VALUE!</v>
      </c>
      <c r="AJ482" s="4640" t="e">
        <f t="shared" si="176"/>
        <v>#VALUE!</v>
      </c>
      <c r="AK482" s="4640" t="e">
        <f t="shared" si="176"/>
        <v>#VALUE!</v>
      </c>
      <c r="AL482" s="4742"/>
      <c r="AM482" s="4743"/>
      <c r="AN482" s="4744"/>
      <c r="AO482" s="4553"/>
      <c r="AP482" s="4551"/>
      <c r="AR482" s="4631"/>
      <c r="AS482" s="4631"/>
    </row>
    <row r="483" spans="1:45" s="4721" customFormat="1">
      <c r="A483" s="1135"/>
      <c r="C483" s="4642"/>
      <c r="D483" s="4643"/>
      <c r="E483" s="4644"/>
      <c r="F483" s="4722" t="s">
        <v>1905</v>
      </c>
      <c r="G483" s="4723" t="str">
        <f t="shared" ref="G483:AK483" si="177">IFERROR(TEXT(WEEKDAY(+G482),"aaa"),"")</f>
        <v/>
      </c>
      <c r="H483" s="4723" t="str">
        <f t="shared" si="177"/>
        <v/>
      </c>
      <c r="I483" s="4723" t="str">
        <f t="shared" si="177"/>
        <v/>
      </c>
      <c r="J483" s="4723" t="str">
        <f t="shared" si="177"/>
        <v/>
      </c>
      <c r="K483" s="4723" t="str">
        <f t="shared" si="177"/>
        <v/>
      </c>
      <c r="L483" s="4723" t="str">
        <f t="shared" si="177"/>
        <v/>
      </c>
      <c r="M483" s="4723" t="str">
        <f t="shared" si="177"/>
        <v/>
      </c>
      <c r="N483" s="4723" t="str">
        <f t="shared" si="177"/>
        <v/>
      </c>
      <c r="O483" s="4723" t="str">
        <f t="shared" si="177"/>
        <v/>
      </c>
      <c r="P483" s="4723" t="str">
        <f t="shared" si="177"/>
        <v/>
      </c>
      <c r="Q483" s="4723" t="str">
        <f t="shared" si="177"/>
        <v/>
      </c>
      <c r="R483" s="4723" t="str">
        <f t="shared" si="177"/>
        <v/>
      </c>
      <c r="S483" s="4723" t="str">
        <f t="shared" si="177"/>
        <v/>
      </c>
      <c r="T483" s="4723" t="str">
        <f t="shared" si="177"/>
        <v/>
      </c>
      <c r="U483" s="4723" t="str">
        <f t="shared" si="177"/>
        <v/>
      </c>
      <c r="V483" s="4723" t="str">
        <f t="shared" si="177"/>
        <v/>
      </c>
      <c r="W483" s="4723" t="str">
        <f t="shared" si="177"/>
        <v/>
      </c>
      <c r="X483" s="4723" t="str">
        <f t="shared" si="177"/>
        <v/>
      </c>
      <c r="Y483" s="4723" t="str">
        <f t="shared" si="177"/>
        <v/>
      </c>
      <c r="Z483" s="4723" t="str">
        <f t="shared" si="177"/>
        <v/>
      </c>
      <c r="AA483" s="4723" t="str">
        <f t="shared" si="177"/>
        <v/>
      </c>
      <c r="AB483" s="4723" t="str">
        <f t="shared" si="177"/>
        <v/>
      </c>
      <c r="AC483" s="4723" t="str">
        <f t="shared" si="177"/>
        <v/>
      </c>
      <c r="AD483" s="4723" t="str">
        <f t="shared" si="177"/>
        <v/>
      </c>
      <c r="AE483" s="4723" t="str">
        <f t="shared" si="177"/>
        <v/>
      </c>
      <c r="AF483" s="4723" t="str">
        <f t="shared" si="177"/>
        <v/>
      </c>
      <c r="AG483" s="4723" t="str">
        <f t="shared" si="177"/>
        <v/>
      </c>
      <c r="AH483" s="4723" t="str">
        <f t="shared" si="177"/>
        <v/>
      </c>
      <c r="AI483" s="4723" t="str">
        <f t="shared" si="177"/>
        <v/>
      </c>
      <c r="AJ483" s="4723" t="str">
        <f t="shared" si="177"/>
        <v/>
      </c>
      <c r="AK483" s="4723" t="str">
        <f t="shared" si="177"/>
        <v/>
      </c>
      <c r="AL483" s="4742"/>
      <c r="AM483" s="4743"/>
      <c r="AN483" s="4744"/>
      <c r="AO483" s="4553"/>
      <c r="AP483" s="4551"/>
      <c r="AQ483" s="4528"/>
      <c r="AR483" s="4631"/>
      <c r="AS483" s="4631"/>
    </row>
    <row r="484" spans="1:45" s="4721" customFormat="1" ht="21" customHeight="1">
      <c r="A484" s="1135"/>
      <c r="C484" s="4724" t="s">
        <v>2041</v>
      </c>
      <c r="D484" s="4725" t="s">
        <v>2049</v>
      </c>
      <c r="E484" s="4651" t="s">
        <v>2046</v>
      </c>
      <c r="F484" s="4652" t="s">
        <v>2019</v>
      </c>
      <c r="G484" s="4653" t="s">
        <v>233</v>
      </c>
      <c r="H484" s="4654" t="s">
        <v>233</v>
      </c>
      <c r="I484" s="4654" t="s">
        <v>233</v>
      </c>
      <c r="J484" s="4654" t="s">
        <v>233</v>
      </c>
      <c r="K484" s="4654" t="s">
        <v>233</v>
      </c>
      <c r="L484" s="4654" t="s">
        <v>233</v>
      </c>
      <c r="M484" s="4654" t="s">
        <v>233</v>
      </c>
      <c r="N484" s="4654" t="s">
        <v>233</v>
      </c>
      <c r="O484" s="4654" t="s">
        <v>233</v>
      </c>
      <c r="P484" s="4654" t="s">
        <v>233</v>
      </c>
      <c r="Q484" s="4654" t="s">
        <v>233</v>
      </c>
      <c r="R484" s="4654" t="s">
        <v>233</v>
      </c>
      <c r="S484" s="4654" t="s">
        <v>233</v>
      </c>
      <c r="T484" s="4654" t="s">
        <v>233</v>
      </c>
      <c r="U484" s="4654" t="s">
        <v>233</v>
      </c>
      <c r="V484" s="4654" t="s">
        <v>233</v>
      </c>
      <c r="W484" s="4654" t="s">
        <v>233</v>
      </c>
      <c r="X484" s="4654" t="s">
        <v>233</v>
      </c>
      <c r="Y484" s="4654" t="s">
        <v>233</v>
      </c>
      <c r="Z484" s="4654" t="s">
        <v>233</v>
      </c>
      <c r="AA484" s="4654" t="s">
        <v>233</v>
      </c>
      <c r="AB484" s="4654" t="s">
        <v>233</v>
      </c>
      <c r="AC484" s="4654" t="s">
        <v>233</v>
      </c>
      <c r="AD484" s="4654" t="s">
        <v>233</v>
      </c>
      <c r="AE484" s="4654" t="s">
        <v>233</v>
      </c>
      <c r="AF484" s="4654" t="s">
        <v>233</v>
      </c>
      <c r="AG484" s="4654" t="s">
        <v>233</v>
      </c>
      <c r="AH484" s="4654" t="s">
        <v>233</v>
      </c>
      <c r="AI484" s="4654" t="s">
        <v>233</v>
      </c>
      <c r="AJ484" s="4654" t="s">
        <v>233</v>
      </c>
      <c r="AK484" s="4754" t="s">
        <v>233</v>
      </c>
      <c r="AL484" s="4745"/>
      <c r="AM484" s="4746"/>
      <c r="AN484" s="4747"/>
      <c r="AO484" s="4656" t="s">
        <v>2048</v>
      </c>
      <c r="AP484" s="4655" t="s">
        <v>1949</v>
      </c>
      <c r="AQ484" s="4528"/>
      <c r="AR484" s="4657"/>
      <c r="AS484" s="4657"/>
    </row>
    <row r="485" spans="1:45" s="4721" customFormat="1" ht="13.5" customHeight="1">
      <c r="A485" s="1135"/>
      <c r="C485" s="4659" t="s">
        <v>1919</v>
      </c>
      <c r="D485" s="4660" t="s">
        <v>1918</v>
      </c>
      <c r="E485" s="4661" t="s">
        <v>2033</v>
      </c>
      <c r="F485" s="4662"/>
      <c r="G485" s="4755"/>
      <c r="H485" s="4733"/>
      <c r="I485" s="4733"/>
      <c r="J485" s="4733"/>
      <c r="K485" s="4733"/>
      <c r="L485" s="4733"/>
      <c r="M485" s="4733"/>
      <c r="N485" s="4733"/>
      <c r="O485" s="4733"/>
      <c r="P485" s="4733"/>
      <c r="Q485" s="4733"/>
      <c r="R485" s="4733"/>
      <c r="S485" s="4733"/>
      <c r="T485" s="4733"/>
      <c r="U485" s="4733"/>
      <c r="V485" s="4733"/>
      <c r="W485" s="4733"/>
      <c r="X485" s="4733"/>
      <c r="Y485" s="4733"/>
      <c r="Z485" s="4733"/>
      <c r="AA485" s="4733"/>
      <c r="AB485" s="4733"/>
      <c r="AC485" s="4733"/>
      <c r="AD485" s="4733"/>
      <c r="AE485" s="4733"/>
      <c r="AF485" s="4733"/>
      <c r="AG485" s="4733"/>
      <c r="AH485" s="4733"/>
      <c r="AI485" s="4733"/>
      <c r="AJ485" s="4733"/>
      <c r="AK485" s="4756"/>
      <c r="AL485" s="4666">
        <f t="shared" ref="AL485:AL490" si="178">IF(E485="","",COUNT($G$482:$AK$482)-AM485)</f>
        <v>0</v>
      </c>
      <c r="AM485" s="4667">
        <f t="shared" ref="AM485:AM490" si="179">IF(E485="","",AR485+AS485)</f>
        <v>0</v>
      </c>
      <c r="AN485" s="4667">
        <f t="shared" ref="AN485:AN490" si="180">IF(E485="","",COUNTIF(G485:AK485,"休"))</f>
        <v>0</v>
      </c>
      <c r="AO485" s="4668" t="str">
        <f t="shared" ref="AO485:AO490" si="181">IF(E485="","",IFERROR(ROUND(AN485/AL485,3),""))</f>
        <v/>
      </c>
      <c r="AP485" s="4669" t="e">
        <f>ROUND(AVERAGE(AO485:AO500),3)</f>
        <v>#DIV/0!</v>
      </c>
      <c r="AQ485" s="4528"/>
      <c r="AR485" s="4670">
        <f t="shared" ref="AR485:AR490" si="182">+COUNTIF(G485:AK485,"－")</f>
        <v>0</v>
      </c>
      <c r="AS485" s="4670">
        <f t="shared" ref="AS485:AS490" si="183">+COUNTIF(G485:AK485,"外")</f>
        <v>0</v>
      </c>
    </row>
    <row r="486" spans="1:45" s="4721" customFormat="1" ht="13.5" customHeight="1">
      <c r="A486" s="1135"/>
      <c r="C486" s="4671"/>
      <c r="D486" s="4672"/>
      <c r="E486" s="4673" t="s">
        <v>2031</v>
      </c>
      <c r="F486" s="4662"/>
      <c r="G486" s="4674"/>
      <c r="H486" s="4675"/>
      <c r="I486" s="4675"/>
      <c r="J486" s="4675"/>
      <c r="K486" s="4675"/>
      <c r="L486" s="4675"/>
      <c r="M486" s="4675"/>
      <c r="N486" s="4675"/>
      <c r="O486" s="4675"/>
      <c r="P486" s="4675"/>
      <c r="Q486" s="4675"/>
      <c r="R486" s="4675"/>
      <c r="S486" s="4675"/>
      <c r="T486" s="4675"/>
      <c r="U486" s="4675"/>
      <c r="V486" s="4675"/>
      <c r="W486" s="4675"/>
      <c r="X486" s="4675"/>
      <c r="Y486" s="4675"/>
      <c r="Z486" s="4675"/>
      <c r="AA486" s="4675"/>
      <c r="AB486" s="4675"/>
      <c r="AC486" s="4675"/>
      <c r="AD486" s="4675"/>
      <c r="AE486" s="4675"/>
      <c r="AF486" s="4675"/>
      <c r="AG486" s="4675"/>
      <c r="AH486" s="4675"/>
      <c r="AI486" s="4675"/>
      <c r="AJ486" s="4675"/>
      <c r="AK486" s="4730"/>
      <c r="AL486" s="4666">
        <f t="shared" si="178"/>
        <v>0</v>
      </c>
      <c r="AM486" s="4667">
        <f t="shared" si="179"/>
        <v>0</v>
      </c>
      <c r="AN486" s="4667">
        <f t="shared" si="180"/>
        <v>0</v>
      </c>
      <c r="AO486" s="4668" t="str">
        <f t="shared" si="181"/>
        <v/>
      </c>
      <c r="AP486" s="4679"/>
      <c r="AQ486" s="4528"/>
      <c r="AR486" s="4670">
        <f t="shared" si="182"/>
        <v>0</v>
      </c>
      <c r="AS486" s="4670">
        <f t="shared" si="183"/>
        <v>0</v>
      </c>
    </row>
    <row r="487" spans="1:45" s="4721" customFormat="1">
      <c r="A487" s="1135"/>
      <c r="C487" s="4671"/>
      <c r="D487" s="4672"/>
      <c r="E487" s="4673" t="s">
        <v>2038</v>
      </c>
      <c r="F487" s="4662"/>
      <c r="G487" s="4674"/>
      <c r="H487" s="4675"/>
      <c r="I487" s="4675"/>
      <c r="J487" s="4675"/>
      <c r="K487" s="4675"/>
      <c r="L487" s="4675"/>
      <c r="M487" s="4675"/>
      <c r="N487" s="4675"/>
      <c r="O487" s="4675"/>
      <c r="P487" s="4675"/>
      <c r="Q487" s="4675"/>
      <c r="R487" s="4675"/>
      <c r="S487" s="4675"/>
      <c r="T487" s="4675"/>
      <c r="U487" s="4675"/>
      <c r="V487" s="4675"/>
      <c r="W487" s="4675"/>
      <c r="X487" s="4675"/>
      <c r="Y487" s="4675"/>
      <c r="Z487" s="4675"/>
      <c r="AA487" s="4675"/>
      <c r="AB487" s="4675"/>
      <c r="AC487" s="4675"/>
      <c r="AD487" s="4675"/>
      <c r="AE487" s="4675"/>
      <c r="AF487" s="4675"/>
      <c r="AG487" s="4675"/>
      <c r="AH487" s="4675"/>
      <c r="AI487" s="4675"/>
      <c r="AJ487" s="4675"/>
      <c r="AK487" s="4730"/>
      <c r="AL487" s="4666">
        <f t="shared" si="178"/>
        <v>0</v>
      </c>
      <c r="AM487" s="4667">
        <f t="shared" si="179"/>
        <v>0</v>
      </c>
      <c r="AN487" s="4667">
        <f t="shared" si="180"/>
        <v>0</v>
      </c>
      <c r="AO487" s="4668" t="str">
        <f t="shared" si="181"/>
        <v/>
      </c>
      <c r="AP487" s="4679"/>
      <c r="AQ487" s="4528"/>
      <c r="AR487" s="4670">
        <f t="shared" si="182"/>
        <v>0</v>
      </c>
      <c r="AS487" s="4670">
        <f t="shared" si="183"/>
        <v>0</v>
      </c>
    </row>
    <row r="488" spans="1:45" s="4721" customFormat="1">
      <c r="A488" s="1135"/>
      <c r="C488" s="4671"/>
      <c r="D488" s="4672"/>
      <c r="E488" s="4673" t="s">
        <v>2037</v>
      </c>
      <c r="F488" s="4680"/>
      <c r="G488" s="4674"/>
      <c r="H488" s="4675"/>
      <c r="I488" s="4675"/>
      <c r="J488" s="4675"/>
      <c r="K488" s="4675"/>
      <c r="L488" s="4675"/>
      <c r="M488" s="4675"/>
      <c r="N488" s="4675"/>
      <c r="O488" s="4675"/>
      <c r="P488" s="4675"/>
      <c r="Q488" s="4675"/>
      <c r="R488" s="4675"/>
      <c r="S488" s="4675"/>
      <c r="T488" s="4675"/>
      <c r="U488" s="4675"/>
      <c r="V488" s="4675"/>
      <c r="W488" s="4675"/>
      <c r="X488" s="4675"/>
      <c r="Y488" s="4675"/>
      <c r="Z488" s="4675"/>
      <c r="AA488" s="4675"/>
      <c r="AB488" s="4675"/>
      <c r="AC488" s="4675"/>
      <c r="AD488" s="4675"/>
      <c r="AE488" s="4675"/>
      <c r="AF488" s="4675"/>
      <c r="AG488" s="4675"/>
      <c r="AH488" s="4675"/>
      <c r="AI488" s="4675"/>
      <c r="AJ488" s="4675"/>
      <c r="AK488" s="4730"/>
      <c r="AL488" s="4666">
        <f t="shared" si="178"/>
        <v>0</v>
      </c>
      <c r="AM488" s="4667">
        <f t="shared" si="179"/>
        <v>0</v>
      </c>
      <c r="AN488" s="4667">
        <f t="shared" si="180"/>
        <v>0</v>
      </c>
      <c r="AO488" s="4668" t="str">
        <f t="shared" si="181"/>
        <v/>
      </c>
      <c r="AP488" s="4679"/>
      <c r="AQ488" s="4528"/>
      <c r="AR488" s="4670">
        <f t="shared" si="182"/>
        <v>0</v>
      </c>
      <c r="AS488" s="4670">
        <f t="shared" si="183"/>
        <v>0</v>
      </c>
    </row>
    <row r="489" spans="1:45" s="4721" customFormat="1">
      <c r="A489" s="1135"/>
      <c r="C489" s="4671"/>
      <c r="D489" s="4672"/>
      <c r="E489" s="4673" t="s">
        <v>2036</v>
      </c>
      <c r="F489" s="4662"/>
      <c r="G489" s="4674"/>
      <c r="H489" s="4675"/>
      <c r="I489" s="4675"/>
      <c r="J489" s="4675"/>
      <c r="K489" s="4675"/>
      <c r="L489" s="4675"/>
      <c r="M489" s="4675"/>
      <c r="N489" s="4675"/>
      <c r="O489" s="4675"/>
      <c r="P489" s="4675"/>
      <c r="Q489" s="4675"/>
      <c r="R489" s="4675"/>
      <c r="S489" s="4675"/>
      <c r="T489" s="4675"/>
      <c r="U489" s="4675"/>
      <c r="V489" s="4675"/>
      <c r="W489" s="4675"/>
      <c r="X489" s="4675"/>
      <c r="Y489" s="4675"/>
      <c r="Z489" s="4675"/>
      <c r="AA489" s="4675"/>
      <c r="AB489" s="4675"/>
      <c r="AC489" s="4675"/>
      <c r="AD489" s="4675"/>
      <c r="AE489" s="4675"/>
      <c r="AF489" s="4675"/>
      <c r="AG489" s="4675"/>
      <c r="AH489" s="4675"/>
      <c r="AI489" s="4675"/>
      <c r="AJ489" s="4675"/>
      <c r="AK489" s="4730"/>
      <c r="AL489" s="4666">
        <f t="shared" si="178"/>
        <v>0</v>
      </c>
      <c r="AM489" s="4667">
        <f t="shared" si="179"/>
        <v>0</v>
      </c>
      <c r="AN489" s="4667">
        <f t="shared" si="180"/>
        <v>0</v>
      </c>
      <c r="AO489" s="4668" t="str">
        <f t="shared" si="181"/>
        <v/>
      </c>
      <c r="AP489" s="4679"/>
      <c r="AQ489" s="4528"/>
      <c r="AR489" s="4670">
        <f t="shared" si="182"/>
        <v>0</v>
      </c>
      <c r="AS489" s="4670">
        <f t="shared" si="183"/>
        <v>0</v>
      </c>
    </row>
    <row r="490" spans="1:45" s="4721" customFormat="1">
      <c r="A490" s="1135"/>
      <c r="C490" s="4681"/>
      <c r="D490" s="4682"/>
      <c r="E490" s="4683">
        <f>F$29</f>
        <v>0</v>
      </c>
      <c r="F490" s="4684"/>
      <c r="G490" s="4757"/>
      <c r="H490" s="4738"/>
      <c r="I490" s="4738"/>
      <c r="J490" s="4738"/>
      <c r="K490" s="4738"/>
      <c r="L490" s="4738"/>
      <c r="M490" s="4738"/>
      <c r="N490" s="4738"/>
      <c r="O490" s="4738"/>
      <c r="P490" s="4738"/>
      <c r="Q490" s="4738"/>
      <c r="R490" s="4738"/>
      <c r="S490" s="4738"/>
      <c r="T490" s="4738"/>
      <c r="U490" s="4738"/>
      <c r="V490" s="4738"/>
      <c r="W490" s="4738"/>
      <c r="X490" s="4738"/>
      <c r="Y490" s="4738"/>
      <c r="Z490" s="4738"/>
      <c r="AA490" s="4738"/>
      <c r="AB490" s="4738"/>
      <c r="AC490" s="4738"/>
      <c r="AD490" s="4738"/>
      <c r="AE490" s="4738"/>
      <c r="AF490" s="4738"/>
      <c r="AG490" s="4738"/>
      <c r="AH490" s="4738"/>
      <c r="AI490" s="4738"/>
      <c r="AJ490" s="4738"/>
      <c r="AK490" s="4758"/>
      <c r="AL490" s="4666">
        <f t="shared" si="178"/>
        <v>0</v>
      </c>
      <c r="AM490" s="4667">
        <f t="shared" si="179"/>
        <v>0</v>
      </c>
      <c r="AN490" s="4689">
        <f t="shared" si="180"/>
        <v>0</v>
      </c>
      <c r="AO490" s="4668" t="str">
        <f t="shared" si="181"/>
        <v/>
      </c>
      <c r="AP490" s="4679"/>
      <c r="AQ490" s="4528"/>
      <c r="AR490" s="4670">
        <f t="shared" si="182"/>
        <v>0</v>
      </c>
      <c r="AS490" s="4670">
        <f t="shared" si="183"/>
        <v>0</v>
      </c>
    </row>
    <row r="491" spans="1:45" s="4721" customFormat="1" ht="15">
      <c r="A491" s="1135"/>
      <c r="C491" s="4659" t="s">
        <v>1917</v>
      </c>
      <c r="D491" s="4660" t="s">
        <v>1916</v>
      </c>
      <c r="E491" s="4651" t="s">
        <v>2032</v>
      </c>
      <c r="F491" s="4690" t="s">
        <v>2019</v>
      </c>
      <c r="G491" s="4653" t="s">
        <v>2047</v>
      </c>
      <c r="H491" s="4654" t="s">
        <v>2047</v>
      </c>
      <c r="I491" s="4654" t="s">
        <v>2047</v>
      </c>
      <c r="J491" s="4654" t="s">
        <v>2047</v>
      </c>
      <c r="K491" s="4654" t="s">
        <v>2047</v>
      </c>
      <c r="L491" s="4654" t="s">
        <v>2047</v>
      </c>
      <c r="M491" s="4654" t="s">
        <v>2047</v>
      </c>
      <c r="N491" s="4654" t="s">
        <v>2047</v>
      </c>
      <c r="O491" s="4654" t="s">
        <v>2047</v>
      </c>
      <c r="P491" s="4654" t="s">
        <v>2047</v>
      </c>
      <c r="Q491" s="4654" t="s">
        <v>2047</v>
      </c>
      <c r="R491" s="4654" t="s">
        <v>2047</v>
      </c>
      <c r="S491" s="4654" t="s">
        <v>1921</v>
      </c>
      <c r="T491" s="4654" t="s">
        <v>2047</v>
      </c>
      <c r="U491" s="4654" t="s">
        <v>1921</v>
      </c>
      <c r="V491" s="4654" t="s">
        <v>1921</v>
      </c>
      <c r="W491" s="4654" t="s">
        <v>2047</v>
      </c>
      <c r="X491" s="4654" t="s">
        <v>2047</v>
      </c>
      <c r="Y491" s="4654" t="s">
        <v>2047</v>
      </c>
      <c r="Z491" s="4654" t="s">
        <v>2047</v>
      </c>
      <c r="AA491" s="4654" t="s">
        <v>2047</v>
      </c>
      <c r="AB491" s="4654" t="s">
        <v>2047</v>
      </c>
      <c r="AC491" s="4654" t="s">
        <v>2047</v>
      </c>
      <c r="AD491" s="4654" t="s">
        <v>2047</v>
      </c>
      <c r="AE491" s="4654" t="s">
        <v>2047</v>
      </c>
      <c r="AF491" s="4654" t="s">
        <v>2047</v>
      </c>
      <c r="AG491" s="4654" t="s">
        <v>2047</v>
      </c>
      <c r="AH491" s="4654" t="s">
        <v>2047</v>
      </c>
      <c r="AI491" s="4654" t="s">
        <v>2047</v>
      </c>
      <c r="AJ491" s="4654" t="s">
        <v>2047</v>
      </c>
      <c r="AK491" s="4754" t="s">
        <v>2047</v>
      </c>
      <c r="AL491" s="4692"/>
      <c r="AM491" s="4670"/>
      <c r="AN491" s="4693"/>
      <c r="AO491" s="4694"/>
      <c r="AP491" s="4679"/>
      <c r="AQ491" s="4528"/>
      <c r="AR491" s="4532"/>
      <c r="AS491" s="4532"/>
    </row>
    <row r="492" spans="1:45" s="4721" customFormat="1">
      <c r="A492" s="1135"/>
      <c r="C492" s="4671"/>
      <c r="D492" s="4672"/>
      <c r="E492" s="4695" t="s">
        <v>2033</v>
      </c>
      <c r="F492" s="4662"/>
      <c r="G492" s="4737"/>
      <c r="H492" s="4687"/>
      <c r="I492" s="4687"/>
      <c r="J492" s="4687"/>
      <c r="K492" s="4687"/>
      <c r="L492" s="4687"/>
      <c r="M492" s="4687"/>
      <c r="N492" s="4687"/>
      <c r="O492" s="4687"/>
      <c r="P492" s="4687"/>
      <c r="Q492" s="4687"/>
      <c r="R492" s="4687"/>
      <c r="S492" s="4687"/>
      <c r="T492" s="4687"/>
      <c r="U492" s="4687"/>
      <c r="V492" s="4687"/>
      <c r="W492" s="4687"/>
      <c r="X492" s="4687"/>
      <c r="Y492" s="4687"/>
      <c r="Z492" s="4687"/>
      <c r="AA492" s="4687"/>
      <c r="AB492" s="4687"/>
      <c r="AC492" s="4687"/>
      <c r="AD492" s="4687"/>
      <c r="AE492" s="4687"/>
      <c r="AF492" s="4687"/>
      <c r="AG492" s="4687"/>
      <c r="AH492" s="4687"/>
      <c r="AI492" s="4687"/>
      <c r="AJ492" s="4687"/>
      <c r="AK492" s="4759"/>
      <c r="AL492" s="4666">
        <f>IF(E492="","",COUNT($G$482:$AK$482)-AM492)</f>
        <v>0</v>
      </c>
      <c r="AM492" s="4667">
        <f>IF(E492="","",AR492+AS492)</f>
        <v>0</v>
      </c>
      <c r="AN492" s="4667">
        <f>IF(E492="","",COUNTIF(G492:AK492,"休"))</f>
        <v>0</v>
      </c>
      <c r="AO492" s="4668" t="str">
        <f>IF(E492="","",IFERROR(ROUND(AN492/AL492,3),""))</f>
        <v/>
      </c>
      <c r="AP492" s="4679"/>
      <c r="AQ492" s="4528"/>
      <c r="AR492" s="4670">
        <f>+COUNTIF(G492:AK492,"－")</f>
        <v>0</v>
      </c>
      <c r="AS492" s="4670">
        <f>+COUNTIF(G492:AK492,"外")</f>
        <v>0</v>
      </c>
    </row>
    <row r="493" spans="1:45" s="4721" customFormat="1">
      <c r="A493" s="1135"/>
      <c r="C493" s="4671"/>
      <c r="D493" s="4672"/>
      <c r="E493" s="4673" t="s">
        <v>2031</v>
      </c>
      <c r="F493" s="4696"/>
      <c r="G493" s="4674"/>
      <c r="H493" s="4675"/>
      <c r="I493" s="4675"/>
      <c r="J493" s="4675"/>
      <c r="K493" s="4675"/>
      <c r="L493" s="4675"/>
      <c r="M493" s="4675"/>
      <c r="N493" s="4675"/>
      <c r="O493" s="4675"/>
      <c r="P493" s="4675"/>
      <c r="Q493" s="4675"/>
      <c r="R493" s="4675"/>
      <c r="S493" s="4675"/>
      <c r="T493" s="4675"/>
      <c r="U493" s="4675"/>
      <c r="V493" s="4675"/>
      <c r="W493" s="4675"/>
      <c r="X493" s="4675"/>
      <c r="Y493" s="4675"/>
      <c r="Z493" s="4675"/>
      <c r="AA493" s="4675"/>
      <c r="AB493" s="4675"/>
      <c r="AC493" s="4675"/>
      <c r="AD493" s="4675"/>
      <c r="AE493" s="4675"/>
      <c r="AF493" s="4675"/>
      <c r="AG493" s="4675"/>
      <c r="AH493" s="4675"/>
      <c r="AI493" s="4675"/>
      <c r="AJ493" s="4675"/>
      <c r="AK493" s="4730"/>
      <c r="AL493" s="4666">
        <f>IF(E493="","",COUNT($G$482:$AK$482)-AM493)</f>
        <v>0</v>
      </c>
      <c r="AM493" s="4667">
        <f>IF(E493="","",AR493+AS493)</f>
        <v>0</v>
      </c>
      <c r="AN493" s="4667">
        <f>IF(E493="","",COUNTIF(G493:AK493,"休"))</f>
        <v>0</v>
      </c>
      <c r="AO493" s="4668" t="str">
        <f>IF(E493="","",IFERROR(ROUND(AN493/AL493,3),""))</f>
        <v/>
      </c>
      <c r="AP493" s="4679"/>
      <c r="AQ493" s="4528"/>
      <c r="AR493" s="4670">
        <f>+COUNTIF(G493:AK493,"－")</f>
        <v>0</v>
      </c>
      <c r="AS493" s="4670">
        <f>+COUNTIF(G493:AK493,"外")</f>
        <v>0</v>
      </c>
    </row>
    <row r="494" spans="1:45" s="4721" customFormat="1">
      <c r="A494" s="1135"/>
      <c r="C494" s="4671"/>
      <c r="D494" s="4672"/>
      <c r="E494" s="4528"/>
      <c r="F494" s="4696"/>
      <c r="G494" s="4674"/>
      <c r="H494" s="4675"/>
      <c r="I494" s="4675"/>
      <c r="J494" s="4675"/>
      <c r="K494" s="4675"/>
      <c r="L494" s="4675"/>
      <c r="M494" s="4675"/>
      <c r="N494" s="4675"/>
      <c r="O494" s="4675"/>
      <c r="P494" s="4675"/>
      <c r="Q494" s="4675"/>
      <c r="R494" s="4675"/>
      <c r="S494" s="4675"/>
      <c r="T494" s="4675"/>
      <c r="U494" s="4675"/>
      <c r="V494" s="4675"/>
      <c r="W494" s="4675"/>
      <c r="X494" s="4675"/>
      <c r="Y494" s="4675"/>
      <c r="Z494" s="4675"/>
      <c r="AA494" s="4675"/>
      <c r="AB494" s="4675"/>
      <c r="AC494" s="4675"/>
      <c r="AD494" s="4675"/>
      <c r="AE494" s="4675"/>
      <c r="AF494" s="4675"/>
      <c r="AG494" s="4675"/>
      <c r="AH494" s="4675"/>
      <c r="AI494" s="4675"/>
      <c r="AJ494" s="4675"/>
      <c r="AK494" s="4730"/>
      <c r="AL494" s="4666" t="str">
        <f>IF(E494="","",COUNT($G$482:$AK$482)-AM494)</f>
        <v/>
      </c>
      <c r="AM494" s="4667" t="str">
        <f>IF(E494="","",AR494+AS494)</f>
        <v/>
      </c>
      <c r="AN494" s="4667" t="str">
        <f>IF(E494="","",COUNTIF(G494:AK494,"休"))</f>
        <v/>
      </c>
      <c r="AO494" s="4668" t="str">
        <f>IF(E494="","",IFERROR(ROUND(AN494/AL494,3),""))</f>
        <v/>
      </c>
      <c r="AP494" s="4679"/>
      <c r="AQ494" s="4528"/>
      <c r="AR494" s="4670">
        <f>+COUNTIF(G494:AK494,"－")</f>
        <v>0</v>
      </c>
      <c r="AS494" s="4670">
        <f>+COUNTIF(G494:AK494,"外")</f>
        <v>0</v>
      </c>
    </row>
    <row r="495" spans="1:45" s="4721" customFormat="1">
      <c r="A495" s="1135"/>
      <c r="C495" s="4671"/>
      <c r="D495" s="4682"/>
      <c r="E495" s="4697"/>
      <c r="F495" s="4698"/>
      <c r="G495" s="4757"/>
      <c r="H495" s="4738"/>
      <c r="I495" s="4738"/>
      <c r="J495" s="4738"/>
      <c r="K495" s="4738"/>
      <c r="L495" s="4738"/>
      <c r="M495" s="4738"/>
      <c r="N495" s="4738"/>
      <c r="O495" s="4738"/>
      <c r="P495" s="4738"/>
      <c r="Q495" s="4738"/>
      <c r="R495" s="4738"/>
      <c r="S495" s="4738"/>
      <c r="T495" s="4738"/>
      <c r="U495" s="4738"/>
      <c r="V495" s="4738"/>
      <c r="W495" s="4738"/>
      <c r="X495" s="4738"/>
      <c r="Y495" s="4738"/>
      <c r="Z495" s="4738"/>
      <c r="AA495" s="4738"/>
      <c r="AB495" s="4738"/>
      <c r="AC495" s="4738"/>
      <c r="AD495" s="4738"/>
      <c r="AE495" s="4738"/>
      <c r="AF495" s="4738"/>
      <c r="AG495" s="4738"/>
      <c r="AH495" s="4738"/>
      <c r="AI495" s="4738"/>
      <c r="AJ495" s="4738"/>
      <c r="AK495" s="4758"/>
      <c r="AL495" s="4666" t="str">
        <f>IF(E495="","",COUNT($G$482:$AK$482)-AM495)</f>
        <v/>
      </c>
      <c r="AM495" s="4667" t="str">
        <f>IF(E495="","",AR495+AS495)</f>
        <v/>
      </c>
      <c r="AN495" s="4667" t="str">
        <f>IF(E495="","",COUNTIF(G495:AK495,"休"))</f>
        <v/>
      </c>
      <c r="AO495" s="4668" t="str">
        <f>IF(E495="","",IFERROR(ROUND(AN495/AL495,3),""))</f>
        <v/>
      </c>
      <c r="AP495" s="4679"/>
      <c r="AQ495" s="4528"/>
      <c r="AR495" s="4670">
        <f>+COUNTIF(G495:AK495,"－")</f>
        <v>0</v>
      </c>
      <c r="AS495" s="4670">
        <f>+COUNTIF(G495:AK495,"外")</f>
        <v>0</v>
      </c>
    </row>
    <row r="496" spans="1:45" s="4721" customFormat="1" ht="15">
      <c r="A496" s="1135"/>
      <c r="C496" s="4671"/>
      <c r="D496" s="4660" t="s">
        <v>1915</v>
      </c>
      <c r="E496" s="4651" t="s">
        <v>2046</v>
      </c>
      <c r="F496" s="4700" t="s">
        <v>2019</v>
      </c>
      <c r="G496" s="4653" t="s">
        <v>233</v>
      </c>
      <c r="H496" s="4654" t="s">
        <v>233</v>
      </c>
      <c r="I496" s="4654" t="s">
        <v>233</v>
      </c>
      <c r="J496" s="4654" t="s">
        <v>233</v>
      </c>
      <c r="K496" s="4654" t="s">
        <v>233</v>
      </c>
      <c r="L496" s="4654" t="s">
        <v>233</v>
      </c>
      <c r="M496" s="4654" t="s">
        <v>233</v>
      </c>
      <c r="N496" s="4654" t="s">
        <v>233</v>
      </c>
      <c r="O496" s="4654" t="s">
        <v>233</v>
      </c>
      <c r="P496" s="4654" t="s">
        <v>233</v>
      </c>
      <c r="Q496" s="4654" t="s">
        <v>233</v>
      </c>
      <c r="R496" s="4654" t="s">
        <v>233</v>
      </c>
      <c r="S496" s="4654" t="s">
        <v>233</v>
      </c>
      <c r="T496" s="4654" t="s">
        <v>233</v>
      </c>
      <c r="U496" s="4654" t="s">
        <v>233</v>
      </c>
      <c r="V496" s="4654" t="s">
        <v>233</v>
      </c>
      <c r="W496" s="4654" t="s">
        <v>233</v>
      </c>
      <c r="X496" s="4654" t="s">
        <v>233</v>
      </c>
      <c r="Y496" s="4654" t="s">
        <v>233</v>
      </c>
      <c r="Z496" s="4654" t="s">
        <v>233</v>
      </c>
      <c r="AA496" s="4654" t="s">
        <v>233</v>
      </c>
      <c r="AB496" s="4654" t="s">
        <v>233</v>
      </c>
      <c r="AC496" s="4654" t="s">
        <v>233</v>
      </c>
      <c r="AD496" s="4654" t="s">
        <v>233</v>
      </c>
      <c r="AE496" s="4654" t="s">
        <v>233</v>
      </c>
      <c r="AF496" s="4654" t="s">
        <v>233</v>
      </c>
      <c r="AG496" s="4654" t="s">
        <v>233</v>
      </c>
      <c r="AH496" s="4654" t="s">
        <v>233</v>
      </c>
      <c r="AI496" s="4654" t="s">
        <v>233</v>
      </c>
      <c r="AJ496" s="4654" t="s">
        <v>233</v>
      </c>
      <c r="AK496" s="4754" t="s">
        <v>233</v>
      </c>
      <c r="AL496" s="4692"/>
      <c r="AM496" s="4670"/>
      <c r="AN496" s="4701"/>
      <c r="AO496" s="4694"/>
      <c r="AP496" s="4679"/>
      <c r="AQ496" s="4528"/>
      <c r="AR496" s="4532"/>
      <c r="AS496" s="4532"/>
    </row>
    <row r="497" spans="1:45" s="4721" customFormat="1">
      <c r="A497" s="1135"/>
      <c r="C497" s="4671"/>
      <c r="D497" s="4672"/>
      <c r="E497" s="4702" t="s">
        <v>2031</v>
      </c>
      <c r="F497" s="4662"/>
      <c r="G497" s="4737"/>
      <c r="H497" s="4687"/>
      <c r="I497" s="4687"/>
      <c r="J497" s="4687"/>
      <c r="K497" s="4687"/>
      <c r="L497" s="4687"/>
      <c r="M497" s="4687"/>
      <c r="N497" s="4687"/>
      <c r="O497" s="4687"/>
      <c r="P497" s="4687"/>
      <c r="Q497" s="4687"/>
      <c r="R497" s="4687"/>
      <c r="S497" s="4687"/>
      <c r="T497" s="4687"/>
      <c r="U497" s="4687"/>
      <c r="V497" s="4687"/>
      <c r="W497" s="4687"/>
      <c r="X497" s="4687"/>
      <c r="Y497" s="4687"/>
      <c r="Z497" s="4687"/>
      <c r="AA497" s="4687"/>
      <c r="AB497" s="4687"/>
      <c r="AC497" s="4687"/>
      <c r="AD497" s="4687"/>
      <c r="AE497" s="4687"/>
      <c r="AF497" s="4687"/>
      <c r="AG497" s="4687"/>
      <c r="AH497" s="4687"/>
      <c r="AI497" s="4687"/>
      <c r="AJ497" s="4687"/>
      <c r="AK497" s="4759"/>
      <c r="AL497" s="4666">
        <f>IF(E497="","",COUNT($G$482:$AK$482)-AM497)</f>
        <v>0</v>
      </c>
      <c r="AM497" s="4667">
        <f>IF(E497="","",AR497+AS497)</f>
        <v>0</v>
      </c>
      <c r="AN497" s="4667">
        <f>IF(E497="","",COUNTIF(G497:AK497,"休"))</f>
        <v>0</v>
      </c>
      <c r="AO497" s="4668" t="str">
        <f>IF(E497="","",IFERROR(ROUND(AN497/AL497,3),""))</f>
        <v/>
      </c>
      <c r="AP497" s="4679"/>
      <c r="AQ497" s="4528"/>
      <c r="AR497" s="4670">
        <f>+COUNTIF(G497:AK497,"－")</f>
        <v>0</v>
      </c>
      <c r="AS497" s="4670">
        <f>+COUNTIF(G497:AK497,"外")</f>
        <v>0</v>
      </c>
    </row>
    <row r="498" spans="1:45" s="4721" customFormat="1">
      <c r="A498" s="1135"/>
      <c r="C498" s="4671"/>
      <c r="D498" s="4672"/>
      <c r="E498" s="4528"/>
      <c r="F498" s="4696"/>
      <c r="G498" s="4674"/>
      <c r="H498" s="4675"/>
      <c r="I498" s="4675"/>
      <c r="J498" s="4675"/>
      <c r="K498" s="4675"/>
      <c r="L498" s="4675"/>
      <c r="M498" s="4675"/>
      <c r="N498" s="4675"/>
      <c r="O498" s="4675"/>
      <c r="P498" s="4675"/>
      <c r="Q498" s="4675"/>
      <c r="R498" s="4675"/>
      <c r="S498" s="4675"/>
      <c r="T498" s="4675"/>
      <c r="U498" s="4675"/>
      <c r="V498" s="4675"/>
      <c r="W498" s="4675"/>
      <c r="X498" s="4675"/>
      <c r="Y498" s="4675"/>
      <c r="Z498" s="4675"/>
      <c r="AA498" s="4675"/>
      <c r="AB498" s="4675"/>
      <c r="AC498" s="4675"/>
      <c r="AD498" s="4675"/>
      <c r="AE498" s="4675"/>
      <c r="AF498" s="4675"/>
      <c r="AG498" s="4675"/>
      <c r="AH498" s="4675"/>
      <c r="AI498" s="4675"/>
      <c r="AJ498" s="4675"/>
      <c r="AK498" s="4730"/>
      <c r="AL498" s="4666" t="str">
        <f>IF(E498="","",COUNT($G$482:$AK$482)-AM498)</f>
        <v/>
      </c>
      <c r="AM498" s="4667" t="str">
        <f>IF(E498="","",AR498+AS498)</f>
        <v/>
      </c>
      <c r="AN498" s="4667" t="str">
        <f>IF(E498="","",COUNTIF(G498:AK498,"休"))</f>
        <v/>
      </c>
      <c r="AO498" s="4668" t="str">
        <f>IF(E498="","",IFERROR(ROUND(AN498/AL498,3),""))</f>
        <v/>
      </c>
      <c r="AP498" s="4679"/>
      <c r="AQ498" s="4528"/>
      <c r="AR498" s="4670">
        <f>+COUNTIF(G498:AK498,"－")</f>
        <v>0</v>
      </c>
      <c r="AS498" s="4670">
        <f>+COUNTIF(G498:AK498,"外")</f>
        <v>0</v>
      </c>
    </row>
    <row r="499" spans="1:45" s="4721" customFormat="1">
      <c r="A499" s="1135"/>
      <c r="C499" s="4671"/>
      <c r="D499" s="4672"/>
      <c r="E499" s="4704"/>
      <c r="F499" s="4696"/>
      <c r="G499" s="4674"/>
      <c r="H499" s="4675"/>
      <c r="I499" s="4675"/>
      <c r="J499" s="4675"/>
      <c r="K499" s="4675"/>
      <c r="L499" s="4675"/>
      <c r="M499" s="4675"/>
      <c r="N499" s="4675"/>
      <c r="O499" s="4675"/>
      <c r="P499" s="4675"/>
      <c r="Q499" s="4675"/>
      <c r="R499" s="4675"/>
      <c r="S499" s="4675"/>
      <c r="T499" s="4675"/>
      <c r="U499" s="4675"/>
      <c r="V499" s="4675"/>
      <c r="W499" s="4675"/>
      <c r="X499" s="4675"/>
      <c r="Y499" s="4675"/>
      <c r="Z499" s="4675"/>
      <c r="AA499" s="4675"/>
      <c r="AB499" s="4675"/>
      <c r="AC499" s="4675"/>
      <c r="AD499" s="4675"/>
      <c r="AE499" s="4675"/>
      <c r="AF499" s="4675"/>
      <c r="AG499" s="4675"/>
      <c r="AH499" s="4675"/>
      <c r="AI499" s="4675"/>
      <c r="AJ499" s="4675"/>
      <c r="AK499" s="4730"/>
      <c r="AL499" s="4666" t="str">
        <f>IF(E499="","",COUNT($G$482:$AK$482)-AM499)</f>
        <v/>
      </c>
      <c r="AM499" s="4667" t="str">
        <f>IF(E499="","",AR499+AS499)</f>
        <v/>
      </c>
      <c r="AN499" s="4667" t="str">
        <f>IF(E499="","",COUNTIF(G499:AK499,"休"))</f>
        <v/>
      </c>
      <c r="AO499" s="4668" t="str">
        <f>IF(E499="","",IFERROR(ROUND(AN499/AL499,3),""))</f>
        <v/>
      </c>
      <c r="AP499" s="4679"/>
      <c r="AQ499" s="4528"/>
      <c r="AR499" s="4670">
        <f>+COUNTIF(G499:AK499,"－")</f>
        <v>0</v>
      </c>
      <c r="AS499" s="4670">
        <f>+COUNTIF(G499:AK499,"外")</f>
        <v>0</v>
      </c>
    </row>
    <row r="500" spans="1:45" s="4721" customFormat="1" ht="14.25" thickBot="1">
      <c r="A500" s="1135"/>
      <c r="C500" s="4681"/>
      <c r="D500" s="4682"/>
      <c r="E500" s="4697"/>
      <c r="F500" s="4698"/>
      <c r="G500" s="4757"/>
      <c r="H500" s="4738"/>
      <c r="I500" s="4738"/>
      <c r="J500" s="4738"/>
      <c r="K500" s="4738"/>
      <c r="L500" s="4738"/>
      <c r="M500" s="4738"/>
      <c r="N500" s="4738"/>
      <c r="O500" s="4738"/>
      <c r="P500" s="4738"/>
      <c r="Q500" s="4738"/>
      <c r="R500" s="4738"/>
      <c r="S500" s="4738"/>
      <c r="T500" s="4738"/>
      <c r="U500" s="4738"/>
      <c r="V500" s="4738"/>
      <c r="W500" s="4738"/>
      <c r="X500" s="4738"/>
      <c r="Y500" s="4738"/>
      <c r="Z500" s="4738"/>
      <c r="AA500" s="4738"/>
      <c r="AB500" s="4738"/>
      <c r="AC500" s="4738"/>
      <c r="AD500" s="4738"/>
      <c r="AE500" s="4738"/>
      <c r="AF500" s="4738"/>
      <c r="AG500" s="4738"/>
      <c r="AH500" s="4738"/>
      <c r="AI500" s="4738"/>
      <c r="AJ500" s="4738"/>
      <c r="AK500" s="4758"/>
      <c r="AL500" s="4707" t="str">
        <f>IF(E500="","",COUNT($G$482:$AK$482)-AM500)</f>
        <v/>
      </c>
      <c r="AM500" s="4689" t="str">
        <f>IF(E500="","",AR500+AS500)</f>
        <v/>
      </c>
      <c r="AN500" s="4689" t="str">
        <f>IF(E500="","",COUNTIF(G500:AK500,"休"))</f>
        <v/>
      </c>
      <c r="AO500" s="4668" t="str">
        <f>IF(E500="","",IFERROR(ROUND(AN500/AL500,3),""))</f>
        <v/>
      </c>
      <c r="AP500" s="4709"/>
      <c r="AQ500" s="4528"/>
      <c r="AR500" s="4670">
        <f>+COUNTIF(G500:AK500,"－")</f>
        <v>0</v>
      </c>
      <c r="AS500" s="4670">
        <f>+COUNTIF(G500:AK500,"外")</f>
        <v>0</v>
      </c>
    </row>
    <row r="501" spans="1:45" s="4721" customFormat="1" ht="14.25" thickBot="1">
      <c r="A501" s="1135"/>
      <c r="C501" s="4710"/>
      <c r="D501" s="4711"/>
      <c r="E501" s="4704"/>
      <c r="F501" s="4623"/>
      <c r="G501" s="4665"/>
      <c r="H501" s="4665"/>
      <c r="I501" s="4665"/>
      <c r="J501" s="4665"/>
      <c r="K501" s="4665"/>
      <c r="L501" s="4665"/>
      <c r="M501" s="4665"/>
      <c r="N501" s="4665"/>
      <c r="O501" s="4665"/>
      <c r="P501" s="4665"/>
      <c r="Q501" s="4665"/>
      <c r="R501" s="4665"/>
      <c r="S501" s="4665"/>
      <c r="T501" s="4665"/>
      <c r="U501" s="4665"/>
      <c r="V501" s="4665"/>
      <c r="W501" s="4665"/>
      <c r="X501" s="4665"/>
      <c r="Y501" s="4665"/>
      <c r="Z501" s="4665"/>
      <c r="AA501" s="4665"/>
      <c r="AB501" s="4665"/>
      <c r="AC501" s="4665"/>
      <c r="AD501" s="4665"/>
      <c r="AE501" s="4665"/>
      <c r="AF501" s="4665"/>
      <c r="AG501" s="4665"/>
      <c r="AH501" s="4665"/>
      <c r="AI501" s="4665"/>
      <c r="AJ501" s="4665"/>
      <c r="AK501" s="4665"/>
      <c r="AL501" s="4712"/>
      <c r="AM501" s="4713"/>
      <c r="AN501" s="4713"/>
      <c r="AO501" s="4714" t="s">
        <v>2018</v>
      </c>
      <c r="AP501" s="4715" t="e">
        <f>IF(AP485&gt;=0.285,"OK","NG")</f>
        <v>#DIV/0!</v>
      </c>
      <c r="AQ501" s="4528"/>
      <c r="AR501" s="4713"/>
      <c r="AS501" s="4713"/>
    </row>
    <row r="503" spans="1:45" hidden="1">
      <c r="G503" s="4529" t="e">
        <f>YEAR(G506)</f>
        <v>#VALUE!</v>
      </c>
      <c r="H503" s="4529" t="e">
        <f>MONTH(G506)</f>
        <v>#VALUE!</v>
      </c>
    </row>
    <row r="504" spans="1:45">
      <c r="C504" s="4624"/>
      <c r="D504" s="4625"/>
      <c r="E504" s="4626"/>
      <c r="F504" s="4717" t="s">
        <v>2022</v>
      </c>
      <c r="G504" s="4628" t="e">
        <f>G506</f>
        <v>#VALUE!</v>
      </c>
      <c r="H504" s="4629"/>
      <c r="I504" s="4629"/>
      <c r="J504" s="4629"/>
      <c r="K504" s="4629"/>
      <c r="L504" s="4629"/>
      <c r="M504" s="4629"/>
      <c r="N504" s="4629"/>
      <c r="O504" s="4629"/>
      <c r="P504" s="4629"/>
      <c r="Q504" s="4629"/>
      <c r="R504" s="4629"/>
      <c r="S504" s="4629"/>
      <c r="T504" s="4629"/>
      <c r="U504" s="4629"/>
      <c r="V504" s="4629"/>
      <c r="W504" s="4629"/>
      <c r="X504" s="4629"/>
      <c r="Y504" s="4629"/>
      <c r="Z504" s="4629"/>
      <c r="AA504" s="4629"/>
      <c r="AB504" s="4629"/>
      <c r="AC504" s="4629"/>
      <c r="AD504" s="4629"/>
      <c r="AE504" s="4629"/>
      <c r="AF504" s="4629"/>
      <c r="AG504" s="4629"/>
      <c r="AH504" s="4629"/>
      <c r="AI504" s="4629"/>
      <c r="AJ504" s="4629"/>
      <c r="AK504" s="4629"/>
      <c r="AL504" s="4739" t="s">
        <v>2045</v>
      </c>
      <c r="AM504" s="4740" t="s">
        <v>2044</v>
      </c>
      <c r="AN504" s="4741" t="s">
        <v>1920</v>
      </c>
      <c r="AO504" s="4553" t="s">
        <v>2043</v>
      </c>
      <c r="AP504" s="4551" t="s">
        <v>2042</v>
      </c>
      <c r="AR504" s="4631" t="s">
        <v>1950</v>
      </c>
      <c r="AS504" s="4631" t="s">
        <v>1951</v>
      </c>
    </row>
    <row r="505" spans="1:45" hidden="1">
      <c r="C505" s="4632"/>
      <c r="D505" s="4633"/>
      <c r="E505" s="4634"/>
      <c r="F505" s="4718"/>
      <c r="G505" s="4640" t="e">
        <f>DATE($G503,$H503,1)</f>
        <v>#VALUE!</v>
      </c>
      <c r="H505" s="4640" t="e">
        <f t="shared" ref="H505:AK505" si="184">G505+1</f>
        <v>#VALUE!</v>
      </c>
      <c r="I505" s="4640" t="e">
        <f t="shared" si="184"/>
        <v>#VALUE!</v>
      </c>
      <c r="J505" s="4640" t="e">
        <f t="shared" si="184"/>
        <v>#VALUE!</v>
      </c>
      <c r="K505" s="4640" t="e">
        <f t="shared" si="184"/>
        <v>#VALUE!</v>
      </c>
      <c r="L505" s="4640" t="e">
        <f t="shared" si="184"/>
        <v>#VALUE!</v>
      </c>
      <c r="M505" s="4640" t="e">
        <f t="shared" si="184"/>
        <v>#VALUE!</v>
      </c>
      <c r="N505" s="4640" t="e">
        <f t="shared" si="184"/>
        <v>#VALUE!</v>
      </c>
      <c r="O505" s="4640" t="e">
        <f t="shared" si="184"/>
        <v>#VALUE!</v>
      </c>
      <c r="P505" s="4640" t="e">
        <f t="shared" si="184"/>
        <v>#VALUE!</v>
      </c>
      <c r="Q505" s="4640" t="e">
        <f t="shared" si="184"/>
        <v>#VALUE!</v>
      </c>
      <c r="R505" s="4640" t="e">
        <f t="shared" si="184"/>
        <v>#VALUE!</v>
      </c>
      <c r="S505" s="4640" t="e">
        <f t="shared" si="184"/>
        <v>#VALUE!</v>
      </c>
      <c r="T505" s="4640" t="e">
        <f t="shared" si="184"/>
        <v>#VALUE!</v>
      </c>
      <c r="U505" s="4640" t="e">
        <f t="shared" si="184"/>
        <v>#VALUE!</v>
      </c>
      <c r="V505" s="4640" t="e">
        <f t="shared" si="184"/>
        <v>#VALUE!</v>
      </c>
      <c r="W505" s="4640" t="e">
        <f t="shared" si="184"/>
        <v>#VALUE!</v>
      </c>
      <c r="X505" s="4640" t="e">
        <f t="shared" si="184"/>
        <v>#VALUE!</v>
      </c>
      <c r="Y505" s="4640" t="e">
        <f t="shared" si="184"/>
        <v>#VALUE!</v>
      </c>
      <c r="Z505" s="4640" t="e">
        <f t="shared" si="184"/>
        <v>#VALUE!</v>
      </c>
      <c r="AA505" s="4640" t="e">
        <f t="shared" si="184"/>
        <v>#VALUE!</v>
      </c>
      <c r="AB505" s="4640" t="e">
        <f t="shared" si="184"/>
        <v>#VALUE!</v>
      </c>
      <c r="AC505" s="4640" t="e">
        <f t="shared" si="184"/>
        <v>#VALUE!</v>
      </c>
      <c r="AD505" s="4640" t="e">
        <f t="shared" si="184"/>
        <v>#VALUE!</v>
      </c>
      <c r="AE505" s="4640" t="e">
        <f t="shared" si="184"/>
        <v>#VALUE!</v>
      </c>
      <c r="AF505" s="4640" t="e">
        <f t="shared" si="184"/>
        <v>#VALUE!</v>
      </c>
      <c r="AG505" s="4640" t="e">
        <f t="shared" si="184"/>
        <v>#VALUE!</v>
      </c>
      <c r="AH505" s="4640" t="e">
        <f t="shared" si="184"/>
        <v>#VALUE!</v>
      </c>
      <c r="AI505" s="4640" t="e">
        <f t="shared" si="184"/>
        <v>#VALUE!</v>
      </c>
      <c r="AJ505" s="4640" t="e">
        <f t="shared" si="184"/>
        <v>#VALUE!</v>
      </c>
      <c r="AK505" s="4640" t="e">
        <f t="shared" si="184"/>
        <v>#VALUE!</v>
      </c>
      <c r="AL505" s="4742"/>
      <c r="AM505" s="4743"/>
      <c r="AN505" s="4744"/>
      <c r="AO505" s="4553"/>
      <c r="AP505" s="4551"/>
      <c r="AR505" s="4631"/>
      <c r="AS505" s="4631"/>
    </row>
    <row r="506" spans="1:45">
      <c r="C506" s="4632"/>
      <c r="D506" s="4633"/>
      <c r="E506" s="4634"/>
      <c r="F506" s="4719" t="s">
        <v>1655</v>
      </c>
      <c r="G506" s="4720" t="e">
        <f>IF(EDATE(G481,1)&gt;$G$7,"",EDATE(G481,1))</f>
        <v>#VALUE!</v>
      </c>
      <c r="H506" s="4640" t="e">
        <f t="shared" ref="H506:AK506" si="185">IF(H505&gt;$G$7,"",IF(G506=EOMONTH(DATE($G503,$H503,1),0),"",IF(G506="","",G506+1)))</f>
        <v>#VALUE!</v>
      </c>
      <c r="I506" s="4640" t="e">
        <f t="shared" si="185"/>
        <v>#VALUE!</v>
      </c>
      <c r="J506" s="4640" t="e">
        <f t="shared" si="185"/>
        <v>#VALUE!</v>
      </c>
      <c r="K506" s="4640" t="e">
        <f t="shared" si="185"/>
        <v>#VALUE!</v>
      </c>
      <c r="L506" s="4640" t="e">
        <f t="shared" si="185"/>
        <v>#VALUE!</v>
      </c>
      <c r="M506" s="4640" t="e">
        <f t="shared" si="185"/>
        <v>#VALUE!</v>
      </c>
      <c r="N506" s="4640" t="e">
        <f t="shared" si="185"/>
        <v>#VALUE!</v>
      </c>
      <c r="O506" s="4640" t="e">
        <f t="shared" si="185"/>
        <v>#VALUE!</v>
      </c>
      <c r="P506" s="4640" t="e">
        <f t="shared" si="185"/>
        <v>#VALUE!</v>
      </c>
      <c r="Q506" s="4640" t="e">
        <f t="shared" si="185"/>
        <v>#VALUE!</v>
      </c>
      <c r="R506" s="4640" t="e">
        <f t="shared" si="185"/>
        <v>#VALUE!</v>
      </c>
      <c r="S506" s="4640" t="e">
        <f t="shared" si="185"/>
        <v>#VALUE!</v>
      </c>
      <c r="T506" s="4640" t="e">
        <f t="shared" si="185"/>
        <v>#VALUE!</v>
      </c>
      <c r="U506" s="4640" t="e">
        <f t="shared" si="185"/>
        <v>#VALUE!</v>
      </c>
      <c r="V506" s="4640" t="e">
        <f t="shared" si="185"/>
        <v>#VALUE!</v>
      </c>
      <c r="W506" s="4640" t="e">
        <f t="shared" si="185"/>
        <v>#VALUE!</v>
      </c>
      <c r="X506" s="4640" t="e">
        <f t="shared" si="185"/>
        <v>#VALUE!</v>
      </c>
      <c r="Y506" s="4640" t="e">
        <f t="shared" si="185"/>
        <v>#VALUE!</v>
      </c>
      <c r="Z506" s="4640" t="e">
        <f t="shared" si="185"/>
        <v>#VALUE!</v>
      </c>
      <c r="AA506" s="4640" t="e">
        <f t="shared" si="185"/>
        <v>#VALUE!</v>
      </c>
      <c r="AB506" s="4640" t="e">
        <f t="shared" si="185"/>
        <v>#VALUE!</v>
      </c>
      <c r="AC506" s="4640" t="e">
        <f t="shared" si="185"/>
        <v>#VALUE!</v>
      </c>
      <c r="AD506" s="4640" t="e">
        <f t="shared" si="185"/>
        <v>#VALUE!</v>
      </c>
      <c r="AE506" s="4640" t="e">
        <f t="shared" si="185"/>
        <v>#VALUE!</v>
      </c>
      <c r="AF506" s="4640" t="e">
        <f t="shared" si="185"/>
        <v>#VALUE!</v>
      </c>
      <c r="AG506" s="4640" t="e">
        <f t="shared" si="185"/>
        <v>#VALUE!</v>
      </c>
      <c r="AH506" s="4640" t="e">
        <f t="shared" si="185"/>
        <v>#VALUE!</v>
      </c>
      <c r="AI506" s="4640" t="e">
        <f t="shared" si="185"/>
        <v>#VALUE!</v>
      </c>
      <c r="AJ506" s="4640" t="e">
        <f t="shared" si="185"/>
        <v>#VALUE!</v>
      </c>
      <c r="AK506" s="4640" t="e">
        <f t="shared" si="185"/>
        <v>#VALUE!</v>
      </c>
      <c r="AL506" s="4742"/>
      <c r="AM506" s="4743"/>
      <c r="AN506" s="4744"/>
      <c r="AO506" s="4553"/>
      <c r="AP506" s="4551"/>
      <c r="AR506" s="4631"/>
      <c r="AS506" s="4631"/>
    </row>
    <row r="507" spans="1:45" s="4721" customFormat="1">
      <c r="A507" s="1135"/>
      <c r="C507" s="4642"/>
      <c r="D507" s="4643"/>
      <c r="E507" s="4644"/>
      <c r="F507" s="4722" t="s">
        <v>1905</v>
      </c>
      <c r="G507" s="4723" t="str">
        <f t="shared" ref="G507:AK507" si="186">IFERROR(TEXT(WEEKDAY(+G506),"aaa"),"")</f>
        <v/>
      </c>
      <c r="H507" s="4723" t="str">
        <f t="shared" si="186"/>
        <v/>
      </c>
      <c r="I507" s="4723" t="str">
        <f t="shared" si="186"/>
        <v/>
      </c>
      <c r="J507" s="4723" t="str">
        <f t="shared" si="186"/>
        <v/>
      </c>
      <c r="K507" s="4723" t="str">
        <f t="shared" si="186"/>
        <v/>
      </c>
      <c r="L507" s="4723" t="str">
        <f t="shared" si="186"/>
        <v/>
      </c>
      <c r="M507" s="4723" t="str">
        <f t="shared" si="186"/>
        <v/>
      </c>
      <c r="N507" s="4723" t="str">
        <f t="shared" si="186"/>
        <v/>
      </c>
      <c r="O507" s="4723" t="str">
        <f t="shared" si="186"/>
        <v/>
      </c>
      <c r="P507" s="4723" t="str">
        <f t="shared" si="186"/>
        <v/>
      </c>
      <c r="Q507" s="4723" t="str">
        <f t="shared" si="186"/>
        <v/>
      </c>
      <c r="R507" s="4723" t="str">
        <f t="shared" si="186"/>
        <v/>
      </c>
      <c r="S507" s="4723" t="str">
        <f t="shared" si="186"/>
        <v/>
      </c>
      <c r="T507" s="4723" t="str">
        <f t="shared" si="186"/>
        <v/>
      </c>
      <c r="U507" s="4723" t="str">
        <f t="shared" si="186"/>
        <v/>
      </c>
      <c r="V507" s="4723" t="str">
        <f t="shared" si="186"/>
        <v/>
      </c>
      <c r="W507" s="4723" t="str">
        <f t="shared" si="186"/>
        <v/>
      </c>
      <c r="X507" s="4723" t="str">
        <f t="shared" si="186"/>
        <v/>
      </c>
      <c r="Y507" s="4723" t="str">
        <f t="shared" si="186"/>
        <v/>
      </c>
      <c r="Z507" s="4723" t="str">
        <f t="shared" si="186"/>
        <v/>
      </c>
      <c r="AA507" s="4723" t="str">
        <f t="shared" si="186"/>
        <v/>
      </c>
      <c r="AB507" s="4723" t="str">
        <f t="shared" si="186"/>
        <v/>
      </c>
      <c r="AC507" s="4723" t="str">
        <f t="shared" si="186"/>
        <v/>
      </c>
      <c r="AD507" s="4723" t="str">
        <f t="shared" si="186"/>
        <v/>
      </c>
      <c r="AE507" s="4723" t="str">
        <f t="shared" si="186"/>
        <v/>
      </c>
      <c r="AF507" s="4723" t="str">
        <f t="shared" si="186"/>
        <v/>
      </c>
      <c r="AG507" s="4723" t="str">
        <f t="shared" si="186"/>
        <v/>
      </c>
      <c r="AH507" s="4723" t="str">
        <f t="shared" si="186"/>
        <v/>
      </c>
      <c r="AI507" s="4723" t="str">
        <f t="shared" si="186"/>
        <v/>
      </c>
      <c r="AJ507" s="4723" t="str">
        <f t="shared" si="186"/>
        <v/>
      </c>
      <c r="AK507" s="4723" t="str">
        <f t="shared" si="186"/>
        <v/>
      </c>
      <c r="AL507" s="4742"/>
      <c r="AM507" s="4743"/>
      <c r="AN507" s="4744"/>
      <c r="AO507" s="4553"/>
      <c r="AP507" s="4551"/>
      <c r="AQ507" s="4528"/>
      <c r="AR507" s="4631"/>
      <c r="AS507" s="4631"/>
    </row>
    <row r="508" spans="1:45" s="4721" customFormat="1" ht="21" customHeight="1">
      <c r="A508" s="1135"/>
      <c r="C508" s="4724" t="s">
        <v>2041</v>
      </c>
      <c r="D508" s="4725" t="s">
        <v>2040</v>
      </c>
      <c r="E508" s="4651" t="s">
        <v>2035</v>
      </c>
      <c r="F508" s="4652" t="s">
        <v>2019</v>
      </c>
      <c r="G508" s="4653" t="s">
        <v>233</v>
      </c>
      <c r="H508" s="4654" t="s">
        <v>233</v>
      </c>
      <c r="I508" s="4654" t="s">
        <v>233</v>
      </c>
      <c r="J508" s="4654" t="s">
        <v>233</v>
      </c>
      <c r="K508" s="4654" t="s">
        <v>233</v>
      </c>
      <c r="L508" s="4654" t="s">
        <v>233</v>
      </c>
      <c r="M508" s="4654" t="s">
        <v>233</v>
      </c>
      <c r="N508" s="4654" t="s">
        <v>233</v>
      </c>
      <c r="O508" s="4654" t="s">
        <v>233</v>
      </c>
      <c r="P508" s="4654" t="s">
        <v>233</v>
      </c>
      <c r="Q508" s="4654" t="s">
        <v>233</v>
      </c>
      <c r="R508" s="4654" t="s">
        <v>233</v>
      </c>
      <c r="S508" s="4654" t="s">
        <v>233</v>
      </c>
      <c r="T508" s="4654" t="s">
        <v>233</v>
      </c>
      <c r="U508" s="4654" t="s">
        <v>233</v>
      </c>
      <c r="V508" s="4654" t="s">
        <v>233</v>
      </c>
      <c r="W508" s="4654" t="s">
        <v>233</v>
      </c>
      <c r="X508" s="4654" t="s">
        <v>233</v>
      </c>
      <c r="Y508" s="4654" t="s">
        <v>233</v>
      </c>
      <c r="Z508" s="4654" t="s">
        <v>233</v>
      </c>
      <c r="AA508" s="4654" t="s">
        <v>233</v>
      </c>
      <c r="AB508" s="4654" t="s">
        <v>233</v>
      </c>
      <c r="AC508" s="4654" t="s">
        <v>233</v>
      </c>
      <c r="AD508" s="4654" t="s">
        <v>233</v>
      </c>
      <c r="AE508" s="4654" t="s">
        <v>233</v>
      </c>
      <c r="AF508" s="4654" t="s">
        <v>233</v>
      </c>
      <c r="AG508" s="4654" t="s">
        <v>233</v>
      </c>
      <c r="AH508" s="4654" t="s">
        <v>233</v>
      </c>
      <c r="AI508" s="4654" t="s">
        <v>233</v>
      </c>
      <c r="AJ508" s="4654" t="s">
        <v>233</v>
      </c>
      <c r="AK508" s="4754" t="s">
        <v>233</v>
      </c>
      <c r="AL508" s="4745"/>
      <c r="AM508" s="4746"/>
      <c r="AN508" s="4747"/>
      <c r="AO508" s="4656" t="s">
        <v>2039</v>
      </c>
      <c r="AP508" s="4655" t="s">
        <v>1949</v>
      </c>
      <c r="AQ508" s="4528"/>
      <c r="AR508" s="4657"/>
      <c r="AS508" s="4657"/>
    </row>
    <row r="509" spans="1:45" s="4721" customFormat="1" ht="13.5" customHeight="1">
      <c r="A509" s="1135"/>
      <c r="C509" s="4659" t="s">
        <v>1919</v>
      </c>
      <c r="D509" s="4660" t="s">
        <v>1918</v>
      </c>
      <c r="E509" s="4661" t="s">
        <v>2033</v>
      </c>
      <c r="F509" s="4662"/>
      <c r="G509" s="4755"/>
      <c r="H509" s="4733"/>
      <c r="I509" s="4733"/>
      <c r="J509" s="4733"/>
      <c r="K509" s="4733"/>
      <c r="L509" s="4733"/>
      <c r="M509" s="4733"/>
      <c r="N509" s="4733"/>
      <c r="O509" s="4733"/>
      <c r="P509" s="4733"/>
      <c r="Q509" s="4733"/>
      <c r="R509" s="4733"/>
      <c r="S509" s="4733"/>
      <c r="T509" s="4733"/>
      <c r="U509" s="4733"/>
      <c r="V509" s="4733"/>
      <c r="W509" s="4733"/>
      <c r="X509" s="4733"/>
      <c r="Y509" s="4733"/>
      <c r="Z509" s="4733"/>
      <c r="AA509" s="4733"/>
      <c r="AB509" s="4733"/>
      <c r="AC509" s="4733"/>
      <c r="AD509" s="4733"/>
      <c r="AE509" s="4733"/>
      <c r="AF509" s="4733"/>
      <c r="AG509" s="4733"/>
      <c r="AH509" s="4733"/>
      <c r="AI509" s="4733"/>
      <c r="AJ509" s="4733"/>
      <c r="AK509" s="4756"/>
      <c r="AL509" s="4666">
        <f t="shared" ref="AL509:AL514" si="187">IF(E509="","",COUNT($G$506:$AK$506)-AM509)</f>
        <v>0</v>
      </c>
      <c r="AM509" s="4667">
        <f t="shared" ref="AM509:AM514" si="188">IF(E509="","",AR509+AS509)</f>
        <v>0</v>
      </c>
      <c r="AN509" s="4667">
        <f t="shared" ref="AN509:AN514" si="189">IF(E509="","",COUNTIF(G509:AK509,"休"))</f>
        <v>0</v>
      </c>
      <c r="AO509" s="4668" t="str">
        <f t="shared" ref="AO509:AO514" si="190">IF(E509="","",IFERROR(ROUND(AN509/AL509,3),""))</f>
        <v/>
      </c>
      <c r="AP509" s="4669" t="e">
        <f>ROUND(AVERAGE(AO509:AO524),3)</f>
        <v>#DIV/0!</v>
      </c>
      <c r="AQ509" s="4528"/>
      <c r="AR509" s="4670">
        <f t="shared" ref="AR509:AR514" si="191">+COUNTIF(G509:AK509,"－")</f>
        <v>0</v>
      </c>
      <c r="AS509" s="4670">
        <f t="shared" ref="AS509:AS514" si="192">+COUNTIF(G509:AK509,"外")</f>
        <v>0</v>
      </c>
    </row>
    <row r="510" spans="1:45" s="4721" customFormat="1" ht="13.5" customHeight="1">
      <c r="A510" s="1135"/>
      <c r="C510" s="4671"/>
      <c r="D510" s="4672"/>
      <c r="E510" s="4673" t="s">
        <v>2031</v>
      </c>
      <c r="F510" s="4662"/>
      <c r="G510" s="4674"/>
      <c r="H510" s="4675"/>
      <c r="I510" s="4675"/>
      <c r="J510" s="4675"/>
      <c r="K510" s="4675"/>
      <c r="L510" s="4675"/>
      <c r="M510" s="4675"/>
      <c r="N510" s="4675"/>
      <c r="O510" s="4675"/>
      <c r="P510" s="4675"/>
      <c r="Q510" s="4675"/>
      <c r="R510" s="4675"/>
      <c r="S510" s="4675"/>
      <c r="T510" s="4675"/>
      <c r="U510" s="4675"/>
      <c r="V510" s="4675"/>
      <c r="W510" s="4675"/>
      <c r="X510" s="4675"/>
      <c r="Y510" s="4675"/>
      <c r="Z510" s="4675"/>
      <c r="AA510" s="4675"/>
      <c r="AB510" s="4675"/>
      <c r="AC510" s="4675"/>
      <c r="AD510" s="4675"/>
      <c r="AE510" s="4675"/>
      <c r="AF510" s="4675"/>
      <c r="AG510" s="4675"/>
      <c r="AH510" s="4675"/>
      <c r="AI510" s="4675"/>
      <c r="AJ510" s="4675"/>
      <c r="AK510" s="4730"/>
      <c r="AL510" s="4666">
        <f t="shared" si="187"/>
        <v>0</v>
      </c>
      <c r="AM510" s="4667">
        <f t="shared" si="188"/>
        <v>0</v>
      </c>
      <c r="AN510" s="4667">
        <f t="shared" si="189"/>
        <v>0</v>
      </c>
      <c r="AO510" s="4668" t="str">
        <f t="shared" si="190"/>
        <v/>
      </c>
      <c r="AP510" s="4679"/>
      <c r="AQ510" s="4528"/>
      <c r="AR510" s="4670">
        <f t="shared" si="191"/>
        <v>0</v>
      </c>
      <c r="AS510" s="4670">
        <f t="shared" si="192"/>
        <v>0</v>
      </c>
    </row>
    <row r="511" spans="1:45" s="4721" customFormat="1">
      <c r="A511" s="1135"/>
      <c r="C511" s="4671"/>
      <c r="D511" s="4672"/>
      <c r="E511" s="4673" t="s">
        <v>2038</v>
      </c>
      <c r="F511" s="4662"/>
      <c r="G511" s="4674"/>
      <c r="H511" s="4675"/>
      <c r="I511" s="4675"/>
      <c r="J511" s="4675"/>
      <c r="K511" s="4675"/>
      <c r="L511" s="4675"/>
      <c r="M511" s="4675"/>
      <c r="N511" s="4675"/>
      <c r="O511" s="4675"/>
      <c r="P511" s="4675"/>
      <c r="Q511" s="4675"/>
      <c r="R511" s="4675"/>
      <c r="S511" s="4675"/>
      <c r="T511" s="4675"/>
      <c r="U511" s="4675"/>
      <c r="V511" s="4675"/>
      <c r="W511" s="4675"/>
      <c r="X511" s="4675"/>
      <c r="Y511" s="4675"/>
      <c r="Z511" s="4675"/>
      <c r="AA511" s="4675"/>
      <c r="AB511" s="4675"/>
      <c r="AC511" s="4675"/>
      <c r="AD511" s="4675"/>
      <c r="AE511" s="4675"/>
      <c r="AF511" s="4675"/>
      <c r="AG511" s="4675"/>
      <c r="AH511" s="4675"/>
      <c r="AI511" s="4675"/>
      <c r="AJ511" s="4675"/>
      <c r="AK511" s="4730"/>
      <c r="AL511" s="4666">
        <f t="shared" si="187"/>
        <v>0</v>
      </c>
      <c r="AM511" s="4667">
        <f t="shared" si="188"/>
        <v>0</v>
      </c>
      <c r="AN511" s="4667">
        <f t="shared" si="189"/>
        <v>0</v>
      </c>
      <c r="AO511" s="4668" t="str">
        <f t="shared" si="190"/>
        <v/>
      </c>
      <c r="AP511" s="4679"/>
      <c r="AQ511" s="4528"/>
      <c r="AR511" s="4670">
        <f t="shared" si="191"/>
        <v>0</v>
      </c>
      <c r="AS511" s="4670">
        <f t="shared" si="192"/>
        <v>0</v>
      </c>
    </row>
    <row r="512" spans="1:45" s="4721" customFormat="1">
      <c r="A512" s="1135"/>
      <c r="C512" s="4671"/>
      <c r="D512" s="4672"/>
      <c r="E512" s="4673" t="s">
        <v>2037</v>
      </c>
      <c r="F512" s="4680"/>
      <c r="G512" s="4674"/>
      <c r="H512" s="4675"/>
      <c r="I512" s="4675"/>
      <c r="J512" s="4675"/>
      <c r="K512" s="4675"/>
      <c r="L512" s="4675"/>
      <c r="M512" s="4675"/>
      <c r="N512" s="4675"/>
      <c r="O512" s="4675"/>
      <c r="P512" s="4675"/>
      <c r="Q512" s="4675"/>
      <c r="R512" s="4675"/>
      <c r="S512" s="4675"/>
      <c r="T512" s="4675"/>
      <c r="U512" s="4675"/>
      <c r="V512" s="4675"/>
      <c r="W512" s="4675"/>
      <c r="X512" s="4675"/>
      <c r="Y512" s="4675"/>
      <c r="Z512" s="4675"/>
      <c r="AA512" s="4675"/>
      <c r="AB512" s="4675"/>
      <c r="AC512" s="4675"/>
      <c r="AD512" s="4675"/>
      <c r="AE512" s="4675"/>
      <c r="AF512" s="4675"/>
      <c r="AG512" s="4675"/>
      <c r="AH512" s="4675"/>
      <c r="AI512" s="4675"/>
      <c r="AJ512" s="4675"/>
      <c r="AK512" s="4730"/>
      <c r="AL512" s="4666">
        <f t="shared" si="187"/>
        <v>0</v>
      </c>
      <c r="AM512" s="4667">
        <f t="shared" si="188"/>
        <v>0</v>
      </c>
      <c r="AN512" s="4667">
        <f t="shared" si="189"/>
        <v>0</v>
      </c>
      <c r="AO512" s="4668" t="str">
        <f t="shared" si="190"/>
        <v/>
      </c>
      <c r="AP512" s="4679"/>
      <c r="AQ512" s="4528"/>
      <c r="AR512" s="4670">
        <f t="shared" si="191"/>
        <v>0</v>
      </c>
      <c r="AS512" s="4670">
        <f t="shared" si="192"/>
        <v>0</v>
      </c>
    </row>
    <row r="513" spans="1:45" s="4721" customFormat="1">
      <c r="A513" s="1135"/>
      <c r="C513" s="4671"/>
      <c r="D513" s="4672"/>
      <c r="E513" s="4673" t="s">
        <v>2036</v>
      </c>
      <c r="F513" s="4662"/>
      <c r="G513" s="4674"/>
      <c r="H513" s="4675"/>
      <c r="I513" s="4675"/>
      <c r="J513" s="4675"/>
      <c r="K513" s="4675"/>
      <c r="L513" s="4675"/>
      <c r="M513" s="4675"/>
      <c r="N513" s="4675"/>
      <c r="O513" s="4675"/>
      <c r="P513" s="4675"/>
      <c r="Q513" s="4675"/>
      <c r="R513" s="4675"/>
      <c r="S513" s="4675"/>
      <c r="T513" s="4675"/>
      <c r="U513" s="4675"/>
      <c r="V513" s="4675"/>
      <c r="W513" s="4675"/>
      <c r="X513" s="4675"/>
      <c r="Y513" s="4675"/>
      <c r="Z513" s="4675"/>
      <c r="AA513" s="4675"/>
      <c r="AB513" s="4675"/>
      <c r="AC513" s="4675"/>
      <c r="AD513" s="4675"/>
      <c r="AE513" s="4675"/>
      <c r="AF513" s="4675"/>
      <c r="AG513" s="4675"/>
      <c r="AH513" s="4675"/>
      <c r="AI513" s="4675"/>
      <c r="AJ513" s="4675"/>
      <c r="AK513" s="4730"/>
      <c r="AL513" s="4666">
        <f t="shared" si="187"/>
        <v>0</v>
      </c>
      <c r="AM513" s="4667">
        <f t="shared" si="188"/>
        <v>0</v>
      </c>
      <c r="AN513" s="4667">
        <f t="shared" si="189"/>
        <v>0</v>
      </c>
      <c r="AO513" s="4668" t="str">
        <f t="shared" si="190"/>
        <v/>
      </c>
      <c r="AP513" s="4679"/>
      <c r="AQ513" s="4528"/>
      <c r="AR513" s="4670">
        <f t="shared" si="191"/>
        <v>0</v>
      </c>
      <c r="AS513" s="4670">
        <f t="shared" si="192"/>
        <v>0</v>
      </c>
    </row>
    <row r="514" spans="1:45" s="4721" customFormat="1">
      <c r="A514" s="1135"/>
      <c r="C514" s="4681"/>
      <c r="D514" s="4682"/>
      <c r="E514" s="4683">
        <f>F$29</f>
        <v>0</v>
      </c>
      <c r="F514" s="4684"/>
      <c r="G514" s="4757"/>
      <c r="H514" s="4738"/>
      <c r="I514" s="4738"/>
      <c r="J514" s="4738"/>
      <c r="K514" s="4738"/>
      <c r="L514" s="4738"/>
      <c r="M514" s="4738"/>
      <c r="N514" s="4738"/>
      <c r="O514" s="4738"/>
      <c r="P514" s="4738"/>
      <c r="Q514" s="4738"/>
      <c r="R514" s="4738"/>
      <c r="S514" s="4738"/>
      <c r="T514" s="4738"/>
      <c r="U514" s="4738"/>
      <c r="V514" s="4738"/>
      <c r="W514" s="4738"/>
      <c r="X514" s="4738"/>
      <c r="Y514" s="4738"/>
      <c r="Z514" s="4738"/>
      <c r="AA514" s="4738"/>
      <c r="AB514" s="4738"/>
      <c r="AC514" s="4738"/>
      <c r="AD514" s="4738"/>
      <c r="AE514" s="4738"/>
      <c r="AF514" s="4738"/>
      <c r="AG514" s="4738"/>
      <c r="AH514" s="4738"/>
      <c r="AI514" s="4738"/>
      <c r="AJ514" s="4738"/>
      <c r="AK514" s="4758"/>
      <c r="AL514" s="4666">
        <f t="shared" si="187"/>
        <v>0</v>
      </c>
      <c r="AM514" s="4667">
        <f t="shared" si="188"/>
        <v>0</v>
      </c>
      <c r="AN514" s="4689">
        <f t="shared" si="189"/>
        <v>0</v>
      </c>
      <c r="AO514" s="4668" t="str">
        <f t="shared" si="190"/>
        <v/>
      </c>
      <c r="AP514" s="4679"/>
      <c r="AQ514" s="4528"/>
      <c r="AR514" s="4670">
        <f t="shared" si="191"/>
        <v>0</v>
      </c>
      <c r="AS514" s="4670">
        <f t="shared" si="192"/>
        <v>0</v>
      </c>
    </row>
    <row r="515" spans="1:45" s="4721" customFormat="1" ht="15">
      <c r="A515" s="1135"/>
      <c r="C515" s="4659" t="s">
        <v>1917</v>
      </c>
      <c r="D515" s="4660" t="s">
        <v>1916</v>
      </c>
      <c r="E515" s="4651" t="s">
        <v>2035</v>
      </c>
      <c r="F515" s="4690" t="s">
        <v>2019</v>
      </c>
      <c r="G515" s="4653" t="s">
        <v>2034</v>
      </c>
      <c r="H515" s="4654" t="s">
        <v>2034</v>
      </c>
      <c r="I515" s="4654" t="s">
        <v>2034</v>
      </c>
      <c r="J515" s="4654" t="s">
        <v>2034</v>
      </c>
      <c r="K515" s="4654" t="s">
        <v>2034</v>
      </c>
      <c r="L515" s="4654" t="s">
        <v>2034</v>
      </c>
      <c r="M515" s="4654" t="s">
        <v>2034</v>
      </c>
      <c r="N515" s="4654" t="s">
        <v>2034</v>
      </c>
      <c r="O515" s="4654" t="s">
        <v>2034</v>
      </c>
      <c r="P515" s="4654" t="s">
        <v>2034</v>
      </c>
      <c r="Q515" s="4654" t="s">
        <v>2034</v>
      </c>
      <c r="R515" s="4654" t="s">
        <v>2034</v>
      </c>
      <c r="S515" s="4654" t="s">
        <v>2034</v>
      </c>
      <c r="T515" s="4654" t="s">
        <v>2034</v>
      </c>
      <c r="U515" s="4654" t="s">
        <v>2034</v>
      </c>
      <c r="V515" s="4654" t="s">
        <v>2034</v>
      </c>
      <c r="W515" s="4654" t="s">
        <v>2034</v>
      </c>
      <c r="X515" s="4654" t="s">
        <v>2034</v>
      </c>
      <c r="Y515" s="4654" t="s">
        <v>2034</v>
      </c>
      <c r="Z515" s="4654" t="s">
        <v>2034</v>
      </c>
      <c r="AA515" s="4654" t="s">
        <v>2034</v>
      </c>
      <c r="AB515" s="4654" t="s">
        <v>2034</v>
      </c>
      <c r="AC515" s="4654" t="s">
        <v>2034</v>
      </c>
      <c r="AD515" s="4654" t="s">
        <v>2034</v>
      </c>
      <c r="AE515" s="4654" t="s">
        <v>2034</v>
      </c>
      <c r="AF515" s="4654" t="s">
        <v>2034</v>
      </c>
      <c r="AG515" s="4654" t="s">
        <v>2034</v>
      </c>
      <c r="AH515" s="4654" t="s">
        <v>2034</v>
      </c>
      <c r="AI515" s="4654" t="s">
        <v>2034</v>
      </c>
      <c r="AJ515" s="4654" t="s">
        <v>2034</v>
      </c>
      <c r="AK515" s="4754" t="s">
        <v>2034</v>
      </c>
      <c r="AL515" s="4692"/>
      <c r="AM515" s="4670"/>
      <c r="AN515" s="4693"/>
      <c r="AO515" s="4694"/>
      <c r="AP515" s="4679"/>
      <c r="AQ515" s="4528"/>
      <c r="AR515" s="4532"/>
      <c r="AS515" s="4532"/>
    </row>
    <row r="516" spans="1:45" s="4721" customFormat="1">
      <c r="A516" s="1135"/>
      <c r="C516" s="4671"/>
      <c r="D516" s="4672"/>
      <c r="E516" s="4695" t="s">
        <v>2033</v>
      </c>
      <c r="F516" s="4662"/>
      <c r="G516" s="4737"/>
      <c r="H516" s="4687"/>
      <c r="I516" s="4687"/>
      <c r="J516" s="4687"/>
      <c r="K516" s="4687"/>
      <c r="L516" s="4687"/>
      <c r="M516" s="4687"/>
      <c r="N516" s="4687"/>
      <c r="O516" s="4687"/>
      <c r="P516" s="4687"/>
      <c r="Q516" s="4687"/>
      <c r="R516" s="4687"/>
      <c r="S516" s="4687"/>
      <c r="T516" s="4687"/>
      <c r="U516" s="4687"/>
      <c r="V516" s="4687"/>
      <c r="W516" s="4687"/>
      <c r="X516" s="4687"/>
      <c r="Y516" s="4687"/>
      <c r="Z516" s="4687"/>
      <c r="AA516" s="4687"/>
      <c r="AB516" s="4687"/>
      <c r="AC516" s="4687"/>
      <c r="AD516" s="4687"/>
      <c r="AE516" s="4687"/>
      <c r="AF516" s="4687"/>
      <c r="AG516" s="4687"/>
      <c r="AH516" s="4687"/>
      <c r="AI516" s="4687"/>
      <c r="AJ516" s="4687"/>
      <c r="AK516" s="4759"/>
      <c r="AL516" s="4666">
        <f>IF(E516="","",COUNT($G$506:$AK$506)-AM516)</f>
        <v>0</v>
      </c>
      <c r="AM516" s="4667">
        <f>IF(E516="","",AR516+AS516)</f>
        <v>0</v>
      </c>
      <c r="AN516" s="4667">
        <f>IF(E516="","",COUNTIF(G516:AK516,"休"))</f>
        <v>0</v>
      </c>
      <c r="AO516" s="4668" t="str">
        <f>IF(E516="","",IFERROR(ROUND(AN516/AL516,3),""))</f>
        <v/>
      </c>
      <c r="AP516" s="4679"/>
      <c r="AQ516" s="4528"/>
      <c r="AR516" s="4670">
        <f>+COUNTIF(G516:AK516,"－")</f>
        <v>0</v>
      </c>
      <c r="AS516" s="4670">
        <f>+COUNTIF(G516:AK516,"外")</f>
        <v>0</v>
      </c>
    </row>
    <row r="517" spans="1:45" s="4721" customFormat="1">
      <c r="A517" s="1135"/>
      <c r="C517" s="4671"/>
      <c r="D517" s="4672"/>
      <c r="E517" s="4673" t="s">
        <v>2031</v>
      </c>
      <c r="F517" s="4696"/>
      <c r="G517" s="4674"/>
      <c r="H517" s="4675"/>
      <c r="I517" s="4675"/>
      <c r="J517" s="4675"/>
      <c r="K517" s="4675"/>
      <c r="L517" s="4675"/>
      <c r="M517" s="4675"/>
      <c r="N517" s="4675"/>
      <c r="O517" s="4675"/>
      <c r="P517" s="4675"/>
      <c r="Q517" s="4675"/>
      <c r="R517" s="4675"/>
      <c r="S517" s="4675"/>
      <c r="T517" s="4675"/>
      <c r="U517" s="4675"/>
      <c r="V517" s="4675"/>
      <c r="W517" s="4675"/>
      <c r="X517" s="4675"/>
      <c r="Y517" s="4675"/>
      <c r="Z517" s="4675"/>
      <c r="AA517" s="4675"/>
      <c r="AB517" s="4675"/>
      <c r="AC517" s="4675"/>
      <c r="AD517" s="4675"/>
      <c r="AE517" s="4675"/>
      <c r="AF517" s="4675"/>
      <c r="AG517" s="4675"/>
      <c r="AH517" s="4675"/>
      <c r="AI517" s="4675"/>
      <c r="AJ517" s="4675"/>
      <c r="AK517" s="4730"/>
      <c r="AL517" s="4666">
        <f>IF(E517="","",COUNT($G$506:$AK$506)-AM517)</f>
        <v>0</v>
      </c>
      <c r="AM517" s="4667">
        <f>IF(E517="","",AR517+AS517)</f>
        <v>0</v>
      </c>
      <c r="AN517" s="4667">
        <f>IF(E517="","",COUNTIF(G517:AK517,"休"))</f>
        <v>0</v>
      </c>
      <c r="AO517" s="4668" t="str">
        <f>IF(E517="","",IFERROR(ROUND(AN517/AL517,3),""))</f>
        <v/>
      </c>
      <c r="AP517" s="4679"/>
      <c r="AQ517" s="4528"/>
      <c r="AR517" s="4670">
        <f>+COUNTIF(G517:AK517,"－")</f>
        <v>0</v>
      </c>
      <c r="AS517" s="4670">
        <f>+COUNTIF(G517:AK517,"外")</f>
        <v>0</v>
      </c>
    </row>
    <row r="518" spans="1:45" s="4721" customFormat="1">
      <c r="A518" s="1135"/>
      <c r="C518" s="4671"/>
      <c r="D518" s="4672"/>
      <c r="E518" s="4528"/>
      <c r="F518" s="4696"/>
      <c r="G518" s="4674"/>
      <c r="H518" s="4675"/>
      <c r="I518" s="4675"/>
      <c r="J518" s="4675"/>
      <c r="K518" s="4675"/>
      <c r="L518" s="4675"/>
      <c r="M518" s="4675"/>
      <c r="N518" s="4675"/>
      <c r="O518" s="4675"/>
      <c r="P518" s="4675"/>
      <c r="Q518" s="4675"/>
      <c r="R518" s="4675"/>
      <c r="S518" s="4675"/>
      <c r="T518" s="4675"/>
      <c r="U518" s="4675"/>
      <c r="V518" s="4675"/>
      <c r="W518" s="4675"/>
      <c r="X518" s="4675"/>
      <c r="Y518" s="4675"/>
      <c r="Z518" s="4675"/>
      <c r="AA518" s="4675"/>
      <c r="AB518" s="4675"/>
      <c r="AC518" s="4675"/>
      <c r="AD518" s="4675"/>
      <c r="AE518" s="4675"/>
      <c r="AF518" s="4675"/>
      <c r="AG518" s="4675"/>
      <c r="AH518" s="4675"/>
      <c r="AI518" s="4675"/>
      <c r="AJ518" s="4675"/>
      <c r="AK518" s="4730"/>
      <c r="AL518" s="4666" t="str">
        <f>IF(E518="","",COUNT($G$506:$AK$506)-AM518)</f>
        <v/>
      </c>
      <c r="AM518" s="4667" t="str">
        <f>IF(E518="","",AR518+AS518)</f>
        <v/>
      </c>
      <c r="AN518" s="4667" t="str">
        <f>IF(E518="","",COUNTIF(G518:AK518,"休"))</f>
        <v/>
      </c>
      <c r="AO518" s="4668" t="str">
        <f>IF(E518="","",IFERROR(ROUND(AN518/AL518,3),""))</f>
        <v/>
      </c>
      <c r="AP518" s="4679"/>
      <c r="AQ518" s="4528"/>
      <c r="AR518" s="4670">
        <f>+COUNTIF(G518:AK518,"－")</f>
        <v>0</v>
      </c>
      <c r="AS518" s="4670">
        <f>+COUNTIF(G518:AK518,"外")</f>
        <v>0</v>
      </c>
    </row>
    <row r="519" spans="1:45" s="4721" customFormat="1">
      <c r="A519" s="1135"/>
      <c r="C519" s="4671"/>
      <c r="D519" s="4682"/>
      <c r="E519" s="4697"/>
      <c r="F519" s="4698"/>
      <c r="G519" s="4757"/>
      <c r="H519" s="4738"/>
      <c r="I519" s="4738"/>
      <c r="J519" s="4738"/>
      <c r="K519" s="4738"/>
      <c r="L519" s="4738"/>
      <c r="M519" s="4738"/>
      <c r="N519" s="4738"/>
      <c r="O519" s="4738"/>
      <c r="P519" s="4738"/>
      <c r="Q519" s="4738"/>
      <c r="R519" s="4738"/>
      <c r="S519" s="4738"/>
      <c r="T519" s="4738"/>
      <c r="U519" s="4738"/>
      <c r="V519" s="4738"/>
      <c r="W519" s="4738"/>
      <c r="X519" s="4738"/>
      <c r="Y519" s="4738"/>
      <c r="Z519" s="4738"/>
      <c r="AA519" s="4738"/>
      <c r="AB519" s="4738"/>
      <c r="AC519" s="4738"/>
      <c r="AD519" s="4738"/>
      <c r="AE519" s="4738"/>
      <c r="AF519" s="4738"/>
      <c r="AG519" s="4738"/>
      <c r="AH519" s="4738"/>
      <c r="AI519" s="4738"/>
      <c r="AJ519" s="4738"/>
      <c r="AK519" s="4758"/>
      <c r="AL519" s="4666" t="str">
        <f>IF(E519="","",COUNT($G$506:$AK$506)-AM519)</f>
        <v/>
      </c>
      <c r="AM519" s="4667" t="str">
        <f>IF(E519="","",AR519+AS519)</f>
        <v/>
      </c>
      <c r="AN519" s="4667" t="str">
        <f>IF(E519="","",COUNTIF(G519:AK519,"休"))</f>
        <v/>
      </c>
      <c r="AO519" s="4668" t="str">
        <f>IF(E519="","",IFERROR(ROUND(AN519/AL519,3),""))</f>
        <v/>
      </c>
      <c r="AP519" s="4679"/>
      <c r="AQ519" s="4528"/>
      <c r="AR519" s="4670">
        <f>+COUNTIF(G519:AK519,"－")</f>
        <v>0</v>
      </c>
      <c r="AS519" s="4670">
        <f>+COUNTIF(G519:AK519,"外")</f>
        <v>0</v>
      </c>
    </row>
    <row r="520" spans="1:45" s="4721" customFormat="1" ht="15">
      <c r="A520" s="1135"/>
      <c r="C520" s="4671"/>
      <c r="D520" s="4660" t="s">
        <v>1915</v>
      </c>
      <c r="E520" s="4651" t="s">
        <v>2032</v>
      </c>
      <c r="F520" s="4700" t="s">
        <v>2019</v>
      </c>
      <c r="G520" s="4653" t="s">
        <v>233</v>
      </c>
      <c r="H520" s="4654" t="s">
        <v>233</v>
      </c>
      <c r="I520" s="4654" t="s">
        <v>233</v>
      </c>
      <c r="J520" s="4654" t="s">
        <v>233</v>
      </c>
      <c r="K520" s="4654" t="s">
        <v>233</v>
      </c>
      <c r="L520" s="4654" t="s">
        <v>233</v>
      </c>
      <c r="M520" s="4654" t="s">
        <v>233</v>
      </c>
      <c r="N520" s="4654" t="s">
        <v>233</v>
      </c>
      <c r="O520" s="4654" t="s">
        <v>233</v>
      </c>
      <c r="P520" s="4654" t="s">
        <v>233</v>
      </c>
      <c r="Q520" s="4654" t="s">
        <v>233</v>
      </c>
      <c r="R520" s="4654" t="s">
        <v>233</v>
      </c>
      <c r="S520" s="4654" t="s">
        <v>233</v>
      </c>
      <c r="T520" s="4654" t="s">
        <v>233</v>
      </c>
      <c r="U520" s="4654" t="s">
        <v>233</v>
      </c>
      <c r="V520" s="4654" t="s">
        <v>233</v>
      </c>
      <c r="W520" s="4654" t="s">
        <v>233</v>
      </c>
      <c r="X520" s="4654" t="s">
        <v>233</v>
      </c>
      <c r="Y520" s="4654" t="s">
        <v>233</v>
      </c>
      <c r="Z520" s="4654" t="s">
        <v>233</v>
      </c>
      <c r="AA520" s="4654" t="s">
        <v>233</v>
      </c>
      <c r="AB520" s="4654" t="s">
        <v>233</v>
      </c>
      <c r="AC520" s="4654" t="s">
        <v>233</v>
      </c>
      <c r="AD520" s="4654" t="s">
        <v>233</v>
      </c>
      <c r="AE520" s="4654" t="s">
        <v>233</v>
      </c>
      <c r="AF520" s="4654" t="s">
        <v>233</v>
      </c>
      <c r="AG520" s="4654" t="s">
        <v>233</v>
      </c>
      <c r="AH520" s="4654" t="s">
        <v>233</v>
      </c>
      <c r="AI520" s="4654" t="s">
        <v>233</v>
      </c>
      <c r="AJ520" s="4654" t="s">
        <v>233</v>
      </c>
      <c r="AK520" s="4754" t="s">
        <v>233</v>
      </c>
      <c r="AL520" s="4692"/>
      <c r="AM520" s="4670"/>
      <c r="AN520" s="4701"/>
      <c r="AO520" s="4694"/>
      <c r="AP520" s="4679"/>
      <c r="AQ520" s="4528"/>
      <c r="AR520" s="4532"/>
      <c r="AS520" s="4532"/>
    </row>
    <row r="521" spans="1:45" s="4721" customFormat="1">
      <c r="A521" s="1135"/>
      <c r="C521" s="4671"/>
      <c r="D521" s="4672"/>
      <c r="E521" s="4702" t="s">
        <v>2031</v>
      </c>
      <c r="F521" s="4662"/>
      <c r="G521" s="4737"/>
      <c r="H521" s="4761"/>
      <c r="I521" s="4761"/>
      <c r="J521" s="4761"/>
      <c r="K521" s="4761"/>
      <c r="L521" s="4761"/>
      <c r="M521" s="4761"/>
      <c r="N521" s="4761"/>
      <c r="O521" s="4761"/>
      <c r="P521" s="4761"/>
      <c r="Q521" s="4761"/>
      <c r="R521" s="4761"/>
      <c r="S521" s="4761"/>
      <c r="T521" s="4761"/>
      <c r="U521" s="4761"/>
      <c r="V521" s="4761"/>
      <c r="W521" s="4761"/>
      <c r="X521" s="4761"/>
      <c r="Y521" s="4761"/>
      <c r="Z521" s="4761"/>
      <c r="AA521" s="4761"/>
      <c r="AB521" s="4761"/>
      <c r="AC521" s="4761"/>
      <c r="AD521" s="4761"/>
      <c r="AE521" s="4761"/>
      <c r="AF521" s="4761"/>
      <c r="AG521" s="4761"/>
      <c r="AH521" s="4761"/>
      <c r="AI521" s="4761"/>
      <c r="AJ521" s="4761"/>
      <c r="AK521" s="4759"/>
      <c r="AL521" s="4666">
        <f>IF(E521="","",COUNT($G$506:$AK$506)-AM521)</f>
        <v>0</v>
      </c>
      <c r="AM521" s="4667">
        <f>IF(E521="","",AR521+AS521)</f>
        <v>0</v>
      </c>
      <c r="AN521" s="4667">
        <f>IF(E521="","",COUNTIF(G521:AK521,"休"))</f>
        <v>0</v>
      </c>
      <c r="AO521" s="4668" t="str">
        <f>IF(E521="","",IFERROR(ROUND(AN521/AL521,3),""))</f>
        <v/>
      </c>
      <c r="AP521" s="4679"/>
      <c r="AQ521" s="4528"/>
      <c r="AR521" s="4670">
        <f>+COUNTIF(G521:AK521,"－")</f>
        <v>0</v>
      </c>
      <c r="AS521" s="4670">
        <f>+COUNTIF(G521:AK521,"外")</f>
        <v>0</v>
      </c>
    </row>
    <row r="522" spans="1:45" s="4721" customFormat="1">
      <c r="A522" s="1135"/>
      <c r="C522" s="4671"/>
      <c r="D522" s="4672"/>
      <c r="E522" s="4528"/>
      <c r="F522" s="4696"/>
      <c r="G522" s="4674"/>
      <c r="H522" s="4675"/>
      <c r="I522" s="4675"/>
      <c r="J522" s="4675"/>
      <c r="K522" s="4675"/>
      <c r="L522" s="4675"/>
      <c r="M522" s="4675"/>
      <c r="N522" s="4675"/>
      <c r="O522" s="4675"/>
      <c r="P522" s="4675"/>
      <c r="Q522" s="4675"/>
      <c r="R522" s="4675"/>
      <c r="S522" s="4675"/>
      <c r="T522" s="4675"/>
      <c r="U522" s="4675"/>
      <c r="V522" s="4675"/>
      <c r="W522" s="4675"/>
      <c r="X522" s="4675"/>
      <c r="Y522" s="4675"/>
      <c r="Z522" s="4675"/>
      <c r="AA522" s="4675"/>
      <c r="AB522" s="4675"/>
      <c r="AC522" s="4675"/>
      <c r="AD522" s="4675"/>
      <c r="AE522" s="4675"/>
      <c r="AF522" s="4675"/>
      <c r="AG522" s="4675"/>
      <c r="AH522" s="4675"/>
      <c r="AI522" s="4675"/>
      <c r="AJ522" s="4675"/>
      <c r="AK522" s="4730"/>
      <c r="AL522" s="4666" t="str">
        <f>IF(E522="","",COUNT($G$506:$AK$506)-AM522)</f>
        <v/>
      </c>
      <c r="AM522" s="4667" t="str">
        <f>IF(E522="","",AR522+AS522)</f>
        <v/>
      </c>
      <c r="AN522" s="4667" t="str">
        <f>IF(E522="","",COUNTIF(G522:AK522,"休"))</f>
        <v/>
      </c>
      <c r="AO522" s="4668" t="str">
        <f>IF(E522="","",IFERROR(ROUND(AN522/AL522,3),""))</f>
        <v/>
      </c>
      <c r="AP522" s="4679"/>
      <c r="AQ522" s="4528"/>
      <c r="AR522" s="4670">
        <f>+COUNTIF(G522:AK522,"－")</f>
        <v>0</v>
      </c>
      <c r="AS522" s="4670">
        <f>+COUNTIF(G522:AK522,"外")</f>
        <v>0</v>
      </c>
    </row>
    <row r="523" spans="1:45" s="4721" customFormat="1">
      <c r="A523" s="1135"/>
      <c r="C523" s="4671"/>
      <c r="D523" s="4672"/>
      <c r="E523" s="4704"/>
      <c r="F523" s="4696"/>
      <c r="G523" s="4674"/>
      <c r="H523" s="4675"/>
      <c r="I523" s="4675"/>
      <c r="J523" s="4675"/>
      <c r="K523" s="4675"/>
      <c r="L523" s="4675"/>
      <c r="M523" s="4675"/>
      <c r="N523" s="4675"/>
      <c r="O523" s="4675"/>
      <c r="P523" s="4675"/>
      <c r="Q523" s="4675"/>
      <c r="R523" s="4675"/>
      <c r="S523" s="4675"/>
      <c r="T523" s="4675"/>
      <c r="U523" s="4675"/>
      <c r="V523" s="4675"/>
      <c r="W523" s="4675"/>
      <c r="X523" s="4675"/>
      <c r="Y523" s="4675"/>
      <c r="Z523" s="4675"/>
      <c r="AA523" s="4675"/>
      <c r="AB523" s="4675"/>
      <c r="AC523" s="4675"/>
      <c r="AD523" s="4675"/>
      <c r="AE523" s="4675"/>
      <c r="AF523" s="4675"/>
      <c r="AG523" s="4675"/>
      <c r="AH523" s="4675"/>
      <c r="AI523" s="4675"/>
      <c r="AJ523" s="4675"/>
      <c r="AK523" s="4730"/>
      <c r="AL523" s="4666" t="str">
        <f>IF(E523="","",COUNT($G$506:$AK$506)-AM523)</f>
        <v/>
      </c>
      <c r="AM523" s="4667" t="str">
        <f>IF(E523="","",AR523+AS523)</f>
        <v/>
      </c>
      <c r="AN523" s="4667" t="str">
        <f>IF(E523="","",COUNTIF(G523:AK523,"休"))</f>
        <v/>
      </c>
      <c r="AO523" s="4668" t="str">
        <f>IF(E523="","",IFERROR(ROUND(AN523/AL523,3),""))</f>
        <v/>
      </c>
      <c r="AP523" s="4679"/>
      <c r="AQ523" s="4528"/>
      <c r="AR523" s="4670">
        <f>+COUNTIF(G523:AK523,"－")</f>
        <v>0</v>
      </c>
      <c r="AS523" s="4670">
        <f>+COUNTIF(G523:AK523,"外")</f>
        <v>0</v>
      </c>
    </row>
    <row r="524" spans="1:45" s="4721" customFormat="1" ht="14.25" thickBot="1">
      <c r="A524" s="1135"/>
      <c r="C524" s="4681"/>
      <c r="D524" s="4682"/>
      <c r="E524" s="4697"/>
      <c r="F524" s="4698"/>
      <c r="G524" s="4757"/>
      <c r="H524" s="4738"/>
      <c r="I524" s="4738"/>
      <c r="J524" s="4738"/>
      <c r="K524" s="4738"/>
      <c r="L524" s="4738"/>
      <c r="M524" s="4738"/>
      <c r="N524" s="4738"/>
      <c r="O524" s="4738"/>
      <c r="P524" s="4738"/>
      <c r="Q524" s="4738"/>
      <c r="R524" s="4738"/>
      <c r="S524" s="4738"/>
      <c r="T524" s="4738"/>
      <c r="U524" s="4738"/>
      <c r="V524" s="4738"/>
      <c r="W524" s="4738"/>
      <c r="X524" s="4738"/>
      <c r="Y524" s="4738"/>
      <c r="Z524" s="4738"/>
      <c r="AA524" s="4738"/>
      <c r="AB524" s="4738"/>
      <c r="AC524" s="4738"/>
      <c r="AD524" s="4738"/>
      <c r="AE524" s="4738"/>
      <c r="AF524" s="4738"/>
      <c r="AG524" s="4738"/>
      <c r="AH524" s="4738"/>
      <c r="AI524" s="4738"/>
      <c r="AJ524" s="4738"/>
      <c r="AK524" s="4758"/>
      <c r="AL524" s="4707" t="str">
        <f>IF(E524="","",COUNT($G$506:$AK$506)-AM524)</f>
        <v/>
      </c>
      <c r="AM524" s="4689" t="str">
        <f>IF(E524="","",AR524+AS524)</f>
        <v/>
      </c>
      <c r="AN524" s="4689" t="str">
        <f>IF(E524="","",COUNTIF(G524:AK524,"休"))</f>
        <v/>
      </c>
      <c r="AO524" s="4668" t="str">
        <f>IF(E524="","",IFERROR(ROUND(AN524/AL524,3),""))</f>
        <v/>
      </c>
      <c r="AP524" s="4709"/>
      <c r="AQ524" s="4528"/>
      <c r="AR524" s="4670">
        <f>+COUNTIF(G524:AK524,"－")</f>
        <v>0</v>
      </c>
      <c r="AS524" s="4670">
        <f>+COUNTIF(G524:AK524,"外")</f>
        <v>0</v>
      </c>
    </row>
    <row r="525" spans="1:45" ht="14.25" thickBot="1">
      <c r="AO525" s="4714" t="s">
        <v>2018</v>
      </c>
      <c r="AP525" s="4715" t="e">
        <f>IF(AP509&gt;=0.285,"OK","NG")</f>
        <v>#DIV/0!</v>
      </c>
    </row>
    <row r="526" spans="1:45" s="4532" customFormat="1" ht="6" customHeight="1">
      <c r="A526" s="1135"/>
      <c r="C526" s="4762"/>
      <c r="D526" s="4763"/>
      <c r="E526" s="4763"/>
      <c r="F526" s="4764"/>
      <c r="G526" s="4765"/>
      <c r="H526" s="4765"/>
      <c r="I526" s="4765"/>
      <c r="J526" s="4765"/>
      <c r="K526" s="4765"/>
      <c r="L526" s="4765"/>
      <c r="M526" s="4765"/>
      <c r="N526" s="4765"/>
      <c r="O526" s="4765"/>
      <c r="P526" s="4765"/>
      <c r="Q526" s="4765"/>
      <c r="R526" s="4765"/>
      <c r="S526" s="4765"/>
      <c r="T526" s="4765"/>
      <c r="U526" s="4765"/>
      <c r="V526" s="4765"/>
      <c r="W526" s="4765"/>
      <c r="X526" s="4765"/>
      <c r="Y526" s="4765"/>
      <c r="Z526" s="4765"/>
      <c r="AA526" s="4765"/>
      <c r="AB526" s="4765"/>
      <c r="AC526" s="4765"/>
      <c r="AD526" s="4765"/>
      <c r="AE526" s="4765"/>
      <c r="AF526" s="4765"/>
      <c r="AG526" s="4765"/>
      <c r="AH526" s="4765"/>
      <c r="AI526" s="4763"/>
      <c r="AJ526" s="4763"/>
      <c r="AK526" s="4766"/>
      <c r="AO526" s="4533"/>
    </row>
    <row r="527" spans="1:45" s="4532" customFormat="1">
      <c r="A527" s="1135"/>
      <c r="C527" s="4767"/>
      <c r="D527" s="4768" t="s">
        <v>1941</v>
      </c>
      <c r="E527" s="4768"/>
      <c r="F527" s="4769" t="s">
        <v>1940</v>
      </c>
      <c r="G527" s="4713"/>
      <c r="H527" s="4713"/>
      <c r="I527" s="4770"/>
      <c r="J527" s="4770"/>
      <c r="K527" s="4770"/>
      <c r="L527" s="4770"/>
      <c r="M527" s="4770"/>
      <c r="N527" s="4770"/>
      <c r="O527" s="4770"/>
      <c r="P527" s="4770"/>
      <c r="Q527" s="4770"/>
      <c r="R527" s="4770"/>
      <c r="S527" s="4770"/>
      <c r="T527" s="4770"/>
      <c r="U527" s="4770"/>
      <c r="V527" s="4770"/>
      <c r="W527" s="4770"/>
      <c r="X527" s="4770"/>
      <c r="Y527" s="4770"/>
      <c r="Z527" s="4770"/>
      <c r="AA527" s="4770"/>
      <c r="AB527" s="4770"/>
      <c r="AC527" s="4770"/>
      <c r="AD527" s="4770"/>
      <c r="AE527" s="4770"/>
      <c r="AF527" s="4770"/>
      <c r="AG527" s="4770"/>
      <c r="AH527" s="4770"/>
      <c r="AI527" s="4768"/>
      <c r="AJ527" s="4768"/>
      <c r="AK527" s="4771"/>
      <c r="AO527" s="4533"/>
    </row>
    <row r="528" spans="1:45" s="4535" customFormat="1" ht="24" customHeight="1">
      <c r="A528" s="1135"/>
      <c r="C528" s="4772"/>
      <c r="D528" s="4773"/>
      <c r="E528" s="4773"/>
      <c r="F528" s="4774"/>
      <c r="G528" s="4775" t="s">
        <v>1939</v>
      </c>
      <c r="H528" s="4776" t="s">
        <v>1938</v>
      </c>
      <c r="I528" s="4777"/>
      <c r="J528" s="4777"/>
      <c r="K528" s="4777"/>
      <c r="L528" s="4775" t="s">
        <v>1937</v>
      </c>
      <c r="M528" s="4776" t="s">
        <v>1936</v>
      </c>
      <c r="N528" s="4777"/>
      <c r="O528" s="4777"/>
      <c r="P528" s="4777"/>
      <c r="Q528" s="4775" t="s">
        <v>1913</v>
      </c>
      <c r="R528" s="4776" t="s">
        <v>1935</v>
      </c>
      <c r="S528" s="4777"/>
      <c r="T528" s="4777"/>
      <c r="U528" s="4777"/>
      <c r="V528" s="4775" t="s">
        <v>1912</v>
      </c>
      <c r="W528" s="4776" t="s">
        <v>1934</v>
      </c>
      <c r="X528" s="4777"/>
      <c r="Y528" s="4777"/>
      <c r="Z528" s="4777"/>
      <c r="AA528" s="4775" t="s">
        <v>109</v>
      </c>
      <c r="AB528" s="4776" t="s">
        <v>1933</v>
      </c>
      <c r="AC528" s="4777"/>
      <c r="AD528" s="4777"/>
      <c r="AE528" s="4777"/>
      <c r="AF528" s="4665"/>
      <c r="AG528" s="4665"/>
      <c r="AH528" s="4665"/>
      <c r="AI528" s="4773"/>
      <c r="AJ528" s="4773"/>
      <c r="AK528" s="4778"/>
      <c r="AO528" s="4779"/>
    </row>
    <row r="529" spans="1:41" s="4532" customFormat="1">
      <c r="A529" s="1135"/>
      <c r="C529" s="4767"/>
      <c r="D529" s="4768"/>
      <c r="E529" s="4768"/>
      <c r="F529" s="4713" t="s">
        <v>1932</v>
      </c>
      <c r="G529" s="4713"/>
      <c r="H529" s="4770"/>
      <c r="I529" s="4770"/>
      <c r="J529" s="4770"/>
      <c r="K529" s="4770"/>
      <c r="L529" s="4770"/>
      <c r="M529" s="4770"/>
      <c r="N529" s="4770"/>
      <c r="O529" s="4770"/>
      <c r="P529" s="4770"/>
      <c r="Q529" s="4770"/>
      <c r="R529" s="4770"/>
      <c r="S529" s="4770"/>
      <c r="T529" s="4770"/>
      <c r="U529" s="4770"/>
      <c r="V529" s="4770"/>
      <c r="W529" s="4770"/>
      <c r="X529" s="4770"/>
      <c r="Y529" s="4770"/>
      <c r="Z529" s="4770"/>
      <c r="AA529" s="4770"/>
      <c r="AB529" s="4770"/>
      <c r="AC529" s="4770"/>
      <c r="AD529" s="4770"/>
      <c r="AE529" s="4770"/>
      <c r="AF529" s="4770"/>
      <c r="AG529" s="4770"/>
      <c r="AH529" s="4770"/>
      <c r="AI529" s="4768"/>
      <c r="AJ529" s="4768"/>
      <c r="AK529" s="4771"/>
      <c r="AO529" s="4533"/>
    </row>
    <row r="530" spans="1:41" s="4532" customFormat="1" ht="13.5" customHeight="1">
      <c r="A530" s="1135"/>
      <c r="C530" s="4767"/>
      <c r="D530" s="4768"/>
      <c r="E530" s="4768"/>
      <c r="F530" s="4713"/>
      <c r="G530" s="4780" t="s">
        <v>1911</v>
      </c>
      <c r="H530" s="4776" t="s">
        <v>1931</v>
      </c>
      <c r="I530" s="4777"/>
      <c r="J530" s="4777"/>
      <c r="K530" s="4777"/>
      <c r="L530" s="4780" t="s">
        <v>1930</v>
      </c>
      <c r="M530" s="4776" t="s">
        <v>1929</v>
      </c>
      <c r="N530" s="4777"/>
      <c r="O530" s="4777"/>
      <c r="P530" s="4777"/>
      <c r="Q530" s="4780" t="s">
        <v>1928</v>
      </c>
      <c r="R530" s="4776" t="s">
        <v>1927</v>
      </c>
      <c r="S530" s="4777"/>
      <c r="T530" s="4777"/>
      <c r="U530" s="4777"/>
      <c r="V530" s="4780" t="s">
        <v>1926</v>
      </c>
      <c r="W530" s="4776" t="s">
        <v>2030</v>
      </c>
      <c r="X530" s="4777"/>
      <c r="Y530" s="4777"/>
      <c r="Z530" s="4777"/>
      <c r="AA530" s="4780" t="s">
        <v>1925</v>
      </c>
      <c r="AB530" s="4776" t="s">
        <v>1924</v>
      </c>
      <c r="AC530" s="4777"/>
      <c r="AD530" s="4777"/>
      <c r="AE530" s="4777"/>
      <c r="AF530" s="4780"/>
      <c r="AG530" s="4781" t="s">
        <v>1923</v>
      </c>
      <c r="AH530" s="4782"/>
      <c r="AI530" s="4782"/>
      <c r="AJ530" s="4782"/>
      <c r="AK530" s="4783"/>
      <c r="AO530" s="4533"/>
    </row>
    <row r="531" spans="1:41" s="4532" customFormat="1" ht="6" customHeight="1">
      <c r="A531" s="1135"/>
      <c r="C531" s="4784"/>
      <c r="D531" s="4785"/>
      <c r="E531" s="4785"/>
      <c r="F531" s="4786"/>
      <c r="G531" s="4786"/>
      <c r="H531" s="4787"/>
      <c r="I531" s="4787"/>
      <c r="J531" s="4787"/>
      <c r="K531" s="4787"/>
      <c r="L531" s="4787"/>
      <c r="M531" s="4787"/>
      <c r="N531" s="4787"/>
      <c r="O531" s="4787"/>
      <c r="P531" s="4787"/>
      <c r="Q531" s="4787"/>
      <c r="R531" s="4787"/>
      <c r="S531" s="4787"/>
      <c r="T531" s="4787"/>
      <c r="U531" s="4787"/>
      <c r="V531" s="4787"/>
      <c r="W531" s="4787"/>
      <c r="X531" s="4787"/>
      <c r="Y531" s="4787"/>
      <c r="Z531" s="4787"/>
      <c r="AA531" s="4787"/>
      <c r="AB531" s="4787"/>
      <c r="AC531" s="4787"/>
      <c r="AD531" s="4787"/>
      <c r="AE531" s="4787"/>
      <c r="AF531" s="4787"/>
      <c r="AG531" s="4787"/>
      <c r="AH531" s="4787"/>
      <c r="AI531" s="4785"/>
      <c r="AJ531" s="4785"/>
      <c r="AK531" s="4788"/>
      <c r="AO531" s="4533"/>
    </row>
  </sheetData>
  <mergeCells count="371">
    <mergeCell ref="G456:AK456"/>
    <mergeCell ref="G480:AK480"/>
    <mergeCell ref="G504:AK504"/>
    <mergeCell ref="AL432:AL436"/>
    <mergeCell ref="AM432:AM436"/>
    <mergeCell ref="AL480:AL484"/>
    <mergeCell ref="AM480:AM484"/>
    <mergeCell ref="G408:AK408"/>
    <mergeCell ref="G432:AK432"/>
    <mergeCell ref="AS24:AS28"/>
    <mergeCell ref="G24:AK24"/>
    <mergeCell ref="AL24:AL27"/>
    <mergeCell ref="AM24:AM27"/>
    <mergeCell ref="AN24:AN27"/>
    <mergeCell ref="AO24:AO27"/>
    <mergeCell ref="AR168:AR172"/>
    <mergeCell ref="AS168:AS172"/>
    <mergeCell ref="AL144:AL148"/>
    <mergeCell ref="AM144:AM148"/>
    <mergeCell ref="AP48:AP51"/>
    <mergeCell ref="AP53:AP68"/>
    <mergeCell ref="AL48:AL51"/>
    <mergeCell ref="AM48:AM51"/>
    <mergeCell ref="AN48:AN51"/>
    <mergeCell ref="AO72:AO75"/>
    <mergeCell ref="AP72:AP75"/>
    <mergeCell ref="AR96:AR100"/>
    <mergeCell ref="G48:AK48"/>
    <mergeCell ref="G72:AK72"/>
    <mergeCell ref="AR48:AR52"/>
    <mergeCell ref="AS48:AS52"/>
    <mergeCell ref="AL72:AL76"/>
    <mergeCell ref="AS72:AS76"/>
    <mergeCell ref="G264:AK264"/>
    <mergeCell ref="AL240:AL244"/>
    <mergeCell ref="AM240:AM244"/>
    <mergeCell ref="G216:AK216"/>
    <mergeCell ref="G240:AK240"/>
    <mergeCell ref="D299:D303"/>
    <mergeCell ref="D304:D308"/>
    <mergeCell ref="AM360:AM364"/>
    <mergeCell ref="AR24:AR28"/>
    <mergeCell ref="AM288:AM292"/>
    <mergeCell ref="AL336:AL340"/>
    <mergeCell ref="AM336:AM340"/>
    <mergeCell ref="D179:D183"/>
    <mergeCell ref="D184:D188"/>
    <mergeCell ref="D317:D322"/>
    <mergeCell ref="AN72:AN76"/>
    <mergeCell ref="AR72:AR76"/>
    <mergeCell ref="AO48:AO51"/>
    <mergeCell ref="C48:E51"/>
    <mergeCell ref="AL384:AL388"/>
    <mergeCell ref="AM384:AM388"/>
    <mergeCell ref="G288:AK288"/>
    <mergeCell ref="G312:AK312"/>
    <mergeCell ref="G336:AK336"/>
    <mergeCell ref="G360:AK360"/>
    <mergeCell ref="G384:AK384"/>
    <mergeCell ref="D53:D58"/>
    <mergeCell ref="C83:C92"/>
    <mergeCell ref="D83:D87"/>
    <mergeCell ref="D88:D92"/>
    <mergeCell ref="C101:C106"/>
    <mergeCell ref="D101:D106"/>
    <mergeCell ref="C173:C178"/>
    <mergeCell ref="D173:D178"/>
    <mergeCell ref="C203:C212"/>
    <mergeCell ref="D203:D207"/>
    <mergeCell ref="D208:D212"/>
    <mergeCell ref="C59:C68"/>
    <mergeCell ref="D131:D135"/>
    <mergeCell ref="D136:D140"/>
    <mergeCell ref="C221:C226"/>
    <mergeCell ref="D221:D226"/>
    <mergeCell ref="C179:C188"/>
    <mergeCell ref="C197:C202"/>
    <mergeCell ref="D197:D202"/>
    <mergeCell ref="G96:AK96"/>
    <mergeCell ref="G120:AK120"/>
    <mergeCell ref="G144:AK144"/>
    <mergeCell ref="B28:B29"/>
    <mergeCell ref="B35:B36"/>
    <mergeCell ref="B40:B41"/>
    <mergeCell ref="C77:C82"/>
    <mergeCell ref="D77:D82"/>
    <mergeCell ref="C29:C34"/>
    <mergeCell ref="D29:D34"/>
    <mergeCell ref="D35:D39"/>
    <mergeCell ref="C155:C164"/>
    <mergeCell ref="D155:D159"/>
    <mergeCell ref="D160:D164"/>
    <mergeCell ref="C149:C154"/>
    <mergeCell ref="D149:D154"/>
    <mergeCell ref="C107:C116"/>
    <mergeCell ref="D107:D111"/>
    <mergeCell ref="D112:D116"/>
    <mergeCell ref="C125:C130"/>
    <mergeCell ref="D125:D130"/>
    <mergeCell ref="D40:D44"/>
    <mergeCell ref="C35:C44"/>
    <mergeCell ref="C53:C58"/>
    <mergeCell ref="D59:D63"/>
    <mergeCell ref="D64:D68"/>
    <mergeCell ref="C131:C140"/>
    <mergeCell ref="C251:C260"/>
    <mergeCell ref="D251:D255"/>
    <mergeCell ref="D256:D260"/>
    <mergeCell ref="C269:C274"/>
    <mergeCell ref="D269:D274"/>
    <mergeCell ref="C227:C236"/>
    <mergeCell ref="D227:D231"/>
    <mergeCell ref="D232:D236"/>
    <mergeCell ref="C245:C250"/>
    <mergeCell ref="D245:D250"/>
    <mergeCell ref="C72:E75"/>
    <mergeCell ref="C96:E99"/>
    <mergeCell ref="C120:E123"/>
    <mergeCell ref="C144:E147"/>
    <mergeCell ref="C168:E171"/>
    <mergeCell ref="C192:E195"/>
    <mergeCell ref="C216:E219"/>
    <mergeCell ref="C240:E243"/>
    <mergeCell ref="C264:E267"/>
    <mergeCell ref="C275:C284"/>
    <mergeCell ref="D275:D279"/>
    <mergeCell ref="D280:D284"/>
    <mergeCell ref="C293:C298"/>
    <mergeCell ref="D293:D298"/>
    <mergeCell ref="C515:C524"/>
    <mergeCell ref="D515:D519"/>
    <mergeCell ref="D520:D524"/>
    <mergeCell ref="C491:C500"/>
    <mergeCell ref="D491:D495"/>
    <mergeCell ref="D496:D500"/>
    <mergeCell ref="C509:C514"/>
    <mergeCell ref="D509:D514"/>
    <mergeCell ref="C504:E507"/>
    <mergeCell ref="C288:E291"/>
    <mergeCell ref="C312:E315"/>
    <mergeCell ref="C336:E339"/>
    <mergeCell ref="D413:D418"/>
    <mergeCell ref="C408:E411"/>
    <mergeCell ref="C419:C428"/>
    <mergeCell ref="D419:D423"/>
    <mergeCell ref="D424:D428"/>
    <mergeCell ref="D472:D476"/>
    <mergeCell ref="C485:C490"/>
    <mergeCell ref="D485:D490"/>
    <mergeCell ref="C480:E483"/>
    <mergeCell ref="C443:C452"/>
    <mergeCell ref="D443:D447"/>
    <mergeCell ref="D448:D452"/>
    <mergeCell ref="C461:C466"/>
    <mergeCell ref="D461:D466"/>
    <mergeCell ref="C456:E459"/>
    <mergeCell ref="C395:C404"/>
    <mergeCell ref="D395:D399"/>
    <mergeCell ref="D400:D404"/>
    <mergeCell ref="C413:C418"/>
    <mergeCell ref="C317:C322"/>
    <mergeCell ref="C437:C442"/>
    <mergeCell ref="D437:D442"/>
    <mergeCell ref="C432:E435"/>
    <mergeCell ref="C347:C356"/>
    <mergeCell ref="D347:D351"/>
    <mergeCell ref="D352:D356"/>
    <mergeCell ref="C365:C370"/>
    <mergeCell ref="C467:C476"/>
    <mergeCell ref="D467:D471"/>
    <mergeCell ref="C389:C394"/>
    <mergeCell ref="D389:D394"/>
    <mergeCell ref="C384:E387"/>
    <mergeCell ref="D365:D370"/>
    <mergeCell ref="C360:E363"/>
    <mergeCell ref="C371:C380"/>
    <mergeCell ref="D371:D375"/>
    <mergeCell ref="D376:D380"/>
    <mergeCell ref="C323:C332"/>
    <mergeCell ref="D323:D327"/>
    <mergeCell ref="D328:D332"/>
    <mergeCell ref="C341:C346"/>
    <mergeCell ref="D341:D346"/>
    <mergeCell ref="C299:C308"/>
    <mergeCell ref="AS96:AS100"/>
    <mergeCell ref="AL120:AL124"/>
    <mergeCell ref="AM120:AM124"/>
    <mergeCell ref="AN120:AN124"/>
    <mergeCell ref="AR120:AR124"/>
    <mergeCell ref="AS120:AS124"/>
    <mergeCell ref="AM96:AM100"/>
    <mergeCell ref="AN144:AN148"/>
    <mergeCell ref="AR144:AR148"/>
    <mergeCell ref="AS144:AS148"/>
    <mergeCell ref="AN96:AN100"/>
    <mergeCell ref="AL96:AL100"/>
    <mergeCell ref="AP192:AP195"/>
    <mergeCell ref="AL168:AL172"/>
    <mergeCell ref="AM168:AM172"/>
    <mergeCell ref="AN168:AN172"/>
    <mergeCell ref="AP125:AP140"/>
    <mergeCell ref="AO144:AO147"/>
    <mergeCell ref="AP144:AP147"/>
    <mergeCell ref="AP149:AP164"/>
    <mergeCell ref="AO168:AO171"/>
    <mergeCell ref="G168:AK168"/>
    <mergeCell ref="G192:AK192"/>
    <mergeCell ref="AS360:AS364"/>
    <mergeCell ref="AN192:AN196"/>
    <mergeCell ref="AR192:AR196"/>
    <mergeCell ref="AS192:AS196"/>
    <mergeCell ref="AL216:AL220"/>
    <mergeCell ref="AM216:AM220"/>
    <mergeCell ref="AN216:AN220"/>
    <mergeCell ref="AR216:AR220"/>
    <mergeCell ref="AS216:AS220"/>
    <mergeCell ref="AP197:AP212"/>
    <mergeCell ref="AO216:AO219"/>
    <mergeCell ref="AN240:AN244"/>
    <mergeCell ref="AR240:AR244"/>
    <mergeCell ref="AS240:AS244"/>
    <mergeCell ref="AL264:AL268"/>
    <mergeCell ref="AM264:AM268"/>
    <mergeCell ref="AN264:AN268"/>
    <mergeCell ref="AR264:AR268"/>
    <mergeCell ref="AS264:AS268"/>
    <mergeCell ref="AL288:AL292"/>
    <mergeCell ref="AP312:AP315"/>
    <mergeCell ref="AP216:AP219"/>
    <mergeCell ref="AL192:AL196"/>
    <mergeCell ref="AM192:AM196"/>
    <mergeCell ref="AR504:AR508"/>
    <mergeCell ref="AS504:AS508"/>
    <mergeCell ref="AN384:AN388"/>
    <mergeCell ref="AR384:AR388"/>
    <mergeCell ref="AS384:AS388"/>
    <mergeCell ref="AL408:AL412"/>
    <mergeCell ref="AM408:AM412"/>
    <mergeCell ref="AN408:AN412"/>
    <mergeCell ref="AR408:AR412"/>
    <mergeCell ref="AS408:AS412"/>
    <mergeCell ref="AL504:AL508"/>
    <mergeCell ref="AM504:AM508"/>
    <mergeCell ref="AL456:AL460"/>
    <mergeCell ref="AM456:AM460"/>
    <mergeCell ref="AN456:AN460"/>
    <mergeCell ref="AR456:AR460"/>
    <mergeCell ref="AS456:AS460"/>
    <mergeCell ref="AO456:AO459"/>
    <mergeCell ref="AP456:AP459"/>
    <mergeCell ref="AN480:AN484"/>
    <mergeCell ref="AR480:AR484"/>
    <mergeCell ref="AS480:AS484"/>
    <mergeCell ref="AP413:AP428"/>
    <mergeCell ref="AO408:AO411"/>
    <mergeCell ref="AN4:AP4"/>
    <mergeCell ref="AL5:AL6"/>
    <mergeCell ref="AM5:AM6"/>
    <mergeCell ref="AN5:AN6"/>
    <mergeCell ref="AO5:AO6"/>
    <mergeCell ref="AP5:AP6"/>
    <mergeCell ref="AN432:AN436"/>
    <mergeCell ref="AR432:AR436"/>
    <mergeCell ref="AS432:AS436"/>
    <mergeCell ref="AN288:AN292"/>
    <mergeCell ref="AR288:AR292"/>
    <mergeCell ref="AS288:AS292"/>
    <mergeCell ref="AL312:AL316"/>
    <mergeCell ref="AM312:AM316"/>
    <mergeCell ref="AN312:AN316"/>
    <mergeCell ref="AR312:AR316"/>
    <mergeCell ref="AS312:AS316"/>
    <mergeCell ref="AN336:AN340"/>
    <mergeCell ref="AR336:AR340"/>
    <mergeCell ref="AS336:AS340"/>
    <mergeCell ref="AL360:AL364"/>
    <mergeCell ref="AN360:AN364"/>
    <mergeCell ref="AR360:AR364"/>
    <mergeCell ref="AO192:AO195"/>
    <mergeCell ref="AB8:AC13"/>
    <mergeCell ref="C24:E27"/>
    <mergeCell ref="G5:N5"/>
    <mergeCell ref="G6:J6"/>
    <mergeCell ref="G7:J7"/>
    <mergeCell ref="AH20:AK20"/>
    <mergeCell ref="AH21:AK21"/>
    <mergeCell ref="AB14:AC21"/>
    <mergeCell ref="AD8:AG13"/>
    <mergeCell ref="AD14:AG17"/>
    <mergeCell ref="AD18:AG21"/>
    <mergeCell ref="C9:D9"/>
    <mergeCell ref="Q5:U6"/>
    <mergeCell ref="Q7:U8"/>
    <mergeCell ref="V5:Y6"/>
    <mergeCell ref="V7:Y8"/>
    <mergeCell ref="AH5:AK7"/>
    <mergeCell ref="AH12:AK12"/>
    <mergeCell ref="Q9:U10"/>
    <mergeCell ref="V9:Y10"/>
    <mergeCell ref="AH8:AK8"/>
    <mergeCell ref="AH9:AK9"/>
    <mergeCell ref="AH10:AK10"/>
    <mergeCell ref="AH11:AK11"/>
    <mergeCell ref="AH14:AK14"/>
    <mergeCell ref="AH15:AK15"/>
    <mergeCell ref="AH16:AK16"/>
    <mergeCell ref="AH17:AK17"/>
    <mergeCell ref="AH18:AK18"/>
    <mergeCell ref="AP101:AP116"/>
    <mergeCell ref="AO120:AO123"/>
    <mergeCell ref="AP120:AP123"/>
    <mergeCell ref="AM72:AM76"/>
    <mergeCell ref="AG530:AK530"/>
    <mergeCell ref="AN2:AP2"/>
    <mergeCell ref="H530:K530"/>
    <mergeCell ref="M530:P530"/>
    <mergeCell ref="R530:U530"/>
    <mergeCell ref="W530:Z530"/>
    <mergeCell ref="AB530:AE530"/>
    <mergeCell ref="AP509:AP524"/>
    <mergeCell ref="H528:K528"/>
    <mergeCell ref="AP317:AP332"/>
    <mergeCell ref="AO336:AO339"/>
    <mergeCell ref="AP336:AP339"/>
    <mergeCell ref="AP341:AP356"/>
    <mergeCell ref="AO360:AO363"/>
    <mergeCell ref="AP360:AP363"/>
    <mergeCell ref="AP365:AP380"/>
    <mergeCell ref="AO384:AO387"/>
    <mergeCell ref="AP384:AP387"/>
    <mergeCell ref="AP389:AP404"/>
    <mergeCell ref="AB5:AC7"/>
    <mergeCell ref="AD5:AG7"/>
    <mergeCell ref="AP24:AP27"/>
    <mergeCell ref="AP29:AP44"/>
    <mergeCell ref="AP8:AP21"/>
    <mergeCell ref="AP408:AP411"/>
    <mergeCell ref="AP221:AP236"/>
    <mergeCell ref="AO240:AO243"/>
    <mergeCell ref="AP240:AP243"/>
    <mergeCell ref="AO432:AO435"/>
    <mergeCell ref="AP432:AP435"/>
    <mergeCell ref="AP437:AP452"/>
    <mergeCell ref="A1:A3"/>
    <mergeCell ref="G9:I9"/>
    <mergeCell ref="AP245:AP260"/>
    <mergeCell ref="AO264:AO267"/>
    <mergeCell ref="AP264:AP267"/>
    <mergeCell ref="AP269:AP284"/>
    <mergeCell ref="AO288:AO291"/>
    <mergeCell ref="AP288:AP291"/>
    <mergeCell ref="AP293:AP308"/>
    <mergeCell ref="AO312:AO315"/>
    <mergeCell ref="AP173:AP188"/>
    <mergeCell ref="AP168:AP171"/>
    <mergeCell ref="AH19:AK19"/>
    <mergeCell ref="AP77:AP92"/>
    <mergeCell ref="AO96:AO99"/>
    <mergeCell ref="AP96:AP99"/>
    <mergeCell ref="AH13:AK13"/>
    <mergeCell ref="M528:P528"/>
    <mergeCell ref="R528:U528"/>
    <mergeCell ref="W528:Z528"/>
    <mergeCell ref="AB528:AE528"/>
    <mergeCell ref="AP461:AP476"/>
    <mergeCell ref="AO480:AO483"/>
    <mergeCell ref="AP480:AP483"/>
    <mergeCell ref="AP485:AP500"/>
    <mergeCell ref="AO504:AO507"/>
    <mergeCell ref="AP504:AP507"/>
    <mergeCell ref="AN504:AN508"/>
  </mergeCells>
  <phoneticPr fontId="6"/>
  <conditionalFormatting sqref="G26:AK27">
    <cfRule type="expression" dxfId="3935" priority="1651">
      <formula>WEEKDAY(G$26)=7</formula>
    </cfRule>
    <cfRule type="expression" dxfId="3934" priority="1652">
      <formula>WEEKDAY(G$26)=1</formula>
    </cfRule>
  </conditionalFormatting>
  <conditionalFormatting sqref="G50:AK51">
    <cfRule type="expression" dxfId="3933" priority="1649">
      <formula>WEEKDAY(G$50)=7</formula>
    </cfRule>
    <cfRule type="expression" dxfId="3932" priority="1650">
      <formula>WEEKDAY(G$50)=1</formula>
    </cfRule>
  </conditionalFormatting>
  <conditionalFormatting sqref="G74:AK75">
    <cfRule type="expression" dxfId="3931" priority="1647">
      <formula>WEEKDAY(G$74)=7</formula>
    </cfRule>
    <cfRule type="expression" dxfId="3930" priority="1648">
      <formula>WEEKDAY(G$74)=1</formula>
    </cfRule>
  </conditionalFormatting>
  <conditionalFormatting sqref="G98:AK99">
    <cfRule type="expression" dxfId="3929" priority="1645">
      <formula>WEEKDAY(G$98)=7</formula>
    </cfRule>
    <cfRule type="expression" dxfId="3928" priority="1646">
      <formula>WEEKDAY(G$98)=1</formula>
    </cfRule>
  </conditionalFormatting>
  <conditionalFormatting sqref="G122:AK123">
    <cfRule type="expression" dxfId="3927" priority="1643">
      <formula>WEEKDAY(G$122)=7</formula>
    </cfRule>
    <cfRule type="expression" dxfId="3926" priority="1644">
      <formula>WEEKDAY(G$122)=1</formula>
    </cfRule>
  </conditionalFormatting>
  <conditionalFormatting sqref="G146:AK147">
    <cfRule type="expression" dxfId="3925" priority="1641">
      <formula>WEEKDAY(G$146)=7</formula>
    </cfRule>
    <cfRule type="expression" dxfId="3924" priority="1642">
      <formula>WEEKDAY(G$146)=1</formula>
    </cfRule>
  </conditionalFormatting>
  <conditionalFormatting sqref="G170:AK171">
    <cfRule type="expression" dxfId="3923" priority="1639">
      <formula>WEEKDAY(G$170)=7</formula>
    </cfRule>
    <cfRule type="expression" dxfId="3922" priority="1640">
      <formula>WEEKDAY(G$170)=1</formula>
    </cfRule>
  </conditionalFormatting>
  <conditionalFormatting sqref="G194:AK195">
    <cfRule type="expression" dxfId="3921" priority="1637">
      <formula>WEEKDAY(G$194)=7</formula>
    </cfRule>
    <cfRule type="expression" dxfId="3920" priority="1638">
      <formula>WEEKDAY(G$194)=1</formula>
    </cfRule>
  </conditionalFormatting>
  <conditionalFormatting sqref="G218:AK219">
    <cfRule type="expression" dxfId="3919" priority="1635">
      <formula>WEEKDAY(G$218)=7</formula>
    </cfRule>
    <cfRule type="expression" dxfId="3918" priority="1636">
      <formula>WEEKDAY(G$218)=1</formula>
    </cfRule>
  </conditionalFormatting>
  <conditionalFormatting sqref="G242:AK243">
    <cfRule type="expression" dxfId="3917" priority="1633">
      <formula>WEEKDAY(G$242)=7</formula>
    </cfRule>
    <cfRule type="expression" dxfId="3916" priority="1634">
      <formula>WEEKDAY(G$242)=1</formula>
    </cfRule>
  </conditionalFormatting>
  <conditionalFormatting sqref="G266:AK267">
    <cfRule type="expression" dxfId="3915" priority="1631">
      <formula>WEEKDAY(G$266)=7</formula>
    </cfRule>
    <cfRule type="expression" dxfId="3914" priority="1632">
      <formula>WEEKDAY(G$266)=1</formula>
    </cfRule>
  </conditionalFormatting>
  <conditionalFormatting sqref="G290:AK291">
    <cfRule type="expression" dxfId="3913" priority="1629">
      <formula>WEEKDAY(G$290)=7</formula>
    </cfRule>
    <cfRule type="expression" dxfId="3912" priority="1630">
      <formula>WEEKDAY(G$290)=1</formula>
    </cfRule>
  </conditionalFormatting>
  <conditionalFormatting sqref="G314:AK315">
    <cfRule type="expression" dxfId="3911" priority="1627">
      <formula>WEEKDAY(G$314)=7</formula>
    </cfRule>
    <cfRule type="expression" dxfId="3910" priority="1628">
      <formula>WEEKDAY(G$314)=1</formula>
    </cfRule>
  </conditionalFormatting>
  <conditionalFormatting sqref="G338:AK339">
    <cfRule type="expression" dxfId="3909" priority="1625">
      <formula>WEEKDAY(G$338)=7</formula>
    </cfRule>
    <cfRule type="expression" dxfId="3908" priority="1626">
      <formula>WEEKDAY(G$338)=1</formula>
    </cfRule>
  </conditionalFormatting>
  <conditionalFormatting sqref="G362:AK363">
    <cfRule type="expression" dxfId="3907" priority="1623">
      <formula>WEEKDAY(G$362)=7</formula>
    </cfRule>
    <cfRule type="expression" dxfId="3906" priority="1624">
      <formula>WEEKDAY(G$362)=1</formula>
    </cfRule>
  </conditionalFormatting>
  <conditionalFormatting sqref="G386:AK387">
    <cfRule type="expression" dxfId="3905" priority="1621">
      <formula>WEEKDAY(G$386)=7</formula>
    </cfRule>
    <cfRule type="expression" dxfId="3904" priority="1622">
      <formula>WEEKDAY(G$386)=1</formula>
    </cfRule>
  </conditionalFormatting>
  <conditionalFormatting sqref="G410:AK411">
    <cfRule type="expression" dxfId="3903" priority="1619">
      <formula>WEEKDAY(G$410)=7</formula>
    </cfRule>
    <cfRule type="expression" dxfId="3902" priority="1620">
      <formula>WEEKDAY(G$410)=1</formula>
    </cfRule>
  </conditionalFormatting>
  <conditionalFormatting sqref="G434:AK435">
    <cfRule type="expression" dxfId="3901" priority="1617">
      <formula>WEEKDAY(G$434)=7</formula>
    </cfRule>
    <cfRule type="expression" dxfId="3900" priority="1618">
      <formula>WEEKDAY(G$434)=1</formula>
    </cfRule>
  </conditionalFormatting>
  <conditionalFormatting sqref="G458:AK459">
    <cfRule type="expression" dxfId="3899" priority="1615">
      <formula>WEEKDAY(G$458)=7</formula>
    </cfRule>
    <cfRule type="expression" dxfId="3898" priority="1616">
      <formula>WEEKDAY(G$458)=1</formula>
    </cfRule>
  </conditionalFormatting>
  <conditionalFormatting sqref="G482:AK483">
    <cfRule type="expression" dxfId="3897" priority="1613">
      <formula>WEEKDAY(G$482)=7</formula>
    </cfRule>
    <cfRule type="expression" dxfId="3896" priority="1614">
      <formula>WEEKDAY(G$482)=1</formula>
    </cfRule>
  </conditionalFormatting>
  <conditionalFormatting sqref="G506:AK507">
    <cfRule type="expression" dxfId="3895" priority="1611">
      <formula>WEEKDAY(G$506)=7</formula>
    </cfRule>
    <cfRule type="expression" dxfId="3894" priority="1612">
      <formula>WEEKDAY(G$506)=1</formula>
    </cfRule>
  </conditionalFormatting>
  <conditionalFormatting sqref="Q5">
    <cfRule type="expression" dxfId="3893" priority="1610">
      <formula>#REF!="未達成"</formula>
    </cfRule>
  </conditionalFormatting>
  <conditionalFormatting sqref="G45:AK45 H31:AH32 G36:AJ37 G41:AH41 H60:H61 K60:AI61 H29:AJ30">
    <cfRule type="containsText" dxfId="3892" priority="1609" operator="containsText" text="－">
      <formula>NOT(ISERROR(SEARCH("－",G29)))</formula>
    </cfRule>
  </conditionalFormatting>
  <conditionalFormatting sqref="E34">
    <cfRule type="cellIs" dxfId="3891" priority="1608" operator="equal">
      <formula>0</formula>
    </cfRule>
  </conditionalFormatting>
  <conditionalFormatting sqref="E29:E34">
    <cfRule type="cellIs" dxfId="3890" priority="1607" operator="equal">
      <formula>0</formula>
    </cfRule>
  </conditionalFormatting>
  <conditionalFormatting sqref="E36:E37">
    <cfRule type="cellIs" dxfId="3889" priority="1606" operator="equal">
      <formula>0</formula>
    </cfRule>
  </conditionalFormatting>
  <conditionalFormatting sqref="E58">
    <cfRule type="cellIs" dxfId="3888" priority="1605" operator="equal">
      <formula>0</formula>
    </cfRule>
  </conditionalFormatting>
  <conditionalFormatting sqref="E53:E58">
    <cfRule type="cellIs" dxfId="3887" priority="1604" operator="equal">
      <formula>0</formula>
    </cfRule>
  </conditionalFormatting>
  <conditionalFormatting sqref="E60:E61">
    <cfRule type="cellIs" dxfId="3886" priority="1603" operator="equal">
      <formula>0</formula>
    </cfRule>
  </conditionalFormatting>
  <conditionalFormatting sqref="G348:AK351">
    <cfRule type="containsText" dxfId="3885" priority="1529" operator="containsText" text="－">
      <formula>NOT(ISERROR(SEARCH("－",G348)))</formula>
    </cfRule>
  </conditionalFormatting>
  <conditionalFormatting sqref="E82">
    <cfRule type="cellIs" dxfId="3884" priority="1602" operator="equal">
      <formula>0</formula>
    </cfRule>
  </conditionalFormatting>
  <conditionalFormatting sqref="E77:E82">
    <cfRule type="cellIs" dxfId="3883" priority="1601" operator="equal">
      <formula>0</formula>
    </cfRule>
  </conditionalFormatting>
  <conditionalFormatting sqref="E84:E85">
    <cfRule type="cellIs" dxfId="3882" priority="1600" operator="equal">
      <formula>0</formula>
    </cfRule>
  </conditionalFormatting>
  <conditionalFormatting sqref="E106">
    <cfRule type="cellIs" dxfId="3881" priority="1599" operator="equal">
      <formula>0</formula>
    </cfRule>
  </conditionalFormatting>
  <conditionalFormatting sqref="E101:E106">
    <cfRule type="cellIs" dxfId="3880" priority="1598" operator="equal">
      <formula>0</formula>
    </cfRule>
  </conditionalFormatting>
  <conditionalFormatting sqref="E108:E109">
    <cfRule type="cellIs" dxfId="3879" priority="1597" operator="equal">
      <formula>0</formula>
    </cfRule>
  </conditionalFormatting>
  <conditionalFormatting sqref="E130">
    <cfRule type="cellIs" dxfId="3878" priority="1596" operator="equal">
      <formula>0</formula>
    </cfRule>
  </conditionalFormatting>
  <conditionalFormatting sqref="E125:E130">
    <cfRule type="cellIs" dxfId="3877" priority="1595" operator="equal">
      <formula>0</formula>
    </cfRule>
  </conditionalFormatting>
  <conditionalFormatting sqref="E132:E133">
    <cfRule type="cellIs" dxfId="3876" priority="1594" operator="equal">
      <formula>0</formula>
    </cfRule>
  </conditionalFormatting>
  <conditionalFormatting sqref="E154">
    <cfRule type="cellIs" dxfId="3875" priority="1593" operator="equal">
      <formula>0</formula>
    </cfRule>
  </conditionalFormatting>
  <conditionalFormatting sqref="E149:E154">
    <cfRule type="cellIs" dxfId="3874" priority="1592" operator="equal">
      <formula>0</formula>
    </cfRule>
  </conditionalFormatting>
  <conditionalFormatting sqref="E156:E157">
    <cfRule type="cellIs" dxfId="3873" priority="1591" operator="equal">
      <formula>0</formula>
    </cfRule>
  </conditionalFormatting>
  <conditionalFormatting sqref="E178">
    <cfRule type="cellIs" dxfId="3872" priority="1590" operator="equal">
      <formula>0</formula>
    </cfRule>
  </conditionalFormatting>
  <conditionalFormatting sqref="E173:E178">
    <cfRule type="cellIs" dxfId="3871" priority="1589" operator="equal">
      <formula>0</formula>
    </cfRule>
  </conditionalFormatting>
  <conditionalFormatting sqref="E180:E181">
    <cfRule type="cellIs" dxfId="3870" priority="1588" operator="equal">
      <formula>0</formula>
    </cfRule>
  </conditionalFormatting>
  <conditionalFormatting sqref="E202">
    <cfRule type="cellIs" dxfId="3869" priority="1587" operator="equal">
      <formula>0</formula>
    </cfRule>
  </conditionalFormatting>
  <conditionalFormatting sqref="E197:E202">
    <cfRule type="cellIs" dxfId="3868" priority="1586" operator="equal">
      <formula>0</formula>
    </cfRule>
  </conditionalFormatting>
  <conditionalFormatting sqref="E204:E205">
    <cfRule type="cellIs" dxfId="3867" priority="1585" operator="equal">
      <formula>0</formula>
    </cfRule>
  </conditionalFormatting>
  <conditionalFormatting sqref="E226">
    <cfRule type="cellIs" dxfId="3866" priority="1584" operator="equal">
      <formula>0</formula>
    </cfRule>
  </conditionalFormatting>
  <conditionalFormatting sqref="E221:E226">
    <cfRule type="cellIs" dxfId="3865" priority="1583" operator="equal">
      <formula>0</formula>
    </cfRule>
  </conditionalFormatting>
  <conditionalFormatting sqref="E228:E229">
    <cfRule type="cellIs" dxfId="3864" priority="1582" operator="equal">
      <formula>0</formula>
    </cfRule>
  </conditionalFormatting>
  <conditionalFormatting sqref="E250">
    <cfRule type="cellIs" dxfId="3863" priority="1581" operator="equal">
      <formula>0</formula>
    </cfRule>
  </conditionalFormatting>
  <conditionalFormatting sqref="E245:E250">
    <cfRule type="cellIs" dxfId="3862" priority="1580" operator="equal">
      <formula>0</formula>
    </cfRule>
  </conditionalFormatting>
  <conditionalFormatting sqref="E252:E253">
    <cfRule type="cellIs" dxfId="3861" priority="1579" operator="equal">
      <formula>0</formula>
    </cfRule>
  </conditionalFormatting>
  <conditionalFormatting sqref="E274">
    <cfRule type="cellIs" dxfId="3860" priority="1578" operator="equal">
      <formula>0</formula>
    </cfRule>
  </conditionalFormatting>
  <conditionalFormatting sqref="E269:E274">
    <cfRule type="cellIs" dxfId="3859" priority="1577" operator="equal">
      <formula>0</formula>
    </cfRule>
  </conditionalFormatting>
  <conditionalFormatting sqref="E276:E277">
    <cfRule type="cellIs" dxfId="3858" priority="1576" operator="equal">
      <formula>0</formula>
    </cfRule>
  </conditionalFormatting>
  <conditionalFormatting sqref="E298">
    <cfRule type="cellIs" dxfId="3857" priority="1575" operator="equal">
      <formula>0</formula>
    </cfRule>
  </conditionalFormatting>
  <conditionalFormatting sqref="E293:E298">
    <cfRule type="cellIs" dxfId="3856" priority="1574" operator="equal">
      <formula>0</formula>
    </cfRule>
  </conditionalFormatting>
  <conditionalFormatting sqref="E300:E301">
    <cfRule type="cellIs" dxfId="3855" priority="1573" operator="equal">
      <formula>0</formula>
    </cfRule>
  </conditionalFormatting>
  <conditionalFormatting sqref="E322">
    <cfRule type="cellIs" dxfId="3854" priority="1572" operator="equal">
      <formula>0</formula>
    </cfRule>
  </conditionalFormatting>
  <conditionalFormatting sqref="E317:E322">
    <cfRule type="cellIs" dxfId="3853" priority="1571" operator="equal">
      <formula>0</formula>
    </cfRule>
  </conditionalFormatting>
  <conditionalFormatting sqref="E324:E325">
    <cfRule type="cellIs" dxfId="3852" priority="1570" operator="equal">
      <formula>0</formula>
    </cfRule>
  </conditionalFormatting>
  <conditionalFormatting sqref="E346">
    <cfRule type="cellIs" dxfId="3851" priority="1569" operator="equal">
      <formula>0</formula>
    </cfRule>
  </conditionalFormatting>
  <conditionalFormatting sqref="E341:E346">
    <cfRule type="cellIs" dxfId="3850" priority="1568" operator="equal">
      <formula>0</formula>
    </cfRule>
  </conditionalFormatting>
  <conditionalFormatting sqref="E348:E349">
    <cfRule type="cellIs" dxfId="3849" priority="1567" operator="equal">
      <formula>0</formula>
    </cfRule>
  </conditionalFormatting>
  <conditionalFormatting sqref="E370">
    <cfRule type="cellIs" dxfId="3848" priority="1566" operator="equal">
      <formula>0</formula>
    </cfRule>
  </conditionalFormatting>
  <conditionalFormatting sqref="E365:E370">
    <cfRule type="cellIs" dxfId="3847" priority="1565" operator="equal">
      <formula>0</formula>
    </cfRule>
  </conditionalFormatting>
  <conditionalFormatting sqref="E372:E373">
    <cfRule type="cellIs" dxfId="3846" priority="1564" operator="equal">
      <formula>0</formula>
    </cfRule>
  </conditionalFormatting>
  <conditionalFormatting sqref="E394">
    <cfRule type="cellIs" dxfId="3845" priority="1563" operator="equal">
      <formula>0</formula>
    </cfRule>
  </conditionalFormatting>
  <conditionalFormatting sqref="E389:E394">
    <cfRule type="cellIs" dxfId="3844" priority="1562" operator="equal">
      <formula>0</formula>
    </cfRule>
  </conditionalFormatting>
  <conditionalFormatting sqref="E396:E397">
    <cfRule type="cellIs" dxfId="3843" priority="1561" operator="equal">
      <formula>0</formula>
    </cfRule>
  </conditionalFormatting>
  <conditionalFormatting sqref="E418">
    <cfRule type="cellIs" dxfId="3842" priority="1560" operator="equal">
      <formula>0</formula>
    </cfRule>
  </conditionalFormatting>
  <conditionalFormatting sqref="E413:E418">
    <cfRule type="cellIs" dxfId="3841" priority="1559" operator="equal">
      <formula>0</formula>
    </cfRule>
  </conditionalFormatting>
  <conditionalFormatting sqref="E420:E421">
    <cfRule type="cellIs" dxfId="3840" priority="1558" operator="equal">
      <formula>0</formula>
    </cfRule>
  </conditionalFormatting>
  <conditionalFormatting sqref="E442">
    <cfRule type="cellIs" dxfId="3839" priority="1557" operator="equal">
      <formula>0</formula>
    </cfRule>
  </conditionalFormatting>
  <conditionalFormatting sqref="E437:E442">
    <cfRule type="cellIs" dxfId="3838" priority="1556" operator="equal">
      <formula>0</formula>
    </cfRule>
  </conditionalFormatting>
  <conditionalFormatting sqref="E444:E445">
    <cfRule type="cellIs" dxfId="3837" priority="1555" operator="equal">
      <formula>0</formula>
    </cfRule>
  </conditionalFormatting>
  <conditionalFormatting sqref="E466">
    <cfRule type="cellIs" dxfId="3836" priority="1554" operator="equal">
      <formula>0</formula>
    </cfRule>
  </conditionalFormatting>
  <conditionalFormatting sqref="E461:E466">
    <cfRule type="cellIs" dxfId="3835" priority="1553" operator="equal">
      <formula>0</formula>
    </cfRule>
  </conditionalFormatting>
  <conditionalFormatting sqref="E468:E469">
    <cfRule type="cellIs" dxfId="3834" priority="1552" operator="equal">
      <formula>0</formula>
    </cfRule>
  </conditionalFormatting>
  <conditionalFormatting sqref="E490">
    <cfRule type="cellIs" dxfId="3833" priority="1551" operator="equal">
      <formula>0</formula>
    </cfRule>
  </conditionalFormatting>
  <conditionalFormatting sqref="E485:E490">
    <cfRule type="cellIs" dxfId="3832" priority="1550" operator="equal">
      <formula>0</formula>
    </cfRule>
  </conditionalFormatting>
  <conditionalFormatting sqref="E492:E493">
    <cfRule type="cellIs" dxfId="3831" priority="1549" operator="equal">
      <formula>0</formula>
    </cfRule>
  </conditionalFormatting>
  <conditionalFormatting sqref="E514">
    <cfRule type="cellIs" dxfId="3830" priority="1548" operator="equal">
      <formula>0</formula>
    </cfRule>
  </conditionalFormatting>
  <conditionalFormatting sqref="E509:E514">
    <cfRule type="cellIs" dxfId="3829" priority="1547" operator="equal">
      <formula>0</formula>
    </cfRule>
  </conditionalFormatting>
  <conditionalFormatting sqref="E516:E517">
    <cfRule type="cellIs" dxfId="3828" priority="1546" operator="equal">
      <formula>0</formula>
    </cfRule>
  </conditionalFormatting>
  <conditionalFormatting sqref="G221:AK226">
    <cfRule type="containsText" dxfId="3827" priority="1545" operator="containsText" text="－">
      <formula>NOT(ISERROR(SEARCH("－",G221)))</formula>
    </cfRule>
  </conditionalFormatting>
  <conditionalFormatting sqref="G228:AK231">
    <cfRule type="containsText" dxfId="3826" priority="1544" operator="containsText" text="－">
      <formula>NOT(ISERROR(SEARCH("－",G228)))</formula>
    </cfRule>
  </conditionalFormatting>
  <conditionalFormatting sqref="G233:AK236">
    <cfRule type="containsText" dxfId="3825" priority="1543" operator="containsText" text="－">
      <formula>NOT(ISERROR(SEARCH("－",G233)))</formula>
    </cfRule>
  </conditionalFormatting>
  <conditionalFormatting sqref="G245:AK250">
    <cfRule type="containsText" dxfId="3824" priority="1542" operator="containsText" text="－">
      <formula>NOT(ISERROR(SEARCH("－",G245)))</formula>
    </cfRule>
  </conditionalFormatting>
  <conditionalFormatting sqref="G252:AK255">
    <cfRule type="containsText" dxfId="3823" priority="1541" operator="containsText" text="－">
      <formula>NOT(ISERROR(SEARCH("－",G252)))</formula>
    </cfRule>
  </conditionalFormatting>
  <conditionalFormatting sqref="G257:AK260">
    <cfRule type="containsText" dxfId="3822" priority="1540" operator="containsText" text="－">
      <formula>NOT(ISERROR(SEARCH("－",G257)))</formula>
    </cfRule>
  </conditionalFormatting>
  <conditionalFormatting sqref="G269:AK274">
    <cfRule type="containsText" dxfId="3821" priority="1539" operator="containsText" text="－">
      <formula>NOT(ISERROR(SEARCH("－",G269)))</formula>
    </cfRule>
  </conditionalFormatting>
  <conditionalFormatting sqref="G276:AK279">
    <cfRule type="containsText" dxfId="3820" priority="1538" operator="containsText" text="－">
      <formula>NOT(ISERROR(SEARCH("－",G276)))</formula>
    </cfRule>
  </conditionalFormatting>
  <conditionalFormatting sqref="G281:AK284">
    <cfRule type="containsText" dxfId="3819" priority="1537" operator="containsText" text="－">
      <formula>NOT(ISERROR(SEARCH("－",G281)))</formula>
    </cfRule>
  </conditionalFormatting>
  <conditionalFormatting sqref="G293:AK298">
    <cfRule type="containsText" dxfId="3818" priority="1536" operator="containsText" text="－">
      <formula>NOT(ISERROR(SEARCH("－",G293)))</formula>
    </cfRule>
  </conditionalFormatting>
  <conditionalFormatting sqref="G300:AK303">
    <cfRule type="containsText" dxfId="3817" priority="1535" operator="containsText" text="－">
      <formula>NOT(ISERROR(SEARCH("－",G300)))</formula>
    </cfRule>
  </conditionalFormatting>
  <conditionalFormatting sqref="G305:AK308">
    <cfRule type="containsText" dxfId="3816" priority="1534" operator="containsText" text="－">
      <formula>NOT(ISERROR(SEARCH("－",G305)))</formula>
    </cfRule>
  </conditionalFormatting>
  <conditionalFormatting sqref="G317:AK322">
    <cfRule type="containsText" dxfId="3815" priority="1533" operator="containsText" text="－">
      <formula>NOT(ISERROR(SEARCH("－",G317)))</formula>
    </cfRule>
  </conditionalFormatting>
  <conditionalFormatting sqref="G324:AK327">
    <cfRule type="containsText" dxfId="3814" priority="1532" operator="containsText" text="－">
      <formula>NOT(ISERROR(SEARCH("－",G324)))</formula>
    </cfRule>
  </conditionalFormatting>
  <conditionalFormatting sqref="G329:AK332">
    <cfRule type="containsText" dxfId="3813" priority="1531" operator="containsText" text="－">
      <formula>NOT(ISERROR(SEARCH("－",G329)))</formula>
    </cfRule>
  </conditionalFormatting>
  <conditionalFormatting sqref="G341:AK346">
    <cfRule type="containsText" dxfId="3812" priority="1530" operator="containsText" text="－">
      <formula>NOT(ISERROR(SEARCH("－",G341)))</formula>
    </cfRule>
  </conditionalFormatting>
  <conditionalFormatting sqref="G413:AK418">
    <cfRule type="containsText" dxfId="3811" priority="1521" operator="containsText" text="－">
      <formula>NOT(ISERROR(SEARCH("－",G413)))</formula>
    </cfRule>
  </conditionalFormatting>
  <conditionalFormatting sqref="G353:AK356">
    <cfRule type="containsText" dxfId="3810" priority="1528" operator="containsText" text="－">
      <formula>NOT(ISERROR(SEARCH("－",G353)))</formula>
    </cfRule>
  </conditionalFormatting>
  <conditionalFormatting sqref="G365:AK370">
    <cfRule type="containsText" dxfId="3809" priority="1527" operator="containsText" text="－">
      <formula>NOT(ISERROR(SEARCH("－",G365)))</formula>
    </cfRule>
  </conditionalFormatting>
  <conditionalFormatting sqref="G372:AK375">
    <cfRule type="containsText" dxfId="3808" priority="1526" operator="containsText" text="－">
      <formula>NOT(ISERROR(SEARCH("－",G372)))</formula>
    </cfRule>
  </conditionalFormatting>
  <conditionalFormatting sqref="G377:AK380">
    <cfRule type="containsText" dxfId="3807" priority="1525" operator="containsText" text="－">
      <formula>NOT(ISERROR(SEARCH("－",G377)))</formula>
    </cfRule>
  </conditionalFormatting>
  <conditionalFormatting sqref="G521:AK524">
    <cfRule type="containsText" dxfId="3806" priority="1507" operator="containsText" text="－">
      <formula>NOT(ISERROR(SEARCH("－",G521)))</formula>
    </cfRule>
  </conditionalFormatting>
  <conditionalFormatting sqref="G389:AK394">
    <cfRule type="containsText" dxfId="3805" priority="1524" operator="containsText" text="－">
      <formula>NOT(ISERROR(SEARCH("－",G389)))</formula>
    </cfRule>
  </conditionalFormatting>
  <conditionalFormatting sqref="G396:AK399">
    <cfRule type="containsText" dxfId="3804" priority="1523" operator="containsText" text="－">
      <formula>NOT(ISERROR(SEARCH("－",G396)))</formula>
    </cfRule>
  </conditionalFormatting>
  <conditionalFormatting sqref="G401:AK405">
    <cfRule type="containsText" dxfId="3803" priority="1522" operator="containsText" text="－">
      <formula>NOT(ISERROR(SEARCH("－",G401)))</formula>
    </cfRule>
  </conditionalFormatting>
  <conditionalFormatting sqref="G420:AK423">
    <cfRule type="containsText" dxfId="3802" priority="1520" operator="containsText" text="－">
      <formula>NOT(ISERROR(SEARCH("－",G420)))</formula>
    </cfRule>
  </conditionalFormatting>
  <conditionalFormatting sqref="G425:AK429">
    <cfRule type="containsText" dxfId="3801" priority="1519" operator="containsText" text="－">
      <formula>NOT(ISERROR(SEARCH("－",G425)))</formula>
    </cfRule>
  </conditionalFormatting>
  <conditionalFormatting sqref="G437:AK442">
    <cfRule type="containsText" dxfId="3800" priority="1518" operator="containsText" text="－">
      <formula>NOT(ISERROR(SEARCH("－",G437)))</formula>
    </cfRule>
  </conditionalFormatting>
  <conditionalFormatting sqref="G444:AK447">
    <cfRule type="containsText" dxfId="3799" priority="1517" operator="containsText" text="－">
      <formula>NOT(ISERROR(SEARCH("－",G444)))</formula>
    </cfRule>
  </conditionalFormatting>
  <conditionalFormatting sqref="G449:AK453">
    <cfRule type="containsText" dxfId="3798" priority="1516" operator="containsText" text="－">
      <formula>NOT(ISERROR(SEARCH("－",G449)))</formula>
    </cfRule>
  </conditionalFormatting>
  <conditionalFormatting sqref="G461:AK466">
    <cfRule type="containsText" dxfId="3797" priority="1515" operator="containsText" text="－">
      <formula>NOT(ISERROR(SEARCH("－",G461)))</formula>
    </cfRule>
  </conditionalFormatting>
  <conditionalFormatting sqref="G468:AK471">
    <cfRule type="containsText" dxfId="3796" priority="1514" operator="containsText" text="－">
      <formula>NOT(ISERROR(SEARCH("－",G468)))</formula>
    </cfRule>
  </conditionalFormatting>
  <conditionalFormatting sqref="G473:AK477">
    <cfRule type="containsText" dxfId="3795" priority="1513" operator="containsText" text="－">
      <formula>NOT(ISERROR(SEARCH("－",G473)))</formula>
    </cfRule>
  </conditionalFormatting>
  <conditionalFormatting sqref="G485:AK490">
    <cfRule type="containsText" dxfId="3794" priority="1512" operator="containsText" text="－">
      <formula>NOT(ISERROR(SEARCH("－",G485)))</formula>
    </cfRule>
  </conditionalFormatting>
  <conditionalFormatting sqref="G492:AK495">
    <cfRule type="containsText" dxfId="3793" priority="1511" operator="containsText" text="－">
      <formula>NOT(ISERROR(SEARCH("－",G492)))</formula>
    </cfRule>
  </conditionalFormatting>
  <conditionalFormatting sqref="G497:AK501">
    <cfRule type="containsText" dxfId="3792" priority="1510" operator="containsText" text="－">
      <formula>NOT(ISERROR(SEARCH("－",G497)))</formula>
    </cfRule>
  </conditionalFormatting>
  <conditionalFormatting sqref="G509:AK514">
    <cfRule type="containsText" dxfId="3791" priority="1509" operator="containsText" text="－">
      <formula>NOT(ISERROR(SEARCH("－",G509)))</formula>
    </cfRule>
  </conditionalFormatting>
  <conditionalFormatting sqref="G516:AK519">
    <cfRule type="containsText" dxfId="3790" priority="1508" operator="containsText" text="－">
      <formula>NOT(ISERROR(SEARCH("－",G516)))</formula>
    </cfRule>
  </conditionalFormatting>
  <conditionalFormatting sqref="U11:W21 AP8">
    <cfRule type="cellIs" dxfId="3789" priority="1506" operator="greaterThanOrEqual">
      <formula>0.285</formula>
    </cfRule>
  </conditionalFormatting>
  <conditionalFormatting sqref="X20">
    <cfRule type="containsText" dxfId="3788" priority="1505" operator="containsText" text="対象外">
      <formula>NOT(ISERROR(SEARCH("対象外",X20)))</formula>
    </cfRule>
  </conditionalFormatting>
  <conditionalFormatting sqref="X20">
    <cfRule type="containsText" dxfId="3787" priority="1504" operator="containsText" text="補正無し">
      <formula>NOT(ISERROR(SEARCH("補正無し",X20)))</formula>
    </cfRule>
  </conditionalFormatting>
  <conditionalFormatting sqref="G69:AK69">
    <cfRule type="containsText" dxfId="3786" priority="1503" operator="containsText" text="－">
      <formula>NOT(ISERROR(SEARCH("－",G69)))</formula>
    </cfRule>
  </conditionalFormatting>
  <conditionalFormatting sqref="G93:AK93">
    <cfRule type="containsText" dxfId="3785" priority="1502" operator="containsText" text="－">
      <formula>NOT(ISERROR(SEARCH("－",G93)))</formula>
    </cfRule>
  </conditionalFormatting>
  <conditionalFormatting sqref="G117:AK117">
    <cfRule type="containsText" dxfId="3784" priority="1501" operator="containsText" text="－">
      <formula>NOT(ISERROR(SEARCH("－",G117)))</formula>
    </cfRule>
  </conditionalFormatting>
  <conditionalFormatting sqref="G141:AK142">
    <cfRule type="containsText" dxfId="3783" priority="1500" operator="containsText" text="－">
      <formula>NOT(ISERROR(SEARCH("－",G141)))</formula>
    </cfRule>
  </conditionalFormatting>
  <conditionalFormatting sqref="G165:AK166">
    <cfRule type="containsText" dxfId="3782" priority="1499" operator="containsText" text="－">
      <formula>NOT(ISERROR(SEARCH("－",G165)))</formula>
    </cfRule>
  </conditionalFormatting>
  <conditionalFormatting sqref="G189:AK190">
    <cfRule type="containsText" dxfId="3781" priority="1498" operator="containsText" text="－">
      <formula>NOT(ISERROR(SEARCH("－",G189)))</formula>
    </cfRule>
  </conditionalFormatting>
  <conditionalFormatting sqref="G213:AK214">
    <cfRule type="containsText" dxfId="3780" priority="1497" operator="containsText" text="－">
      <formula>NOT(ISERROR(SEARCH("－",G213)))</formula>
    </cfRule>
  </conditionalFormatting>
  <conditionalFormatting sqref="G261:AK262">
    <cfRule type="containsText" dxfId="3779" priority="1495" operator="containsText" text="－">
      <formula>NOT(ISERROR(SEARCH("－",G261)))</formula>
    </cfRule>
  </conditionalFormatting>
  <conditionalFormatting sqref="G237:AK237">
    <cfRule type="containsText" dxfId="3778" priority="1496" operator="containsText" text="－">
      <formula>NOT(ISERROR(SEARCH("－",G237)))</formula>
    </cfRule>
  </conditionalFormatting>
  <conditionalFormatting sqref="G357:AK358">
    <cfRule type="containsText" dxfId="3777" priority="1491" operator="containsText" text="－">
      <formula>NOT(ISERROR(SEARCH("－",G357)))</formula>
    </cfRule>
  </conditionalFormatting>
  <conditionalFormatting sqref="G285:AK285">
    <cfRule type="containsText" dxfId="3776" priority="1494" operator="containsText" text="－">
      <formula>NOT(ISERROR(SEARCH("－",G285)))</formula>
    </cfRule>
  </conditionalFormatting>
  <conditionalFormatting sqref="G309:AK310">
    <cfRule type="containsText" dxfId="3775" priority="1493" operator="containsText" text="－">
      <formula>NOT(ISERROR(SEARCH("－",G309)))</formula>
    </cfRule>
  </conditionalFormatting>
  <conditionalFormatting sqref="G333:AK334">
    <cfRule type="containsText" dxfId="3774" priority="1492" operator="containsText" text="－">
      <formula>NOT(ISERROR(SEARCH("－",G333)))</formula>
    </cfRule>
  </conditionalFormatting>
  <conditionalFormatting sqref="G381:AK381">
    <cfRule type="containsText" dxfId="3773" priority="1490" operator="containsText" text="－">
      <formula>NOT(ISERROR(SEARCH("－",G381)))</formula>
    </cfRule>
  </conditionalFormatting>
  <conditionalFormatting sqref="G36:AJ37 G41:AH41 H60:H61 K60:AI61 G29:AK34">
    <cfRule type="containsText" dxfId="3772" priority="1485" operator="containsText" text="退">
      <formula>NOT(ISERROR(SEARCH("退",G29)))</formula>
    </cfRule>
    <cfRule type="containsText" dxfId="3771" priority="1486" operator="containsText" text="入">
      <formula>NOT(ISERROR(SEARCH("入",G29)))</formula>
    </cfRule>
    <cfRule type="containsText" dxfId="3770" priority="1487" operator="containsText" text="入,退">
      <formula>NOT(ISERROR(SEARCH("入,退",G29)))</formula>
    </cfRule>
    <cfRule type="containsText" dxfId="3769" priority="1488" operator="containsText" text="入,退">
      <formula>NOT(ISERROR(SEARCH("入,退",G29)))</formula>
    </cfRule>
    <cfRule type="cellIs" dxfId="3768" priority="1489" operator="equal">
      <formula>"休"</formula>
    </cfRule>
  </conditionalFormatting>
  <conditionalFormatting sqref="G36:AJ37 G41:AH41 H60:H61 K60:AI61 G29:AK34">
    <cfRule type="containsText" dxfId="3767" priority="1484" operator="containsText" text="外">
      <formula>NOT(ISERROR(SEARCH("外",G29)))</formula>
    </cfRule>
  </conditionalFormatting>
  <conditionalFormatting sqref="G29:G34">
    <cfRule type="containsText" dxfId="3766" priority="1483" operator="containsText" text="－">
      <formula>NOT(ISERROR(SEARCH("－",G29)))</formula>
    </cfRule>
  </conditionalFormatting>
  <conditionalFormatting sqref="H29:H34 I31:V33 W33:AK33 W31:X32 J30:K30">
    <cfRule type="containsText" dxfId="3765" priority="1482" operator="containsText" text="－">
      <formula>NOT(ISERROR(SEARCH("－",H29)))</formula>
    </cfRule>
  </conditionalFormatting>
  <conditionalFormatting sqref="H33:AK34 AK29:AK30 AI31:AK32">
    <cfRule type="containsText" dxfId="3764" priority="1481" operator="containsText" text="－">
      <formula>NOT(ISERROR(SEARCH("－",H29)))</formula>
    </cfRule>
  </conditionalFormatting>
  <conditionalFormatting sqref="G28:AK28">
    <cfRule type="containsText" dxfId="3763" priority="1479" operator="containsText" text="日">
      <formula>NOT(ISERROR(SEARCH("日",G28)))</formula>
    </cfRule>
    <cfRule type="containsText" dxfId="3762" priority="1480" operator="containsText" text="土">
      <formula>NOT(ISERROR(SEARCH("土",G28)))</formula>
    </cfRule>
  </conditionalFormatting>
  <conditionalFormatting sqref="G28:AK28">
    <cfRule type="containsText" dxfId="3761" priority="1472" operator="containsText" text="その他">
      <formula>NOT(ISERROR(SEARCH("その他",G28)))</formula>
    </cfRule>
    <cfRule type="containsText" dxfId="3760" priority="1473" operator="containsText" text="冬休">
      <formula>NOT(ISERROR(SEARCH("冬休",G28)))</formula>
    </cfRule>
    <cfRule type="containsText" dxfId="3759" priority="1474" operator="containsText" text="夏休">
      <formula>NOT(ISERROR(SEARCH("夏休",G28)))</formula>
    </cfRule>
    <cfRule type="containsText" dxfId="3758" priority="1475" operator="containsText" text="製作">
      <formula>NOT(ISERROR(SEARCH("製作",G28)))</formula>
    </cfRule>
    <cfRule type="cellIs" dxfId="3757" priority="1476" operator="equal">
      <formula>"中止,製作"</formula>
    </cfRule>
    <cfRule type="containsText" dxfId="3756" priority="1477" operator="containsText" text="中止,製作,夏休,冬休,その他">
      <formula>NOT(ISERROR(SEARCH("中止,製作,夏休,冬休,その他",G28)))</formula>
    </cfRule>
    <cfRule type="containsText" dxfId="3755" priority="1478" operator="containsText" text="中止">
      <formula>NOT(ISERROR(SEARCH("中止",G28)))</formula>
    </cfRule>
  </conditionalFormatting>
  <conditionalFormatting sqref="G528 L528 Q528 V528 AA528">
    <cfRule type="containsText" dxfId="3754" priority="1470" operator="containsText" text="日">
      <formula>NOT(ISERROR(SEARCH("日",G528)))</formula>
    </cfRule>
    <cfRule type="containsText" dxfId="3753" priority="1471" operator="containsText" text="土">
      <formula>NOT(ISERROR(SEARCH("土",G528)))</formula>
    </cfRule>
  </conditionalFormatting>
  <conditionalFormatting sqref="G528">
    <cfRule type="containsText" dxfId="3752" priority="1461" operator="containsText" text="その他">
      <formula>NOT(ISERROR(SEARCH("その他",G528)))</formula>
    </cfRule>
    <cfRule type="containsText" dxfId="3751" priority="1462" operator="containsText" text="冬休">
      <formula>NOT(ISERROR(SEARCH("冬休",G528)))</formula>
    </cfRule>
    <cfRule type="containsText" dxfId="3750" priority="1463" operator="containsText" text="夏休">
      <formula>NOT(ISERROR(SEARCH("夏休",G528)))</formula>
    </cfRule>
    <cfRule type="containsText" dxfId="3749" priority="1464" operator="containsText" text="製作">
      <formula>NOT(ISERROR(SEARCH("製作",G528)))</formula>
    </cfRule>
    <cfRule type="cellIs" dxfId="3748" priority="1465" operator="equal">
      <formula>"中止,製作"</formula>
    </cfRule>
    <cfRule type="containsText" dxfId="3747" priority="1468" operator="containsText" text="中止,製作,夏休,冬休,その他">
      <formula>NOT(ISERROR(SEARCH("中止,製作,夏休,冬休,その他",G528)))</formula>
    </cfRule>
    <cfRule type="containsText" dxfId="3746" priority="1469" operator="containsText" text="中止">
      <formula>NOT(ISERROR(SEARCH("中止",G528)))</formula>
    </cfRule>
  </conditionalFormatting>
  <conditionalFormatting sqref="L528">
    <cfRule type="containsText" dxfId="3745" priority="1466" operator="containsText" text="中止,製作,夏休,冬休,その他">
      <formula>NOT(ISERROR(SEARCH("中止,製作,夏休,冬休,その他",L528)))</formula>
    </cfRule>
    <cfRule type="containsText" dxfId="3744" priority="1467" operator="containsText" text="中止">
      <formula>NOT(ISERROR(SEARCH("中止",L528)))</formula>
    </cfRule>
  </conditionalFormatting>
  <conditionalFormatting sqref="L528">
    <cfRule type="containsText" dxfId="3743" priority="1454" operator="containsText" text="その他">
      <formula>NOT(ISERROR(SEARCH("その他",L528)))</formula>
    </cfRule>
    <cfRule type="containsText" dxfId="3742" priority="1455" operator="containsText" text="冬休">
      <formula>NOT(ISERROR(SEARCH("冬休",L528)))</formula>
    </cfRule>
    <cfRule type="containsText" dxfId="3741" priority="1456" operator="containsText" text="夏休">
      <formula>NOT(ISERROR(SEARCH("夏休",L528)))</formula>
    </cfRule>
    <cfRule type="containsText" dxfId="3740" priority="1457" operator="containsText" text="製作">
      <formula>NOT(ISERROR(SEARCH("製作",L528)))</formula>
    </cfRule>
    <cfRule type="cellIs" dxfId="3739" priority="1458" operator="equal">
      <formula>"中止,製作"</formula>
    </cfRule>
    <cfRule type="containsText" dxfId="3738" priority="1459" operator="containsText" text="中止,製作,夏休,冬休,その他">
      <formula>NOT(ISERROR(SEARCH("中止,製作,夏休,冬休,その他",L528)))</formula>
    </cfRule>
    <cfRule type="containsText" dxfId="3737" priority="1460" operator="containsText" text="中止">
      <formula>NOT(ISERROR(SEARCH("中止",L528)))</formula>
    </cfRule>
  </conditionalFormatting>
  <conditionalFormatting sqref="Q528">
    <cfRule type="containsText" dxfId="3736" priority="1447" operator="containsText" text="その他">
      <formula>NOT(ISERROR(SEARCH("その他",Q528)))</formula>
    </cfRule>
    <cfRule type="containsText" dxfId="3735" priority="1448" operator="containsText" text="冬休">
      <formula>NOT(ISERROR(SEARCH("冬休",Q528)))</formula>
    </cfRule>
    <cfRule type="containsText" dxfId="3734" priority="1449" operator="containsText" text="夏休">
      <formula>NOT(ISERROR(SEARCH("夏休",Q528)))</formula>
    </cfRule>
    <cfRule type="containsText" dxfId="3733" priority="1450" operator="containsText" text="製作">
      <formula>NOT(ISERROR(SEARCH("製作",Q528)))</formula>
    </cfRule>
    <cfRule type="cellIs" dxfId="3732" priority="1451" operator="equal">
      <formula>"中止,製作"</formula>
    </cfRule>
    <cfRule type="containsText" dxfId="3731" priority="1452" operator="containsText" text="中止,製作,夏休,冬休,その他">
      <formula>NOT(ISERROR(SEARCH("中止,製作,夏休,冬休,その他",Q528)))</formula>
    </cfRule>
    <cfRule type="containsText" dxfId="3730" priority="1453" operator="containsText" text="中止">
      <formula>NOT(ISERROR(SEARCH("中止",Q528)))</formula>
    </cfRule>
  </conditionalFormatting>
  <conditionalFormatting sqref="V528">
    <cfRule type="containsText" dxfId="3729" priority="1440" operator="containsText" text="その他">
      <formula>NOT(ISERROR(SEARCH("その他",V528)))</formula>
    </cfRule>
    <cfRule type="containsText" dxfId="3728" priority="1441" operator="containsText" text="冬休">
      <formula>NOT(ISERROR(SEARCH("冬休",V528)))</formula>
    </cfRule>
    <cfRule type="containsText" dxfId="3727" priority="1442" operator="containsText" text="夏休">
      <formula>NOT(ISERROR(SEARCH("夏休",V528)))</formula>
    </cfRule>
    <cfRule type="containsText" dxfId="3726" priority="1443" operator="containsText" text="製作">
      <formula>NOT(ISERROR(SEARCH("製作",V528)))</formula>
    </cfRule>
    <cfRule type="cellIs" dxfId="3725" priority="1444" operator="equal">
      <formula>"中止,製作"</formula>
    </cfRule>
    <cfRule type="containsText" dxfId="3724" priority="1445" operator="containsText" text="中止,製作,夏休,冬休,その他">
      <formula>NOT(ISERROR(SEARCH("中止,製作,夏休,冬休,その他",V528)))</formula>
    </cfRule>
    <cfRule type="containsText" dxfId="3723" priority="1446" operator="containsText" text="中止">
      <formula>NOT(ISERROR(SEARCH("中止",V528)))</formula>
    </cfRule>
  </conditionalFormatting>
  <conditionalFormatting sqref="AA528">
    <cfRule type="containsText" dxfId="3722" priority="1433" operator="containsText" text="その他">
      <formula>NOT(ISERROR(SEARCH("その他",AA528)))</formula>
    </cfRule>
    <cfRule type="containsText" dxfId="3721" priority="1434" operator="containsText" text="冬休">
      <formula>NOT(ISERROR(SEARCH("冬休",AA528)))</formula>
    </cfRule>
    <cfRule type="containsText" dxfId="3720" priority="1435" operator="containsText" text="夏休">
      <formula>NOT(ISERROR(SEARCH("夏休",AA528)))</formula>
    </cfRule>
    <cfRule type="containsText" dxfId="3719" priority="1436" operator="containsText" text="製作">
      <formula>NOT(ISERROR(SEARCH("製作",AA528)))</formula>
    </cfRule>
    <cfRule type="cellIs" dxfId="3718" priority="1437" operator="equal">
      <formula>"中止,製作"</formula>
    </cfRule>
    <cfRule type="containsText" dxfId="3717" priority="1438" operator="containsText" text="中止,製作,夏休,冬休,その他">
      <formula>NOT(ISERROR(SEARCH("中止,製作,夏休,冬休,その他",AA528)))</formula>
    </cfRule>
    <cfRule type="containsText" dxfId="3716" priority="1439" operator="containsText" text="中止">
      <formula>NOT(ISERROR(SEARCH("中止",AA528)))</formula>
    </cfRule>
  </conditionalFormatting>
  <conditionalFormatting sqref="AA530">
    <cfRule type="containsText" dxfId="3715" priority="1427" operator="containsText" text="退">
      <formula>NOT(ISERROR(SEARCH("退",AA530)))</formula>
    </cfRule>
    <cfRule type="containsText" dxfId="3714" priority="1428" operator="containsText" text="入">
      <formula>NOT(ISERROR(SEARCH("入",AA530)))</formula>
    </cfRule>
    <cfRule type="containsText" dxfId="3713" priority="1429" operator="containsText" text="入,退">
      <formula>NOT(ISERROR(SEARCH("入,退",AA530)))</formula>
    </cfRule>
    <cfRule type="containsText" dxfId="3712" priority="1430" operator="containsText" text="入,退">
      <formula>NOT(ISERROR(SEARCH("入,退",AA530)))</formula>
    </cfRule>
    <cfRule type="cellIs" dxfId="3711" priority="1432" operator="equal">
      <formula>"休"</formula>
    </cfRule>
  </conditionalFormatting>
  <conditionalFormatting sqref="AA530">
    <cfRule type="containsText" dxfId="3710" priority="1431" operator="containsText" text="休">
      <formula>NOT(ISERROR(SEARCH("休",AA530)))</formula>
    </cfRule>
  </conditionalFormatting>
  <conditionalFormatting sqref="AA530">
    <cfRule type="containsText" dxfId="3709" priority="1426" operator="containsText" text="外">
      <formula>NOT(ISERROR(SEARCH("外",AA530)))</formula>
    </cfRule>
  </conditionalFormatting>
  <conditionalFormatting sqref="AA530">
    <cfRule type="containsText" dxfId="3708" priority="1425" operator="containsText" text="－">
      <formula>NOT(ISERROR(SEARCH("－",AA530)))</formula>
    </cfRule>
  </conditionalFormatting>
  <conditionalFormatting sqref="AF530 V530 Q530 L530">
    <cfRule type="containsText" dxfId="3707" priority="1419" operator="containsText" text="退">
      <formula>NOT(ISERROR(SEARCH("退",L530)))</formula>
    </cfRule>
    <cfRule type="containsText" dxfId="3706" priority="1420" operator="containsText" text="入">
      <formula>NOT(ISERROR(SEARCH("入",L530)))</formula>
    </cfRule>
    <cfRule type="containsText" dxfId="3705" priority="1421" operator="containsText" text="入,退">
      <formula>NOT(ISERROR(SEARCH("入,退",L530)))</formula>
    </cfRule>
    <cfRule type="containsText" dxfId="3704" priority="1422" operator="containsText" text="入,退">
      <formula>NOT(ISERROR(SEARCH("入,退",L530)))</formula>
    </cfRule>
    <cfRule type="cellIs" dxfId="3703" priority="1424" operator="equal">
      <formula>"休"</formula>
    </cfRule>
  </conditionalFormatting>
  <conditionalFormatting sqref="AF530 V530 Q530 L530">
    <cfRule type="containsText" dxfId="3702" priority="1423" operator="containsText" text="休">
      <formula>NOT(ISERROR(SEARCH("休",L530)))</formula>
    </cfRule>
  </conditionalFormatting>
  <conditionalFormatting sqref="AF530 V530 Q530 L530">
    <cfRule type="containsText" dxfId="3701" priority="1418" operator="containsText" text="外">
      <formula>NOT(ISERROR(SEARCH("外",L530)))</formula>
    </cfRule>
  </conditionalFormatting>
  <conditionalFormatting sqref="AF530 V530 Q530 L530">
    <cfRule type="containsText" dxfId="3700" priority="1417" operator="containsText" text="－">
      <formula>NOT(ISERROR(SEARCH("－",L530)))</formula>
    </cfRule>
  </conditionalFormatting>
  <conditionalFormatting sqref="G530">
    <cfRule type="containsText" dxfId="3699" priority="1412" operator="containsText" text="退">
      <formula>NOT(ISERROR(SEARCH("退",G530)))</formula>
    </cfRule>
    <cfRule type="containsText" dxfId="3698" priority="1413" operator="containsText" text="入">
      <formula>NOT(ISERROR(SEARCH("入",G530)))</formula>
    </cfRule>
    <cfRule type="containsText" dxfId="3697" priority="1414" operator="containsText" text="入,退">
      <formula>NOT(ISERROR(SEARCH("入,退",G530)))</formula>
    </cfRule>
    <cfRule type="containsText" dxfId="3696" priority="1415" operator="containsText" text="入,退">
      <formula>NOT(ISERROR(SEARCH("入,退",G530)))</formula>
    </cfRule>
    <cfRule type="cellIs" dxfId="3695" priority="1416" operator="equal">
      <formula>"休"</formula>
    </cfRule>
  </conditionalFormatting>
  <conditionalFormatting sqref="G530">
    <cfRule type="containsText" dxfId="3694" priority="1411" operator="containsText" text="外">
      <formula>NOT(ISERROR(SEARCH("外",G530)))</formula>
    </cfRule>
  </conditionalFormatting>
  <conditionalFormatting sqref="G530">
    <cfRule type="containsText" dxfId="3693" priority="1410" operator="containsText" text="－">
      <formula>NOT(ISERROR(SEARCH("－",G530)))</formula>
    </cfRule>
  </conditionalFormatting>
  <conditionalFormatting sqref="G35:AK35">
    <cfRule type="containsText" dxfId="3692" priority="1408" operator="containsText" text="日">
      <formula>NOT(ISERROR(SEARCH("日",G35)))</formula>
    </cfRule>
    <cfRule type="containsText" dxfId="3691" priority="1409" operator="containsText" text="土">
      <formula>NOT(ISERROR(SEARCH("土",G35)))</formula>
    </cfRule>
  </conditionalFormatting>
  <conditionalFormatting sqref="G35:AK35">
    <cfRule type="containsText" dxfId="3690" priority="1401" operator="containsText" text="その他">
      <formula>NOT(ISERROR(SEARCH("その他",G35)))</formula>
    </cfRule>
    <cfRule type="containsText" dxfId="3689" priority="1402" operator="containsText" text="冬休">
      <formula>NOT(ISERROR(SEARCH("冬休",G35)))</formula>
    </cfRule>
    <cfRule type="containsText" dxfId="3688" priority="1403" operator="containsText" text="夏休">
      <formula>NOT(ISERROR(SEARCH("夏休",G35)))</formula>
    </cfRule>
    <cfRule type="containsText" dxfId="3687" priority="1404" operator="containsText" text="製作">
      <formula>NOT(ISERROR(SEARCH("製作",G35)))</formula>
    </cfRule>
    <cfRule type="cellIs" dxfId="3686" priority="1405" operator="equal">
      <formula>"中止,製作"</formula>
    </cfRule>
    <cfRule type="containsText" dxfId="3685" priority="1406" operator="containsText" text="中止,製作,夏休,冬休,その他">
      <formula>NOT(ISERROR(SEARCH("中止,製作,夏休,冬休,その他",G35)))</formula>
    </cfRule>
    <cfRule type="containsText" dxfId="3684" priority="1407" operator="containsText" text="中止">
      <formula>NOT(ISERROR(SEARCH("中止",G35)))</formula>
    </cfRule>
  </conditionalFormatting>
  <conditionalFormatting sqref="G40:AK40">
    <cfRule type="containsText" dxfId="3683" priority="1399" operator="containsText" text="日">
      <formula>NOT(ISERROR(SEARCH("日",G40)))</formula>
    </cfRule>
    <cfRule type="containsText" dxfId="3682" priority="1400" operator="containsText" text="土">
      <formula>NOT(ISERROR(SEARCH("土",G40)))</formula>
    </cfRule>
  </conditionalFormatting>
  <conditionalFormatting sqref="G40:AK40">
    <cfRule type="containsText" dxfId="3681" priority="1392" operator="containsText" text="その他">
      <formula>NOT(ISERROR(SEARCH("その他",G40)))</formula>
    </cfRule>
    <cfRule type="containsText" dxfId="3680" priority="1393" operator="containsText" text="冬休">
      <formula>NOT(ISERROR(SEARCH("冬休",G40)))</formula>
    </cfRule>
    <cfRule type="containsText" dxfId="3679" priority="1394" operator="containsText" text="夏休">
      <formula>NOT(ISERROR(SEARCH("夏休",G40)))</formula>
    </cfRule>
    <cfRule type="containsText" dxfId="3678" priority="1395" operator="containsText" text="製作">
      <formula>NOT(ISERROR(SEARCH("製作",G40)))</formula>
    </cfRule>
    <cfRule type="cellIs" dxfId="3677" priority="1396" operator="equal">
      <formula>"中止,製作"</formula>
    </cfRule>
    <cfRule type="containsText" dxfId="3676" priority="1397" operator="containsText" text="中止,製作,夏休,冬休,その他">
      <formula>NOT(ISERROR(SEARCH("中止,製作,夏休,冬休,その他",G40)))</formula>
    </cfRule>
    <cfRule type="containsText" dxfId="3675" priority="1398" operator="containsText" text="中止">
      <formula>NOT(ISERROR(SEARCH("中止",G40)))</formula>
    </cfRule>
  </conditionalFormatting>
  <conditionalFormatting sqref="G38:AJ39">
    <cfRule type="containsText" dxfId="3674" priority="1387" operator="containsText" text="退">
      <formula>NOT(ISERROR(SEARCH("退",G38)))</formula>
    </cfRule>
    <cfRule type="containsText" dxfId="3673" priority="1388" operator="containsText" text="入">
      <formula>NOT(ISERROR(SEARCH("入",G38)))</formula>
    </cfRule>
    <cfRule type="containsText" dxfId="3672" priority="1389" operator="containsText" text="入,退">
      <formula>NOT(ISERROR(SEARCH("入,退",G38)))</formula>
    </cfRule>
    <cfRule type="containsText" dxfId="3671" priority="1390" operator="containsText" text="入,退">
      <formula>NOT(ISERROR(SEARCH("入,退",G38)))</formula>
    </cfRule>
    <cfRule type="cellIs" dxfId="3670" priority="1391" operator="equal">
      <formula>"休"</formula>
    </cfRule>
  </conditionalFormatting>
  <conditionalFormatting sqref="G38:AJ39">
    <cfRule type="containsText" dxfId="3669" priority="1386" operator="containsText" text="外">
      <formula>NOT(ISERROR(SEARCH("外",G38)))</formula>
    </cfRule>
  </conditionalFormatting>
  <conditionalFormatting sqref="G38:AJ39">
    <cfRule type="containsText" dxfId="3668" priority="1385" operator="containsText" text="－">
      <formula>NOT(ISERROR(SEARCH("－",G38)))</formula>
    </cfRule>
  </conditionalFormatting>
  <conditionalFormatting sqref="AI41:AK41 G42:AK44">
    <cfRule type="containsText" dxfId="3667" priority="1380" operator="containsText" text="退">
      <formula>NOT(ISERROR(SEARCH("退",G41)))</formula>
    </cfRule>
    <cfRule type="containsText" dxfId="3666" priority="1381" operator="containsText" text="入">
      <formula>NOT(ISERROR(SEARCH("入",G41)))</formula>
    </cfRule>
    <cfRule type="containsText" dxfId="3665" priority="1382" operator="containsText" text="入,退">
      <formula>NOT(ISERROR(SEARCH("入,退",G41)))</formula>
    </cfRule>
    <cfRule type="containsText" dxfId="3664" priority="1383" operator="containsText" text="入,退">
      <formula>NOT(ISERROR(SEARCH("入,退",G41)))</formula>
    </cfRule>
    <cfRule type="cellIs" dxfId="3663" priority="1384" operator="equal">
      <formula>"休"</formula>
    </cfRule>
  </conditionalFormatting>
  <conditionalFormatting sqref="AI41:AK41 G42:AK44">
    <cfRule type="containsText" dxfId="3662" priority="1379" operator="containsText" text="外">
      <formula>NOT(ISERROR(SEARCH("外",G41)))</formula>
    </cfRule>
  </conditionalFormatting>
  <conditionalFormatting sqref="AI41:AK41 G42:AK44">
    <cfRule type="containsText" dxfId="3661" priority="1378" operator="containsText" text="－">
      <formula>NOT(ISERROR(SEARCH("－",G41)))</formula>
    </cfRule>
  </conditionalFormatting>
  <conditionalFormatting sqref="G52:U52 Z52:AK52">
    <cfRule type="containsText" dxfId="3660" priority="1376" operator="containsText" text="日">
      <formula>NOT(ISERROR(SEARCH("日",G52)))</formula>
    </cfRule>
    <cfRule type="containsText" dxfId="3659" priority="1377" operator="containsText" text="土">
      <formula>NOT(ISERROR(SEARCH("土",G52)))</formula>
    </cfRule>
  </conditionalFormatting>
  <conditionalFormatting sqref="G52:U52 Z52:AK52">
    <cfRule type="containsText" dxfId="3658" priority="1369" operator="containsText" text="その他">
      <formula>NOT(ISERROR(SEARCH("その他",G52)))</formula>
    </cfRule>
    <cfRule type="containsText" dxfId="3657" priority="1370" operator="containsText" text="冬休">
      <formula>NOT(ISERROR(SEARCH("冬休",G52)))</formula>
    </cfRule>
    <cfRule type="containsText" dxfId="3656" priority="1371" operator="containsText" text="夏休">
      <formula>NOT(ISERROR(SEARCH("夏休",G52)))</formula>
    </cfRule>
    <cfRule type="containsText" dxfId="3655" priority="1372" operator="containsText" text="製作">
      <formula>NOT(ISERROR(SEARCH("製作",G52)))</formula>
    </cfRule>
    <cfRule type="cellIs" dxfId="3654" priority="1373" operator="equal">
      <formula>"中止,製作"</formula>
    </cfRule>
    <cfRule type="containsText" dxfId="3653" priority="1374" operator="containsText" text="中止,製作,夏休,冬休,その他">
      <formula>NOT(ISERROR(SEARCH("中止,製作,夏休,冬休,その他",G52)))</formula>
    </cfRule>
    <cfRule type="containsText" dxfId="3652" priority="1375" operator="containsText" text="中止">
      <formula>NOT(ISERROR(SEARCH("中止",G52)))</formula>
    </cfRule>
  </conditionalFormatting>
  <conditionalFormatting sqref="I59:U59 Z59:AK59">
    <cfRule type="containsText" dxfId="3651" priority="1367" operator="containsText" text="日">
      <formula>NOT(ISERROR(SEARCH("日",I59)))</formula>
    </cfRule>
    <cfRule type="containsText" dxfId="3650" priority="1368" operator="containsText" text="土">
      <formula>NOT(ISERROR(SEARCH("土",I59)))</formula>
    </cfRule>
  </conditionalFormatting>
  <conditionalFormatting sqref="I59:U59 Z59:AK59">
    <cfRule type="containsText" dxfId="3649" priority="1360" operator="containsText" text="その他">
      <formula>NOT(ISERROR(SEARCH("その他",I59)))</formula>
    </cfRule>
    <cfRule type="containsText" dxfId="3648" priority="1361" operator="containsText" text="冬休">
      <formula>NOT(ISERROR(SEARCH("冬休",I59)))</formula>
    </cfRule>
    <cfRule type="containsText" dxfId="3647" priority="1362" operator="containsText" text="夏休">
      <formula>NOT(ISERROR(SEARCH("夏休",I59)))</formula>
    </cfRule>
    <cfRule type="containsText" dxfId="3646" priority="1363" operator="containsText" text="製作">
      <formula>NOT(ISERROR(SEARCH("製作",I59)))</formula>
    </cfRule>
    <cfRule type="cellIs" dxfId="3645" priority="1364" operator="equal">
      <formula>"中止,製作"</formula>
    </cfRule>
    <cfRule type="containsText" dxfId="3644" priority="1365" operator="containsText" text="中止,製作,夏休,冬休,その他">
      <formula>NOT(ISERROR(SEARCH("中止,製作,夏休,冬休,その他",I59)))</formula>
    </cfRule>
    <cfRule type="containsText" dxfId="3643" priority="1366" operator="containsText" text="中止">
      <formula>NOT(ISERROR(SEARCH("中止",I59)))</formula>
    </cfRule>
  </conditionalFormatting>
  <conditionalFormatting sqref="I64:U64 Z64:AK64">
    <cfRule type="containsText" dxfId="3642" priority="1358" operator="containsText" text="日">
      <formula>NOT(ISERROR(SEARCH("日",I64)))</formula>
    </cfRule>
    <cfRule type="containsText" dxfId="3641" priority="1359" operator="containsText" text="土">
      <formula>NOT(ISERROR(SEARCH("土",I64)))</formula>
    </cfRule>
  </conditionalFormatting>
  <conditionalFormatting sqref="I64:U64 Z64:AK64">
    <cfRule type="containsText" dxfId="3640" priority="1351" operator="containsText" text="その他">
      <formula>NOT(ISERROR(SEARCH("その他",I64)))</formula>
    </cfRule>
    <cfRule type="containsText" dxfId="3639" priority="1352" operator="containsText" text="冬休">
      <formula>NOT(ISERROR(SEARCH("冬休",I64)))</formula>
    </cfRule>
    <cfRule type="containsText" dxfId="3638" priority="1353" operator="containsText" text="夏休">
      <formula>NOT(ISERROR(SEARCH("夏休",I64)))</formula>
    </cfRule>
    <cfRule type="containsText" dxfId="3637" priority="1354" operator="containsText" text="製作">
      <formula>NOT(ISERROR(SEARCH("製作",I64)))</formula>
    </cfRule>
    <cfRule type="cellIs" dxfId="3636" priority="1355" operator="equal">
      <formula>"中止,製作"</formula>
    </cfRule>
    <cfRule type="containsText" dxfId="3635" priority="1356" operator="containsText" text="中止,製作,夏休,冬休,その他">
      <formula>NOT(ISERROR(SEARCH("中止,製作,夏休,冬休,その他",I64)))</formula>
    </cfRule>
    <cfRule type="containsText" dxfId="3634" priority="1357" operator="containsText" text="中止">
      <formula>NOT(ISERROR(SEARCH("中止",I64)))</formula>
    </cfRule>
  </conditionalFormatting>
  <conditionalFormatting sqref="V52:Y52">
    <cfRule type="containsText" dxfId="3633" priority="1349" operator="containsText" text="日">
      <formula>NOT(ISERROR(SEARCH("日",V52)))</formula>
    </cfRule>
    <cfRule type="containsText" dxfId="3632" priority="1350" operator="containsText" text="土">
      <formula>NOT(ISERROR(SEARCH("土",V52)))</formula>
    </cfRule>
  </conditionalFormatting>
  <conditionalFormatting sqref="V52:Y52">
    <cfRule type="containsText" dxfId="3631" priority="1342" operator="containsText" text="その他">
      <formula>NOT(ISERROR(SEARCH("その他",V52)))</formula>
    </cfRule>
    <cfRule type="containsText" dxfId="3630" priority="1343" operator="containsText" text="冬休">
      <formula>NOT(ISERROR(SEARCH("冬休",V52)))</formula>
    </cfRule>
    <cfRule type="containsText" dxfId="3629" priority="1344" operator="containsText" text="夏休">
      <formula>NOT(ISERROR(SEARCH("夏休",V52)))</formula>
    </cfRule>
    <cfRule type="containsText" dxfId="3628" priority="1345" operator="containsText" text="製作">
      <formula>NOT(ISERROR(SEARCH("製作",V52)))</formula>
    </cfRule>
    <cfRule type="cellIs" dxfId="3627" priority="1346" operator="equal">
      <formula>"中止,製作"</formula>
    </cfRule>
    <cfRule type="containsText" dxfId="3626" priority="1347" operator="containsText" text="中止,製作,夏休,冬休,その他">
      <formula>NOT(ISERROR(SEARCH("中止,製作,夏休,冬休,その他",V52)))</formula>
    </cfRule>
    <cfRule type="containsText" dxfId="3625" priority="1348" operator="containsText" text="中止">
      <formula>NOT(ISERROR(SEARCH("中止",V52)))</formula>
    </cfRule>
  </conditionalFormatting>
  <conditionalFormatting sqref="V59:Y59">
    <cfRule type="containsText" dxfId="3624" priority="1340" operator="containsText" text="日">
      <formula>NOT(ISERROR(SEARCH("日",V59)))</formula>
    </cfRule>
    <cfRule type="containsText" dxfId="3623" priority="1341" operator="containsText" text="土">
      <formula>NOT(ISERROR(SEARCH("土",V59)))</formula>
    </cfRule>
  </conditionalFormatting>
  <conditionalFormatting sqref="V59:Y59">
    <cfRule type="containsText" dxfId="3622" priority="1333" operator="containsText" text="その他">
      <formula>NOT(ISERROR(SEARCH("その他",V59)))</formula>
    </cfRule>
    <cfRule type="containsText" dxfId="3621" priority="1334" operator="containsText" text="冬休">
      <formula>NOT(ISERROR(SEARCH("冬休",V59)))</formula>
    </cfRule>
    <cfRule type="containsText" dxfId="3620" priority="1335" operator="containsText" text="夏休">
      <formula>NOT(ISERROR(SEARCH("夏休",V59)))</formula>
    </cfRule>
    <cfRule type="containsText" dxfId="3619" priority="1336" operator="containsText" text="製作">
      <formula>NOT(ISERROR(SEARCH("製作",V59)))</formula>
    </cfRule>
    <cfRule type="cellIs" dxfId="3618" priority="1337" operator="equal">
      <formula>"中止,製作"</formula>
    </cfRule>
    <cfRule type="containsText" dxfId="3617" priority="1338" operator="containsText" text="中止,製作,夏休,冬休,その他">
      <formula>NOT(ISERROR(SEARCH("中止,製作,夏休,冬休,その他",V59)))</formula>
    </cfRule>
    <cfRule type="containsText" dxfId="3616" priority="1339" operator="containsText" text="中止">
      <formula>NOT(ISERROR(SEARCH("中止",V59)))</formula>
    </cfRule>
  </conditionalFormatting>
  <conditionalFormatting sqref="V64:Y64">
    <cfRule type="containsText" dxfId="3615" priority="1331" operator="containsText" text="日">
      <formula>NOT(ISERROR(SEARCH("日",V64)))</formula>
    </cfRule>
    <cfRule type="containsText" dxfId="3614" priority="1332" operator="containsText" text="土">
      <formula>NOT(ISERROR(SEARCH("土",V64)))</formula>
    </cfRule>
  </conditionalFormatting>
  <conditionalFormatting sqref="V64:Y64">
    <cfRule type="containsText" dxfId="3613" priority="1324" operator="containsText" text="その他">
      <formula>NOT(ISERROR(SEARCH("その他",V64)))</formula>
    </cfRule>
    <cfRule type="containsText" dxfId="3612" priority="1325" operator="containsText" text="冬休">
      <formula>NOT(ISERROR(SEARCH("冬休",V64)))</formula>
    </cfRule>
    <cfRule type="containsText" dxfId="3611" priority="1326" operator="containsText" text="夏休">
      <formula>NOT(ISERROR(SEARCH("夏休",V64)))</formula>
    </cfRule>
    <cfRule type="containsText" dxfId="3610" priority="1327" operator="containsText" text="製作">
      <formula>NOT(ISERROR(SEARCH("製作",V64)))</formula>
    </cfRule>
    <cfRule type="cellIs" dxfId="3609" priority="1328" operator="equal">
      <formula>"中止,製作"</formula>
    </cfRule>
    <cfRule type="containsText" dxfId="3608" priority="1329" operator="containsText" text="中止,製作,夏休,冬休,その他">
      <formula>NOT(ISERROR(SEARCH("中止,製作,夏休,冬休,その他",V64)))</formula>
    </cfRule>
    <cfRule type="containsText" dxfId="3607" priority="1330" operator="containsText" text="中止">
      <formula>NOT(ISERROR(SEARCH("中止",V64)))</formula>
    </cfRule>
  </conditionalFormatting>
  <conditionalFormatting sqref="I53:K53 N53:R53 U53:Y53 AB53:AF53 AI53:AK53 I54 L54:P54 S54:W54 Z54:AD54 AG54:AK54 I55:M55 P55:T55 W55:AA55 AD55:AH55 AK55 I56:AK58">
    <cfRule type="containsText" dxfId="3606" priority="1319" operator="containsText" text="退">
      <formula>NOT(ISERROR(SEARCH("退",I53)))</formula>
    </cfRule>
    <cfRule type="containsText" dxfId="3605" priority="1320" operator="containsText" text="入">
      <formula>NOT(ISERROR(SEARCH("入",I53)))</formula>
    </cfRule>
    <cfRule type="containsText" dxfId="3604" priority="1321" operator="containsText" text="入,退">
      <formula>NOT(ISERROR(SEARCH("入,退",I53)))</formula>
    </cfRule>
    <cfRule type="containsText" dxfId="3603" priority="1322" operator="containsText" text="入,退">
      <formula>NOT(ISERROR(SEARCH("入,退",I53)))</formula>
    </cfRule>
    <cfRule type="cellIs" dxfId="3602" priority="1323" operator="equal">
      <formula>"休"</formula>
    </cfRule>
  </conditionalFormatting>
  <conditionalFormatting sqref="I53:K53 N53:R53 U53:Y53 AB53:AF53 AI53:AK53 I54 L54:P54 S54:W54 Z54:AD54 AG54:AK54 I55:M55 P55:T55 W55:AA55 AD55:AH55 AK55 I56:AK58">
    <cfRule type="containsText" dxfId="3601" priority="1318" operator="containsText" text="外">
      <formula>NOT(ISERROR(SEARCH("外",I53)))</formula>
    </cfRule>
  </conditionalFormatting>
  <conditionalFormatting sqref="I53:K53 N53:R53 U53:Y53 AB53:AF53 AI53:AK53 I54 L54:P54 S54:W54 Z54:AD54 AG54:AK54 I55:M55 P55:T55 W55:AA55 AD55:AH55 AK55 I56:AK58">
    <cfRule type="containsText" dxfId="3600" priority="1317" operator="containsText" text="－">
      <formula>NOT(ISERROR(SEARCH("－",I53)))</formula>
    </cfRule>
  </conditionalFormatting>
  <conditionalFormatting sqref="I62:AK63 AJ60:AK61">
    <cfRule type="containsText" dxfId="3599" priority="1312" operator="containsText" text="退">
      <formula>NOT(ISERROR(SEARCH("退",I60)))</formula>
    </cfRule>
    <cfRule type="containsText" dxfId="3598" priority="1313" operator="containsText" text="入">
      <formula>NOT(ISERROR(SEARCH("入",I60)))</formula>
    </cfRule>
    <cfRule type="containsText" dxfId="3597" priority="1314" operator="containsText" text="入,退">
      <formula>NOT(ISERROR(SEARCH("入,退",I60)))</formula>
    </cfRule>
    <cfRule type="containsText" dxfId="3596" priority="1315" operator="containsText" text="入,退">
      <formula>NOT(ISERROR(SEARCH("入,退",I60)))</formula>
    </cfRule>
    <cfRule type="cellIs" dxfId="3595" priority="1316" operator="equal">
      <formula>"休"</formula>
    </cfRule>
  </conditionalFormatting>
  <conditionalFormatting sqref="I62:AK63 AJ60:AK61">
    <cfRule type="containsText" dxfId="3594" priority="1311" operator="containsText" text="外">
      <formula>NOT(ISERROR(SEARCH("外",I60)))</formula>
    </cfRule>
  </conditionalFormatting>
  <conditionalFormatting sqref="I62:AK63 AJ60:AK61">
    <cfRule type="containsText" dxfId="3593" priority="1310" operator="containsText" text="－">
      <formula>NOT(ISERROR(SEARCH("－",I60)))</formula>
    </cfRule>
  </conditionalFormatting>
  <conditionalFormatting sqref="K65 M65:P65 S65:V65 Z65:AB65 I66:AK68 AG65:AI65">
    <cfRule type="containsText" dxfId="3592" priority="1305" operator="containsText" text="退">
      <formula>NOT(ISERROR(SEARCH("退",I65)))</formula>
    </cfRule>
    <cfRule type="containsText" dxfId="3591" priority="1306" operator="containsText" text="入">
      <formula>NOT(ISERROR(SEARCH("入",I65)))</formula>
    </cfRule>
    <cfRule type="containsText" dxfId="3590" priority="1307" operator="containsText" text="入,退">
      <formula>NOT(ISERROR(SEARCH("入,退",I65)))</formula>
    </cfRule>
    <cfRule type="containsText" dxfId="3589" priority="1308" operator="containsText" text="入,退">
      <formula>NOT(ISERROR(SEARCH("入,退",I65)))</formula>
    </cfRule>
    <cfRule type="cellIs" dxfId="3588" priority="1309" operator="equal">
      <formula>"休"</formula>
    </cfRule>
  </conditionalFormatting>
  <conditionalFormatting sqref="K65 M65:P65 S65:V65 Z65:AB65 I66:AK68 AG65:AI65">
    <cfRule type="containsText" dxfId="3587" priority="1304" operator="containsText" text="外">
      <formula>NOT(ISERROR(SEARCH("外",I65)))</formula>
    </cfRule>
  </conditionalFormatting>
  <conditionalFormatting sqref="K65 M65:P65 S65:V65 Z65:AB65 I66:AK68 AG65:AI65">
    <cfRule type="containsText" dxfId="3586" priority="1303" operator="containsText" text="－">
      <formula>NOT(ISERROR(SEARCH("－",I65)))</formula>
    </cfRule>
  </conditionalFormatting>
  <conditionalFormatting sqref="J65">
    <cfRule type="containsText" dxfId="3585" priority="1298" operator="containsText" text="退">
      <formula>NOT(ISERROR(SEARCH("退",J65)))</formula>
    </cfRule>
    <cfRule type="containsText" dxfId="3584" priority="1299" operator="containsText" text="入">
      <formula>NOT(ISERROR(SEARCH("入",J65)))</formula>
    </cfRule>
    <cfRule type="containsText" dxfId="3583" priority="1300" operator="containsText" text="入,退">
      <formula>NOT(ISERROR(SEARCH("入,退",J65)))</formula>
    </cfRule>
    <cfRule type="containsText" dxfId="3582" priority="1301" operator="containsText" text="入,退">
      <formula>NOT(ISERROR(SEARCH("入,退",J65)))</formula>
    </cfRule>
    <cfRule type="cellIs" dxfId="3581" priority="1302" operator="equal">
      <formula>"休"</formula>
    </cfRule>
  </conditionalFormatting>
  <conditionalFormatting sqref="J65">
    <cfRule type="containsText" dxfId="3580" priority="1297" operator="containsText" text="外">
      <formula>NOT(ISERROR(SEARCH("外",J65)))</formula>
    </cfRule>
  </conditionalFormatting>
  <conditionalFormatting sqref="J65">
    <cfRule type="containsText" dxfId="3579" priority="1296" operator="containsText" text="－">
      <formula>NOT(ISERROR(SEARCH("－",J65)))</formula>
    </cfRule>
  </conditionalFormatting>
  <conditionalFormatting sqref="L65">
    <cfRule type="containsText" dxfId="3578" priority="1291" operator="containsText" text="退">
      <formula>NOT(ISERROR(SEARCH("退",L65)))</formula>
    </cfRule>
    <cfRule type="containsText" dxfId="3577" priority="1292" operator="containsText" text="入">
      <formula>NOT(ISERROR(SEARCH("入",L65)))</formula>
    </cfRule>
    <cfRule type="containsText" dxfId="3576" priority="1293" operator="containsText" text="入,退">
      <formula>NOT(ISERROR(SEARCH("入,退",L65)))</formula>
    </cfRule>
    <cfRule type="containsText" dxfId="3575" priority="1294" operator="containsText" text="入,退">
      <formula>NOT(ISERROR(SEARCH("入,退",L65)))</formula>
    </cfRule>
    <cfRule type="cellIs" dxfId="3574" priority="1295" operator="equal">
      <formula>"休"</formula>
    </cfRule>
  </conditionalFormatting>
  <conditionalFormatting sqref="L65">
    <cfRule type="containsText" dxfId="3573" priority="1290" operator="containsText" text="外">
      <formula>NOT(ISERROR(SEARCH("外",L65)))</formula>
    </cfRule>
  </conditionalFormatting>
  <conditionalFormatting sqref="L65">
    <cfRule type="containsText" dxfId="3572" priority="1289" operator="containsText" text="－">
      <formula>NOT(ISERROR(SEARCH("－",L65)))</formula>
    </cfRule>
  </conditionalFormatting>
  <conditionalFormatting sqref="W65">
    <cfRule type="containsText" dxfId="3571" priority="1284" operator="containsText" text="退">
      <formula>NOT(ISERROR(SEARCH("退",W65)))</formula>
    </cfRule>
    <cfRule type="containsText" dxfId="3570" priority="1285" operator="containsText" text="入">
      <formula>NOT(ISERROR(SEARCH("入",W65)))</formula>
    </cfRule>
    <cfRule type="containsText" dxfId="3569" priority="1286" operator="containsText" text="入,退">
      <formula>NOT(ISERROR(SEARCH("入,退",W65)))</formula>
    </cfRule>
    <cfRule type="containsText" dxfId="3568" priority="1287" operator="containsText" text="入,退">
      <formula>NOT(ISERROR(SEARCH("入,退",W65)))</formula>
    </cfRule>
    <cfRule type="cellIs" dxfId="3567" priority="1288" operator="equal">
      <formula>"休"</formula>
    </cfRule>
  </conditionalFormatting>
  <conditionalFormatting sqref="W65">
    <cfRule type="containsText" dxfId="3566" priority="1283" operator="containsText" text="外">
      <formula>NOT(ISERROR(SEARCH("外",W65)))</formula>
    </cfRule>
  </conditionalFormatting>
  <conditionalFormatting sqref="W65">
    <cfRule type="containsText" dxfId="3565" priority="1282" operator="containsText" text="－">
      <formula>NOT(ISERROR(SEARCH("－",W65)))</formula>
    </cfRule>
  </conditionalFormatting>
  <conditionalFormatting sqref="AC65:AD65">
    <cfRule type="containsText" dxfId="3564" priority="1277" operator="containsText" text="退">
      <formula>NOT(ISERROR(SEARCH("退",AC65)))</formula>
    </cfRule>
    <cfRule type="containsText" dxfId="3563" priority="1278" operator="containsText" text="入">
      <formula>NOT(ISERROR(SEARCH("入",AC65)))</formula>
    </cfRule>
    <cfRule type="containsText" dxfId="3562" priority="1279" operator="containsText" text="入,退">
      <formula>NOT(ISERROR(SEARCH("入,退",AC65)))</formula>
    </cfRule>
    <cfRule type="containsText" dxfId="3561" priority="1280" operator="containsText" text="入,退">
      <formula>NOT(ISERROR(SEARCH("入,退",AC65)))</formula>
    </cfRule>
    <cfRule type="cellIs" dxfId="3560" priority="1281" operator="equal">
      <formula>"休"</formula>
    </cfRule>
  </conditionalFormatting>
  <conditionalFormatting sqref="AC65:AD65">
    <cfRule type="containsText" dxfId="3559" priority="1276" operator="containsText" text="外">
      <formula>NOT(ISERROR(SEARCH("外",AC65)))</formula>
    </cfRule>
  </conditionalFormatting>
  <conditionalFormatting sqref="AC65:AD65">
    <cfRule type="containsText" dxfId="3558" priority="1275" operator="containsText" text="－">
      <formula>NOT(ISERROR(SEARCH("－",AC65)))</formula>
    </cfRule>
  </conditionalFormatting>
  <conditionalFormatting sqref="G76:AK76">
    <cfRule type="containsText" dxfId="3557" priority="1273" operator="containsText" text="日">
      <formula>NOT(ISERROR(SEARCH("日",G76)))</formula>
    </cfRule>
    <cfRule type="containsText" dxfId="3556" priority="1274" operator="containsText" text="土">
      <formula>NOT(ISERROR(SEARCH("土",G76)))</formula>
    </cfRule>
  </conditionalFormatting>
  <conditionalFormatting sqref="G76:AK76">
    <cfRule type="containsText" dxfId="3555" priority="1266" operator="containsText" text="その他">
      <formula>NOT(ISERROR(SEARCH("その他",G76)))</formula>
    </cfRule>
    <cfRule type="containsText" dxfId="3554" priority="1267" operator="containsText" text="冬休">
      <formula>NOT(ISERROR(SEARCH("冬休",G76)))</formula>
    </cfRule>
    <cfRule type="containsText" dxfId="3553" priority="1268" operator="containsText" text="夏休">
      <formula>NOT(ISERROR(SEARCH("夏休",G76)))</formula>
    </cfRule>
    <cfRule type="containsText" dxfId="3552" priority="1269" operator="containsText" text="製作">
      <formula>NOT(ISERROR(SEARCH("製作",G76)))</formula>
    </cfRule>
    <cfRule type="cellIs" dxfId="3551" priority="1270" operator="equal">
      <formula>"中止,製作"</formula>
    </cfRule>
    <cfRule type="containsText" dxfId="3550" priority="1271" operator="containsText" text="中止,製作,夏休,冬休,その他">
      <formula>NOT(ISERROR(SEARCH("中止,製作,夏休,冬休,その他",G76)))</formula>
    </cfRule>
    <cfRule type="containsText" dxfId="3549" priority="1272" operator="containsText" text="中止">
      <formula>NOT(ISERROR(SEARCH("中止",G76)))</formula>
    </cfRule>
  </conditionalFormatting>
  <conditionalFormatting sqref="G83:AK83">
    <cfRule type="containsText" dxfId="3548" priority="1264" operator="containsText" text="日">
      <formula>NOT(ISERROR(SEARCH("日",G83)))</formula>
    </cfRule>
    <cfRule type="containsText" dxfId="3547" priority="1265" operator="containsText" text="土">
      <formula>NOT(ISERROR(SEARCH("土",G83)))</formula>
    </cfRule>
  </conditionalFormatting>
  <conditionalFormatting sqref="G83:AK83">
    <cfRule type="containsText" dxfId="3546" priority="1257" operator="containsText" text="その他">
      <formula>NOT(ISERROR(SEARCH("その他",G83)))</formula>
    </cfRule>
    <cfRule type="containsText" dxfId="3545" priority="1258" operator="containsText" text="冬休">
      <formula>NOT(ISERROR(SEARCH("冬休",G83)))</formula>
    </cfRule>
    <cfRule type="containsText" dxfId="3544" priority="1259" operator="containsText" text="夏休">
      <formula>NOT(ISERROR(SEARCH("夏休",G83)))</formula>
    </cfRule>
    <cfRule type="containsText" dxfId="3543" priority="1260" operator="containsText" text="製作">
      <formula>NOT(ISERROR(SEARCH("製作",G83)))</formula>
    </cfRule>
    <cfRule type="cellIs" dxfId="3542" priority="1261" operator="equal">
      <formula>"中止,製作"</formula>
    </cfRule>
    <cfRule type="containsText" dxfId="3541" priority="1262" operator="containsText" text="中止,製作,夏休,冬休,その他">
      <formula>NOT(ISERROR(SEARCH("中止,製作,夏休,冬休,その他",G83)))</formula>
    </cfRule>
    <cfRule type="containsText" dxfId="3540" priority="1263" operator="containsText" text="中止">
      <formula>NOT(ISERROR(SEARCH("中止",G83)))</formula>
    </cfRule>
  </conditionalFormatting>
  <conditionalFormatting sqref="G77:AK77 I78:AK78 G79:J79 M79:Q79 T79:X79 AA79:AE79 AH79:AK79 G80:AK80 G82:AK82 H81:M81 O81:T81 V81:AK81">
    <cfRule type="containsText" dxfId="3539" priority="1252" operator="containsText" text="退">
      <formula>NOT(ISERROR(SEARCH("退",G77)))</formula>
    </cfRule>
    <cfRule type="containsText" dxfId="3538" priority="1253" operator="containsText" text="入">
      <formula>NOT(ISERROR(SEARCH("入",G77)))</formula>
    </cfRule>
    <cfRule type="containsText" dxfId="3537" priority="1254" operator="containsText" text="入,退">
      <formula>NOT(ISERROR(SEARCH("入,退",G77)))</formula>
    </cfRule>
    <cfRule type="containsText" dxfId="3536" priority="1255" operator="containsText" text="入,退">
      <formula>NOT(ISERROR(SEARCH("入,退",G77)))</formula>
    </cfRule>
    <cfRule type="cellIs" dxfId="3535" priority="1256" operator="equal">
      <formula>"休"</formula>
    </cfRule>
  </conditionalFormatting>
  <conditionalFormatting sqref="G77:AK77 I78:AK78 G79:J79 M79:Q79 T79:X79 AA79:AE79 AH79:AK79 G80:AK80 G82:AK82 H81:M81 O81:T81 V81:AK81">
    <cfRule type="containsText" dxfId="3534" priority="1251" operator="containsText" text="外">
      <formula>NOT(ISERROR(SEARCH("外",G77)))</formula>
    </cfRule>
  </conditionalFormatting>
  <conditionalFormatting sqref="G77:AK77 I78:AK78 G79:J79 M79:Q79 T79:X79 AA79:AE79 AH79:AK79 G80:AK80 G82:AK82 H81:M81 O81:T81 V81:AK81">
    <cfRule type="containsText" dxfId="3533" priority="1250" operator="containsText" text="－">
      <formula>NOT(ISERROR(SEARCH("－",G77)))</formula>
    </cfRule>
  </conditionalFormatting>
  <conditionalFormatting sqref="G84:AK87">
    <cfRule type="containsText" dxfId="3532" priority="1245" operator="containsText" text="退">
      <formula>NOT(ISERROR(SEARCH("退",G84)))</formula>
    </cfRule>
    <cfRule type="containsText" dxfId="3531" priority="1246" operator="containsText" text="入">
      <formula>NOT(ISERROR(SEARCH("入",G84)))</formula>
    </cfRule>
    <cfRule type="containsText" dxfId="3530" priority="1247" operator="containsText" text="入,退">
      <formula>NOT(ISERROR(SEARCH("入,退",G84)))</formula>
    </cfRule>
    <cfRule type="containsText" dxfId="3529" priority="1248" operator="containsText" text="入,退">
      <formula>NOT(ISERROR(SEARCH("入,退",G84)))</formula>
    </cfRule>
    <cfRule type="cellIs" dxfId="3528" priority="1249" operator="equal">
      <formula>"休"</formula>
    </cfRule>
  </conditionalFormatting>
  <conditionalFormatting sqref="G84:AK87">
    <cfRule type="containsText" dxfId="3527" priority="1244" operator="containsText" text="外">
      <formula>NOT(ISERROR(SEARCH("外",G84)))</formula>
    </cfRule>
  </conditionalFormatting>
  <conditionalFormatting sqref="G84:AK87">
    <cfRule type="containsText" dxfId="3526" priority="1243" operator="containsText" text="－">
      <formula>NOT(ISERROR(SEARCH("－",G84)))</formula>
    </cfRule>
  </conditionalFormatting>
  <conditionalFormatting sqref="G89:AK92">
    <cfRule type="containsText" dxfId="3525" priority="1238" operator="containsText" text="退">
      <formula>NOT(ISERROR(SEARCH("退",G89)))</formula>
    </cfRule>
    <cfRule type="containsText" dxfId="3524" priority="1239" operator="containsText" text="入">
      <formula>NOT(ISERROR(SEARCH("入",G89)))</formula>
    </cfRule>
    <cfRule type="containsText" dxfId="3523" priority="1240" operator="containsText" text="入,退">
      <formula>NOT(ISERROR(SEARCH("入,退",G89)))</formula>
    </cfRule>
    <cfRule type="containsText" dxfId="3522" priority="1241" operator="containsText" text="入,退">
      <formula>NOT(ISERROR(SEARCH("入,退",G89)))</formula>
    </cfRule>
    <cfRule type="cellIs" dxfId="3521" priority="1242" operator="equal">
      <formula>"休"</formula>
    </cfRule>
  </conditionalFormatting>
  <conditionalFormatting sqref="G89:AK92">
    <cfRule type="containsText" dxfId="3520" priority="1237" operator="containsText" text="外">
      <formula>NOT(ISERROR(SEARCH("外",G89)))</formula>
    </cfRule>
  </conditionalFormatting>
  <conditionalFormatting sqref="G89:AK92">
    <cfRule type="containsText" dxfId="3519" priority="1236" operator="containsText" text="－">
      <formula>NOT(ISERROR(SEARCH("－",G89)))</formula>
    </cfRule>
  </conditionalFormatting>
  <conditionalFormatting sqref="L53:M53">
    <cfRule type="containsText" dxfId="3518" priority="1231" operator="containsText" text="退">
      <formula>NOT(ISERROR(SEARCH("退",L53)))</formula>
    </cfRule>
    <cfRule type="containsText" dxfId="3517" priority="1232" operator="containsText" text="入">
      <formula>NOT(ISERROR(SEARCH("入",L53)))</formula>
    </cfRule>
    <cfRule type="containsText" dxfId="3516" priority="1233" operator="containsText" text="入,退">
      <formula>NOT(ISERROR(SEARCH("入,退",L53)))</formula>
    </cfRule>
    <cfRule type="containsText" dxfId="3515" priority="1234" operator="containsText" text="入,退">
      <formula>NOT(ISERROR(SEARCH("入,退",L53)))</formula>
    </cfRule>
    <cfRule type="cellIs" dxfId="3514" priority="1235" operator="equal">
      <formula>"休"</formula>
    </cfRule>
  </conditionalFormatting>
  <conditionalFormatting sqref="L53:M53">
    <cfRule type="containsText" dxfId="3513" priority="1230" operator="containsText" text="外">
      <formula>NOT(ISERROR(SEARCH("外",L53)))</formula>
    </cfRule>
  </conditionalFormatting>
  <conditionalFormatting sqref="L53:M53">
    <cfRule type="containsText" dxfId="3512" priority="1229" operator="containsText" text="－">
      <formula>NOT(ISERROR(SEARCH("－",L53)))</formula>
    </cfRule>
  </conditionalFormatting>
  <conditionalFormatting sqref="S53:T53">
    <cfRule type="containsText" dxfId="3511" priority="1224" operator="containsText" text="退">
      <formula>NOT(ISERROR(SEARCH("退",S53)))</formula>
    </cfRule>
    <cfRule type="containsText" dxfId="3510" priority="1225" operator="containsText" text="入">
      <formula>NOT(ISERROR(SEARCH("入",S53)))</formula>
    </cfRule>
    <cfRule type="containsText" dxfId="3509" priority="1226" operator="containsText" text="入,退">
      <formula>NOT(ISERROR(SEARCH("入,退",S53)))</formula>
    </cfRule>
    <cfRule type="containsText" dxfId="3508" priority="1227" operator="containsText" text="入,退">
      <formula>NOT(ISERROR(SEARCH("入,退",S53)))</formula>
    </cfRule>
    <cfRule type="cellIs" dxfId="3507" priority="1228" operator="equal">
      <formula>"休"</formula>
    </cfRule>
  </conditionalFormatting>
  <conditionalFormatting sqref="S53:T53">
    <cfRule type="containsText" dxfId="3506" priority="1223" operator="containsText" text="外">
      <formula>NOT(ISERROR(SEARCH("外",S53)))</formula>
    </cfRule>
  </conditionalFormatting>
  <conditionalFormatting sqref="S53:T53">
    <cfRule type="containsText" dxfId="3505" priority="1222" operator="containsText" text="－">
      <formula>NOT(ISERROR(SEARCH("－",S53)))</formula>
    </cfRule>
  </conditionalFormatting>
  <conditionalFormatting sqref="Z53:AA53">
    <cfRule type="containsText" dxfId="3504" priority="1217" operator="containsText" text="退">
      <formula>NOT(ISERROR(SEARCH("退",Z53)))</formula>
    </cfRule>
    <cfRule type="containsText" dxfId="3503" priority="1218" operator="containsText" text="入">
      <formula>NOT(ISERROR(SEARCH("入",Z53)))</formula>
    </cfRule>
    <cfRule type="containsText" dxfId="3502" priority="1219" operator="containsText" text="入,退">
      <formula>NOT(ISERROR(SEARCH("入,退",Z53)))</formula>
    </cfRule>
    <cfRule type="containsText" dxfId="3501" priority="1220" operator="containsText" text="入,退">
      <formula>NOT(ISERROR(SEARCH("入,退",Z53)))</formula>
    </cfRule>
    <cfRule type="cellIs" dxfId="3500" priority="1221" operator="equal">
      <formula>"休"</formula>
    </cfRule>
  </conditionalFormatting>
  <conditionalFormatting sqref="Z53:AA53">
    <cfRule type="containsText" dxfId="3499" priority="1216" operator="containsText" text="外">
      <formula>NOT(ISERROR(SEARCH("外",Z53)))</formula>
    </cfRule>
  </conditionalFormatting>
  <conditionalFormatting sqref="Z53:AA53">
    <cfRule type="containsText" dxfId="3498" priority="1215" operator="containsText" text="－">
      <formula>NOT(ISERROR(SEARCH("－",Z53)))</formula>
    </cfRule>
  </conditionalFormatting>
  <conditionalFormatting sqref="AG53:AH53">
    <cfRule type="containsText" dxfId="3497" priority="1210" operator="containsText" text="退">
      <formula>NOT(ISERROR(SEARCH("退",AG53)))</formula>
    </cfRule>
    <cfRule type="containsText" dxfId="3496" priority="1211" operator="containsText" text="入">
      <formula>NOT(ISERROR(SEARCH("入",AG53)))</formula>
    </cfRule>
    <cfRule type="containsText" dxfId="3495" priority="1212" operator="containsText" text="入,退">
      <formula>NOT(ISERROR(SEARCH("入,退",AG53)))</formula>
    </cfRule>
    <cfRule type="containsText" dxfId="3494" priority="1213" operator="containsText" text="入,退">
      <formula>NOT(ISERROR(SEARCH("入,退",AG53)))</formula>
    </cfRule>
    <cfRule type="cellIs" dxfId="3493" priority="1214" operator="equal">
      <formula>"休"</formula>
    </cfRule>
  </conditionalFormatting>
  <conditionalFormatting sqref="AG53:AH53">
    <cfRule type="containsText" dxfId="3492" priority="1209" operator="containsText" text="外">
      <formula>NOT(ISERROR(SEARCH("外",AG53)))</formula>
    </cfRule>
  </conditionalFormatting>
  <conditionalFormatting sqref="AG53:AH53">
    <cfRule type="containsText" dxfId="3491" priority="1208" operator="containsText" text="－">
      <formula>NOT(ISERROR(SEARCH("－",AG53)))</formula>
    </cfRule>
  </conditionalFormatting>
  <conditionalFormatting sqref="J54:K54">
    <cfRule type="containsText" dxfId="3490" priority="1203" operator="containsText" text="退">
      <formula>NOT(ISERROR(SEARCH("退",J54)))</formula>
    </cfRule>
    <cfRule type="containsText" dxfId="3489" priority="1204" operator="containsText" text="入">
      <formula>NOT(ISERROR(SEARCH("入",J54)))</formula>
    </cfRule>
    <cfRule type="containsText" dxfId="3488" priority="1205" operator="containsText" text="入,退">
      <formula>NOT(ISERROR(SEARCH("入,退",J54)))</formula>
    </cfRule>
    <cfRule type="containsText" dxfId="3487" priority="1206" operator="containsText" text="入,退">
      <formula>NOT(ISERROR(SEARCH("入,退",J54)))</formula>
    </cfRule>
    <cfRule type="cellIs" dxfId="3486" priority="1207" operator="equal">
      <formula>"休"</formula>
    </cfRule>
  </conditionalFormatting>
  <conditionalFormatting sqref="J54:K54">
    <cfRule type="containsText" dxfId="3485" priority="1202" operator="containsText" text="外">
      <formula>NOT(ISERROR(SEARCH("外",J54)))</formula>
    </cfRule>
  </conditionalFormatting>
  <conditionalFormatting sqref="J54:K54">
    <cfRule type="containsText" dxfId="3484" priority="1201" operator="containsText" text="－">
      <formula>NOT(ISERROR(SEARCH("－",J54)))</formula>
    </cfRule>
  </conditionalFormatting>
  <conditionalFormatting sqref="Q54:R54">
    <cfRule type="containsText" dxfId="3483" priority="1196" operator="containsText" text="退">
      <formula>NOT(ISERROR(SEARCH("退",Q54)))</formula>
    </cfRule>
    <cfRule type="containsText" dxfId="3482" priority="1197" operator="containsText" text="入">
      <formula>NOT(ISERROR(SEARCH("入",Q54)))</formula>
    </cfRule>
    <cfRule type="containsText" dxfId="3481" priority="1198" operator="containsText" text="入,退">
      <formula>NOT(ISERROR(SEARCH("入,退",Q54)))</formula>
    </cfRule>
    <cfRule type="containsText" dxfId="3480" priority="1199" operator="containsText" text="入,退">
      <formula>NOT(ISERROR(SEARCH("入,退",Q54)))</formula>
    </cfRule>
    <cfRule type="cellIs" dxfId="3479" priority="1200" operator="equal">
      <formula>"休"</formula>
    </cfRule>
  </conditionalFormatting>
  <conditionalFormatting sqref="Q54:R54">
    <cfRule type="containsText" dxfId="3478" priority="1195" operator="containsText" text="外">
      <formula>NOT(ISERROR(SEARCH("外",Q54)))</formula>
    </cfRule>
  </conditionalFormatting>
  <conditionalFormatting sqref="Q54:R54">
    <cfRule type="containsText" dxfId="3477" priority="1194" operator="containsText" text="－">
      <formula>NOT(ISERROR(SEARCH("－",Q54)))</formula>
    </cfRule>
  </conditionalFormatting>
  <conditionalFormatting sqref="X54:Y54">
    <cfRule type="containsText" dxfId="3476" priority="1189" operator="containsText" text="退">
      <formula>NOT(ISERROR(SEARCH("退",X54)))</formula>
    </cfRule>
    <cfRule type="containsText" dxfId="3475" priority="1190" operator="containsText" text="入">
      <formula>NOT(ISERROR(SEARCH("入",X54)))</formula>
    </cfRule>
    <cfRule type="containsText" dxfId="3474" priority="1191" operator="containsText" text="入,退">
      <formula>NOT(ISERROR(SEARCH("入,退",X54)))</formula>
    </cfRule>
    <cfRule type="containsText" dxfId="3473" priority="1192" operator="containsText" text="入,退">
      <formula>NOT(ISERROR(SEARCH("入,退",X54)))</formula>
    </cfRule>
    <cfRule type="cellIs" dxfId="3472" priority="1193" operator="equal">
      <formula>"休"</formula>
    </cfRule>
  </conditionalFormatting>
  <conditionalFormatting sqref="X54:Y54">
    <cfRule type="containsText" dxfId="3471" priority="1188" operator="containsText" text="外">
      <formula>NOT(ISERROR(SEARCH("外",X54)))</formula>
    </cfRule>
  </conditionalFormatting>
  <conditionalFormatting sqref="X54:Y54">
    <cfRule type="containsText" dxfId="3470" priority="1187" operator="containsText" text="－">
      <formula>NOT(ISERROR(SEARCH("－",X54)))</formula>
    </cfRule>
  </conditionalFormatting>
  <conditionalFormatting sqref="AE54:AF54">
    <cfRule type="containsText" dxfId="3469" priority="1182" operator="containsText" text="退">
      <formula>NOT(ISERROR(SEARCH("退",AE54)))</formula>
    </cfRule>
    <cfRule type="containsText" dxfId="3468" priority="1183" operator="containsText" text="入">
      <formula>NOT(ISERROR(SEARCH("入",AE54)))</formula>
    </cfRule>
    <cfRule type="containsText" dxfId="3467" priority="1184" operator="containsText" text="入,退">
      <formula>NOT(ISERROR(SEARCH("入,退",AE54)))</formula>
    </cfRule>
    <cfRule type="containsText" dxfId="3466" priority="1185" operator="containsText" text="入,退">
      <formula>NOT(ISERROR(SEARCH("入,退",AE54)))</formula>
    </cfRule>
    <cfRule type="cellIs" dxfId="3465" priority="1186" operator="equal">
      <formula>"休"</formula>
    </cfRule>
  </conditionalFormatting>
  <conditionalFormatting sqref="AE54:AF54">
    <cfRule type="containsText" dxfId="3464" priority="1181" operator="containsText" text="外">
      <formula>NOT(ISERROR(SEARCH("外",AE54)))</formula>
    </cfRule>
  </conditionalFormatting>
  <conditionalFormatting sqref="AE54:AF54">
    <cfRule type="containsText" dxfId="3463" priority="1180" operator="containsText" text="－">
      <formula>NOT(ISERROR(SEARCH("－",AE54)))</formula>
    </cfRule>
  </conditionalFormatting>
  <conditionalFormatting sqref="N55:O55">
    <cfRule type="containsText" dxfId="3462" priority="1175" operator="containsText" text="退">
      <formula>NOT(ISERROR(SEARCH("退",N55)))</formula>
    </cfRule>
    <cfRule type="containsText" dxfId="3461" priority="1176" operator="containsText" text="入">
      <formula>NOT(ISERROR(SEARCH("入",N55)))</formula>
    </cfRule>
    <cfRule type="containsText" dxfId="3460" priority="1177" operator="containsText" text="入,退">
      <formula>NOT(ISERROR(SEARCH("入,退",N55)))</formula>
    </cfRule>
    <cfRule type="containsText" dxfId="3459" priority="1178" operator="containsText" text="入,退">
      <formula>NOT(ISERROR(SEARCH("入,退",N55)))</formula>
    </cfRule>
    <cfRule type="cellIs" dxfId="3458" priority="1179" operator="equal">
      <formula>"休"</formula>
    </cfRule>
  </conditionalFormatting>
  <conditionalFormatting sqref="N55:O55">
    <cfRule type="containsText" dxfId="3457" priority="1174" operator="containsText" text="外">
      <formula>NOT(ISERROR(SEARCH("外",N55)))</formula>
    </cfRule>
  </conditionalFormatting>
  <conditionalFormatting sqref="N55:O55">
    <cfRule type="containsText" dxfId="3456" priority="1173" operator="containsText" text="－">
      <formula>NOT(ISERROR(SEARCH("－",N55)))</formula>
    </cfRule>
  </conditionalFormatting>
  <conditionalFormatting sqref="U55:V55">
    <cfRule type="containsText" dxfId="3455" priority="1168" operator="containsText" text="退">
      <formula>NOT(ISERROR(SEARCH("退",U55)))</formula>
    </cfRule>
    <cfRule type="containsText" dxfId="3454" priority="1169" operator="containsText" text="入">
      <formula>NOT(ISERROR(SEARCH("入",U55)))</formula>
    </cfRule>
    <cfRule type="containsText" dxfId="3453" priority="1170" operator="containsText" text="入,退">
      <formula>NOT(ISERROR(SEARCH("入,退",U55)))</formula>
    </cfRule>
    <cfRule type="containsText" dxfId="3452" priority="1171" operator="containsText" text="入,退">
      <formula>NOT(ISERROR(SEARCH("入,退",U55)))</formula>
    </cfRule>
    <cfRule type="cellIs" dxfId="3451" priority="1172" operator="equal">
      <formula>"休"</formula>
    </cfRule>
  </conditionalFormatting>
  <conditionalFormatting sqref="U55:V55">
    <cfRule type="containsText" dxfId="3450" priority="1167" operator="containsText" text="外">
      <formula>NOT(ISERROR(SEARCH("外",U55)))</formula>
    </cfRule>
  </conditionalFormatting>
  <conditionalFormatting sqref="U55:V55">
    <cfRule type="containsText" dxfId="3449" priority="1166" operator="containsText" text="－">
      <formula>NOT(ISERROR(SEARCH("－",U55)))</formula>
    </cfRule>
  </conditionalFormatting>
  <conditionalFormatting sqref="AB55:AC55">
    <cfRule type="containsText" dxfId="3448" priority="1161" operator="containsText" text="退">
      <formula>NOT(ISERROR(SEARCH("退",AB55)))</formula>
    </cfRule>
    <cfRule type="containsText" dxfId="3447" priority="1162" operator="containsText" text="入">
      <formula>NOT(ISERROR(SEARCH("入",AB55)))</formula>
    </cfRule>
    <cfRule type="containsText" dxfId="3446" priority="1163" operator="containsText" text="入,退">
      <formula>NOT(ISERROR(SEARCH("入,退",AB55)))</formula>
    </cfRule>
    <cfRule type="containsText" dxfId="3445" priority="1164" operator="containsText" text="入,退">
      <formula>NOT(ISERROR(SEARCH("入,退",AB55)))</formula>
    </cfRule>
    <cfRule type="cellIs" dxfId="3444" priority="1165" operator="equal">
      <formula>"休"</formula>
    </cfRule>
  </conditionalFormatting>
  <conditionalFormatting sqref="AB55:AC55">
    <cfRule type="containsText" dxfId="3443" priority="1160" operator="containsText" text="外">
      <formula>NOT(ISERROR(SEARCH("外",AB55)))</formula>
    </cfRule>
  </conditionalFormatting>
  <conditionalFormatting sqref="AB55:AC55">
    <cfRule type="containsText" dxfId="3442" priority="1159" operator="containsText" text="－">
      <formula>NOT(ISERROR(SEARCH("－",AB55)))</formula>
    </cfRule>
  </conditionalFormatting>
  <conditionalFormatting sqref="AI55:AJ55">
    <cfRule type="containsText" dxfId="3441" priority="1154" operator="containsText" text="退">
      <formula>NOT(ISERROR(SEARCH("退",AI55)))</formula>
    </cfRule>
    <cfRule type="containsText" dxfId="3440" priority="1155" operator="containsText" text="入">
      <formula>NOT(ISERROR(SEARCH("入",AI55)))</formula>
    </cfRule>
    <cfRule type="containsText" dxfId="3439" priority="1156" operator="containsText" text="入,退">
      <formula>NOT(ISERROR(SEARCH("入,退",AI55)))</formula>
    </cfRule>
    <cfRule type="containsText" dxfId="3438" priority="1157" operator="containsText" text="入,退">
      <formula>NOT(ISERROR(SEARCH("入,退",AI55)))</formula>
    </cfRule>
    <cfRule type="cellIs" dxfId="3437" priority="1158" operator="equal">
      <formula>"休"</formula>
    </cfRule>
  </conditionalFormatting>
  <conditionalFormatting sqref="AI55:AJ55">
    <cfRule type="containsText" dxfId="3436" priority="1153" operator="containsText" text="外">
      <formula>NOT(ISERROR(SEARCH("外",AI55)))</formula>
    </cfRule>
  </conditionalFormatting>
  <conditionalFormatting sqref="AI55:AJ55">
    <cfRule type="containsText" dxfId="3435" priority="1152" operator="containsText" text="－">
      <formula>NOT(ISERROR(SEARCH("－",AI55)))</formula>
    </cfRule>
  </conditionalFormatting>
  <conditionalFormatting sqref="R65">
    <cfRule type="containsText" dxfId="3434" priority="1147" operator="containsText" text="退">
      <formula>NOT(ISERROR(SEARCH("退",R65)))</formula>
    </cfRule>
    <cfRule type="containsText" dxfId="3433" priority="1148" operator="containsText" text="入">
      <formula>NOT(ISERROR(SEARCH("入",R65)))</formula>
    </cfRule>
    <cfRule type="containsText" dxfId="3432" priority="1149" operator="containsText" text="入,退">
      <formula>NOT(ISERROR(SEARCH("入,退",R65)))</formula>
    </cfRule>
    <cfRule type="containsText" dxfId="3431" priority="1150" operator="containsText" text="入,退">
      <formula>NOT(ISERROR(SEARCH("入,退",R65)))</formula>
    </cfRule>
    <cfRule type="cellIs" dxfId="3430" priority="1151" operator="equal">
      <formula>"休"</formula>
    </cfRule>
  </conditionalFormatting>
  <conditionalFormatting sqref="R65">
    <cfRule type="containsText" dxfId="3429" priority="1146" operator="containsText" text="外">
      <formula>NOT(ISERROR(SEARCH("外",R65)))</formula>
    </cfRule>
  </conditionalFormatting>
  <conditionalFormatting sqref="R65">
    <cfRule type="containsText" dxfId="3428" priority="1145" operator="containsText" text="－">
      <formula>NOT(ISERROR(SEARCH("－",R65)))</formula>
    </cfRule>
  </conditionalFormatting>
  <conditionalFormatting sqref="Q65">
    <cfRule type="containsText" dxfId="3427" priority="1140" operator="containsText" text="退">
      <formula>NOT(ISERROR(SEARCH("退",Q65)))</formula>
    </cfRule>
    <cfRule type="containsText" dxfId="3426" priority="1141" operator="containsText" text="入">
      <formula>NOT(ISERROR(SEARCH("入",Q65)))</formula>
    </cfRule>
    <cfRule type="containsText" dxfId="3425" priority="1142" operator="containsText" text="入,退">
      <formula>NOT(ISERROR(SEARCH("入,退",Q65)))</formula>
    </cfRule>
    <cfRule type="containsText" dxfId="3424" priority="1143" operator="containsText" text="入,退">
      <formula>NOT(ISERROR(SEARCH("入,退",Q65)))</formula>
    </cfRule>
    <cfRule type="cellIs" dxfId="3423" priority="1144" operator="equal">
      <formula>"休"</formula>
    </cfRule>
  </conditionalFormatting>
  <conditionalFormatting sqref="Q65">
    <cfRule type="containsText" dxfId="3422" priority="1139" operator="containsText" text="外">
      <formula>NOT(ISERROR(SEARCH("外",Q65)))</formula>
    </cfRule>
  </conditionalFormatting>
  <conditionalFormatting sqref="Q65">
    <cfRule type="containsText" dxfId="3421" priority="1138" operator="containsText" text="－">
      <formula>NOT(ISERROR(SEARCH("－",Q65)))</formula>
    </cfRule>
  </conditionalFormatting>
  <conditionalFormatting sqref="Y65">
    <cfRule type="containsText" dxfId="3420" priority="1133" operator="containsText" text="退">
      <formula>NOT(ISERROR(SEARCH("退",Y65)))</formula>
    </cfRule>
    <cfRule type="containsText" dxfId="3419" priority="1134" operator="containsText" text="入">
      <formula>NOT(ISERROR(SEARCH("入",Y65)))</formula>
    </cfRule>
    <cfRule type="containsText" dxfId="3418" priority="1135" operator="containsText" text="入,退">
      <formula>NOT(ISERROR(SEARCH("入,退",Y65)))</formula>
    </cfRule>
    <cfRule type="containsText" dxfId="3417" priority="1136" operator="containsText" text="入,退">
      <formula>NOT(ISERROR(SEARCH("入,退",Y65)))</formula>
    </cfRule>
    <cfRule type="cellIs" dxfId="3416" priority="1137" operator="equal">
      <formula>"休"</formula>
    </cfRule>
  </conditionalFormatting>
  <conditionalFormatting sqref="Y65">
    <cfRule type="containsText" dxfId="3415" priority="1132" operator="containsText" text="外">
      <formula>NOT(ISERROR(SEARCH("外",Y65)))</formula>
    </cfRule>
  </conditionalFormatting>
  <conditionalFormatting sqref="Y65">
    <cfRule type="containsText" dxfId="3414" priority="1131" operator="containsText" text="－">
      <formula>NOT(ISERROR(SEARCH("－",Y65)))</formula>
    </cfRule>
  </conditionalFormatting>
  <conditionalFormatting sqref="X65">
    <cfRule type="containsText" dxfId="3413" priority="1126" operator="containsText" text="退">
      <formula>NOT(ISERROR(SEARCH("退",X65)))</formula>
    </cfRule>
    <cfRule type="containsText" dxfId="3412" priority="1127" operator="containsText" text="入">
      <formula>NOT(ISERROR(SEARCH("入",X65)))</formula>
    </cfRule>
    <cfRule type="containsText" dxfId="3411" priority="1128" operator="containsText" text="入,退">
      <formula>NOT(ISERROR(SEARCH("入,退",X65)))</formula>
    </cfRule>
    <cfRule type="containsText" dxfId="3410" priority="1129" operator="containsText" text="入,退">
      <formula>NOT(ISERROR(SEARCH("入,退",X65)))</formula>
    </cfRule>
    <cfRule type="cellIs" dxfId="3409" priority="1130" operator="equal">
      <formula>"休"</formula>
    </cfRule>
  </conditionalFormatting>
  <conditionalFormatting sqref="X65">
    <cfRule type="containsText" dxfId="3408" priority="1125" operator="containsText" text="外">
      <formula>NOT(ISERROR(SEARCH("外",X65)))</formula>
    </cfRule>
  </conditionalFormatting>
  <conditionalFormatting sqref="X65">
    <cfRule type="containsText" dxfId="3407" priority="1124" operator="containsText" text="－">
      <formula>NOT(ISERROR(SEARCH("－",X65)))</formula>
    </cfRule>
  </conditionalFormatting>
  <conditionalFormatting sqref="AF65">
    <cfRule type="containsText" dxfId="3406" priority="1119" operator="containsText" text="退">
      <formula>NOT(ISERROR(SEARCH("退",AF65)))</formula>
    </cfRule>
    <cfRule type="containsText" dxfId="3405" priority="1120" operator="containsText" text="入">
      <formula>NOT(ISERROR(SEARCH("入",AF65)))</formula>
    </cfRule>
    <cfRule type="containsText" dxfId="3404" priority="1121" operator="containsText" text="入,退">
      <formula>NOT(ISERROR(SEARCH("入,退",AF65)))</formula>
    </cfRule>
    <cfRule type="containsText" dxfId="3403" priority="1122" operator="containsText" text="入,退">
      <formula>NOT(ISERROR(SEARCH("入,退",AF65)))</formula>
    </cfRule>
    <cfRule type="cellIs" dxfId="3402" priority="1123" operator="equal">
      <formula>"休"</formula>
    </cfRule>
  </conditionalFormatting>
  <conditionalFormatting sqref="AF65">
    <cfRule type="containsText" dxfId="3401" priority="1118" operator="containsText" text="外">
      <formula>NOT(ISERROR(SEARCH("外",AF65)))</formula>
    </cfRule>
  </conditionalFormatting>
  <conditionalFormatting sqref="AF65">
    <cfRule type="containsText" dxfId="3400" priority="1117" operator="containsText" text="－">
      <formula>NOT(ISERROR(SEARCH("－",AF65)))</formula>
    </cfRule>
  </conditionalFormatting>
  <conditionalFormatting sqref="AE65">
    <cfRule type="containsText" dxfId="3399" priority="1112" operator="containsText" text="退">
      <formula>NOT(ISERROR(SEARCH("退",AE65)))</formula>
    </cfRule>
    <cfRule type="containsText" dxfId="3398" priority="1113" operator="containsText" text="入">
      <formula>NOT(ISERROR(SEARCH("入",AE65)))</formula>
    </cfRule>
    <cfRule type="containsText" dxfId="3397" priority="1114" operator="containsText" text="入,退">
      <formula>NOT(ISERROR(SEARCH("入,退",AE65)))</formula>
    </cfRule>
    <cfRule type="containsText" dxfId="3396" priority="1115" operator="containsText" text="入,退">
      <formula>NOT(ISERROR(SEARCH("入,退",AE65)))</formula>
    </cfRule>
    <cfRule type="cellIs" dxfId="3395" priority="1116" operator="equal">
      <formula>"休"</formula>
    </cfRule>
  </conditionalFormatting>
  <conditionalFormatting sqref="AE65">
    <cfRule type="containsText" dxfId="3394" priority="1111" operator="containsText" text="外">
      <formula>NOT(ISERROR(SEARCH("外",AE65)))</formula>
    </cfRule>
  </conditionalFormatting>
  <conditionalFormatting sqref="AE65">
    <cfRule type="containsText" dxfId="3393" priority="1110" operator="containsText" text="－">
      <formula>NOT(ISERROR(SEARCH("－",AE65)))</formula>
    </cfRule>
  </conditionalFormatting>
  <conditionalFormatting sqref="AK65">
    <cfRule type="containsText" dxfId="3392" priority="1105" operator="containsText" text="退">
      <formula>NOT(ISERROR(SEARCH("退",AK65)))</formula>
    </cfRule>
    <cfRule type="containsText" dxfId="3391" priority="1106" operator="containsText" text="入">
      <formula>NOT(ISERROR(SEARCH("入",AK65)))</formula>
    </cfRule>
    <cfRule type="containsText" dxfId="3390" priority="1107" operator="containsText" text="入,退">
      <formula>NOT(ISERROR(SEARCH("入,退",AK65)))</formula>
    </cfRule>
    <cfRule type="containsText" dxfId="3389" priority="1108" operator="containsText" text="入,退">
      <formula>NOT(ISERROR(SEARCH("入,退",AK65)))</formula>
    </cfRule>
    <cfRule type="cellIs" dxfId="3388" priority="1109" operator="equal">
      <formula>"休"</formula>
    </cfRule>
  </conditionalFormatting>
  <conditionalFormatting sqref="AK65">
    <cfRule type="containsText" dxfId="3387" priority="1104" operator="containsText" text="外">
      <formula>NOT(ISERROR(SEARCH("外",AK65)))</formula>
    </cfRule>
  </conditionalFormatting>
  <conditionalFormatting sqref="AK65">
    <cfRule type="containsText" dxfId="3386" priority="1103" operator="containsText" text="－">
      <formula>NOT(ISERROR(SEARCH("－",AK65)))</formula>
    </cfRule>
  </conditionalFormatting>
  <conditionalFormatting sqref="AJ65">
    <cfRule type="containsText" dxfId="3385" priority="1098" operator="containsText" text="退">
      <formula>NOT(ISERROR(SEARCH("退",AJ65)))</formula>
    </cfRule>
    <cfRule type="containsText" dxfId="3384" priority="1099" operator="containsText" text="入">
      <formula>NOT(ISERROR(SEARCH("入",AJ65)))</formula>
    </cfRule>
    <cfRule type="containsText" dxfId="3383" priority="1100" operator="containsText" text="入,退">
      <formula>NOT(ISERROR(SEARCH("入,退",AJ65)))</formula>
    </cfRule>
    <cfRule type="containsText" dxfId="3382" priority="1101" operator="containsText" text="入,退">
      <formula>NOT(ISERROR(SEARCH("入,退",AJ65)))</formula>
    </cfRule>
    <cfRule type="cellIs" dxfId="3381" priority="1102" operator="equal">
      <formula>"休"</formula>
    </cfRule>
  </conditionalFormatting>
  <conditionalFormatting sqref="AJ65">
    <cfRule type="containsText" dxfId="3380" priority="1097" operator="containsText" text="外">
      <formula>NOT(ISERROR(SEARCH("外",AJ65)))</formula>
    </cfRule>
  </conditionalFormatting>
  <conditionalFormatting sqref="AJ65">
    <cfRule type="containsText" dxfId="3379" priority="1096" operator="containsText" text="－">
      <formula>NOT(ISERROR(SEARCH("－",AJ65)))</formula>
    </cfRule>
  </conditionalFormatting>
  <conditionalFormatting sqref="AK36:AK39">
    <cfRule type="containsText" dxfId="3378" priority="1091" operator="containsText" text="退">
      <formula>NOT(ISERROR(SEARCH("退",AK36)))</formula>
    </cfRule>
    <cfRule type="containsText" dxfId="3377" priority="1092" operator="containsText" text="入">
      <formula>NOT(ISERROR(SEARCH("入",AK36)))</formula>
    </cfRule>
    <cfRule type="containsText" dxfId="3376" priority="1093" operator="containsText" text="入,退">
      <formula>NOT(ISERROR(SEARCH("入,退",AK36)))</formula>
    </cfRule>
    <cfRule type="containsText" dxfId="3375" priority="1094" operator="containsText" text="入,退">
      <formula>NOT(ISERROR(SEARCH("入,退",AK36)))</formula>
    </cfRule>
    <cfRule type="cellIs" dxfId="3374" priority="1095" operator="equal">
      <formula>"休"</formula>
    </cfRule>
  </conditionalFormatting>
  <conditionalFormatting sqref="AK36:AK39">
    <cfRule type="containsText" dxfId="3373" priority="1090" operator="containsText" text="外">
      <formula>NOT(ISERROR(SEARCH("外",AK36)))</formula>
    </cfRule>
  </conditionalFormatting>
  <conditionalFormatting sqref="AK38">
    <cfRule type="containsText" dxfId="3372" priority="1089" operator="containsText" text="－">
      <formula>NOT(ISERROR(SEARCH("－",AK38)))</formula>
    </cfRule>
  </conditionalFormatting>
  <conditionalFormatting sqref="AK36:AK39">
    <cfRule type="containsText" dxfId="3371" priority="1088" operator="containsText" text="－">
      <formula>NOT(ISERROR(SEARCH("－",AK36)))</formula>
    </cfRule>
  </conditionalFormatting>
  <conditionalFormatting sqref="G53:G54 G56:G58">
    <cfRule type="containsText" dxfId="3370" priority="1083" operator="containsText" text="退">
      <formula>NOT(ISERROR(SEARCH("退",G53)))</formula>
    </cfRule>
    <cfRule type="containsText" dxfId="3369" priority="1084" operator="containsText" text="入">
      <formula>NOT(ISERROR(SEARCH("入",G53)))</formula>
    </cfRule>
    <cfRule type="containsText" dxfId="3368" priority="1085" operator="containsText" text="入,退">
      <formula>NOT(ISERROR(SEARCH("入,退",G53)))</formula>
    </cfRule>
    <cfRule type="containsText" dxfId="3367" priority="1086" operator="containsText" text="入,退">
      <formula>NOT(ISERROR(SEARCH("入,退",G53)))</formula>
    </cfRule>
    <cfRule type="cellIs" dxfId="3366" priority="1087" operator="equal">
      <formula>"休"</formula>
    </cfRule>
  </conditionalFormatting>
  <conditionalFormatting sqref="G53:G54 G56:G58">
    <cfRule type="containsText" dxfId="3365" priority="1082" operator="containsText" text="外">
      <formula>NOT(ISERROR(SEARCH("外",G53)))</formula>
    </cfRule>
  </conditionalFormatting>
  <conditionalFormatting sqref="G57">
    <cfRule type="containsText" dxfId="3364" priority="1081" operator="containsText" text="－">
      <formula>NOT(ISERROR(SEARCH("－",G57)))</formula>
    </cfRule>
  </conditionalFormatting>
  <conditionalFormatting sqref="G53:G54 G56:G58">
    <cfRule type="containsText" dxfId="3363" priority="1080" operator="containsText" text="－">
      <formula>NOT(ISERROR(SEARCH("－",G53)))</formula>
    </cfRule>
  </conditionalFormatting>
  <conditionalFormatting sqref="G59">
    <cfRule type="containsText" dxfId="3362" priority="1078" operator="containsText" text="日">
      <formula>NOT(ISERROR(SEARCH("日",G59)))</formula>
    </cfRule>
    <cfRule type="containsText" dxfId="3361" priority="1079" operator="containsText" text="土">
      <formula>NOT(ISERROR(SEARCH("土",G59)))</formula>
    </cfRule>
  </conditionalFormatting>
  <conditionalFormatting sqref="G59">
    <cfRule type="containsText" dxfId="3360" priority="1071" operator="containsText" text="その他">
      <formula>NOT(ISERROR(SEARCH("その他",G59)))</formula>
    </cfRule>
    <cfRule type="containsText" dxfId="3359" priority="1072" operator="containsText" text="冬休">
      <formula>NOT(ISERROR(SEARCH("冬休",G59)))</formula>
    </cfRule>
    <cfRule type="containsText" dxfId="3358" priority="1073" operator="containsText" text="夏休">
      <formula>NOT(ISERROR(SEARCH("夏休",G59)))</formula>
    </cfRule>
    <cfRule type="containsText" dxfId="3357" priority="1074" operator="containsText" text="製作">
      <formula>NOT(ISERROR(SEARCH("製作",G59)))</formula>
    </cfRule>
    <cfRule type="cellIs" dxfId="3356" priority="1075" operator="equal">
      <formula>"中止,製作"</formula>
    </cfRule>
    <cfRule type="containsText" dxfId="3355" priority="1076" operator="containsText" text="中止,製作,夏休,冬休,その他">
      <formula>NOT(ISERROR(SEARCH("中止,製作,夏休,冬休,その他",G59)))</formula>
    </cfRule>
    <cfRule type="containsText" dxfId="3354" priority="1077" operator="containsText" text="中止">
      <formula>NOT(ISERROR(SEARCH("中止",G59)))</formula>
    </cfRule>
  </conditionalFormatting>
  <conditionalFormatting sqref="G64">
    <cfRule type="containsText" dxfId="3353" priority="1069" operator="containsText" text="日">
      <formula>NOT(ISERROR(SEARCH("日",G64)))</formula>
    </cfRule>
    <cfRule type="containsText" dxfId="3352" priority="1070" operator="containsText" text="土">
      <formula>NOT(ISERROR(SEARCH("土",G64)))</formula>
    </cfRule>
  </conditionalFormatting>
  <conditionalFormatting sqref="G64">
    <cfRule type="containsText" dxfId="3351" priority="1062" operator="containsText" text="その他">
      <formula>NOT(ISERROR(SEARCH("その他",G64)))</formula>
    </cfRule>
    <cfRule type="containsText" dxfId="3350" priority="1063" operator="containsText" text="冬休">
      <formula>NOT(ISERROR(SEARCH("冬休",G64)))</formula>
    </cfRule>
    <cfRule type="containsText" dxfId="3349" priority="1064" operator="containsText" text="夏休">
      <formula>NOT(ISERROR(SEARCH("夏休",G64)))</formula>
    </cfRule>
    <cfRule type="containsText" dxfId="3348" priority="1065" operator="containsText" text="製作">
      <formula>NOT(ISERROR(SEARCH("製作",G64)))</formula>
    </cfRule>
    <cfRule type="cellIs" dxfId="3347" priority="1066" operator="equal">
      <formula>"中止,製作"</formula>
    </cfRule>
    <cfRule type="containsText" dxfId="3346" priority="1067" operator="containsText" text="中止,製作,夏休,冬休,その他">
      <formula>NOT(ISERROR(SEARCH("中止,製作,夏休,冬休,その他",G64)))</formula>
    </cfRule>
    <cfRule type="containsText" dxfId="3345" priority="1068" operator="containsText" text="中止">
      <formula>NOT(ISERROR(SEARCH("中止",G64)))</formula>
    </cfRule>
  </conditionalFormatting>
  <conditionalFormatting sqref="G65:G68">
    <cfRule type="containsText" dxfId="3344" priority="1057" operator="containsText" text="退">
      <formula>NOT(ISERROR(SEARCH("退",G65)))</formula>
    </cfRule>
    <cfRule type="containsText" dxfId="3343" priority="1058" operator="containsText" text="入">
      <formula>NOT(ISERROR(SEARCH("入",G65)))</formula>
    </cfRule>
    <cfRule type="containsText" dxfId="3342" priority="1059" operator="containsText" text="入,退">
      <formula>NOT(ISERROR(SEARCH("入,退",G65)))</formula>
    </cfRule>
    <cfRule type="containsText" dxfId="3341" priority="1060" operator="containsText" text="入,退">
      <formula>NOT(ISERROR(SEARCH("入,退",G65)))</formula>
    </cfRule>
    <cfRule type="cellIs" dxfId="3340" priority="1061" operator="equal">
      <formula>"休"</formula>
    </cfRule>
  </conditionalFormatting>
  <conditionalFormatting sqref="G65:G68">
    <cfRule type="containsText" dxfId="3339" priority="1056" operator="containsText" text="外">
      <formula>NOT(ISERROR(SEARCH("外",G65)))</formula>
    </cfRule>
  </conditionalFormatting>
  <conditionalFormatting sqref="G65:G68">
    <cfRule type="containsText" dxfId="3338" priority="1055" operator="containsText" text="－">
      <formula>NOT(ISERROR(SEARCH("－",G65)))</formula>
    </cfRule>
  </conditionalFormatting>
  <conditionalFormatting sqref="G62:G63">
    <cfRule type="containsText" dxfId="3337" priority="1050" operator="containsText" text="退">
      <formula>NOT(ISERROR(SEARCH("退",G62)))</formula>
    </cfRule>
    <cfRule type="containsText" dxfId="3336" priority="1051" operator="containsText" text="入">
      <formula>NOT(ISERROR(SEARCH("入",G62)))</formula>
    </cfRule>
    <cfRule type="containsText" dxfId="3335" priority="1052" operator="containsText" text="入,退">
      <formula>NOT(ISERROR(SEARCH("入,退",G62)))</formula>
    </cfRule>
    <cfRule type="containsText" dxfId="3334" priority="1053" operator="containsText" text="入,退">
      <formula>NOT(ISERROR(SEARCH("入,退",G62)))</formula>
    </cfRule>
    <cfRule type="cellIs" dxfId="3333" priority="1054" operator="equal">
      <formula>"休"</formula>
    </cfRule>
  </conditionalFormatting>
  <conditionalFormatting sqref="G62:G63">
    <cfRule type="containsText" dxfId="3332" priority="1049" operator="containsText" text="外">
      <formula>NOT(ISERROR(SEARCH("外",G62)))</formula>
    </cfRule>
  </conditionalFormatting>
  <conditionalFormatting sqref="G62">
    <cfRule type="containsText" dxfId="3331" priority="1048" operator="containsText" text="－">
      <formula>NOT(ISERROR(SEARCH("－",G62)))</formula>
    </cfRule>
  </conditionalFormatting>
  <conditionalFormatting sqref="G62:G63">
    <cfRule type="containsText" dxfId="3330" priority="1047" operator="containsText" text="－">
      <formula>NOT(ISERROR(SEARCH("－",G62)))</formula>
    </cfRule>
  </conditionalFormatting>
  <conditionalFormatting sqref="H53:H54 H56:H58">
    <cfRule type="containsText" dxfId="3329" priority="1042" operator="containsText" text="退">
      <formula>NOT(ISERROR(SEARCH("退",H53)))</formula>
    </cfRule>
    <cfRule type="containsText" dxfId="3328" priority="1043" operator="containsText" text="入">
      <formula>NOT(ISERROR(SEARCH("入",H53)))</formula>
    </cfRule>
    <cfRule type="containsText" dxfId="3327" priority="1044" operator="containsText" text="入,退">
      <formula>NOT(ISERROR(SEARCH("入,退",H53)))</formula>
    </cfRule>
    <cfRule type="containsText" dxfId="3326" priority="1045" operator="containsText" text="入,退">
      <formula>NOT(ISERROR(SEARCH("入,退",H53)))</formula>
    </cfRule>
    <cfRule type="cellIs" dxfId="3325" priority="1046" operator="equal">
      <formula>"休"</formula>
    </cfRule>
  </conditionalFormatting>
  <conditionalFormatting sqref="H53:H54 H56:H58">
    <cfRule type="containsText" dxfId="3324" priority="1041" operator="containsText" text="外">
      <formula>NOT(ISERROR(SEARCH("外",H53)))</formula>
    </cfRule>
  </conditionalFormatting>
  <conditionalFormatting sqref="H57">
    <cfRule type="containsText" dxfId="3323" priority="1040" operator="containsText" text="－">
      <formula>NOT(ISERROR(SEARCH("－",H57)))</formula>
    </cfRule>
  </conditionalFormatting>
  <conditionalFormatting sqref="H53:H54 H56:H58">
    <cfRule type="containsText" dxfId="3322" priority="1039" operator="containsText" text="－">
      <formula>NOT(ISERROR(SEARCH("－",H53)))</formula>
    </cfRule>
  </conditionalFormatting>
  <conditionalFormatting sqref="H59">
    <cfRule type="containsText" dxfId="3321" priority="1037" operator="containsText" text="日">
      <formula>NOT(ISERROR(SEARCH("日",H59)))</formula>
    </cfRule>
    <cfRule type="containsText" dxfId="3320" priority="1038" operator="containsText" text="土">
      <formula>NOT(ISERROR(SEARCH("土",H59)))</formula>
    </cfRule>
  </conditionalFormatting>
  <conditionalFormatting sqref="H59">
    <cfRule type="containsText" dxfId="3319" priority="1030" operator="containsText" text="その他">
      <formula>NOT(ISERROR(SEARCH("その他",H59)))</formula>
    </cfRule>
    <cfRule type="containsText" dxfId="3318" priority="1031" operator="containsText" text="冬休">
      <formula>NOT(ISERROR(SEARCH("冬休",H59)))</formula>
    </cfRule>
    <cfRule type="containsText" dxfId="3317" priority="1032" operator="containsText" text="夏休">
      <formula>NOT(ISERROR(SEARCH("夏休",H59)))</formula>
    </cfRule>
    <cfRule type="containsText" dxfId="3316" priority="1033" operator="containsText" text="製作">
      <formula>NOT(ISERROR(SEARCH("製作",H59)))</formula>
    </cfRule>
    <cfRule type="cellIs" dxfId="3315" priority="1034" operator="equal">
      <formula>"中止,製作"</formula>
    </cfRule>
    <cfRule type="containsText" dxfId="3314" priority="1035" operator="containsText" text="中止,製作,夏休,冬休,その他">
      <formula>NOT(ISERROR(SEARCH("中止,製作,夏休,冬休,その他",H59)))</formula>
    </cfRule>
    <cfRule type="containsText" dxfId="3313" priority="1036" operator="containsText" text="中止">
      <formula>NOT(ISERROR(SEARCH("中止",H59)))</formula>
    </cfRule>
  </conditionalFormatting>
  <conditionalFormatting sqref="H64">
    <cfRule type="containsText" dxfId="3312" priority="1028" operator="containsText" text="日">
      <formula>NOT(ISERROR(SEARCH("日",H64)))</formula>
    </cfRule>
    <cfRule type="containsText" dxfId="3311" priority="1029" operator="containsText" text="土">
      <formula>NOT(ISERROR(SEARCH("土",H64)))</formula>
    </cfRule>
  </conditionalFormatting>
  <conditionalFormatting sqref="H64">
    <cfRule type="containsText" dxfId="3310" priority="1021" operator="containsText" text="その他">
      <formula>NOT(ISERROR(SEARCH("その他",H64)))</formula>
    </cfRule>
    <cfRule type="containsText" dxfId="3309" priority="1022" operator="containsText" text="冬休">
      <formula>NOT(ISERROR(SEARCH("冬休",H64)))</formula>
    </cfRule>
    <cfRule type="containsText" dxfId="3308" priority="1023" operator="containsText" text="夏休">
      <formula>NOT(ISERROR(SEARCH("夏休",H64)))</formula>
    </cfRule>
    <cfRule type="containsText" dxfId="3307" priority="1024" operator="containsText" text="製作">
      <formula>NOT(ISERROR(SEARCH("製作",H64)))</formula>
    </cfRule>
    <cfRule type="cellIs" dxfId="3306" priority="1025" operator="equal">
      <formula>"中止,製作"</formula>
    </cfRule>
    <cfRule type="containsText" dxfId="3305" priority="1026" operator="containsText" text="中止,製作,夏休,冬休,その他">
      <formula>NOT(ISERROR(SEARCH("中止,製作,夏休,冬休,その他",H64)))</formula>
    </cfRule>
    <cfRule type="containsText" dxfId="3304" priority="1027" operator="containsText" text="中止">
      <formula>NOT(ISERROR(SEARCH("中止",H64)))</formula>
    </cfRule>
  </conditionalFormatting>
  <conditionalFormatting sqref="H65:H68">
    <cfRule type="containsText" dxfId="3303" priority="1016" operator="containsText" text="退">
      <formula>NOT(ISERROR(SEARCH("退",H65)))</formula>
    </cfRule>
    <cfRule type="containsText" dxfId="3302" priority="1017" operator="containsText" text="入">
      <formula>NOT(ISERROR(SEARCH("入",H65)))</formula>
    </cfRule>
    <cfRule type="containsText" dxfId="3301" priority="1018" operator="containsText" text="入,退">
      <formula>NOT(ISERROR(SEARCH("入,退",H65)))</formula>
    </cfRule>
    <cfRule type="containsText" dxfId="3300" priority="1019" operator="containsText" text="入,退">
      <formula>NOT(ISERROR(SEARCH("入,退",H65)))</formula>
    </cfRule>
    <cfRule type="cellIs" dxfId="3299" priority="1020" operator="equal">
      <formula>"休"</formula>
    </cfRule>
  </conditionalFormatting>
  <conditionalFormatting sqref="H65:H68">
    <cfRule type="containsText" dxfId="3298" priority="1015" operator="containsText" text="外">
      <formula>NOT(ISERROR(SEARCH("外",H65)))</formula>
    </cfRule>
  </conditionalFormatting>
  <conditionalFormatting sqref="H65:H68">
    <cfRule type="containsText" dxfId="3297" priority="1014" operator="containsText" text="－">
      <formula>NOT(ISERROR(SEARCH("－",H65)))</formula>
    </cfRule>
  </conditionalFormatting>
  <conditionalFormatting sqref="H62:H63">
    <cfRule type="containsText" dxfId="3296" priority="1009" operator="containsText" text="退">
      <formula>NOT(ISERROR(SEARCH("退",H62)))</formula>
    </cfRule>
    <cfRule type="containsText" dxfId="3295" priority="1010" operator="containsText" text="入">
      <formula>NOT(ISERROR(SEARCH("入",H62)))</formula>
    </cfRule>
    <cfRule type="containsText" dxfId="3294" priority="1011" operator="containsText" text="入,退">
      <formula>NOT(ISERROR(SEARCH("入,退",H62)))</formula>
    </cfRule>
    <cfRule type="containsText" dxfId="3293" priority="1012" operator="containsText" text="入,退">
      <formula>NOT(ISERROR(SEARCH("入,退",H62)))</formula>
    </cfRule>
    <cfRule type="cellIs" dxfId="3292" priority="1013" operator="equal">
      <formula>"休"</formula>
    </cfRule>
  </conditionalFormatting>
  <conditionalFormatting sqref="H62:H63">
    <cfRule type="containsText" dxfId="3291" priority="1008" operator="containsText" text="外">
      <formula>NOT(ISERROR(SEARCH("外",H62)))</formula>
    </cfRule>
  </conditionalFormatting>
  <conditionalFormatting sqref="H62">
    <cfRule type="containsText" dxfId="3290" priority="1007" operator="containsText" text="－">
      <formula>NOT(ISERROR(SEARCH("－",H62)))</formula>
    </cfRule>
  </conditionalFormatting>
  <conditionalFormatting sqref="H62:H63">
    <cfRule type="containsText" dxfId="3289" priority="1006" operator="containsText" text="－">
      <formula>NOT(ISERROR(SEARCH("－",H62)))</formula>
    </cfRule>
  </conditionalFormatting>
  <conditionalFormatting sqref="AO40 AO45:AO52 AO69:AO76 AO93:AO100 AO117:AO124 AO141:AO148 AO165:AO172 AO189:AO196 AO213:AO220 AO237:AO244 AO261:AO268 AO285:AO292 AO309:AO316 AO333:AO340 AO357:AO364 AO381:AO388 AO405:AO412 AO429:AO436 AO453:AO460 AO477:AO484 AO501:AO508 AO525:AO1048576 AO1:AO35">
    <cfRule type="cellIs" dxfId="3288" priority="1005" operator="equal">
      <formula>0</formula>
    </cfRule>
  </conditionalFormatting>
  <conditionalFormatting sqref="AO36:AO39">
    <cfRule type="cellIs" dxfId="3287" priority="1004" operator="equal">
      <formula>0</formula>
    </cfRule>
  </conditionalFormatting>
  <conditionalFormatting sqref="AO41:AO44">
    <cfRule type="cellIs" dxfId="3286" priority="1003" operator="equal">
      <formula>0</formula>
    </cfRule>
  </conditionalFormatting>
  <conditionalFormatting sqref="AO64 AO53:AO59">
    <cfRule type="cellIs" dxfId="3285" priority="1002" operator="equal">
      <formula>0</formula>
    </cfRule>
  </conditionalFormatting>
  <conditionalFormatting sqref="AO60:AO63">
    <cfRule type="cellIs" dxfId="3284" priority="1001" operator="equal">
      <formula>0</formula>
    </cfRule>
  </conditionalFormatting>
  <conditionalFormatting sqref="AO65:AO68">
    <cfRule type="cellIs" dxfId="3283" priority="1000" operator="equal">
      <formula>0</formula>
    </cfRule>
  </conditionalFormatting>
  <conditionalFormatting sqref="AO88 AO77:AO83">
    <cfRule type="cellIs" dxfId="3282" priority="999" operator="equal">
      <formula>0</formula>
    </cfRule>
  </conditionalFormatting>
  <conditionalFormatting sqref="AO84:AO87">
    <cfRule type="cellIs" dxfId="3281" priority="998" operator="equal">
      <formula>0</formula>
    </cfRule>
  </conditionalFormatting>
  <conditionalFormatting sqref="AO89:AO92">
    <cfRule type="cellIs" dxfId="3280" priority="997" operator="equal">
      <formula>0</formula>
    </cfRule>
  </conditionalFormatting>
  <conditionalFormatting sqref="AO112 AO101:AO107">
    <cfRule type="cellIs" dxfId="3279" priority="996" operator="equal">
      <formula>0</formula>
    </cfRule>
  </conditionalFormatting>
  <conditionalFormatting sqref="AO108:AO111">
    <cfRule type="cellIs" dxfId="3278" priority="995" operator="equal">
      <formula>0</formula>
    </cfRule>
  </conditionalFormatting>
  <conditionalFormatting sqref="AO113:AO116">
    <cfRule type="cellIs" dxfId="3277" priority="994" operator="equal">
      <formula>0</formula>
    </cfRule>
  </conditionalFormatting>
  <conditionalFormatting sqref="AO136 AO125:AO131">
    <cfRule type="cellIs" dxfId="3276" priority="993" operator="equal">
      <formula>0</formula>
    </cfRule>
  </conditionalFormatting>
  <conditionalFormatting sqref="AO132:AO135">
    <cfRule type="cellIs" dxfId="3275" priority="992" operator="equal">
      <formula>0</formula>
    </cfRule>
  </conditionalFormatting>
  <conditionalFormatting sqref="AO137:AO140">
    <cfRule type="cellIs" dxfId="3274" priority="991" operator="equal">
      <formula>0</formula>
    </cfRule>
  </conditionalFormatting>
  <conditionalFormatting sqref="AO160 AO149:AO155">
    <cfRule type="cellIs" dxfId="3273" priority="990" operator="equal">
      <formula>0</formula>
    </cfRule>
  </conditionalFormatting>
  <conditionalFormatting sqref="AO156:AO159">
    <cfRule type="cellIs" dxfId="3272" priority="989" operator="equal">
      <formula>0</formula>
    </cfRule>
  </conditionalFormatting>
  <conditionalFormatting sqref="AO161:AO164">
    <cfRule type="cellIs" dxfId="3271" priority="988" operator="equal">
      <formula>0</formula>
    </cfRule>
  </conditionalFormatting>
  <conditionalFormatting sqref="AO184 AO173:AO179">
    <cfRule type="cellIs" dxfId="3270" priority="987" operator="equal">
      <formula>0</formula>
    </cfRule>
  </conditionalFormatting>
  <conditionalFormatting sqref="AO180:AO183">
    <cfRule type="cellIs" dxfId="3269" priority="986" operator="equal">
      <formula>0</formula>
    </cfRule>
  </conditionalFormatting>
  <conditionalFormatting sqref="AO185:AO188">
    <cfRule type="cellIs" dxfId="3268" priority="985" operator="equal">
      <formula>0</formula>
    </cfRule>
  </conditionalFormatting>
  <conditionalFormatting sqref="AO208 AO197:AO203">
    <cfRule type="cellIs" dxfId="3267" priority="984" operator="equal">
      <formula>0</formula>
    </cfRule>
  </conditionalFormatting>
  <conditionalFormatting sqref="AO204:AO207">
    <cfRule type="cellIs" dxfId="3266" priority="983" operator="equal">
      <formula>0</formula>
    </cfRule>
  </conditionalFormatting>
  <conditionalFormatting sqref="AO209:AO212">
    <cfRule type="cellIs" dxfId="3265" priority="982" operator="equal">
      <formula>0</formula>
    </cfRule>
  </conditionalFormatting>
  <conditionalFormatting sqref="AO232 AO221:AO227">
    <cfRule type="cellIs" dxfId="3264" priority="981" operator="equal">
      <formula>0</formula>
    </cfRule>
  </conditionalFormatting>
  <conditionalFormatting sqref="AO228:AO231">
    <cfRule type="cellIs" dxfId="3263" priority="980" operator="equal">
      <formula>0</formula>
    </cfRule>
  </conditionalFormatting>
  <conditionalFormatting sqref="AO233:AO236">
    <cfRule type="cellIs" dxfId="3262" priority="979" operator="equal">
      <formula>0</formula>
    </cfRule>
  </conditionalFormatting>
  <conditionalFormatting sqref="AO256 AO245:AO251">
    <cfRule type="cellIs" dxfId="3261" priority="978" operator="equal">
      <formula>0</formula>
    </cfRule>
  </conditionalFormatting>
  <conditionalFormatting sqref="AO252:AO255">
    <cfRule type="cellIs" dxfId="3260" priority="977" operator="equal">
      <formula>0</formula>
    </cfRule>
  </conditionalFormatting>
  <conditionalFormatting sqref="AO257:AO260">
    <cfRule type="cellIs" dxfId="3259" priority="976" operator="equal">
      <formula>0</formula>
    </cfRule>
  </conditionalFormatting>
  <conditionalFormatting sqref="AO280 AO269:AO275">
    <cfRule type="cellIs" dxfId="3258" priority="975" operator="equal">
      <formula>0</formula>
    </cfRule>
  </conditionalFormatting>
  <conditionalFormatting sqref="AO276:AO279">
    <cfRule type="cellIs" dxfId="3257" priority="974" operator="equal">
      <formula>0</formula>
    </cfRule>
  </conditionalFormatting>
  <conditionalFormatting sqref="AO281:AO284">
    <cfRule type="cellIs" dxfId="3256" priority="973" operator="equal">
      <formula>0</formula>
    </cfRule>
  </conditionalFormatting>
  <conditionalFormatting sqref="AO304 AO293:AO299">
    <cfRule type="cellIs" dxfId="3255" priority="972" operator="equal">
      <formula>0</formula>
    </cfRule>
  </conditionalFormatting>
  <conditionalFormatting sqref="AO300:AO303">
    <cfRule type="cellIs" dxfId="3254" priority="971" operator="equal">
      <formula>0</formula>
    </cfRule>
  </conditionalFormatting>
  <conditionalFormatting sqref="AO305:AO308">
    <cfRule type="cellIs" dxfId="3253" priority="970" operator="equal">
      <formula>0</formula>
    </cfRule>
  </conditionalFormatting>
  <conditionalFormatting sqref="AO328 AO317:AO323">
    <cfRule type="cellIs" dxfId="3252" priority="969" operator="equal">
      <formula>0</formula>
    </cfRule>
  </conditionalFormatting>
  <conditionalFormatting sqref="AO324:AO327">
    <cfRule type="cellIs" dxfId="3251" priority="968" operator="equal">
      <formula>0</formula>
    </cfRule>
  </conditionalFormatting>
  <conditionalFormatting sqref="AO329:AO332">
    <cfRule type="cellIs" dxfId="3250" priority="967" operator="equal">
      <formula>0</formula>
    </cfRule>
  </conditionalFormatting>
  <conditionalFormatting sqref="AO352 AO341:AO347">
    <cfRule type="cellIs" dxfId="3249" priority="966" operator="equal">
      <formula>0</formula>
    </cfRule>
  </conditionalFormatting>
  <conditionalFormatting sqref="AO348:AO351">
    <cfRule type="cellIs" dxfId="3248" priority="965" operator="equal">
      <formula>0</formula>
    </cfRule>
  </conditionalFormatting>
  <conditionalFormatting sqref="AO353:AO356">
    <cfRule type="cellIs" dxfId="3247" priority="964" operator="equal">
      <formula>0</formula>
    </cfRule>
  </conditionalFormatting>
  <conditionalFormatting sqref="AO376 AO365:AO371">
    <cfRule type="cellIs" dxfId="3246" priority="963" operator="equal">
      <formula>0</formula>
    </cfRule>
  </conditionalFormatting>
  <conditionalFormatting sqref="AO372:AO375">
    <cfRule type="cellIs" dxfId="3245" priority="962" operator="equal">
      <formula>0</formula>
    </cfRule>
  </conditionalFormatting>
  <conditionalFormatting sqref="AO377:AO380">
    <cfRule type="cellIs" dxfId="3244" priority="961" operator="equal">
      <formula>0</formula>
    </cfRule>
  </conditionalFormatting>
  <conditionalFormatting sqref="AO400 AO389:AO395">
    <cfRule type="cellIs" dxfId="3243" priority="960" operator="equal">
      <formula>0</formula>
    </cfRule>
  </conditionalFormatting>
  <conditionalFormatting sqref="AO396:AO399">
    <cfRule type="cellIs" dxfId="3242" priority="959" operator="equal">
      <formula>0</formula>
    </cfRule>
  </conditionalFormatting>
  <conditionalFormatting sqref="AO401:AO404">
    <cfRule type="cellIs" dxfId="3241" priority="958" operator="equal">
      <formula>0</formula>
    </cfRule>
  </conditionalFormatting>
  <conditionalFormatting sqref="AO424 AO413:AO419">
    <cfRule type="cellIs" dxfId="3240" priority="957" operator="equal">
      <formula>0</formula>
    </cfRule>
  </conditionalFormatting>
  <conditionalFormatting sqref="AO420:AO423">
    <cfRule type="cellIs" dxfId="3239" priority="956" operator="equal">
      <formula>0</formula>
    </cfRule>
  </conditionalFormatting>
  <conditionalFormatting sqref="AO425:AO428">
    <cfRule type="cellIs" dxfId="3238" priority="955" operator="equal">
      <formula>0</formula>
    </cfRule>
  </conditionalFormatting>
  <conditionalFormatting sqref="AO448 AO437:AO443">
    <cfRule type="cellIs" dxfId="3237" priority="954" operator="equal">
      <formula>0</formula>
    </cfRule>
  </conditionalFormatting>
  <conditionalFormatting sqref="AO444:AO447">
    <cfRule type="cellIs" dxfId="3236" priority="953" operator="equal">
      <formula>0</formula>
    </cfRule>
  </conditionalFormatting>
  <conditionalFormatting sqref="AO449:AO452">
    <cfRule type="cellIs" dxfId="3235" priority="952" operator="equal">
      <formula>0</formula>
    </cfRule>
  </conditionalFormatting>
  <conditionalFormatting sqref="AO472 AO461:AO467">
    <cfRule type="cellIs" dxfId="3234" priority="951" operator="equal">
      <formula>0</formula>
    </cfRule>
  </conditionalFormatting>
  <conditionalFormatting sqref="AO468:AO471">
    <cfRule type="cellIs" dxfId="3233" priority="950" operator="equal">
      <formula>0</formula>
    </cfRule>
  </conditionalFormatting>
  <conditionalFormatting sqref="AO473:AO476">
    <cfRule type="cellIs" dxfId="3232" priority="949" operator="equal">
      <formula>0</formula>
    </cfRule>
  </conditionalFormatting>
  <conditionalFormatting sqref="AO496 AO485:AO491">
    <cfRule type="cellIs" dxfId="3231" priority="948" operator="equal">
      <formula>0</formula>
    </cfRule>
  </conditionalFormatting>
  <conditionalFormatting sqref="AO492:AO495">
    <cfRule type="cellIs" dxfId="3230" priority="947" operator="equal">
      <formula>0</formula>
    </cfRule>
  </conditionalFormatting>
  <conditionalFormatting sqref="AO497:AO500">
    <cfRule type="cellIs" dxfId="3229" priority="946" operator="equal">
      <formula>0</formula>
    </cfRule>
  </conditionalFormatting>
  <conditionalFormatting sqref="AO520 AO509:AO515">
    <cfRule type="cellIs" dxfId="3228" priority="945" operator="equal">
      <formula>0</formula>
    </cfRule>
  </conditionalFormatting>
  <conditionalFormatting sqref="AO516:AO519">
    <cfRule type="cellIs" dxfId="3227" priority="944" operator="equal">
      <formula>0</formula>
    </cfRule>
  </conditionalFormatting>
  <conditionalFormatting sqref="AO521:AO524">
    <cfRule type="cellIs" dxfId="3226" priority="943" operator="equal">
      <formula>0</formula>
    </cfRule>
  </conditionalFormatting>
  <conditionalFormatting sqref="G55:H55">
    <cfRule type="containsText" dxfId="3225" priority="938" operator="containsText" text="退">
      <formula>NOT(ISERROR(SEARCH("退",G55)))</formula>
    </cfRule>
    <cfRule type="containsText" dxfId="3224" priority="939" operator="containsText" text="入">
      <formula>NOT(ISERROR(SEARCH("入",G55)))</formula>
    </cfRule>
    <cfRule type="containsText" dxfId="3223" priority="940" operator="containsText" text="入,退">
      <formula>NOT(ISERROR(SEARCH("入,退",G55)))</formula>
    </cfRule>
    <cfRule type="containsText" dxfId="3222" priority="941" operator="containsText" text="入,退">
      <formula>NOT(ISERROR(SEARCH("入,退",G55)))</formula>
    </cfRule>
    <cfRule type="cellIs" dxfId="3221" priority="942" operator="equal">
      <formula>"休"</formula>
    </cfRule>
  </conditionalFormatting>
  <conditionalFormatting sqref="G55:H55">
    <cfRule type="containsText" dxfId="3220" priority="937" operator="containsText" text="外">
      <formula>NOT(ISERROR(SEARCH("外",G55)))</formula>
    </cfRule>
  </conditionalFormatting>
  <conditionalFormatting sqref="G55:H55">
    <cfRule type="containsText" dxfId="3219" priority="936" operator="containsText" text="－">
      <formula>NOT(ISERROR(SEARCH("－",G55)))</formula>
    </cfRule>
  </conditionalFormatting>
  <conditionalFormatting sqref="G78:H78">
    <cfRule type="containsText" dxfId="3218" priority="931" operator="containsText" text="退">
      <formula>NOT(ISERROR(SEARCH("退",G78)))</formula>
    </cfRule>
    <cfRule type="containsText" dxfId="3217" priority="932" operator="containsText" text="入">
      <formula>NOT(ISERROR(SEARCH("入",G78)))</formula>
    </cfRule>
    <cfRule type="containsText" dxfId="3216" priority="933" operator="containsText" text="入,退">
      <formula>NOT(ISERROR(SEARCH("入,退",G78)))</formula>
    </cfRule>
    <cfRule type="containsText" dxfId="3215" priority="934" operator="containsText" text="入,退">
      <formula>NOT(ISERROR(SEARCH("入,退",G78)))</formula>
    </cfRule>
    <cfRule type="cellIs" dxfId="3214" priority="935" operator="equal">
      <formula>"休"</formula>
    </cfRule>
  </conditionalFormatting>
  <conditionalFormatting sqref="G78:H78">
    <cfRule type="containsText" dxfId="3213" priority="930" operator="containsText" text="外">
      <formula>NOT(ISERROR(SEARCH("外",G78)))</formula>
    </cfRule>
  </conditionalFormatting>
  <conditionalFormatting sqref="G78:H78">
    <cfRule type="containsText" dxfId="3212" priority="929" operator="containsText" text="－">
      <formula>NOT(ISERROR(SEARCH("－",G78)))</formula>
    </cfRule>
  </conditionalFormatting>
  <conditionalFormatting sqref="K79:L79">
    <cfRule type="containsText" dxfId="3211" priority="924" operator="containsText" text="退">
      <formula>NOT(ISERROR(SEARCH("退",K79)))</formula>
    </cfRule>
    <cfRule type="containsText" dxfId="3210" priority="925" operator="containsText" text="入">
      <formula>NOT(ISERROR(SEARCH("入",K79)))</formula>
    </cfRule>
    <cfRule type="containsText" dxfId="3209" priority="926" operator="containsText" text="入,退">
      <formula>NOT(ISERROR(SEARCH("入,退",K79)))</formula>
    </cfRule>
    <cfRule type="containsText" dxfId="3208" priority="927" operator="containsText" text="入,退">
      <formula>NOT(ISERROR(SEARCH("入,退",K79)))</formula>
    </cfRule>
    <cfRule type="cellIs" dxfId="3207" priority="928" operator="equal">
      <formula>"休"</formula>
    </cfRule>
  </conditionalFormatting>
  <conditionalFormatting sqref="K79:L79">
    <cfRule type="containsText" dxfId="3206" priority="923" operator="containsText" text="外">
      <formula>NOT(ISERROR(SEARCH("外",K79)))</formula>
    </cfRule>
  </conditionalFormatting>
  <conditionalFormatting sqref="K79:L79">
    <cfRule type="containsText" dxfId="3205" priority="922" operator="containsText" text="－">
      <formula>NOT(ISERROR(SEARCH("－",K79)))</formula>
    </cfRule>
  </conditionalFormatting>
  <conditionalFormatting sqref="R79:S79">
    <cfRule type="containsText" dxfId="3204" priority="917" operator="containsText" text="退">
      <formula>NOT(ISERROR(SEARCH("退",R79)))</formula>
    </cfRule>
    <cfRule type="containsText" dxfId="3203" priority="918" operator="containsText" text="入">
      <formula>NOT(ISERROR(SEARCH("入",R79)))</formula>
    </cfRule>
    <cfRule type="containsText" dxfId="3202" priority="919" operator="containsText" text="入,退">
      <formula>NOT(ISERROR(SEARCH("入,退",R79)))</formula>
    </cfRule>
    <cfRule type="containsText" dxfId="3201" priority="920" operator="containsText" text="入,退">
      <formula>NOT(ISERROR(SEARCH("入,退",R79)))</formula>
    </cfRule>
    <cfRule type="cellIs" dxfId="3200" priority="921" operator="equal">
      <formula>"休"</formula>
    </cfRule>
  </conditionalFormatting>
  <conditionalFormatting sqref="R79:S79">
    <cfRule type="containsText" dxfId="3199" priority="916" operator="containsText" text="外">
      <formula>NOT(ISERROR(SEARCH("外",R79)))</formula>
    </cfRule>
  </conditionalFormatting>
  <conditionalFormatting sqref="R79:S79">
    <cfRule type="containsText" dxfId="3198" priority="915" operator="containsText" text="－">
      <formula>NOT(ISERROR(SEARCH("－",R79)))</formula>
    </cfRule>
  </conditionalFormatting>
  <conditionalFormatting sqref="Y79:Z79">
    <cfRule type="containsText" dxfId="3197" priority="910" operator="containsText" text="退">
      <formula>NOT(ISERROR(SEARCH("退",Y79)))</formula>
    </cfRule>
    <cfRule type="containsText" dxfId="3196" priority="911" operator="containsText" text="入">
      <formula>NOT(ISERROR(SEARCH("入",Y79)))</formula>
    </cfRule>
    <cfRule type="containsText" dxfId="3195" priority="912" operator="containsText" text="入,退">
      <formula>NOT(ISERROR(SEARCH("入,退",Y79)))</formula>
    </cfRule>
    <cfRule type="containsText" dxfId="3194" priority="913" operator="containsText" text="入,退">
      <formula>NOT(ISERROR(SEARCH("入,退",Y79)))</formula>
    </cfRule>
    <cfRule type="cellIs" dxfId="3193" priority="914" operator="equal">
      <formula>"休"</formula>
    </cfRule>
  </conditionalFormatting>
  <conditionalFormatting sqref="Y79:Z79">
    <cfRule type="containsText" dxfId="3192" priority="909" operator="containsText" text="外">
      <formula>NOT(ISERROR(SEARCH("外",Y79)))</formula>
    </cfRule>
  </conditionalFormatting>
  <conditionalFormatting sqref="Y79:Z79">
    <cfRule type="containsText" dxfId="3191" priority="908" operator="containsText" text="－">
      <formula>NOT(ISERROR(SEARCH("－",Y79)))</formula>
    </cfRule>
  </conditionalFormatting>
  <conditionalFormatting sqref="AF79:AG79">
    <cfRule type="containsText" dxfId="3190" priority="903" operator="containsText" text="退">
      <formula>NOT(ISERROR(SEARCH("退",AF79)))</formula>
    </cfRule>
    <cfRule type="containsText" dxfId="3189" priority="904" operator="containsText" text="入">
      <formula>NOT(ISERROR(SEARCH("入",AF79)))</formula>
    </cfRule>
    <cfRule type="containsText" dxfId="3188" priority="905" operator="containsText" text="入,退">
      <formula>NOT(ISERROR(SEARCH("入,退",AF79)))</formula>
    </cfRule>
    <cfRule type="containsText" dxfId="3187" priority="906" operator="containsText" text="入,退">
      <formula>NOT(ISERROR(SEARCH("入,退",AF79)))</formula>
    </cfRule>
    <cfRule type="cellIs" dxfId="3186" priority="907" operator="equal">
      <formula>"休"</formula>
    </cfRule>
  </conditionalFormatting>
  <conditionalFormatting sqref="AF79:AG79">
    <cfRule type="containsText" dxfId="3185" priority="902" operator="containsText" text="外">
      <formula>NOT(ISERROR(SEARCH("外",AF79)))</formula>
    </cfRule>
  </conditionalFormatting>
  <conditionalFormatting sqref="AF79:AG79">
    <cfRule type="containsText" dxfId="3184" priority="901" operator="containsText" text="－">
      <formula>NOT(ISERROR(SEARCH("－",AF79)))</formula>
    </cfRule>
  </conditionalFormatting>
  <conditionalFormatting sqref="G81">
    <cfRule type="containsText" dxfId="3183" priority="896" operator="containsText" text="退">
      <formula>NOT(ISERROR(SEARCH("退",G81)))</formula>
    </cfRule>
    <cfRule type="containsText" dxfId="3182" priority="897" operator="containsText" text="入">
      <formula>NOT(ISERROR(SEARCH("入",G81)))</formula>
    </cfRule>
    <cfRule type="containsText" dxfId="3181" priority="898" operator="containsText" text="入,退">
      <formula>NOT(ISERROR(SEARCH("入,退",G81)))</formula>
    </cfRule>
    <cfRule type="containsText" dxfId="3180" priority="899" operator="containsText" text="入,退">
      <formula>NOT(ISERROR(SEARCH("入,退",G81)))</formula>
    </cfRule>
    <cfRule type="cellIs" dxfId="3179" priority="900" operator="equal">
      <formula>"休"</formula>
    </cfRule>
  </conditionalFormatting>
  <conditionalFormatting sqref="G81">
    <cfRule type="containsText" dxfId="3178" priority="895" operator="containsText" text="外">
      <formula>NOT(ISERROR(SEARCH("外",G81)))</formula>
    </cfRule>
  </conditionalFormatting>
  <conditionalFormatting sqref="G81">
    <cfRule type="containsText" dxfId="3177" priority="894" operator="containsText" text="－">
      <formula>NOT(ISERROR(SEARCH("－",G81)))</formula>
    </cfRule>
  </conditionalFormatting>
  <conditionalFormatting sqref="N81">
    <cfRule type="containsText" dxfId="3176" priority="889" operator="containsText" text="退">
      <formula>NOT(ISERROR(SEARCH("退",N81)))</formula>
    </cfRule>
    <cfRule type="containsText" dxfId="3175" priority="890" operator="containsText" text="入">
      <formula>NOT(ISERROR(SEARCH("入",N81)))</formula>
    </cfRule>
    <cfRule type="containsText" dxfId="3174" priority="891" operator="containsText" text="入,退">
      <formula>NOT(ISERROR(SEARCH("入,退",N81)))</formula>
    </cfRule>
    <cfRule type="containsText" dxfId="3173" priority="892" operator="containsText" text="入,退">
      <formula>NOT(ISERROR(SEARCH("入,退",N81)))</formula>
    </cfRule>
    <cfRule type="cellIs" dxfId="3172" priority="893" operator="equal">
      <formula>"休"</formula>
    </cfRule>
  </conditionalFormatting>
  <conditionalFormatting sqref="N81">
    <cfRule type="containsText" dxfId="3171" priority="888" operator="containsText" text="外">
      <formula>NOT(ISERROR(SEARCH("外",N81)))</formula>
    </cfRule>
  </conditionalFormatting>
  <conditionalFormatting sqref="N81">
    <cfRule type="containsText" dxfId="3170" priority="887" operator="containsText" text="－">
      <formula>NOT(ISERROR(SEARCH("－",N81)))</formula>
    </cfRule>
  </conditionalFormatting>
  <conditionalFormatting sqref="U81">
    <cfRule type="containsText" dxfId="3169" priority="882" operator="containsText" text="退">
      <formula>NOT(ISERROR(SEARCH("退",U81)))</formula>
    </cfRule>
    <cfRule type="containsText" dxfId="3168" priority="883" operator="containsText" text="入">
      <formula>NOT(ISERROR(SEARCH("入",U81)))</formula>
    </cfRule>
    <cfRule type="containsText" dxfId="3167" priority="884" operator="containsText" text="入,退">
      <formula>NOT(ISERROR(SEARCH("入,退",U81)))</formula>
    </cfRule>
    <cfRule type="containsText" dxfId="3166" priority="885" operator="containsText" text="入,退">
      <formula>NOT(ISERROR(SEARCH("入,退",U81)))</formula>
    </cfRule>
    <cfRule type="cellIs" dxfId="3165" priority="886" operator="equal">
      <formula>"休"</formula>
    </cfRule>
  </conditionalFormatting>
  <conditionalFormatting sqref="U81">
    <cfRule type="containsText" dxfId="3164" priority="881" operator="containsText" text="外">
      <formula>NOT(ISERROR(SEARCH("外",U81)))</formula>
    </cfRule>
  </conditionalFormatting>
  <conditionalFormatting sqref="U81">
    <cfRule type="containsText" dxfId="3163" priority="880" operator="containsText" text="－">
      <formula>NOT(ISERROR(SEARCH("－",U81)))</formula>
    </cfRule>
  </conditionalFormatting>
  <conditionalFormatting sqref="G60 I60:J60">
    <cfRule type="containsText" dxfId="3162" priority="879" operator="containsText" text="－">
      <formula>NOT(ISERROR(SEARCH("－",G60)))</formula>
    </cfRule>
  </conditionalFormatting>
  <conditionalFormatting sqref="G60 I60:J60">
    <cfRule type="containsText" dxfId="3161" priority="874" operator="containsText" text="退">
      <formula>NOT(ISERROR(SEARCH("退",G60)))</formula>
    </cfRule>
    <cfRule type="containsText" dxfId="3160" priority="875" operator="containsText" text="入">
      <formula>NOT(ISERROR(SEARCH("入",G60)))</formula>
    </cfRule>
    <cfRule type="containsText" dxfId="3159" priority="876" operator="containsText" text="入,退">
      <formula>NOT(ISERROR(SEARCH("入,退",G60)))</formula>
    </cfRule>
    <cfRule type="containsText" dxfId="3158" priority="877" operator="containsText" text="入,退">
      <formula>NOT(ISERROR(SEARCH("入,退",G60)))</formula>
    </cfRule>
    <cfRule type="cellIs" dxfId="3157" priority="878" operator="equal">
      <formula>"休"</formula>
    </cfRule>
  </conditionalFormatting>
  <conditionalFormatting sqref="G60 I60:J60">
    <cfRule type="containsText" dxfId="3156" priority="873" operator="containsText" text="外">
      <formula>NOT(ISERROR(SEARCH("外",G60)))</formula>
    </cfRule>
  </conditionalFormatting>
  <conditionalFormatting sqref="G61 I61:J61">
    <cfRule type="containsText" dxfId="3155" priority="872" operator="containsText" text="－">
      <formula>NOT(ISERROR(SEARCH("－",G61)))</formula>
    </cfRule>
  </conditionalFormatting>
  <conditionalFormatting sqref="G61 I61:J61">
    <cfRule type="containsText" dxfId="3154" priority="867" operator="containsText" text="退">
      <formula>NOT(ISERROR(SEARCH("退",G61)))</formula>
    </cfRule>
    <cfRule type="containsText" dxfId="3153" priority="868" operator="containsText" text="入">
      <formula>NOT(ISERROR(SEARCH("入",G61)))</formula>
    </cfRule>
    <cfRule type="containsText" dxfId="3152" priority="869" operator="containsText" text="入,退">
      <formula>NOT(ISERROR(SEARCH("入,退",G61)))</formula>
    </cfRule>
    <cfRule type="containsText" dxfId="3151" priority="870" operator="containsText" text="入,退">
      <formula>NOT(ISERROR(SEARCH("入,退",G61)))</formula>
    </cfRule>
    <cfRule type="cellIs" dxfId="3150" priority="871" operator="equal">
      <formula>"休"</formula>
    </cfRule>
  </conditionalFormatting>
  <conditionalFormatting sqref="G61 I61:J61">
    <cfRule type="containsText" dxfId="3149" priority="866" operator="containsText" text="外">
      <formula>NOT(ISERROR(SEARCH("外",G61)))</formula>
    </cfRule>
  </conditionalFormatting>
  <conditionalFormatting sqref="G100:AK100">
    <cfRule type="containsText" dxfId="3148" priority="864" operator="containsText" text="日">
      <formula>NOT(ISERROR(SEARCH("日",G100)))</formula>
    </cfRule>
    <cfRule type="containsText" dxfId="3147" priority="865" operator="containsText" text="土">
      <formula>NOT(ISERROR(SEARCH("土",G100)))</formula>
    </cfRule>
  </conditionalFormatting>
  <conditionalFormatting sqref="G100:AK100">
    <cfRule type="containsText" dxfId="3146" priority="857" operator="containsText" text="その他">
      <formula>NOT(ISERROR(SEARCH("その他",G100)))</formula>
    </cfRule>
    <cfRule type="containsText" dxfId="3145" priority="858" operator="containsText" text="冬休">
      <formula>NOT(ISERROR(SEARCH("冬休",G100)))</formula>
    </cfRule>
    <cfRule type="containsText" dxfId="3144" priority="859" operator="containsText" text="夏休">
      <formula>NOT(ISERROR(SEARCH("夏休",G100)))</formula>
    </cfRule>
    <cfRule type="containsText" dxfId="3143" priority="860" operator="containsText" text="製作">
      <formula>NOT(ISERROR(SEARCH("製作",G100)))</formula>
    </cfRule>
    <cfRule type="cellIs" dxfId="3142" priority="861" operator="equal">
      <formula>"中止,製作"</formula>
    </cfRule>
    <cfRule type="containsText" dxfId="3141" priority="862" operator="containsText" text="中止,製作,夏休,冬休,その他">
      <formula>NOT(ISERROR(SEARCH("中止,製作,夏休,冬休,その他",G100)))</formula>
    </cfRule>
    <cfRule type="containsText" dxfId="3140" priority="863" operator="containsText" text="中止">
      <formula>NOT(ISERROR(SEARCH("中止",G100)))</formula>
    </cfRule>
  </conditionalFormatting>
  <conditionalFormatting sqref="G107:AK107">
    <cfRule type="containsText" dxfId="3139" priority="855" operator="containsText" text="日">
      <formula>NOT(ISERROR(SEARCH("日",G107)))</formula>
    </cfRule>
    <cfRule type="containsText" dxfId="3138" priority="856" operator="containsText" text="土">
      <formula>NOT(ISERROR(SEARCH("土",G107)))</formula>
    </cfRule>
  </conditionalFormatting>
  <conditionalFormatting sqref="G107:AK107">
    <cfRule type="containsText" dxfId="3137" priority="848" operator="containsText" text="その他">
      <formula>NOT(ISERROR(SEARCH("その他",G107)))</formula>
    </cfRule>
    <cfRule type="containsText" dxfId="3136" priority="849" operator="containsText" text="冬休">
      <formula>NOT(ISERROR(SEARCH("冬休",G107)))</formula>
    </cfRule>
    <cfRule type="containsText" dxfId="3135" priority="850" operator="containsText" text="夏休">
      <formula>NOT(ISERROR(SEARCH("夏休",G107)))</formula>
    </cfRule>
    <cfRule type="containsText" dxfId="3134" priority="851" operator="containsText" text="製作">
      <formula>NOT(ISERROR(SEARCH("製作",G107)))</formula>
    </cfRule>
    <cfRule type="cellIs" dxfId="3133" priority="852" operator="equal">
      <formula>"中止,製作"</formula>
    </cfRule>
    <cfRule type="containsText" dxfId="3132" priority="853" operator="containsText" text="中止,製作,夏休,冬休,その他">
      <formula>NOT(ISERROR(SEARCH("中止,製作,夏休,冬休,その他",G107)))</formula>
    </cfRule>
    <cfRule type="containsText" dxfId="3131" priority="854" operator="containsText" text="中止">
      <formula>NOT(ISERROR(SEARCH("中止",G107)))</formula>
    </cfRule>
  </conditionalFormatting>
  <conditionalFormatting sqref="G112:AK112">
    <cfRule type="containsText" dxfId="3130" priority="846" operator="containsText" text="日">
      <formula>NOT(ISERROR(SEARCH("日",G112)))</formula>
    </cfRule>
    <cfRule type="containsText" dxfId="3129" priority="847" operator="containsText" text="土">
      <formula>NOT(ISERROR(SEARCH("土",G112)))</formula>
    </cfRule>
  </conditionalFormatting>
  <conditionalFormatting sqref="G112:AK112">
    <cfRule type="containsText" dxfId="3128" priority="839" operator="containsText" text="その他">
      <formula>NOT(ISERROR(SEARCH("その他",G112)))</formula>
    </cfRule>
    <cfRule type="containsText" dxfId="3127" priority="840" operator="containsText" text="冬休">
      <formula>NOT(ISERROR(SEARCH("冬休",G112)))</formula>
    </cfRule>
    <cfRule type="containsText" dxfId="3126" priority="841" operator="containsText" text="夏休">
      <formula>NOT(ISERROR(SEARCH("夏休",G112)))</formula>
    </cfRule>
    <cfRule type="containsText" dxfId="3125" priority="842" operator="containsText" text="製作">
      <formula>NOT(ISERROR(SEARCH("製作",G112)))</formula>
    </cfRule>
    <cfRule type="cellIs" dxfId="3124" priority="843" operator="equal">
      <formula>"中止,製作"</formula>
    </cfRule>
    <cfRule type="containsText" dxfId="3123" priority="844" operator="containsText" text="中止,製作,夏休,冬休,その他">
      <formula>NOT(ISERROR(SEARCH("中止,製作,夏休,冬休,その他",G112)))</formula>
    </cfRule>
    <cfRule type="containsText" dxfId="3122" priority="845" operator="containsText" text="中止">
      <formula>NOT(ISERROR(SEARCH("中止",G112)))</formula>
    </cfRule>
  </conditionalFormatting>
  <conditionalFormatting sqref="G103:J103 M103:N103 T103:U103 AA103:AB103 AH103:AK103 G106:AK106 H105:M105 O105:T105 G101:AK101 I102:AK102 G104:AK104 V105:AK105">
    <cfRule type="containsText" dxfId="3121" priority="834" operator="containsText" text="退">
      <formula>NOT(ISERROR(SEARCH("退",G101)))</formula>
    </cfRule>
    <cfRule type="containsText" dxfId="3120" priority="835" operator="containsText" text="入">
      <formula>NOT(ISERROR(SEARCH("入",G101)))</formula>
    </cfRule>
    <cfRule type="containsText" dxfId="3119" priority="836" operator="containsText" text="入,退">
      <formula>NOT(ISERROR(SEARCH("入,退",G101)))</formula>
    </cfRule>
    <cfRule type="containsText" dxfId="3118" priority="837" operator="containsText" text="入,退">
      <formula>NOT(ISERROR(SEARCH("入,退",G101)))</formula>
    </cfRule>
    <cfRule type="cellIs" dxfId="3117" priority="838" operator="equal">
      <formula>"休"</formula>
    </cfRule>
  </conditionalFormatting>
  <conditionalFormatting sqref="G103:J103 M103:N103 T103:U103 AA103:AB103 AH103:AK103 G106:AK106 H105:M105 O105:T105 G101:AK101 I102:AK102 G104:AK104 V105:AK105">
    <cfRule type="containsText" dxfId="3116" priority="833" operator="containsText" text="外">
      <formula>NOT(ISERROR(SEARCH("外",G101)))</formula>
    </cfRule>
  </conditionalFormatting>
  <conditionalFormatting sqref="G103:J103 M103:N103 T103:U103 AA103:AB103 AH103:AK103 G106:AK106 H105:M105 O105:T105 G101:AK101 I102:AK102 G104:AK104 V105:AK105">
    <cfRule type="containsText" dxfId="3115" priority="832" operator="containsText" text="－">
      <formula>NOT(ISERROR(SEARCH("－",G101)))</formula>
    </cfRule>
  </conditionalFormatting>
  <conditionalFormatting sqref="G108:AK111">
    <cfRule type="containsText" dxfId="3114" priority="827" operator="containsText" text="退">
      <formula>NOT(ISERROR(SEARCH("退",G108)))</formula>
    </cfRule>
    <cfRule type="containsText" dxfId="3113" priority="828" operator="containsText" text="入">
      <formula>NOT(ISERROR(SEARCH("入",G108)))</formula>
    </cfRule>
    <cfRule type="containsText" dxfId="3112" priority="829" operator="containsText" text="入,退">
      <formula>NOT(ISERROR(SEARCH("入,退",G108)))</formula>
    </cfRule>
    <cfRule type="containsText" dxfId="3111" priority="830" operator="containsText" text="入,退">
      <formula>NOT(ISERROR(SEARCH("入,退",G108)))</formula>
    </cfRule>
    <cfRule type="cellIs" dxfId="3110" priority="831" operator="equal">
      <formula>"休"</formula>
    </cfRule>
  </conditionalFormatting>
  <conditionalFormatting sqref="G108:AK111">
    <cfRule type="containsText" dxfId="3109" priority="826" operator="containsText" text="外">
      <formula>NOT(ISERROR(SEARCH("外",G108)))</formula>
    </cfRule>
  </conditionalFormatting>
  <conditionalFormatting sqref="G108:AK111">
    <cfRule type="containsText" dxfId="3108" priority="825" operator="containsText" text="－">
      <formula>NOT(ISERROR(SEARCH("－",G108)))</formula>
    </cfRule>
  </conditionalFormatting>
  <conditionalFormatting sqref="G113:AK116">
    <cfRule type="containsText" dxfId="3107" priority="820" operator="containsText" text="退">
      <formula>NOT(ISERROR(SEARCH("退",G113)))</formula>
    </cfRule>
    <cfRule type="containsText" dxfId="3106" priority="821" operator="containsText" text="入">
      <formula>NOT(ISERROR(SEARCH("入",G113)))</formula>
    </cfRule>
    <cfRule type="containsText" dxfId="3105" priority="822" operator="containsText" text="入,退">
      <formula>NOT(ISERROR(SEARCH("入,退",G113)))</formula>
    </cfRule>
    <cfRule type="containsText" dxfId="3104" priority="823" operator="containsText" text="入,退">
      <formula>NOT(ISERROR(SEARCH("入,退",G113)))</formula>
    </cfRule>
    <cfRule type="cellIs" dxfId="3103" priority="824" operator="equal">
      <formula>"休"</formula>
    </cfRule>
  </conditionalFormatting>
  <conditionalFormatting sqref="G113:AK116">
    <cfRule type="containsText" dxfId="3102" priority="819" operator="containsText" text="外">
      <formula>NOT(ISERROR(SEARCH("外",G113)))</formula>
    </cfRule>
  </conditionalFormatting>
  <conditionalFormatting sqref="G113:AK116">
    <cfRule type="containsText" dxfId="3101" priority="818" operator="containsText" text="－">
      <formula>NOT(ISERROR(SEARCH("－",G113)))</formula>
    </cfRule>
  </conditionalFormatting>
  <conditionalFormatting sqref="G102:H102">
    <cfRule type="containsText" dxfId="3100" priority="813" operator="containsText" text="退">
      <formula>NOT(ISERROR(SEARCH("退",G102)))</formula>
    </cfRule>
    <cfRule type="containsText" dxfId="3099" priority="814" operator="containsText" text="入">
      <formula>NOT(ISERROR(SEARCH("入",G102)))</formula>
    </cfRule>
    <cfRule type="containsText" dxfId="3098" priority="815" operator="containsText" text="入,退">
      <formula>NOT(ISERROR(SEARCH("入,退",G102)))</formula>
    </cfRule>
    <cfRule type="containsText" dxfId="3097" priority="816" operator="containsText" text="入,退">
      <formula>NOT(ISERROR(SEARCH("入,退",G102)))</formula>
    </cfRule>
    <cfRule type="cellIs" dxfId="3096" priority="817" operator="equal">
      <formula>"休"</formula>
    </cfRule>
  </conditionalFormatting>
  <conditionalFormatting sqref="G102:H102">
    <cfRule type="containsText" dxfId="3095" priority="812" operator="containsText" text="外">
      <formula>NOT(ISERROR(SEARCH("外",G102)))</formula>
    </cfRule>
  </conditionalFormatting>
  <conditionalFormatting sqref="G102:H102">
    <cfRule type="containsText" dxfId="3094" priority="811" operator="containsText" text="－">
      <formula>NOT(ISERROR(SEARCH("－",G102)))</formula>
    </cfRule>
  </conditionalFormatting>
  <conditionalFormatting sqref="K103:L103">
    <cfRule type="containsText" dxfId="3093" priority="806" operator="containsText" text="退">
      <formula>NOT(ISERROR(SEARCH("退",K103)))</formula>
    </cfRule>
    <cfRule type="containsText" dxfId="3092" priority="807" operator="containsText" text="入">
      <formula>NOT(ISERROR(SEARCH("入",K103)))</formula>
    </cfRule>
    <cfRule type="containsText" dxfId="3091" priority="808" operator="containsText" text="入,退">
      <formula>NOT(ISERROR(SEARCH("入,退",K103)))</formula>
    </cfRule>
    <cfRule type="containsText" dxfId="3090" priority="809" operator="containsText" text="入,退">
      <formula>NOT(ISERROR(SEARCH("入,退",K103)))</formula>
    </cfRule>
    <cfRule type="cellIs" dxfId="3089" priority="810" operator="equal">
      <formula>"休"</formula>
    </cfRule>
  </conditionalFormatting>
  <conditionalFormatting sqref="K103:L103">
    <cfRule type="containsText" dxfId="3088" priority="805" operator="containsText" text="外">
      <formula>NOT(ISERROR(SEARCH("外",K103)))</formula>
    </cfRule>
  </conditionalFormatting>
  <conditionalFormatting sqref="K103:L103">
    <cfRule type="containsText" dxfId="3087" priority="804" operator="containsText" text="－">
      <formula>NOT(ISERROR(SEARCH("－",K103)))</formula>
    </cfRule>
  </conditionalFormatting>
  <conditionalFormatting sqref="G105">
    <cfRule type="containsText" dxfId="3086" priority="799" operator="containsText" text="退">
      <formula>NOT(ISERROR(SEARCH("退",G105)))</formula>
    </cfRule>
    <cfRule type="containsText" dxfId="3085" priority="800" operator="containsText" text="入">
      <formula>NOT(ISERROR(SEARCH("入",G105)))</formula>
    </cfRule>
    <cfRule type="containsText" dxfId="3084" priority="801" operator="containsText" text="入,退">
      <formula>NOT(ISERROR(SEARCH("入,退",G105)))</formula>
    </cfRule>
    <cfRule type="containsText" dxfId="3083" priority="802" operator="containsText" text="入,退">
      <formula>NOT(ISERROR(SEARCH("入,退",G105)))</formula>
    </cfRule>
    <cfRule type="cellIs" dxfId="3082" priority="803" operator="equal">
      <formula>"休"</formula>
    </cfRule>
  </conditionalFormatting>
  <conditionalFormatting sqref="G105">
    <cfRule type="containsText" dxfId="3081" priority="798" operator="containsText" text="外">
      <formula>NOT(ISERROR(SEARCH("外",G105)))</formula>
    </cfRule>
  </conditionalFormatting>
  <conditionalFormatting sqref="G105">
    <cfRule type="containsText" dxfId="3080" priority="797" operator="containsText" text="－">
      <formula>NOT(ISERROR(SEARCH("－",G105)))</formula>
    </cfRule>
  </conditionalFormatting>
  <conditionalFormatting sqref="N105">
    <cfRule type="containsText" dxfId="3079" priority="792" operator="containsText" text="退">
      <formula>NOT(ISERROR(SEARCH("退",N105)))</formula>
    </cfRule>
    <cfRule type="containsText" dxfId="3078" priority="793" operator="containsText" text="入">
      <formula>NOT(ISERROR(SEARCH("入",N105)))</formula>
    </cfRule>
    <cfRule type="containsText" dxfId="3077" priority="794" operator="containsText" text="入,退">
      <formula>NOT(ISERROR(SEARCH("入,退",N105)))</formula>
    </cfRule>
    <cfRule type="containsText" dxfId="3076" priority="795" operator="containsText" text="入,退">
      <formula>NOT(ISERROR(SEARCH("入,退",N105)))</formula>
    </cfRule>
    <cfRule type="cellIs" dxfId="3075" priority="796" operator="equal">
      <formula>"休"</formula>
    </cfRule>
  </conditionalFormatting>
  <conditionalFormatting sqref="N105">
    <cfRule type="containsText" dxfId="3074" priority="791" operator="containsText" text="外">
      <formula>NOT(ISERROR(SEARCH("外",N105)))</formula>
    </cfRule>
  </conditionalFormatting>
  <conditionalFormatting sqref="N105">
    <cfRule type="containsText" dxfId="3073" priority="790" operator="containsText" text="－">
      <formula>NOT(ISERROR(SEARCH("－",N105)))</formula>
    </cfRule>
  </conditionalFormatting>
  <conditionalFormatting sqref="U105">
    <cfRule type="containsText" dxfId="3072" priority="785" operator="containsText" text="退">
      <formula>NOT(ISERROR(SEARCH("退",U105)))</formula>
    </cfRule>
    <cfRule type="containsText" dxfId="3071" priority="786" operator="containsText" text="入">
      <formula>NOT(ISERROR(SEARCH("入",U105)))</formula>
    </cfRule>
    <cfRule type="containsText" dxfId="3070" priority="787" operator="containsText" text="入,退">
      <formula>NOT(ISERROR(SEARCH("入,退",U105)))</formula>
    </cfRule>
    <cfRule type="containsText" dxfId="3069" priority="788" operator="containsText" text="入,退">
      <formula>NOT(ISERROR(SEARCH("入,退",U105)))</formula>
    </cfRule>
    <cfRule type="cellIs" dxfId="3068" priority="789" operator="equal">
      <formula>"休"</formula>
    </cfRule>
  </conditionalFormatting>
  <conditionalFormatting sqref="U105">
    <cfRule type="containsText" dxfId="3067" priority="784" operator="containsText" text="外">
      <formula>NOT(ISERROR(SEARCH("外",U105)))</formula>
    </cfRule>
  </conditionalFormatting>
  <conditionalFormatting sqref="U105">
    <cfRule type="containsText" dxfId="3066" priority="783" operator="containsText" text="－">
      <formula>NOT(ISERROR(SEARCH("－",U105)))</formula>
    </cfRule>
  </conditionalFormatting>
  <conditionalFormatting sqref="I65">
    <cfRule type="containsText" dxfId="3065" priority="778" operator="containsText" text="退">
      <formula>NOT(ISERROR(SEARCH("退",I65)))</formula>
    </cfRule>
    <cfRule type="containsText" dxfId="3064" priority="779" operator="containsText" text="入">
      <formula>NOT(ISERROR(SEARCH("入",I65)))</formula>
    </cfRule>
    <cfRule type="containsText" dxfId="3063" priority="780" operator="containsText" text="入,退">
      <formula>NOT(ISERROR(SEARCH("入,退",I65)))</formula>
    </cfRule>
    <cfRule type="containsText" dxfId="3062" priority="781" operator="containsText" text="入,退">
      <formula>NOT(ISERROR(SEARCH("入,退",I65)))</formula>
    </cfRule>
    <cfRule type="cellIs" dxfId="3061" priority="782" operator="equal">
      <formula>"休"</formula>
    </cfRule>
  </conditionalFormatting>
  <conditionalFormatting sqref="I65">
    <cfRule type="containsText" dxfId="3060" priority="777" operator="containsText" text="外">
      <formula>NOT(ISERROR(SEARCH("外",I65)))</formula>
    </cfRule>
  </conditionalFormatting>
  <conditionalFormatting sqref="I65">
    <cfRule type="containsText" dxfId="3059" priority="776" operator="containsText" text="－">
      <formula>NOT(ISERROR(SEARCH("－",I65)))</formula>
    </cfRule>
  </conditionalFormatting>
  <conditionalFormatting sqref="G88:AK88">
    <cfRule type="containsText" dxfId="3058" priority="774" operator="containsText" text="日">
      <formula>NOT(ISERROR(SEARCH("日",G88)))</formula>
    </cfRule>
    <cfRule type="containsText" dxfId="3057" priority="775" operator="containsText" text="土">
      <formula>NOT(ISERROR(SEARCH("土",G88)))</formula>
    </cfRule>
  </conditionalFormatting>
  <conditionalFormatting sqref="G88:AK88">
    <cfRule type="containsText" dxfId="3056" priority="767" operator="containsText" text="その他">
      <formula>NOT(ISERROR(SEARCH("その他",G88)))</formula>
    </cfRule>
    <cfRule type="containsText" dxfId="3055" priority="768" operator="containsText" text="冬休">
      <formula>NOT(ISERROR(SEARCH("冬休",G88)))</formula>
    </cfRule>
    <cfRule type="containsText" dxfId="3054" priority="769" operator="containsText" text="夏休">
      <formula>NOT(ISERROR(SEARCH("夏休",G88)))</formula>
    </cfRule>
    <cfRule type="containsText" dxfId="3053" priority="770" operator="containsText" text="製作">
      <formula>NOT(ISERROR(SEARCH("製作",G88)))</formula>
    </cfRule>
    <cfRule type="cellIs" dxfId="3052" priority="771" operator="equal">
      <formula>"中止,製作"</formula>
    </cfRule>
    <cfRule type="containsText" dxfId="3051" priority="772" operator="containsText" text="中止,製作,夏休,冬休,その他">
      <formula>NOT(ISERROR(SEARCH("中止,製作,夏休,冬休,その他",G88)))</formula>
    </cfRule>
    <cfRule type="containsText" dxfId="3050" priority="773" operator="containsText" text="中止">
      <formula>NOT(ISERROR(SEARCH("中止",G88)))</formula>
    </cfRule>
  </conditionalFormatting>
  <conditionalFormatting sqref="O103:Q103">
    <cfRule type="containsText" dxfId="3049" priority="762" operator="containsText" text="退">
      <formula>NOT(ISERROR(SEARCH("退",O103)))</formula>
    </cfRule>
    <cfRule type="containsText" dxfId="3048" priority="763" operator="containsText" text="入">
      <formula>NOT(ISERROR(SEARCH("入",O103)))</formula>
    </cfRule>
    <cfRule type="containsText" dxfId="3047" priority="764" operator="containsText" text="入,退">
      <formula>NOT(ISERROR(SEARCH("入,退",O103)))</formula>
    </cfRule>
    <cfRule type="containsText" dxfId="3046" priority="765" operator="containsText" text="入,退">
      <formula>NOT(ISERROR(SEARCH("入,退",O103)))</formula>
    </cfRule>
    <cfRule type="cellIs" dxfId="3045" priority="766" operator="equal">
      <formula>"休"</formula>
    </cfRule>
  </conditionalFormatting>
  <conditionalFormatting sqref="O103:Q103">
    <cfRule type="containsText" dxfId="3044" priority="761" operator="containsText" text="外">
      <formula>NOT(ISERROR(SEARCH("外",O103)))</formula>
    </cfRule>
  </conditionalFormatting>
  <conditionalFormatting sqref="O103:Q103">
    <cfRule type="containsText" dxfId="3043" priority="760" operator="containsText" text="－">
      <formula>NOT(ISERROR(SEARCH("－",O103)))</formula>
    </cfRule>
  </conditionalFormatting>
  <conditionalFormatting sqref="R103:S103">
    <cfRule type="containsText" dxfId="3042" priority="755" operator="containsText" text="退">
      <formula>NOT(ISERROR(SEARCH("退",R103)))</formula>
    </cfRule>
    <cfRule type="containsText" dxfId="3041" priority="756" operator="containsText" text="入">
      <formula>NOT(ISERROR(SEARCH("入",R103)))</formula>
    </cfRule>
    <cfRule type="containsText" dxfId="3040" priority="757" operator="containsText" text="入,退">
      <formula>NOT(ISERROR(SEARCH("入,退",R103)))</formula>
    </cfRule>
    <cfRule type="containsText" dxfId="3039" priority="758" operator="containsText" text="入,退">
      <formula>NOT(ISERROR(SEARCH("入,退",R103)))</formula>
    </cfRule>
    <cfRule type="cellIs" dxfId="3038" priority="759" operator="equal">
      <formula>"休"</formula>
    </cfRule>
  </conditionalFormatting>
  <conditionalFormatting sqref="R103:S103">
    <cfRule type="containsText" dxfId="3037" priority="754" operator="containsText" text="外">
      <formula>NOT(ISERROR(SEARCH("外",R103)))</formula>
    </cfRule>
  </conditionalFormatting>
  <conditionalFormatting sqref="R103:S103">
    <cfRule type="containsText" dxfId="3036" priority="753" operator="containsText" text="－">
      <formula>NOT(ISERROR(SEARCH("－",R103)))</formula>
    </cfRule>
  </conditionalFormatting>
  <conditionalFormatting sqref="V103:X103">
    <cfRule type="containsText" dxfId="3035" priority="748" operator="containsText" text="退">
      <formula>NOT(ISERROR(SEARCH("退",V103)))</formula>
    </cfRule>
    <cfRule type="containsText" dxfId="3034" priority="749" operator="containsText" text="入">
      <formula>NOT(ISERROR(SEARCH("入",V103)))</formula>
    </cfRule>
    <cfRule type="containsText" dxfId="3033" priority="750" operator="containsText" text="入,退">
      <formula>NOT(ISERROR(SEARCH("入,退",V103)))</formula>
    </cfRule>
    <cfRule type="containsText" dxfId="3032" priority="751" operator="containsText" text="入,退">
      <formula>NOT(ISERROR(SEARCH("入,退",V103)))</formula>
    </cfRule>
    <cfRule type="cellIs" dxfId="3031" priority="752" operator="equal">
      <formula>"休"</formula>
    </cfRule>
  </conditionalFormatting>
  <conditionalFormatting sqref="V103:X103">
    <cfRule type="containsText" dxfId="3030" priority="747" operator="containsText" text="外">
      <formula>NOT(ISERROR(SEARCH("外",V103)))</formula>
    </cfRule>
  </conditionalFormatting>
  <conditionalFormatting sqref="V103:X103">
    <cfRule type="containsText" dxfId="3029" priority="746" operator="containsText" text="－">
      <formula>NOT(ISERROR(SEARCH("－",V103)))</formula>
    </cfRule>
  </conditionalFormatting>
  <conditionalFormatting sqref="Y103:Z103">
    <cfRule type="containsText" dxfId="3028" priority="741" operator="containsText" text="退">
      <formula>NOT(ISERROR(SEARCH("退",Y103)))</formula>
    </cfRule>
    <cfRule type="containsText" dxfId="3027" priority="742" operator="containsText" text="入">
      <formula>NOT(ISERROR(SEARCH("入",Y103)))</formula>
    </cfRule>
    <cfRule type="containsText" dxfId="3026" priority="743" operator="containsText" text="入,退">
      <formula>NOT(ISERROR(SEARCH("入,退",Y103)))</formula>
    </cfRule>
    <cfRule type="containsText" dxfId="3025" priority="744" operator="containsText" text="入,退">
      <formula>NOT(ISERROR(SEARCH("入,退",Y103)))</formula>
    </cfRule>
    <cfRule type="cellIs" dxfId="3024" priority="745" operator="equal">
      <formula>"休"</formula>
    </cfRule>
  </conditionalFormatting>
  <conditionalFormatting sqref="Y103:Z103">
    <cfRule type="containsText" dxfId="3023" priority="740" operator="containsText" text="外">
      <formula>NOT(ISERROR(SEARCH("外",Y103)))</formula>
    </cfRule>
  </conditionalFormatting>
  <conditionalFormatting sqref="Y103:Z103">
    <cfRule type="containsText" dxfId="3022" priority="739" operator="containsText" text="－">
      <formula>NOT(ISERROR(SEARCH("－",Y103)))</formula>
    </cfRule>
  </conditionalFormatting>
  <conditionalFormatting sqref="AC103:AE103">
    <cfRule type="containsText" dxfId="3021" priority="734" operator="containsText" text="退">
      <formula>NOT(ISERROR(SEARCH("退",AC103)))</formula>
    </cfRule>
    <cfRule type="containsText" dxfId="3020" priority="735" operator="containsText" text="入">
      <formula>NOT(ISERROR(SEARCH("入",AC103)))</formula>
    </cfRule>
    <cfRule type="containsText" dxfId="3019" priority="736" operator="containsText" text="入,退">
      <formula>NOT(ISERROR(SEARCH("入,退",AC103)))</formula>
    </cfRule>
    <cfRule type="containsText" dxfId="3018" priority="737" operator="containsText" text="入,退">
      <formula>NOT(ISERROR(SEARCH("入,退",AC103)))</formula>
    </cfRule>
    <cfRule type="cellIs" dxfId="3017" priority="738" operator="equal">
      <formula>"休"</formula>
    </cfRule>
  </conditionalFormatting>
  <conditionalFormatting sqref="AC103:AE103">
    <cfRule type="containsText" dxfId="3016" priority="733" operator="containsText" text="外">
      <formula>NOT(ISERROR(SEARCH("外",AC103)))</formula>
    </cfRule>
  </conditionalFormatting>
  <conditionalFormatting sqref="AC103:AE103">
    <cfRule type="containsText" dxfId="3015" priority="732" operator="containsText" text="－">
      <formula>NOT(ISERROR(SEARCH("－",AC103)))</formula>
    </cfRule>
  </conditionalFormatting>
  <conditionalFormatting sqref="AF103:AG103">
    <cfRule type="containsText" dxfId="3014" priority="727" operator="containsText" text="退">
      <formula>NOT(ISERROR(SEARCH("退",AF103)))</formula>
    </cfRule>
    <cfRule type="containsText" dxfId="3013" priority="728" operator="containsText" text="入">
      <formula>NOT(ISERROR(SEARCH("入",AF103)))</formula>
    </cfRule>
    <cfRule type="containsText" dxfId="3012" priority="729" operator="containsText" text="入,退">
      <formula>NOT(ISERROR(SEARCH("入,退",AF103)))</formula>
    </cfRule>
    <cfRule type="containsText" dxfId="3011" priority="730" operator="containsText" text="入,退">
      <formula>NOT(ISERROR(SEARCH("入,退",AF103)))</formula>
    </cfRule>
    <cfRule type="cellIs" dxfId="3010" priority="731" operator="equal">
      <formula>"休"</formula>
    </cfRule>
  </conditionalFormatting>
  <conditionalFormatting sqref="AF103:AG103">
    <cfRule type="containsText" dxfId="3009" priority="726" operator="containsText" text="外">
      <formula>NOT(ISERROR(SEARCH("外",AF103)))</formula>
    </cfRule>
  </conditionalFormatting>
  <conditionalFormatting sqref="AF103:AG103">
    <cfRule type="containsText" dxfId="3008" priority="725" operator="containsText" text="－">
      <formula>NOT(ISERROR(SEARCH("－",AF103)))</formula>
    </cfRule>
  </conditionalFormatting>
  <conditionalFormatting sqref="G124:AK124">
    <cfRule type="containsText" dxfId="3007" priority="723" operator="containsText" text="日">
      <formula>NOT(ISERROR(SEARCH("日",G124)))</formula>
    </cfRule>
    <cfRule type="containsText" dxfId="3006" priority="724" operator="containsText" text="土">
      <formula>NOT(ISERROR(SEARCH("土",G124)))</formula>
    </cfRule>
  </conditionalFormatting>
  <conditionalFormatting sqref="G124:AK124">
    <cfRule type="containsText" dxfId="3005" priority="716" operator="containsText" text="その他">
      <formula>NOT(ISERROR(SEARCH("その他",G124)))</formula>
    </cfRule>
    <cfRule type="containsText" dxfId="3004" priority="717" operator="containsText" text="冬休">
      <formula>NOT(ISERROR(SEARCH("冬休",G124)))</formula>
    </cfRule>
    <cfRule type="containsText" dxfId="3003" priority="718" operator="containsText" text="夏休">
      <formula>NOT(ISERROR(SEARCH("夏休",G124)))</formula>
    </cfRule>
    <cfRule type="containsText" dxfId="3002" priority="719" operator="containsText" text="製作">
      <formula>NOT(ISERROR(SEARCH("製作",G124)))</formula>
    </cfRule>
    <cfRule type="cellIs" dxfId="3001" priority="720" operator="equal">
      <formula>"中止,製作"</formula>
    </cfRule>
    <cfRule type="containsText" dxfId="3000" priority="721" operator="containsText" text="中止,製作,夏休,冬休,その他">
      <formula>NOT(ISERROR(SEARCH("中止,製作,夏休,冬休,その他",G124)))</formula>
    </cfRule>
    <cfRule type="containsText" dxfId="2999" priority="722" operator="containsText" text="中止">
      <formula>NOT(ISERROR(SEARCH("中止",G124)))</formula>
    </cfRule>
  </conditionalFormatting>
  <conditionalFormatting sqref="G131:AK131">
    <cfRule type="containsText" dxfId="2998" priority="714" operator="containsText" text="日">
      <formula>NOT(ISERROR(SEARCH("日",G131)))</formula>
    </cfRule>
    <cfRule type="containsText" dxfId="2997" priority="715" operator="containsText" text="土">
      <formula>NOT(ISERROR(SEARCH("土",G131)))</formula>
    </cfRule>
  </conditionalFormatting>
  <conditionalFormatting sqref="G131:AK131">
    <cfRule type="containsText" dxfId="2996" priority="707" operator="containsText" text="その他">
      <formula>NOT(ISERROR(SEARCH("その他",G131)))</formula>
    </cfRule>
    <cfRule type="containsText" dxfId="2995" priority="708" operator="containsText" text="冬休">
      <formula>NOT(ISERROR(SEARCH("冬休",G131)))</formula>
    </cfRule>
    <cfRule type="containsText" dxfId="2994" priority="709" operator="containsText" text="夏休">
      <formula>NOT(ISERROR(SEARCH("夏休",G131)))</formula>
    </cfRule>
    <cfRule type="containsText" dxfId="2993" priority="710" operator="containsText" text="製作">
      <formula>NOT(ISERROR(SEARCH("製作",G131)))</formula>
    </cfRule>
    <cfRule type="cellIs" dxfId="2992" priority="711" operator="equal">
      <formula>"中止,製作"</formula>
    </cfRule>
    <cfRule type="containsText" dxfId="2991" priority="712" operator="containsText" text="中止,製作,夏休,冬休,その他">
      <formula>NOT(ISERROR(SEARCH("中止,製作,夏休,冬休,その他",G131)))</formula>
    </cfRule>
    <cfRule type="containsText" dxfId="2990" priority="713" operator="containsText" text="中止">
      <formula>NOT(ISERROR(SEARCH("中止",G131)))</formula>
    </cfRule>
  </conditionalFormatting>
  <conditionalFormatting sqref="G136:AK136">
    <cfRule type="containsText" dxfId="2989" priority="705" operator="containsText" text="日">
      <formula>NOT(ISERROR(SEARCH("日",G136)))</formula>
    </cfRule>
    <cfRule type="containsText" dxfId="2988" priority="706" operator="containsText" text="土">
      <formula>NOT(ISERROR(SEARCH("土",G136)))</formula>
    </cfRule>
  </conditionalFormatting>
  <conditionalFormatting sqref="G136:AK136">
    <cfRule type="containsText" dxfId="2987" priority="698" operator="containsText" text="その他">
      <formula>NOT(ISERROR(SEARCH("その他",G136)))</formula>
    </cfRule>
    <cfRule type="containsText" dxfId="2986" priority="699" operator="containsText" text="冬休">
      <formula>NOT(ISERROR(SEARCH("冬休",G136)))</formula>
    </cfRule>
    <cfRule type="containsText" dxfId="2985" priority="700" operator="containsText" text="夏休">
      <formula>NOT(ISERROR(SEARCH("夏休",G136)))</formula>
    </cfRule>
    <cfRule type="containsText" dxfId="2984" priority="701" operator="containsText" text="製作">
      <formula>NOT(ISERROR(SEARCH("製作",G136)))</formula>
    </cfRule>
    <cfRule type="cellIs" dxfId="2983" priority="702" operator="equal">
      <formula>"中止,製作"</formula>
    </cfRule>
    <cfRule type="containsText" dxfId="2982" priority="703" operator="containsText" text="中止,製作,夏休,冬休,その他">
      <formula>NOT(ISERROR(SEARCH("中止,製作,夏休,冬休,その他",G136)))</formula>
    </cfRule>
    <cfRule type="containsText" dxfId="2981" priority="704" operator="containsText" text="中止">
      <formula>NOT(ISERROR(SEARCH("中止",G136)))</formula>
    </cfRule>
  </conditionalFormatting>
  <conditionalFormatting sqref="G127:J127 M127:N127 T127:U127 AH127:AK127 G130:AK130 H129:M129 K126:O126 G125:AK125 R126:V126 Y126:AC126 AF126:AK126 G128:AK128 O129:T129 V129:AK129">
    <cfRule type="containsText" dxfId="2980" priority="693" operator="containsText" text="退">
      <formula>NOT(ISERROR(SEARCH("退",G125)))</formula>
    </cfRule>
    <cfRule type="containsText" dxfId="2979" priority="694" operator="containsText" text="入">
      <formula>NOT(ISERROR(SEARCH("入",G125)))</formula>
    </cfRule>
    <cfRule type="containsText" dxfId="2978" priority="695" operator="containsText" text="入,退">
      <formula>NOT(ISERROR(SEARCH("入,退",G125)))</formula>
    </cfRule>
    <cfRule type="containsText" dxfId="2977" priority="696" operator="containsText" text="入,退">
      <formula>NOT(ISERROR(SEARCH("入,退",G125)))</formula>
    </cfRule>
    <cfRule type="cellIs" dxfId="2976" priority="697" operator="equal">
      <formula>"休"</formula>
    </cfRule>
  </conditionalFormatting>
  <conditionalFormatting sqref="G127:J127 M127:N127 T127:U127 AH127:AK127 G130:AK130 H129:M129 K126:O126 G125:AK125 R126:V126 Y126:AC126 AF126:AK126 G128:AK128 O129:T129 V129:AK129">
    <cfRule type="containsText" dxfId="2975" priority="692" operator="containsText" text="外">
      <formula>NOT(ISERROR(SEARCH("外",G125)))</formula>
    </cfRule>
  </conditionalFormatting>
  <conditionalFormatting sqref="G127:J127 M127:N127 T127:U127 AH127:AK127 G130:AK130 H129:M129 K126:O126 G125:AK125 R126:V126 Y126:AC126 AF126:AK126 G128:AK128 O129:T129 V129:AK129">
    <cfRule type="containsText" dxfId="2974" priority="691" operator="containsText" text="－">
      <formula>NOT(ISERROR(SEARCH("－",G125)))</formula>
    </cfRule>
  </conditionalFormatting>
  <conditionalFormatting sqref="G132:AK135">
    <cfRule type="containsText" dxfId="2973" priority="686" operator="containsText" text="退">
      <formula>NOT(ISERROR(SEARCH("退",G132)))</formula>
    </cfRule>
    <cfRule type="containsText" dxfId="2972" priority="687" operator="containsText" text="入">
      <formula>NOT(ISERROR(SEARCH("入",G132)))</formula>
    </cfRule>
    <cfRule type="containsText" dxfId="2971" priority="688" operator="containsText" text="入,退">
      <formula>NOT(ISERROR(SEARCH("入,退",G132)))</formula>
    </cfRule>
    <cfRule type="containsText" dxfId="2970" priority="689" operator="containsText" text="入,退">
      <formula>NOT(ISERROR(SEARCH("入,退",G132)))</formula>
    </cfRule>
    <cfRule type="cellIs" dxfId="2969" priority="690" operator="equal">
      <formula>"休"</formula>
    </cfRule>
  </conditionalFormatting>
  <conditionalFormatting sqref="G132:AK135">
    <cfRule type="containsText" dxfId="2968" priority="685" operator="containsText" text="外">
      <formula>NOT(ISERROR(SEARCH("外",G132)))</formula>
    </cfRule>
  </conditionalFormatting>
  <conditionalFormatting sqref="G132:AK135">
    <cfRule type="containsText" dxfId="2967" priority="684" operator="containsText" text="－">
      <formula>NOT(ISERROR(SEARCH("－",G132)))</formula>
    </cfRule>
  </conditionalFormatting>
  <conditionalFormatting sqref="G137:AK140">
    <cfRule type="containsText" dxfId="2966" priority="679" operator="containsText" text="退">
      <formula>NOT(ISERROR(SEARCH("退",G137)))</formula>
    </cfRule>
    <cfRule type="containsText" dxfId="2965" priority="680" operator="containsText" text="入">
      <formula>NOT(ISERROR(SEARCH("入",G137)))</formula>
    </cfRule>
    <cfRule type="containsText" dxfId="2964" priority="681" operator="containsText" text="入,退">
      <formula>NOT(ISERROR(SEARCH("入,退",G137)))</formula>
    </cfRule>
    <cfRule type="containsText" dxfId="2963" priority="682" operator="containsText" text="入,退">
      <formula>NOT(ISERROR(SEARCH("入,退",G137)))</formula>
    </cfRule>
    <cfRule type="cellIs" dxfId="2962" priority="683" operator="equal">
      <formula>"休"</formula>
    </cfRule>
  </conditionalFormatting>
  <conditionalFormatting sqref="G137:AK140">
    <cfRule type="containsText" dxfId="2961" priority="678" operator="containsText" text="外">
      <formula>NOT(ISERROR(SEARCH("外",G137)))</formula>
    </cfRule>
  </conditionalFormatting>
  <conditionalFormatting sqref="G137:AK140">
    <cfRule type="containsText" dxfId="2960" priority="677" operator="containsText" text="－">
      <formula>NOT(ISERROR(SEARCH("－",G137)))</formula>
    </cfRule>
  </conditionalFormatting>
  <conditionalFormatting sqref="G126:H126">
    <cfRule type="containsText" dxfId="2959" priority="672" operator="containsText" text="退">
      <formula>NOT(ISERROR(SEARCH("退",G126)))</formula>
    </cfRule>
    <cfRule type="containsText" dxfId="2958" priority="673" operator="containsText" text="入">
      <formula>NOT(ISERROR(SEARCH("入",G126)))</formula>
    </cfRule>
    <cfRule type="containsText" dxfId="2957" priority="674" operator="containsText" text="入,退">
      <formula>NOT(ISERROR(SEARCH("入,退",G126)))</formula>
    </cfRule>
    <cfRule type="containsText" dxfId="2956" priority="675" operator="containsText" text="入,退">
      <formula>NOT(ISERROR(SEARCH("入,退",G126)))</formula>
    </cfRule>
    <cfRule type="cellIs" dxfId="2955" priority="676" operator="equal">
      <formula>"休"</formula>
    </cfRule>
  </conditionalFormatting>
  <conditionalFormatting sqref="G126:H126">
    <cfRule type="containsText" dxfId="2954" priority="671" operator="containsText" text="外">
      <formula>NOT(ISERROR(SEARCH("外",G126)))</formula>
    </cfRule>
  </conditionalFormatting>
  <conditionalFormatting sqref="G126:H126">
    <cfRule type="containsText" dxfId="2953" priority="670" operator="containsText" text="－">
      <formula>NOT(ISERROR(SEARCH("－",G126)))</formula>
    </cfRule>
  </conditionalFormatting>
  <conditionalFormatting sqref="K127:L127">
    <cfRule type="containsText" dxfId="2952" priority="665" operator="containsText" text="退">
      <formula>NOT(ISERROR(SEARCH("退",K127)))</formula>
    </cfRule>
    <cfRule type="containsText" dxfId="2951" priority="666" operator="containsText" text="入">
      <formula>NOT(ISERROR(SEARCH("入",K127)))</formula>
    </cfRule>
    <cfRule type="containsText" dxfId="2950" priority="667" operator="containsText" text="入,退">
      <formula>NOT(ISERROR(SEARCH("入,退",K127)))</formula>
    </cfRule>
    <cfRule type="containsText" dxfId="2949" priority="668" operator="containsText" text="入,退">
      <formula>NOT(ISERROR(SEARCH("入,退",K127)))</formula>
    </cfRule>
    <cfRule type="cellIs" dxfId="2948" priority="669" operator="equal">
      <formula>"休"</formula>
    </cfRule>
  </conditionalFormatting>
  <conditionalFormatting sqref="K127:L127">
    <cfRule type="containsText" dxfId="2947" priority="664" operator="containsText" text="外">
      <formula>NOT(ISERROR(SEARCH("外",K127)))</formula>
    </cfRule>
  </conditionalFormatting>
  <conditionalFormatting sqref="K127:L127">
    <cfRule type="containsText" dxfId="2946" priority="663" operator="containsText" text="－">
      <formula>NOT(ISERROR(SEARCH("－",K127)))</formula>
    </cfRule>
  </conditionalFormatting>
  <conditionalFormatting sqref="G129">
    <cfRule type="containsText" dxfId="2945" priority="658" operator="containsText" text="退">
      <formula>NOT(ISERROR(SEARCH("退",G129)))</formula>
    </cfRule>
    <cfRule type="containsText" dxfId="2944" priority="659" operator="containsText" text="入">
      <formula>NOT(ISERROR(SEARCH("入",G129)))</formula>
    </cfRule>
    <cfRule type="containsText" dxfId="2943" priority="660" operator="containsText" text="入,退">
      <formula>NOT(ISERROR(SEARCH("入,退",G129)))</formula>
    </cfRule>
    <cfRule type="containsText" dxfId="2942" priority="661" operator="containsText" text="入,退">
      <formula>NOT(ISERROR(SEARCH("入,退",G129)))</formula>
    </cfRule>
    <cfRule type="cellIs" dxfId="2941" priority="662" operator="equal">
      <formula>"休"</formula>
    </cfRule>
  </conditionalFormatting>
  <conditionalFormatting sqref="G129">
    <cfRule type="containsText" dxfId="2940" priority="657" operator="containsText" text="外">
      <formula>NOT(ISERROR(SEARCH("外",G129)))</formula>
    </cfRule>
  </conditionalFormatting>
  <conditionalFormatting sqref="G129">
    <cfRule type="containsText" dxfId="2939" priority="656" operator="containsText" text="－">
      <formula>NOT(ISERROR(SEARCH("－",G129)))</formula>
    </cfRule>
  </conditionalFormatting>
  <conditionalFormatting sqref="N129">
    <cfRule type="containsText" dxfId="2938" priority="651" operator="containsText" text="退">
      <formula>NOT(ISERROR(SEARCH("退",N129)))</formula>
    </cfRule>
    <cfRule type="containsText" dxfId="2937" priority="652" operator="containsText" text="入">
      <formula>NOT(ISERROR(SEARCH("入",N129)))</formula>
    </cfRule>
    <cfRule type="containsText" dxfId="2936" priority="653" operator="containsText" text="入,退">
      <formula>NOT(ISERROR(SEARCH("入,退",N129)))</formula>
    </cfRule>
    <cfRule type="containsText" dxfId="2935" priority="654" operator="containsText" text="入,退">
      <formula>NOT(ISERROR(SEARCH("入,退",N129)))</formula>
    </cfRule>
    <cfRule type="cellIs" dxfId="2934" priority="655" operator="equal">
      <formula>"休"</formula>
    </cfRule>
  </conditionalFormatting>
  <conditionalFormatting sqref="N129">
    <cfRule type="containsText" dxfId="2933" priority="650" operator="containsText" text="外">
      <formula>NOT(ISERROR(SEARCH("外",N129)))</formula>
    </cfRule>
  </conditionalFormatting>
  <conditionalFormatting sqref="N129">
    <cfRule type="containsText" dxfId="2932" priority="649" operator="containsText" text="－">
      <formula>NOT(ISERROR(SEARCH("－",N129)))</formula>
    </cfRule>
  </conditionalFormatting>
  <conditionalFormatting sqref="U129">
    <cfRule type="containsText" dxfId="2931" priority="644" operator="containsText" text="退">
      <formula>NOT(ISERROR(SEARCH("退",U129)))</formula>
    </cfRule>
    <cfRule type="containsText" dxfId="2930" priority="645" operator="containsText" text="入">
      <formula>NOT(ISERROR(SEARCH("入",U129)))</formula>
    </cfRule>
    <cfRule type="containsText" dxfId="2929" priority="646" operator="containsText" text="入,退">
      <formula>NOT(ISERROR(SEARCH("入,退",U129)))</formula>
    </cfRule>
    <cfRule type="containsText" dxfId="2928" priority="647" operator="containsText" text="入,退">
      <formula>NOT(ISERROR(SEARCH("入,退",U129)))</formula>
    </cfRule>
    <cfRule type="cellIs" dxfId="2927" priority="648" operator="equal">
      <formula>"休"</formula>
    </cfRule>
  </conditionalFormatting>
  <conditionalFormatting sqref="U129">
    <cfRule type="containsText" dxfId="2926" priority="643" operator="containsText" text="外">
      <formula>NOT(ISERROR(SEARCH("外",U129)))</formula>
    </cfRule>
  </conditionalFormatting>
  <conditionalFormatting sqref="U129">
    <cfRule type="containsText" dxfId="2925" priority="642" operator="containsText" text="－">
      <formula>NOT(ISERROR(SEARCH("－",U129)))</formula>
    </cfRule>
  </conditionalFormatting>
  <conditionalFormatting sqref="O127:Q127">
    <cfRule type="containsText" dxfId="2924" priority="637" operator="containsText" text="退">
      <formula>NOT(ISERROR(SEARCH("退",O127)))</formula>
    </cfRule>
    <cfRule type="containsText" dxfId="2923" priority="638" operator="containsText" text="入">
      <formula>NOT(ISERROR(SEARCH("入",O127)))</formula>
    </cfRule>
    <cfRule type="containsText" dxfId="2922" priority="639" operator="containsText" text="入,退">
      <formula>NOT(ISERROR(SEARCH("入,退",O127)))</formula>
    </cfRule>
    <cfRule type="containsText" dxfId="2921" priority="640" operator="containsText" text="入,退">
      <formula>NOT(ISERROR(SEARCH("入,退",O127)))</formula>
    </cfRule>
    <cfRule type="cellIs" dxfId="2920" priority="641" operator="equal">
      <formula>"休"</formula>
    </cfRule>
  </conditionalFormatting>
  <conditionalFormatting sqref="O127:Q127">
    <cfRule type="containsText" dxfId="2919" priority="636" operator="containsText" text="外">
      <formula>NOT(ISERROR(SEARCH("外",O127)))</formula>
    </cfRule>
  </conditionalFormatting>
  <conditionalFormatting sqref="O127:Q127">
    <cfRule type="containsText" dxfId="2918" priority="635" operator="containsText" text="－">
      <formula>NOT(ISERROR(SEARCH("－",O127)))</formula>
    </cfRule>
  </conditionalFormatting>
  <conditionalFormatting sqref="R127:S127">
    <cfRule type="containsText" dxfId="2917" priority="630" operator="containsText" text="退">
      <formula>NOT(ISERROR(SEARCH("退",R127)))</formula>
    </cfRule>
    <cfRule type="containsText" dxfId="2916" priority="631" operator="containsText" text="入">
      <formula>NOT(ISERROR(SEARCH("入",R127)))</formula>
    </cfRule>
    <cfRule type="containsText" dxfId="2915" priority="632" operator="containsText" text="入,退">
      <formula>NOT(ISERROR(SEARCH("入,退",R127)))</formula>
    </cfRule>
    <cfRule type="containsText" dxfId="2914" priority="633" operator="containsText" text="入,退">
      <formula>NOT(ISERROR(SEARCH("入,退",R127)))</formula>
    </cfRule>
    <cfRule type="cellIs" dxfId="2913" priority="634" operator="equal">
      <formula>"休"</formula>
    </cfRule>
  </conditionalFormatting>
  <conditionalFormatting sqref="R127:S127">
    <cfRule type="containsText" dxfId="2912" priority="629" operator="containsText" text="外">
      <formula>NOT(ISERROR(SEARCH("外",R127)))</formula>
    </cfRule>
  </conditionalFormatting>
  <conditionalFormatting sqref="R127:S127">
    <cfRule type="containsText" dxfId="2911" priority="628" operator="containsText" text="－">
      <formula>NOT(ISERROR(SEARCH("－",R127)))</formula>
    </cfRule>
  </conditionalFormatting>
  <conditionalFormatting sqref="V127:X127">
    <cfRule type="containsText" dxfId="2910" priority="623" operator="containsText" text="退">
      <formula>NOT(ISERROR(SEARCH("退",V127)))</formula>
    </cfRule>
    <cfRule type="containsText" dxfId="2909" priority="624" operator="containsText" text="入">
      <formula>NOT(ISERROR(SEARCH("入",V127)))</formula>
    </cfRule>
    <cfRule type="containsText" dxfId="2908" priority="625" operator="containsText" text="入,退">
      <formula>NOT(ISERROR(SEARCH("入,退",V127)))</formula>
    </cfRule>
    <cfRule type="containsText" dxfId="2907" priority="626" operator="containsText" text="入,退">
      <formula>NOT(ISERROR(SEARCH("入,退",V127)))</formula>
    </cfRule>
    <cfRule type="cellIs" dxfId="2906" priority="627" operator="equal">
      <formula>"休"</formula>
    </cfRule>
  </conditionalFormatting>
  <conditionalFormatting sqref="V127:X127">
    <cfRule type="containsText" dxfId="2905" priority="622" operator="containsText" text="外">
      <formula>NOT(ISERROR(SEARCH("外",V127)))</formula>
    </cfRule>
  </conditionalFormatting>
  <conditionalFormatting sqref="V127:X127">
    <cfRule type="containsText" dxfId="2904" priority="621" operator="containsText" text="－">
      <formula>NOT(ISERROR(SEARCH("－",V127)))</formula>
    </cfRule>
  </conditionalFormatting>
  <conditionalFormatting sqref="Y127:Z127">
    <cfRule type="containsText" dxfId="2903" priority="616" operator="containsText" text="退">
      <formula>NOT(ISERROR(SEARCH("退",Y127)))</formula>
    </cfRule>
    <cfRule type="containsText" dxfId="2902" priority="617" operator="containsText" text="入">
      <formula>NOT(ISERROR(SEARCH("入",Y127)))</formula>
    </cfRule>
    <cfRule type="containsText" dxfId="2901" priority="618" operator="containsText" text="入,退">
      <formula>NOT(ISERROR(SEARCH("入,退",Y127)))</formula>
    </cfRule>
    <cfRule type="containsText" dxfId="2900" priority="619" operator="containsText" text="入,退">
      <formula>NOT(ISERROR(SEARCH("入,退",Y127)))</formula>
    </cfRule>
    <cfRule type="cellIs" dxfId="2899" priority="620" operator="equal">
      <formula>"休"</formula>
    </cfRule>
  </conditionalFormatting>
  <conditionalFormatting sqref="Y127:Z127">
    <cfRule type="containsText" dxfId="2898" priority="615" operator="containsText" text="外">
      <formula>NOT(ISERROR(SEARCH("外",Y127)))</formula>
    </cfRule>
  </conditionalFormatting>
  <conditionalFormatting sqref="Y127:Z127">
    <cfRule type="containsText" dxfId="2897" priority="614" operator="containsText" text="－">
      <formula>NOT(ISERROR(SEARCH("－",Y127)))</formula>
    </cfRule>
  </conditionalFormatting>
  <conditionalFormatting sqref="AF127:AG127">
    <cfRule type="containsText" dxfId="2896" priority="609" operator="containsText" text="退">
      <formula>NOT(ISERROR(SEARCH("退",AF127)))</formula>
    </cfRule>
    <cfRule type="containsText" dxfId="2895" priority="610" operator="containsText" text="入">
      <formula>NOT(ISERROR(SEARCH("入",AF127)))</formula>
    </cfRule>
    <cfRule type="containsText" dxfId="2894" priority="611" operator="containsText" text="入,退">
      <formula>NOT(ISERROR(SEARCH("入,退",AF127)))</formula>
    </cfRule>
    <cfRule type="containsText" dxfId="2893" priority="612" operator="containsText" text="入,退">
      <formula>NOT(ISERROR(SEARCH("入,退",AF127)))</formula>
    </cfRule>
    <cfRule type="cellIs" dxfId="2892" priority="613" operator="equal">
      <formula>"休"</formula>
    </cfRule>
  </conditionalFormatting>
  <conditionalFormatting sqref="AF127:AG127">
    <cfRule type="containsText" dxfId="2891" priority="608" operator="containsText" text="外">
      <formula>NOT(ISERROR(SEARCH("外",AF127)))</formula>
    </cfRule>
  </conditionalFormatting>
  <conditionalFormatting sqref="AF127:AG127">
    <cfRule type="containsText" dxfId="2890" priority="607" operator="containsText" text="－">
      <formula>NOT(ISERROR(SEARCH("－",AF127)))</formula>
    </cfRule>
  </conditionalFormatting>
  <conditionalFormatting sqref="I126:J126">
    <cfRule type="containsText" dxfId="2889" priority="602" operator="containsText" text="退">
      <formula>NOT(ISERROR(SEARCH("退",I126)))</formula>
    </cfRule>
    <cfRule type="containsText" dxfId="2888" priority="603" operator="containsText" text="入">
      <formula>NOT(ISERROR(SEARCH("入",I126)))</formula>
    </cfRule>
    <cfRule type="containsText" dxfId="2887" priority="604" operator="containsText" text="入,退">
      <formula>NOT(ISERROR(SEARCH("入,退",I126)))</formula>
    </cfRule>
    <cfRule type="containsText" dxfId="2886" priority="605" operator="containsText" text="入,退">
      <formula>NOT(ISERROR(SEARCH("入,退",I126)))</formula>
    </cfRule>
    <cfRule type="cellIs" dxfId="2885" priority="606" operator="equal">
      <formula>"休"</formula>
    </cfRule>
  </conditionalFormatting>
  <conditionalFormatting sqref="I126:J126">
    <cfRule type="containsText" dxfId="2884" priority="601" operator="containsText" text="外">
      <formula>NOT(ISERROR(SEARCH("外",I126)))</formula>
    </cfRule>
  </conditionalFormatting>
  <conditionalFormatting sqref="I126:J126">
    <cfRule type="containsText" dxfId="2883" priority="600" operator="containsText" text="－">
      <formula>NOT(ISERROR(SEARCH("－",I126)))</formula>
    </cfRule>
  </conditionalFormatting>
  <conditionalFormatting sqref="P126:Q126">
    <cfRule type="containsText" dxfId="2882" priority="595" operator="containsText" text="退">
      <formula>NOT(ISERROR(SEARCH("退",P126)))</formula>
    </cfRule>
    <cfRule type="containsText" dxfId="2881" priority="596" operator="containsText" text="入">
      <formula>NOT(ISERROR(SEARCH("入",P126)))</formula>
    </cfRule>
    <cfRule type="containsText" dxfId="2880" priority="597" operator="containsText" text="入,退">
      <formula>NOT(ISERROR(SEARCH("入,退",P126)))</formula>
    </cfRule>
    <cfRule type="containsText" dxfId="2879" priority="598" operator="containsText" text="入,退">
      <formula>NOT(ISERROR(SEARCH("入,退",P126)))</formula>
    </cfRule>
    <cfRule type="cellIs" dxfId="2878" priority="599" operator="equal">
      <formula>"休"</formula>
    </cfRule>
  </conditionalFormatting>
  <conditionalFormatting sqref="P126:Q126">
    <cfRule type="containsText" dxfId="2877" priority="594" operator="containsText" text="外">
      <formula>NOT(ISERROR(SEARCH("外",P126)))</formula>
    </cfRule>
  </conditionalFormatting>
  <conditionalFormatting sqref="P126:Q126">
    <cfRule type="containsText" dxfId="2876" priority="593" operator="containsText" text="－">
      <formula>NOT(ISERROR(SEARCH("－",P126)))</formula>
    </cfRule>
  </conditionalFormatting>
  <conditionalFormatting sqref="W126:X126">
    <cfRule type="containsText" dxfId="2875" priority="588" operator="containsText" text="退">
      <formula>NOT(ISERROR(SEARCH("退",W126)))</formula>
    </cfRule>
    <cfRule type="containsText" dxfId="2874" priority="589" operator="containsText" text="入">
      <formula>NOT(ISERROR(SEARCH("入",W126)))</formula>
    </cfRule>
    <cfRule type="containsText" dxfId="2873" priority="590" operator="containsText" text="入,退">
      <formula>NOT(ISERROR(SEARCH("入,退",W126)))</formula>
    </cfRule>
    <cfRule type="containsText" dxfId="2872" priority="591" operator="containsText" text="入,退">
      <formula>NOT(ISERROR(SEARCH("入,退",W126)))</formula>
    </cfRule>
    <cfRule type="cellIs" dxfId="2871" priority="592" operator="equal">
      <formula>"休"</formula>
    </cfRule>
  </conditionalFormatting>
  <conditionalFormatting sqref="W126:X126">
    <cfRule type="containsText" dxfId="2870" priority="587" operator="containsText" text="外">
      <formula>NOT(ISERROR(SEARCH("外",W126)))</formula>
    </cfRule>
  </conditionalFormatting>
  <conditionalFormatting sqref="W126:X126">
    <cfRule type="containsText" dxfId="2869" priority="586" operator="containsText" text="－">
      <formula>NOT(ISERROR(SEARCH("－",W126)))</formula>
    </cfRule>
  </conditionalFormatting>
  <conditionalFormatting sqref="AD126:AE126">
    <cfRule type="containsText" dxfId="2868" priority="581" operator="containsText" text="退">
      <formula>NOT(ISERROR(SEARCH("退",AD126)))</formula>
    </cfRule>
    <cfRule type="containsText" dxfId="2867" priority="582" operator="containsText" text="入">
      <formula>NOT(ISERROR(SEARCH("入",AD126)))</formula>
    </cfRule>
    <cfRule type="containsText" dxfId="2866" priority="583" operator="containsText" text="入,退">
      <formula>NOT(ISERROR(SEARCH("入,退",AD126)))</formula>
    </cfRule>
    <cfRule type="containsText" dxfId="2865" priority="584" operator="containsText" text="入,退">
      <formula>NOT(ISERROR(SEARCH("入,退",AD126)))</formula>
    </cfRule>
    <cfRule type="cellIs" dxfId="2864" priority="585" operator="equal">
      <formula>"休"</formula>
    </cfRule>
  </conditionalFormatting>
  <conditionalFormatting sqref="AD126:AE126">
    <cfRule type="containsText" dxfId="2863" priority="580" operator="containsText" text="外">
      <formula>NOT(ISERROR(SEARCH("外",AD126)))</formula>
    </cfRule>
  </conditionalFormatting>
  <conditionalFormatting sqref="AD126:AE126">
    <cfRule type="containsText" dxfId="2862" priority="579" operator="containsText" text="－">
      <formula>NOT(ISERROR(SEARCH("－",AD126)))</formula>
    </cfRule>
  </conditionalFormatting>
  <conditionalFormatting sqref="AA127:AB127">
    <cfRule type="containsText" dxfId="2861" priority="574" operator="containsText" text="退">
      <formula>NOT(ISERROR(SEARCH("退",AA127)))</formula>
    </cfRule>
    <cfRule type="containsText" dxfId="2860" priority="575" operator="containsText" text="入">
      <formula>NOT(ISERROR(SEARCH("入",AA127)))</formula>
    </cfRule>
    <cfRule type="containsText" dxfId="2859" priority="576" operator="containsText" text="入,退">
      <formula>NOT(ISERROR(SEARCH("入,退",AA127)))</formula>
    </cfRule>
    <cfRule type="containsText" dxfId="2858" priority="577" operator="containsText" text="入,退">
      <formula>NOT(ISERROR(SEARCH("入,退",AA127)))</formula>
    </cfRule>
    <cfRule type="cellIs" dxfId="2857" priority="578" operator="equal">
      <formula>"休"</formula>
    </cfRule>
  </conditionalFormatting>
  <conditionalFormatting sqref="AA127:AB127">
    <cfRule type="containsText" dxfId="2856" priority="573" operator="containsText" text="外">
      <formula>NOT(ISERROR(SEARCH("外",AA127)))</formula>
    </cfRule>
  </conditionalFormatting>
  <conditionalFormatting sqref="AA127:AB127">
    <cfRule type="containsText" dxfId="2855" priority="572" operator="containsText" text="－">
      <formula>NOT(ISERROR(SEARCH("－",AA127)))</formula>
    </cfRule>
  </conditionalFormatting>
  <conditionalFormatting sqref="AC127:AE127">
    <cfRule type="containsText" dxfId="2854" priority="567" operator="containsText" text="退">
      <formula>NOT(ISERROR(SEARCH("退",AC127)))</formula>
    </cfRule>
    <cfRule type="containsText" dxfId="2853" priority="568" operator="containsText" text="入">
      <formula>NOT(ISERROR(SEARCH("入",AC127)))</formula>
    </cfRule>
    <cfRule type="containsText" dxfId="2852" priority="569" operator="containsText" text="入,退">
      <formula>NOT(ISERROR(SEARCH("入,退",AC127)))</formula>
    </cfRule>
    <cfRule type="containsText" dxfId="2851" priority="570" operator="containsText" text="入,退">
      <formula>NOT(ISERROR(SEARCH("入,退",AC127)))</formula>
    </cfRule>
    <cfRule type="cellIs" dxfId="2850" priority="571" operator="equal">
      <formula>"休"</formula>
    </cfRule>
  </conditionalFormatting>
  <conditionalFormatting sqref="AC127:AE127">
    <cfRule type="containsText" dxfId="2849" priority="566" operator="containsText" text="外">
      <formula>NOT(ISERROR(SEARCH("外",AC127)))</formula>
    </cfRule>
  </conditionalFormatting>
  <conditionalFormatting sqref="AC127:AE127">
    <cfRule type="containsText" dxfId="2848" priority="565" operator="containsText" text="－">
      <formula>NOT(ISERROR(SEARCH("－",AC127)))</formula>
    </cfRule>
  </conditionalFormatting>
  <conditionalFormatting sqref="G148:AK148">
    <cfRule type="containsText" dxfId="2847" priority="563" operator="containsText" text="日">
      <formula>NOT(ISERROR(SEARCH("日",G148)))</formula>
    </cfRule>
    <cfRule type="containsText" dxfId="2846" priority="564" operator="containsText" text="土">
      <formula>NOT(ISERROR(SEARCH("土",G148)))</formula>
    </cfRule>
  </conditionalFormatting>
  <conditionalFormatting sqref="G148:AK148">
    <cfRule type="containsText" dxfId="2845" priority="556" operator="containsText" text="その他">
      <formula>NOT(ISERROR(SEARCH("その他",G148)))</formula>
    </cfRule>
    <cfRule type="containsText" dxfId="2844" priority="557" operator="containsText" text="冬休">
      <formula>NOT(ISERROR(SEARCH("冬休",G148)))</formula>
    </cfRule>
    <cfRule type="containsText" dxfId="2843" priority="558" operator="containsText" text="夏休">
      <formula>NOT(ISERROR(SEARCH("夏休",G148)))</formula>
    </cfRule>
    <cfRule type="containsText" dxfId="2842" priority="559" operator="containsText" text="製作">
      <formula>NOT(ISERROR(SEARCH("製作",G148)))</formula>
    </cfRule>
    <cfRule type="cellIs" dxfId="2841" priority="560" operator="equal">
      <formula>"中止,製作"</formula>
    </cfRule>
    <cfRule type="containsText" dxfId="2840" priority="561" operator="containsText" text="中止,製作,夏休,冬休,その他">
      <formula>NOT(ISERROR(SEARCH("中止,製作,夏休,冬休,その他",G148)))</formula>
    </cfRule>
    <cfRule type="containsText" dxfId="2839" priority="562" operator="containsText" text="中止">
      <formula>NOT(ISERROR(SEARCH("中止",G148)))</formula>
    </cfRule>
  </conditionalFormatting>
  <conditionalFormatting sqref="G155:AK155">
    <cfRule type="containsText" dxfId="2838" priority="554" operator="containsText" text="日">
      <formula>NOT(ISERROR(SEARCH("日",G155)))</formula>
    </cfRule>
    <cfRule type="containsText" dxfId="2837" priority="555" operator="containsText" text="土">
      <formula>NOT(ISERROR(SEARCH("土",G155)))</formula>
    </cfRule>
  </conditionalFormatting>
  <conditionalFormatting sqref="G155:AK155">
    <cfRule type="containsText" dxfId="2836" priority="547" operator="containsText" text="その他">
      <formula>NOT(ISERROR(SEARCH("その他",G155)))</formula>
    </cfRule>
    <cfRule type="containsText" dxfId="2835" priority="548" operator="containsText" text="冬休">
      <formula>NOT(ISERROR(SEARCH("冬休",G155)))</formula>
    </cfRule>
    <cfRule type="containsText" dxfId="2834" priority="549" operator="containsText" text="夏休">
      <formula>NOT(ISERROR(SEARCH("夏休",G155)))</formula>
    </cfRule>
    <cfRule type="containsText" dxfId="2833" priority="550" operator="containsText" text="製作">
      <formula>NOT(ISERROR(SEARCH("製作",G155)))</formula>
    </cfRule>
    <cfRule type="cellIs" dxfId="2832" priority="551" operator="equal">
      <formula>"中止,製作"</formula>
    </cfRule>
    <cfRule type="containsText" dxfId="2831" priority="552" operator="containsText" text="中止,製作,夏休,冬休,その他">
      <formula>NOT(ISERROR(SEARCH("中止,製作,夏休,冬休,その他",G155)))</formula>
    </cfRule>
    <cfRule type="containsText" dxfId="2830" priority="553" operator="containsText" text="中止">
      <formula>NOT(ISERROR(SEARCH("中止",G155)))</formula>
    </cfRule>
  </conditionalFormatting>
  <conditionalFormatting sqref="G160:AK160">
    <cfRule type="containsText" dxfId="2829" priority="545" operator="containsText" text="日">
      <formula>NOT(ISERROR(SEARCH("日",G160)))</formula>
    </cfRule>
    <cfRule type="containsText" dxfId="2828" priority="546" operator="containsText" text="土">
      <formula>NOT(ISERROR(SEARCH("土",G160)))</formula>
    </cfRule>
  </conditionalFormatting>
  <conditionalFormatting sqref="G160:AK160">
    <cfRule type="containsText" dxfId="2827" priority="538" operator="containsText" text="その他">
      <formula>NOT(ISERROR(SEARCH("その他",G160)))</formula>
    </cfRule>
    <cfRule type="containsText" dxfId="2826" priority="539" operator="containsText" text="冬休">
      <formula>NOT(ISERROR(SEARCH("冬休",G160)))</formula>
    </cfRule>
    <cfRule type="containsText" dxfId="2825" priority="540" operator="containsText" text="夏休">
      <formula>NOT(ISERROR(SEARCH("夏休",G160)))</formula>
    </cfRule>
    <cfRule type="containsText" dxfId="2824" priority="541" operator="containsText" text="製作">
      <formula>NOT(ISERROR(SEARCH("製作",G160)))</formula>
    </cfRule>
    <cfRule type="cellIs" dxfId="2823" priority="542" operator="equal">
      <formula>"中止,製作"</formula>
    </cfRule>
    <cfRule type="containsText" dxfId="2822" priority="543" operator="containsText" text="中止,製作,夏休,冬休,その他">
      <formula>NOT(ISERROR(SEARCH("中止,製作,夏休,冬休,その他",G160)))</formula>
    </cfRule>
    <cfRule type="containsText" dxfId="2821" priority="544" operator="containsText" text="中止">
      <formula>NOT(ISERROR(SEARCH("中止",G160)))</formula>
    </cfRule>
  </conditionalFormatting>
  <conditionalFormatting sqref="G151:J151 M151:N151 AH151:AK151 G154:AK154 H153:M153 K150:O150 G152:AK152 O153:T153 V153:AK153 G149:AK149 R150:V150 Y150:AC150 AF150:AK150">
    <cfRule type="containsText" dxfId="2820" priority="533" operator="containsText" text="退">
      <formula>NOT(ISERROR(SEARCH("退",G149)))</formula>
    </cfRule>
    <cfRule type="containsText" dxfId="2819" priority="534" operator="containsText" text="入">
      <formula>NOT(ISERROR(SEARCH("入",G149)))</formula>
    </cfRule>
    <cfRule type="containsText" dxfId="2818" priority="535" operator="containsText" text="入,退">
      <formula>NOT(ISERROR(SEARCH("入,退",G149)))</formula>
    </cfRule>
    <cfRule type="containsText" dxfId="2817" priority="536" operator="containsText" text="入,退">
      <formula>NOT(ISERROR(SEARCH("入,退",G149)))</formula>
    </cfRule>
    <cfRule type="cellIs" dxfId="2816" priority="537" operator="equal">
      <formula>"休"</formula>
    </cfRule>
  </conditionalFormatting>
  <conditionalFormatting sqref="G151:J151 M151:N151 AH151:AK151 G154:AK154 H153:M153 K150:O150 G152:AK152 O153:T153 V153:AK153 G149:AK149 R150:V150 Y150:AC150 AF150:AK150">
    <cfRule type="containsText" dxfId="2815" priority="532" operator="containsText" text="外">
      <formula>NOT(ISERROR(SEARCH("外",G149)))</formula>
    </cfRule>
  </conditionalFormatting>
  <conditionalFormatting sqref="G151:J151 M151:N151 AH151:AK151 G154:AK154 H153:M153 K150:O150 G152:AK152 O153:T153 V153:AK153 G149:AK149 R150:V150 Y150:AC150 AF150:AK150">
    <cfRule type="containsText" dxfId="2814" priority="531" operator="containsText" text="－">
      <formula>NOT(ISERROR(SEARCH("－",G149)))</formula>
    </cfRule>
  </conditionalFormatting>
  <conditionalFormatting sqref="G156:AK159">
    <cfRule type="containsText" dxfId="2813" priority="526" operator="containsText" text="退">
      <formula>NOT(ISERROR(SEARCH("退",G156)))</formula>
    </cfRule>
    <cfRule type="containsText" dxfId="2812" priority="527" operator="containsText" text="入">
      <formula>NOT(ISERROR(SEARCH("入",G156)))</formula>
    </cfRule>
    <cfRule type="containsText" dxfId="2811" priority="528" operator="containsText" text="入,退">
      <formula>NOT(ISERROR(SEARCH("入,退",G156)))</formula>
    </cfRule>
    <cfRule type="containsText" dxfId="2810" priority="529" operator="containsText" text="入,退">
      <formula>NOT(ISERROR(SEARCH("入,退",G156)))</formula>
    </cfRule>
    <cfRule type="cellIs" dxfId="2809" priority="530" operator="equal">
      <formula>"休"</formula>
    </cfRule>
  </conditionalFormatting>
  <conditionalFormatting sqref="G156:AK159">
    <cfRule type="containsText" dxfId="2808" priority="525" operator="containsText" text="外">
      <formula>NOT(ISERROR(SEARCH("外",G156)))</formula>
    </cfRule>
  </conditionalFormatting>
  <conditionalFormatting sqref="G156:AK159">
    <cfRule type="containsText" dxfId="2807" priority="524" operator="containsText" text="－">
      <formula>NOT(ISERROR(SEARCH("－",G156)))</formula>
    </cfRule>
  </conditionalFormatting>
  <conditionalFormatting sqref="G161:AK164">
    <cfRule type="containsText" dxfId="2806" priority="519" operator="containsText" text="退">
      <formula>NOT(ISERROR(SEARCH("退",G161)))</formula>
    </cfRule>
    <cfRule type="containsText" dxfId="2805" priority="520" operator="containsText" text="入">
      <formula>NOT(ISERROR(SEARCH("入",G161)))</formula>
    </cfRule>
    <cfRule type="containsText" dxfId="2804" priority="521" operator="containsText" text="入,退">
      <formula>NOT(ISERROR(SEARCH("入,退",G161)))</formula>
    </cfRule>
    <cfRule type="containsText" dxfId="2803" priority="522" operator="containsText" text="入,退">
      <formula>NOT(ISERROR(SEARCH("入,退",G161)))</formula>
    </cfRule>
    <cfRule type="cellIs" dxfId="2802" priority="523" operator="equal">
      <formula>"休"</formula>
    </cfRule>
  </conditionalFormatting>
  <conditionalFormatting sqref="G161:AK164">
    <cfRule type="containsText" dxfId="2801" priority="518" operator="containsText" text="外">
      <formula>NOT(ISERROR(SEARCH("外",G161)))</formula>
    </cfRule>
  </conditionalFormatting>
  <conditionalFormatting sqref="G161:AK164">
    <cfRule type="containsText" dxfId="2800" priority="517" operator="containsText" text="－">
      <formula>NOT(ISERROR(SEARCH("－",G161)))</formula>
    </cfRule>
  </conditionalFormatting>
  <conditionalFormatting sqref="G150:H150">
    <cfRule type="containsText" dxfId="2799" priority="512" operator="containsText" text="退">
      <formula>NOT(ISERROR(SEARCH("退",G150)))</formula>
    </cfRule>
    <cfRule type="containsText" dxfId="2798" priority="513" operator="containsText" text="入">
      <formula>NOT(ISERROR(SEARCH("入",G150)))</formula>
    </cfRule>
    <cfRule type="containsText" dxfId="2797" priority="514" operator="containsText" text="入,退">
      <formula>NOT(ISERROR(SEARCH("入,退",G150)))</formula>
    </cfRule>
    <cfRule type="containsText" dxfId="2796" priority="515" operator="containsText" text="入,退">
      <formula>NOT(ISERROR(SEARCH("入,退",G150)))</formula>
    </cfRule>
    <cfRule type="cellIs" dxfId="2795" priority="516" operator="equal">
      <formula>"休"</formula>
    </cfRule>
  </conditionalFormatting>
  <conditionalFormatting sqref="G150:H150">
    <cfRule type="containsText" dxfId="2794" priority="511" operator="containsText" text="外">
      <formula>NOT(ISERROR(SEARCH("外",G150)))</formula>
    </cfRule>
  </conditionalFormatting>
  <conditionalFormatting sqref="G150:H150">
    <cfRule type="containsText" dxfId="2793" priority="510" operator="containsText" text="－">
      <formula>NOT(ISERROR(SEARCH("－",G150)))</formula>
    </cfRule>
  </conditionalFormatting>
  <conditionalFormatting sqref="K151:L151">
    <cfRule type="containsText" dxfId="2792" priority="505" operator="containsText" text="退">
      <formula>NOT(ISERROR(SEARCH("退",K151)))</formula>
    </cfRule>
    <cfRule type="containsText" dxfId="2791" priority="506" operator="containsText" text="入">
      <formula>NOT(ISERROR(SEARCH("入",K151)))</formula>
    </cfRule>
    <cfRule type="containsText" dxfId="2790" priority="507" operator="containsText" text="入,退">
      <formula>NOT(ISERROR(SEARCH("入,退",K151)))</formula>
    </cfRule>
    <cfRule type="containsText" dxfId="2789" priority="508" operator="containsText" text="入,退">
      <formula>NOT(ISERROR(SEARCH("入,退",K151)))</formula>
    </cfRule>
    <cfRule type="cellIs" dxfId="2788" priority="509" operator="equal">
      <formula>"休"</formula>
    </cfRule>
  </conditionalFormatting>
  <conditionalFormatting sqref="K151:L151">
    <cfRule type="containsText" dxfId="2787" priority="504" operator="containsText" text="外">
      <formula>NOT(ISERROR(SEARCH("外",K151)))</formula>
    </cfRule>
  </conditionalFormatting>
  <conditionalFormatting sqref="K151:L151">
    <cfRule type="containsText" dxfId="2786" priority="503" operator="containsText" text="－">
      <formula>NOT(ISERROR(SEARCH("－",K151)))</formula>
    </cfRule>
  </conditionalFormatting>
  <conditionalFormatting sqref="G153">
    <cfRule type="containsText" dxfId="2785" priority="498" operator="containsText" text="退">
      <formula>NOT(ISERROR(SEARCH("退",G153)))</formula>
    </cfRule>
    <cfRule type="containsText" dxfId="2784" priority="499" operator="containsText" text="入">
      <formula>NOT(ISERROR(SEARCH("入",G153)))</formula>
    </cfRule>
    <cfRule type="containsText" dxfId="2783" priority="500" operator="containsText" text="入,退">
      <formula>NOT(ISERROR(SEARCH("入,退",G153)))</formula>
    </cfRule>
    <cfRule type="containsText" dxfId="2782" priority="501" operator="containsText" text="入,退">
      <formula>NOT(ISERROR(SEARCH("入,退",G153)))</formula>
    </cfRule>
    <cfRule type="cellIs" dxfId="2781" priority="502" operator="equal">
      <formula>"休"</formula>
    </cfRule>
  </conditionalFormatting>
  <conditionalFormatting sqref="G153">
    <cfRule type="containsText" dxfId="2780" priority="497" operator="containsText" text="外">
      <formula>NOT(ISERROR(SEARCH("外",G153)))</formula>
    </cfRule>
  </conditionalFormatting>
  <conditionalFormatting sqref="G153">
    <cfRule type="containsText" dxfId="2779" priority="496" operator="containsText" text="－">
      <formula>NOT(ISERROR(SEARCH("－",G153)))</formula>
    </cfRule>
  </conditionalFormatting>
  <conditionalFormatting sqref="N153">
    <cfRule type="containsText" dxfId="2778" priority="491" operator="containsText" text="退">
      <formula>NOT(ISERROR(SEARCH("退",N153)))</formula>
    </cfRule>
    <cfRule type="containsText" dxfId="2777" priority="492" operator="containsText" text="入">
      <formula>NOT(ISERROR(SEARCH("入",N153)))</formula>
    </cfRule>
    <cfRule type="containsText" dxfId="2776" priority="493" operator="containsText" text="入,退">
      <formula>NOT(ISERROR(SEARCH("入,退",N153)))</formula>
    </cfRule>
    <cfRule type="containsText" dxfId="2775" priority="494" operator="containsText" text="入,退">
      <formula>NOT(ISERROR(SEARCH("入,退",N153)))</formula>
    </cfRule>
    <cfRule type="cellIs" dxfId="2774" priority="495" operator="equal">
      <formula>"休"</formula>
    </cfRule>
  </conditionalFormatting>
  <conditionalFormatting sqref="N153">
    <cfRule type="containsText" dxfId="2773" priority="490" operator="containsText" text="外">
      <formula>NOT(ISERROR(SEARCH("外",N153)))</formula>
    </cfRule>
  </conditionalFormatting>
  <conditionalFormatting sqref="N153">
    <cfRule type="containsText" dxfId="2772" priority="489" operator="containsText" text="－">
      <formula>NOT(ISERROR(SEARCH("－",N153)))</formula>
    </cfRule>
  </conditionalFormatting>
  <conditionalFormatting sqref="U153">
    <cfRule type="containsText" dxfId="2771" priority="484" operator="containsText" text="退">
      <formula>NOT(ISERROR(SEARCH("退",U153)))</formula>
    </cfRule>
    <cfRule type="containsText" dxfId="2770" priority="485" operator="containsText" text="入">
      <formula>NOT(ISERROR(SEARCH("入",U153)))</formula>
    </cfRule>
    <cfRule type="containsText" dxfId="2769" priority="486" operator="containsText" text="入,退">
      <formula>NOT(ISERROR(SEARCH("入,退",U153)))</formula>
    </cfRule>
    <cfRule type="containsText" dxfId="2768" priority="487" operator="containsText" text="入,退">
      <formula>NOT(ISERROR(SEARCH("入,退",U153)))</formula>
    </cfRule>
    <cfRule type="cellIs" dxfId="2767" priority="488" operator="equal">
      <formula>"休"</formula>
    </cfRule>
  </conditionalFormatting>
  <conditionalFormatting sqref="U153">
    <cfRule type="containsText" dxfId="2766" priority="483" operator="containsText" text="外">
      <formula>NOT(ISERROR(SEARCH("外",U153)))</formula>
    </cfRule>
  </conditionalFormatting>
  <conditionalFormatting sqref="U153">
    <cfRule type="containsText" dxfId="2765" priority="482" operator="containsText" text="－">
      <formula>NOT(ISERROR(SEARCH("－",U153)))</formula>
    </cfRule>
  </conditionalFormatting>
  <conditionalFormatting sqref="O151:P151">
    <cfRule type="containsText" dxfId="2764" priority="477" operator="containsText" text="退">
      <formula>NOT(ISERROR(SEARCH("退",O151)))</formula>
    </cfRule>
    <cfRule type="containsText" dxfId="2763" priority="478" operator="containsText" text="入">
      <formula>NOT(ISERROR(SEARCH("入",O151)))</formula>
    </cfRule>
    <cfRule type="containsText" dxfId="2762" priority="479" operator="containsText" text="入,退">
      <formula>NOT(ISERROR(SEARCH("入,退",O151)))</formula>
    </cfRule>
    <cfRule type="containsText" dxfId="2761" priority="480" operator="containsText" text="入,退">
      <formula>NOT(ISERROR(SEARCH("入,退",O151)))</formula>
    </cfRule>
    <cfRule type="cellIs" dxfId="2760" priority="481" operator="equal">
      <formula>"休"</formula>
    </cfRule>
  </conditionalFormatting>
  <conditionalFormatting sqref="O151:P151">
    <cfRule type="containsText" dxfId="2759" priority="476" operator="containsText" text="外">
      <formula>NOT(ISERROR(SEARCH("外",O151)))</formula>
    </cfRule>
  </conditionalFormatting>
  <conditionalFormatting sqref="O151:P151">
    <cfRule type="containsText" dxfId="2758" priority="475" operator="containsText" text="－">
      <formula>NOT(ISERROR(SEARCH("－",O151)))</formula>
    </cfRule>
  </conditionalFormatting>
  <conditionalFormatting sqref="V151:W151">
    <cfRule type="containsText" dxfId="2757" priority="470" operator="containsText" text="退">
      <formula>NOT(ISERROR(SEARCH("退",V151)))</formula>
    </cfRule>
    <cfRule type="containsText" dxfId="2756" priority="471" operator="containsText" text="入">
      <formula>NOT(ISERROR(SEARCH("入",V151)))</formula>
    </cfRule>
    <cfRule type="containsText" dxfId="2755" priority="472" operator="containsText" text="入,退">
      <formula>NOT(ISERROR(SEARCH("入,退",V151)))</formula>
    </cfRule>
    <cfRule type="containsText" dxfId="2754" priority="473" operator="containsText" text="入,退">
      <formula>NOT(ISERROR(SEARCH("入,退",V151)))</formula>
    </cfRule>
    <cfRule type="cellIs" dxfId="2753" priority="474" operator="equal">
      <formula>"休"</formula>
    </cfRule>
  </conditionalFormatting>
  <conditionalFormatting sqref="V151:W151">
    <cfRule type="containsText" dxfId="2752" priority="469" operator="containsText" text="外">
      <formula>NOT(ISERROR(SEARCH("外",V151)))</formula>
    </cfRule>
  </conditionalFormatting>
  <conditionalFormatting sqref="V151:W151">
    <cfRule type="containsText" dxfId="2751" priority="468" operator="containsText" text="－">
      <formula>NOT(ISERROR(SEARCH("－",V151)))</formula>
    </cfRule>
  </conditionalFormatting>
  <conditionalFormatting sqref="AF151:AG151">
    <cfRule type="containsText" dxfId="2750" priority="463" operator="containsText" text="退">
      <formula>NOT(ISERROR(SEARCH("退",AF151)))</formula>
    </cfRule>
    <cfRule type="containsText" dxfId="2749" priority="464" operator="containsText" text="入">
      <formula>NOT(ISERROR(SEARCH("入",AF151)))</formula>
    </cfRule>
    <cfRule type="containsText" dxfId="2748" priority="465" operator="containsText" text="入,退">
      <formula>NOT(ISERROR(SEARCH("入,退",AF151)))</formula>
    </cfRule>
    <cfRule type="containsText" dxfId="2747" priority="466" operator="containsText" text="入,退">
      <formula>NOT(ISERROR(SEARCH("入,退",AF151)))</formula>
    </cfRule>
    <cfRule type="cellIs" dxfId="2746" priority="467" operator="equal">
      <formula>"休"</formula>
    </cfRule>
  </conditionalFormatting>
  <conditionalFormatting sqref="AF151:AG151">
    <cfRule type="containsText" dxfId="2745" priority="462" operator="containsText" text="外">
      <formula>NOT(ISERROR(SEARCH("外",AF151)))</formula>
    </cfRule>
  </conditionalFormatting>
  <conditionalFormatting sqref="AF151:AG151">
    <cfRule type="containsText" dxfId="2744" priority="461" operator="containsText" text="－">
      <formula>NOT(ISERROR(SEARCH("－",AF151)))</formula>
    </cfRule>
  </conditionalFormatting>
  <conditionalFormatting sqref="I150:J150">
    <cfRule type="containsText" dxfId="2743" priority="456" operator="containsText" text="退">
      <formula>NOT(ISERROR(SEARCH("退",I150)))</formula>
    </cfRule>
    <cfRule type="containsText" dxfId="2742" priority="457" operator="containsText" text="入">
      <formula>NOT(ISERROR(SEARCH("入",I150)))</formula>
    </cfRule>
    <cfRule type="containsText" dxfId="2741" priority="458" operator="containsText" text="入,退">
      <formula>NOT(ISERROR(SEARCH("入,退",I150)))</formula>
    </cfRule>
    <cfRule type="containsText" dxfId="2740" priority="459" operator="containsText" text="入,退">
      <formula>NOT(ISERROR(SEARCH("入,退",I150)))</formula>
    </cfRule>
    <cfRule type="cellIs" dxfId="2739" priority="460" operator="equal">
      <formula>"休"</formula>
    </cfRule>
  </conditionalFormatting>
  <conditionalFormatting sqref="I150:J150">
    <cfRule type="containsText" dxfId="2738" priority="455" operator="containsText" text="外">
      <formula>NOT(ISERROR(SEARCH("外",I150)))</formula>
    </cfRule>
  </conditionalFormatting>
  <conditionalFormatting sqref="I150:J150">
    <cfRule type="containsText" dxfId="2737" priority="454" operator="containsText" text="－">
      <formula>NOT(ISERROR(SEARCH("－",I150)))</formula>
    </cfRule>
  </conditionalFormatting>
  <conditionalFormatting sqref="P150:Q150">
    <cfRule type="containsText" dxfId="2736" priority="449" operator="containsText" text="退">
      <formula>NOT(ISERROR(SEARCH("退",P150)))</formula>
    </cfRule>
    <cfRule type="containsText" dxfId="2735" priority="450" operator="containsText" text="入">
      <formula>NOT(ISERROR(SEARCH("入",P150)))</formula>
    </cfRule>
    <cfRule type="containsText" dxfId="2734" priority="451" operator="containsText" text="入,退">
      <formula>NOT(ISERROR(SEARCH("入,退",P150)))</formula>
    </cfRule>
    <cfRule type="containsText" dxfId="2733" priority="452" operator="containsText" text="入,退">
      <formula>NOT(ISERROR(SEARCH("入,退",P150)))</formula>
    </cfRule>
    <cfRule type="cellIs" dxfId="2732" priority="453" operator="equal">
      <formula>"休"</formula>
    </cfRule>
  </conditionalFormatting>
  <conditionalFormatting sqref="P150:Q150">
    <cfRule type="containsText" dxfId="2731" priority="448" operator="containsText" text="外">
      <formula>NOT(ISERROR(SEARCH("外",P150)))</formula>
    </cfRule>
  </conditionalFormatting>
  <conditionalFormatting sqref="P150:Q150">
    <cfRule type="containsText" dxfId="2730" priority="447" operator="containsText" text="－">
      <formula>NOT(ISERROR(SEARCH("－",P150)))</formula>
    </cfRule>
  </conditionalFormatting>
  <conditionalFormatting sqref="W150:X150">
    <cfRule type="containsText" dxfId="2729" priority="442" operator="containsText" text="退">
      <formula>NOT(ISERROR(SEARCH("退",W150)))</formula>
    </cfRule>
    <cfRule type="containsText" dxfId="2728" priority="443" operator="containsText" text="入">
      <formula>NOT(ISERROR(SEARCH("入",W150)))</formula>
    </cfRule>
    <cfRule type="containsText" dxfId="2727" priority="444" operator="containsText" text="入,退">
      <formula>NOT(ISERROR(SEARCH("入,退",W150)))</formula>
    </cfRule>
    <cfRule type="containsText" dxfId="2726" priority="445" operator="containsText" text="入,退">
      <formula>NOT(ISERROR(SEARCH("入,退",W150)))</formula>
    </cfRule>
    <cfRule type="cellIs" dxfId="2725" priority="446" operator="equal">
      <formula>"休"</formula>
    </cfRule>
  </conditionalFormatting>
  <conditionalFormatting sqref="W150:X150">
    <cfRule type="containsText" dxfId="2724" priority="441" operator="containsText" text="外">
      <formula>NOT(ISERROR(SEARCH("外",W150)))</formula>
    </cfRule>
  </conditionalFormatting>
  <conditionalFormatting sqref="W150:X150">
    <cfRule type="containsText" dxfId="2723" priority="440" operator="containsText" text="－">
      <formula>NOT(ISERROR(SEARCH("－",W150)))</formula>
    </cfRule>
  </conditionalFormatting>
  <conditionalFormatting sqref="AD150:AE150">
    <cfRule type="containsText" dxfId="2722" priority="435" operator="containsText" text="退">
      <formula>NOT(ISERROR(SEARCH("退",AD150)))</formula>
    </cfRule>
    <cfRule type="containsText" dxfId="2721" priority="436" operator="containsText" text="入">
      <formula>NOT(ISERROR(SEARCH("入",AD150)))</formula>
    </cfRule>
    <cfRule type="containsText" dxfId="2720" priority="437" operator="containsText" text="入,退">
      <formula>NOT(ISERROR(SEARCH("入,退",AD150)))</formula>
    </cfRule>
    <cfRule type="containsText" dxfId="2719" priority="438" operator="containsText" text="入,退">
      <formula>NOT(ISERROR(SEARCH("入,退",AD150)))</formula>
    </cfRule>
    <cfRule type="cellIs" dxfId="2718" priority="439" operator="equal">
      <formula>"休"</formula>
    </cfRule>
  </conditionalFormatting>
  <conditionalFormatting sqref="AD150:AE150">
    <cfRule type="containsText" dxfId="2717" priority="434" operator="containsText" text="外">
      <formula>NOT(ISERROR(SEARCH("外",AD150)))</formula>
    </cfRule>
  </conditionalFormatting>
  <conditionalFormatting sqref="AD150:AE150">
    <cfRule type="containsText" dxfId="2716" priority="433" operator="containsText" text="－">
      <formula>NOT(ISERROR(SEARCH("－",AD150)))</formula>
    </cfRule>
  </conditionalFormatting>
  <conditionalFormatting sqref="AC151:AE151">
    <cfRule type="containsText" dxfId="2715" priority="428" operator="containsText" text="退">
      <formula>NOT(ISERROR(SEARCH("退",AC151)))</formula>
    </cfRule>
    <cfRule type="containsText" dxfId="2714" priority="429" operator="containsText" text="入">
      <formula>NOT(ISERROR(SEARCH("入",AC151)))</formula>
    </cfRule>
    <cfRule type="containsText" dxfId="2713" priority="430" operator="containsText" text="入,退">
      <formula>NOT(ISERROR(SEARCH("入,退",AC151)))</formula>
    </cfRule>
    <cfRule type="containsText" dxfId="2712" priority="431" operator="containsText" text="入,退">
      <formula>NOT(ISERROR(SEARCH("入,退",AC151)))</formula>
    </cfRule>
    <cfRule type="cellIs" dxfId="2711" priority="432" operator="equal">
      <formula>"休"</formula>
    </cfRule>
  </conditionalFormatting>
  <conditionalFormatting sqref="AC151:AE151">
    <cfRule type="containsText" dxfId="2710" priority="427" operator="containsText" text="外">
      <formula>NOT(ISERROR(SEARCH("外",AC151)))</formula>
    </cfRule>
  </conditionalFormatting>
  <conditionalFormatting sqref="AC151:AE151">
    <cfRule type="containsText" dxfId="2709" priority="426" operator="containsText" text="－">
      <formula>NOT(ISERROR(SEARCH("－",AC151)))</formula>
    </cfRule>
  </conditionalFormatting>
  <conditionalFormatting sqref="Q151 T151:U151">
    <cfRule type="containsText" dxfId="2708" priority="421" operator="containsText" text="退">
      <formula>NOT(ISERROR(SEARCH("退",Q151)))</formula>
    </cfRule>
    <cfRule type="containsText" dxfId="2707" priority="422" operator="containsText" text="入">
      <formula>NOT(ISERROR(SEARCH("入",Q151)))</formula>
    </cfRule>
    <cfRule type="containsText" dxfId="2706" priority="423" operator="containsText" text="入,退">
      <formula>NOT(ISERROR(SEARCH("入,退",Q151)))</formula>
    </cfRule>
    <cfRule type="containsText" dxfId="2705" priority="424" operator="containsText" text="入,退">
      <formula>NOT(ISERROR(SEARCH("入,退",Q151)))</formula>
    </cfRule>
    <cfRule type="cellIs" dxfId="2704" priority="425" operator="equal">
      <formula>"休"</formula>
    </cfRule>
  </conditionalFormatting>
  <conditionalFormatting sqref="Q151 T151:U151">
    <cfRule type="containsText" dxfId="2703" priority="420" operator="containsText" text="外">
      <formula>NOT(ISERROR(SEARCH("外",Q151)))</formula>
    </cfRule>
  </conditionalFormatting>
  <conditionalFormatting sqref="Q151 T151:U151">
    <cfRule type="containsText" dxfId="2702" priority="419" operator="containsText" text="－">
      <formula>NOT(ISERROR(SEARCH("－",Q151)))</formula>
    </cfRule>
  </conditionalFormatting>
  <conditionalFormatting sqref="R151:S151">
    <cfRule type="containsText" dxfId="2701" priority="414" operator="containsText" text="退">
      <formula>NOT(ISERROR(SEARCH("退",R151)))</formula>
    </cfRule>
    <cfRule type="containsText" dxfId="2700" priority="415" operator="containsText" text="入">
      <formula>NOT(ISERROR(SEARCH("入",R151)))</formula>
    </cfRule>
    <cfRule type="containsText" dxfId="2699" priority="416" operator="containsText" text="入,退">
      <formula>NOT(ISERROR(SEARCH("入,退",R151)))</formula>
    </cfRule>
    <cfRule type="containsText" dxfId="2698" priority="417" operator="containsText" text="入,退">
      <formula>NOT(ISERROR(SEARCH("入,退",R151)))</formula>
    </cfRule>
    <cfRule type="cellIs" dxfId="2697" priority="418" operator="equal">
      <formula>"休"</formula>
    </cfRule>
  </conditionalFormatting>
  <conditionalFormatting sqref="R151:S151">
    <cfRule type="containsText" dxfId="2696" priority="413" operator="containsText" text="外">
      <formula>NOT(ISERROR(SEARCH("外",R151)))</formula>
    </cfRule>
  </conditionalFormatting>
  <conditionalFormatting sqref="R151:S151">
    <cfRule type="containsText" dxfId="2695" priority="412" operator="containsText" text="－">
      <formula>NOT(ISERROR(SEARCH("－",R151)))</formula>
    </cfRule>
  </conditionalFormatting>
  <conditionalFormatting sqref="X151 AA151:AB151">
    <cfRule type="containsText" dxfId="2694" priority="407" operator="containsText" text="退">
      <formula>NOT(ISERROR(SEARCH("退",X151)))</formula>
    </cfRule>
    <cfRule type="containsText" dxfId="2693" priority="408" operator="containsText" text="入">
      <formula>NOT(ISERROR(SEARCH("入",X151)))</formula>
    </cfRule>
    <cfRule type="containsText" dxfId="2692" priority="409" operator="containsText" text="入,退">
      <formula>NOT(ISERROR(SEARCH("入,退",X151)))</formula>
    </cfRule>
    <cfRule type="containsText" dxfId="2691" priority="410" operator="containsText" text="入,退">
      <formula>NOT(ISERROR(SEARCH("入,退",X151)))</formula>
    </cfRule>
    <cfRule type="cellIs" dxfId="2690" priority="411" operator="equal">
      <formula>"休"</formula>
    </cfRule>
  </conditionalFormatting>
  <conditionalFormatting sqref="X151 AA151:AB151">
    <cfRule type="containsText" dxfId="2689" priority="406" operator="containsText" text="外">
      <formula>NOT(ISERROR(SEARCH("外",X151)))</formula>
    </cfRule>
  </conditionalFormatting>
  <conditionalFormatting sqref="X151 AA151:AB151">
    <cfRule type="containsText" dxfId="2688" priority="405" operator="containsText" text="－">
      <formula>NOT(ISERROR(SEARCH("－",X151)))</formula>
    </cfRule>
  </conditionalFormatting>
  <conditionalFormatting sqref="Y151:Z151">
    <cfRule type="containsText" dxfId="2687" priority="400" operator="containsText" text="退">
      <formula>NOT(ISERROR(SEARCH("退",Y151)))</formula>
    </cfRule>
    <cfRule type="containsText" dxfId="2686" priority="401" operator="containsText" text="入">
      <formula>NOT(ISERROR(SEARCH("入",Y151)))</formula>
    </cfRule>
    <cfRule type="containsText" dxfId="2685" priority="402" operator="containsText" text="入,退">
      <formula>NOT(ISERROR(SEARCH("入,退",Y151)))</formula>
    </cfRule>
    <cfRule type="containsText" dxfId="2684" priority="403" operator="containsText" text="入,退">
      <formula>NOT(ISERROR(SEARCH("入,退",Y151)))</formula>
    </cfRule>
    <cfRule type="cellIs" dxfId="2683" priority="404" operator="equal">
      <formula>"休"</formula>
    </cfRule>
  </conditionalFormatting>
  <conditionalFormatting sqref="Y151:Z151">
    <cfRule type="containsText" dxfId="2682" priority="399" operator="containsText" text="外">
      <formula>NOT(ISERROR(SEARCH("外",Y151)))</formula>
    </cfRule>
  </conditionalFormatting>
  <conditionalFormatting sqref="Y151:Z151">
    <cfRule type="containsText" dxfId="2681" priority="398" operator="containsText" text="－">
      <formula>NOT(ISERROR(SEARCH("－",Y151)))</formula>
    </cfRule>
  </conditionalFormatting>
  <conditionalFormatting sqref="G172:AK172">
    <cfRule type="containsText" dxfId="2680" priority="396" operator="containsText" text="日">
      <formula>NOT(ISERROR(SEARCH("日",G172)))</formula>
    </cfRule>
    <cfRule type="containsText" dxfId="2679" priority="397" operator="containsText" text="土">
      <formula>NOT(ISERROR(SEARCH("土",G172)))</formula>
    </cfRule>
  </conditionalFormatting>
  <conditionalFormatting sqref="G172:AK172">
    <cfRule type="containsText" dxfId="2678" priority="389" operator="containsText" text="その他">
      <formula>NOT(ISERROR(SEARCH("その他",G172)))</formula>
    </cfRule>
    <cfRule type="containsText" dxfId="2677" priority="390" operator="containsText" text="冬休">
      <formula>NOT(ISERROR(SEARCH("冬休",G172)))</formula>
    </cfRule>
    <cfRule type="containsText" dxfId="2676" priority="391" operator="containsText" text="夏休">
      <formula>NOT(ISERROR(SEARCH("夏休",G172)))</formula>
    </cfRule>
    <cfRule type="containsText" dxfId="2675" priority="392" operator="containsText" text="製作">
      <formula>NOT(ISERROR(SEARCH("製作",G172)))</formula>
    </cfRule>
    <cfRule type="cellIs" dxfId="2674" priority="393" operator="equal">
      <formula>"中止,製作"</formula>
    </cfRule>
    <cfRule type="containsText" dxfId="2673" priority="394" operator="containsText" text="中止,製作,夏休,冬休,その他">
      <formula>NOT(ISERROR(SEARCH("中止,製作,夏休,冬休,その他",G172)))</formula>
    </cfRule>
    <cfRule type="containsText" dxfId="2672" priority="395" operator="containsText" text="中止">
      <formula>NOT(ISERROR(SEARCH("中止",G172)))</formula>
    </cfRule>
  </conditionalFormatting>
  <conditionalFormatting sqref="G179:AK179">
    <cfRule type="containsText" dxfId="2671" priority="387" operator="containsText" text="日">
      <formula>NOT(ISERROR(SEARCH("日",G179)))</formula>
    </cfRule>
    <cfRule type="containsText" dxfId="2670" priority="388" operator="containsText" text="土">
      <formula>NOT(ISERROR(SEARCH("土",G179)))</formula>
    </cfRule>
  </conditionalFormatting>
  <conditionalFormatting sqref="G179:AK179">
    <cfRule type="containsText" dxfId="2669" priority="380" operator="containsText" text="その他">
      <formula>NOT(ISERROR(SEARCH("その他",G179)))</formula>
    </cfRule>
    <cfRule type="containsText" dxfId="2668" priority="381" operator="containsText" text="冬休">
      <formula>NOT(ISERROR(SEARCH("冬休",G179)))</formula>
    </cfRule>
    <cfRule type="containsText" dxfId="2667" priority="382" operator="containsText" text="夏休">
      <formula>NOT(ISERROR(SEARCH("夏休",G179)))</formula>
    </cfRule>
    <cfRule type="containsText" dxfId="2666" priority="383" operator="containsText" text="製作">
      <formula>NOT(ISERROR(SEARCH("製作",G179)))</formula>
    </cfRule>
    <cfRule type="cellIs" dxfId="2665" priority="384" operator="equal">
      <formula>"中止,製作"</formula>
    </cfRule>
    <cfRule type="containsText" dxfId="2664" priority="385" operator="containsText" text="中止,製作,夏休,冬休,その他">
      <formula>NOT(ISERROR(SEARCH("中止,製作,夏休,冬休,その他",G179)))</formula>
    </cfRule>
    <cfRule type="containsText" dxfId="2663" priority="386" operator="containsText" text="中止">
      <formula>NOT(ISERROR(SEARCH("中止",G179)))</formula>
    </cfRule>
  </conditionalFormatting>
  <conditionalFormatting sqref="G184:AK184">
    <cfRule type="containsText" dxfId="2662" priority="378" operator="containsText" text="日">
      <formula>NOT(ISERROR(SEARCH("日",G184)))</formula>
    </cfRule>
    <cfRule type="containsText" dxfId="2661" priority="379" operator="containsText" text="土">
      <formula>NOT(ISERROR(SEARCH("土",G184)))</formula>
    </cfRule>
  </conditionalFormatting>
  <conditionalFormatting sqref="G184:AK184">
    <cfRule type="containsText" dxfId="2660" priority="371" operator="containsText" text="その他">
      <formula>NOT(ISERROR(SEARCH("その他",G184)))</formula>
    </cfRule>
    <cfRule type="containsText" dxfId="2659" priority="372" operator="containsText" text="冬休">
      <formula>NOT(ISERROR(SEARCH("冬休",G184)))</formula>
    </cfRule>
    <cfRule type="containsText" dxfId="2658" priority="373" operator="containsText" text="夏休">
      <formula>NOT(ISERROR(SEARCH("夏休",G184)))</formula>
    </cfRule>
    <cfRule type="containsText" dxfId="2657" priority="374" operator="containsText" text="製作">
      <formula>NOT(ISERROR(SEARCH("製作",G184)))</formula>
    </cfRule>
    <cfRule type="cellIs" dxfId="2656" priority="375" operator="equal">
      <formula>"中止,製作"</formula>
    </cfRule>
    <cfRule type="containsText" dxfId="2655" priority="376" operator="containsText" text="中止,製作,夏休,冬休,その他">
      <formula>NOT(ISERROR(SEARCH("中止,製作,夏休,冬休,その他",G184)))</formula>
    </cfRule>
    <cfRule type="containsText" dxfId="2654" priority="377" operator="containsText" text="中止">
      <formula>NOT(ISERROR(SEARCH("中止",G184)))</formula>
    </cfRule>
  </conditionalFormatting>
  <conditionalFormatting sqref="G175:J175 M175:N175 AH175:AI175 G178:AK178 H177:M177 K174:O174 G176:AI176 G173:AI173 R174:V174 Y174:AC174 AF174:AI174 O177:T177 V177:AI177 AK173:AK177">
    <cfRule type="containsText" dxfId="2653" priority="366" operator="containsText" text="退">
      <formula>NOT(ISERROR(SEARCH("退",G173)))</formula>
    </cfRule>
    <cfRule type="containsText" dxfId="2652" priority="367" operator="containsText" text="入">
      <formula>NOT(ISERROR(SEARCH("入",G173)))</formula>
    </cfRule>
    <cfRule type="containsText" dxfId="2651" priority="368" operator="containsText" text="入,退">
      <formula>NOT(ISERROR(SEARCH("入,退",G173)))</formula>
    </cfRule>
    <cfRule type="containsText" dxfId="2650" priority="369" operator="containsText" text="入,退">
      <formula>NOT(ISERROR(SEARCH("入,退",G173)))</formula>
    </cfRule>
    <cfRule type="cellIs" dxfId="2649" priority="370" operator="equal">
      <formula>"休"</formula>
    </cfRule>
  </conditionalFormatting>
  <conditionalFormatting sqref="G175:J175 M175:N175 AH175:AI175 G178:AK178 H177:M177 K174:O174 G176:AI176 G173:AI173 R174:V174 Y174:AC174 AF174:AI174 O177:T177 V177:AI177 AK173:AK177">
    <cfRule type="containsText" dxfId="2648" priority="365" operator="containsText" text="外">
      <formula>NOT(ISERROR(SEARCH("外",G173)))</formula>
    </cfRule>
  </conditionalFormatting>
  <conditionalFormatting sqref="G175:J175 M175:N175 AH175:AI175 G178:AK178 H177:M177 K174:O174 G176:AI176 G173:AI173 R174:V174 Y174:AC174 AF174:AI174 O177:T177 V177:AI177 AK173:AK177">
    <cfRule type="containsText" dxfId="2647" priority="364" operator="containsText" text="－">
      <formula>NOT(ISERROR(SEARCH("－",G173)))</formula>
    </cfRule>
  </conditionalFormatting>
  <conditionalFormatting sqref="G180:AK183">
    <cfRule type="containsText" dxfId="2646" priority="359" operator="containsText" text="退">
      <formula>NOT(ISERROR(SEARCH("退",G180)))</formula>
    </cfRule>
    <cfRule type="containsText" dxfId="2645" priority="360" operator="containsText" text="入">
      <formula>NOT(ISERROR(SEARCH("入",G180)))</formula>
    </cfRule>
    <cfRule type="containsText" dxfId="2644" priority="361" operator="containsText" text="入,退">
      <formula>NOT(ISERROR(SEARCH("入,退",G180)))</formula>
    </cfRule>
    <cfRule type="containsText" dxfId="2643" priority="362" operator="containsText" text="入,退">
      <formula>NOT(ISERROR(SEARCH("入,退",G180)))</formula>
    </cfRule>
    <cfRule type="cellIs" dxfId="2642" priority="363" operator="equal">
      <formula>"休"</formula>
    </cfRule>
  </conditionalFormatting>
  <conditionalFormatting sqref="G180:AK183">
    <cfRule type="containsText" dxfId="2641" priority="358" operator="containsText" text="外">
      <formula>NOT(ISERROR(SEARCH("外",G180)))</formula>
    </cfRule>
  </conditionalFormatting>
  <conditionalFormatting sqref="G180:AK183">
    <cfRule type="containsText" dxfId="2640" priority="357" operator="containsText" text="－">
      <formula>NOT(ISERROR(SEARCH("－",G180)))</formula>
    </cfRule>
  </conditionalFormatting>
  <conditionalFormatting sqref="G185:AK188">
    <cfRule type="containsText" dxfId="2639" priority="352" operator="containsText" text="退">
      <formula>NOT(ISERROR(SEARCH("退",G185)))</formula>
    </cfRule>
    <cfRule type="containsText" dxfId="2638" priority="353" operator="containsText" text="入">
      <formula>NOT(ISERROR(SEARCH("入",G185)))</formula>
    </cfRule>
    <cfRule type="containsText" dxfId="2637" priority="354" operator="containsText" text="入,退">
      <formula>NOT(ISERROR(SEARCH("入,退",G185)))</formula>
    </cfRule>
    <cfRule type="containsText" dxfId="2636" priority="355" operator="containsText" text="入,退">
      <formula>NOT(ISERROR(SEARCH("入,退",G185)))</formula>
    </cfRule>
    <cfRule type="cellIs" dxfId="2635" priority="356" operator="equal">
      <formula>"休"</formula>
    </cfRule>
  </conditionalFormatting>
  <conditionalFormatting sqref="G185:AK188">
    <cfRule type="containsText" dxfId="2634" priority="351" operator="containsText" text="外">
      <formula>NOT(ISERROR(SEARCH("外",G185)))</formula>
    </cfRule>
  </conditionalFormatting>
  <conditionalFormatting sqref="G185:AK188">
    <cfRule type="containsText" dxfId="2633" priority="350" operator="containsText" text="－">
      <formula>NOT(ISERROR(SEARCH("－",G185)))</formula>
    </cfRule>
  </conditionalFormatting>
  <conditionalFormatting sqref="G174:H174">
    <cfRule type="containsText" dxfId="2632" priority="345" operator="containsText" text="退">
      <formula>NOT(ISERROR(SEARCH("退",G174)))</formula>
    </cfRule>
    <cfRule type="containsText" dxfId="2631" priority="346" operator="containsText" text="入">
      <formula>NOT(ISERROR(SEARCH("入",G174)))</formula>
    </cfRule>
    <cfRule type="containsText" dxfId="2630" priority="347" operator="containsText" text="入,退">
      <formula>NOT(ISERROR(SEARCH("入,退",G174)))</formula>
    </cfRule>
    <cfRule type="containsText" dxfId="2629" priority="348" operator="containsText" text="入,退">
      <formula>NOT(ISERROR(SEARCH("入,退",G174)))</formula>
    </cfRule>
    <cfRule type="cellIs" dxfId="2628" priority="349" operator="equal">
      <formula>"休"</formula>
    </cfRule>
  </conditionalFormatting>
  <conditionalFormatting sqref="G174:H174">
    <cfRule type="containsText" dxfId="2627" priority="344" operator="containsText" text="外">
      <formula>NOT(ISERROR(SEARCH("外",G174)))</formula>
    </cfRule>
  </conditionalFormatting>
  <conditionalFormatting sqref="G174:H174">
    <cfRule type="containsText" dxfId="2626" priority="343" operator="containsText" text="－">
      <formula>NOT(ISERROR(SEARCH("－",G174)))</formula>
    </cfRule>
  </conditionalFormatting>
  <conditionalFormatting sqref="K175:L175">
    <cfRule type="containsText" dxfId="2625" priority="338" operator="containsText" text="退">
      <formula>NOT(ISERROR(SEARCH("退",K175)))</formula>
    </cfRule>
    <cfRule type="containsText" dxfId="2624" priority="339" operator="containsText" text="入">
      <formula>NOT(ISERROR(SEARCH("入",K175)))</formula>
    </cfRule>
    <cfRule type="containsText" dxfId="2623" priority="340" operator="containsText" text="入,退">
      <formula>NOT(ISERROR(SEARCH("入,退",K175)))</formula>
    </cfRule>
    <cfRule type="containsText" dxfId="2622" priority="341" operator="containsText" text="入,退">
      <formula>NOT(ISERROR(SEARCH("入,退",K175)))</formula>
    </cfRule>
    <cfRule type="cellIs" dxfId="2621" priority="342" operator="equal">
      <formula>"休"</formula>
    </cfRule>
  </conditionalFormatting>
  <conditionalFormatting sqref="K175:L175">
    <cfRule type="containsText" dxfId="2620" priority="337" operator="containsText" text="外">
      <formula>NOT(ISERROR(SEARCH("外",K175)))</formula>
    </cfRule>
  </conditionalFormatting>
  <conditionalFormatting sqref="K175:L175">
    <cfRule type="containsText" dxfId="2619" priority="336" operator="containsText" text="－">
      <formula>NOT(ISERROR(SEARCH("－",K175)))</formula>
    </cfRule>
  </conditionalFormatting>
  <conditionalFormatting sqref="G177">
    <cfRule type="containsText" dxfId="2618" priority="331" operator="containsText" text="退">
      <formula>NOT(ISERROR(SEARCH("退",G177)))</formula>
    </cfRule>
    <cfRule type="containsText" dxfId="2617" priority="332" operator="containsText" text="入">
      <formula>NOT(ISERROR(SEARCH("入",G177)))</formula>
    </cfRule>
    <cfRule type="containsText" dxfId="2616" priority="333" operator="containsText" text="入,退">
      <formula>NOT(ISERROR(SEARCH("入,退",G177)))</formula>
    </cfRule>
    <cfRule type="containsText" dxfId="2615" priority="334" operator="containsText" text="入,退">
      <formula>NOT(ISERROR(SEARCH("入,退",G177)))</formula>
    </cfRule>
    <cfRule type="cellIs" dxfId="2614" priority="335" operator="equal">
      <formula>"休"</formula>
    </cfRule>
  </conditionalFormatting>
  <conditionalFormatting sqref="G177">
    <cfRule type="containsText" dxfId="2613" priority="330" operator="containsText" text="外">
      <formula>NOT(ISERROR(SEARCH("外",G177)))</formula>
    </cfRule>
  </conditionalFormatting>
  <conditionalFormatting sqref="G177">
    <cfRule type="containsText" dxfId="2612" priority="329" operator="containsText" text="－">
      <formula>NOT(ISERROR(SEARCH("－",G177)))</formula>
    </cfRule>
  </conditionalFormatting>
  <conditionalFormatting sqref="N177">
    <cfRule type="containsText" dxfId="2611" priority="324" operator="containsText" text="退">
      <formula>NOT(ISERROR(SEARCH("退",N177)))</formula>
    </cfRule>
    <cfRule type="containsText" dxfId="2610" priority="325" operator="containsText" text="入">
      <formula>NOT(ISERROR(SEARCH("入",N177)))</formula>
    </cfRule>
    <cfRule type="containsText" dxfId="2609" priority="326" operator="containsText" text="入,退">
      <formula>NOT(ISERROR(SEARCH("入,退",N177)))</formula>
    </cfRule>
    <cfRule type="containsText" dxfId="2608" priority="327" operator="containsText" text="入,退">
      <formula>NOT(ISERROR(SEARCH("入,退",N177)))</formula>
    </cfRule>
    <cfRule type="cellIs" dxfId="2607" priority="328" operator="equal">
      <formula>"休"</formula>
    </cfRule>
  </conditionalFormatting>
  <conditionalFormatting sqref="N177">
    <cfRule type="containsText" dxfId="2606" priority="323" operator="containsText" text="外">
      <formula>NOT(ISERROR(SEARCH("外",N177)))</formula>
    </cfRule>
  </conditionalFormatting>
  <conditionalFormatting sqref="N177">
    <cfRule type="containsText" dxfId="2605" priority="322" operator="containsText" text="－">
      <formula>NOT(ISERROR(SEARCH("－",N177)))</formula>
    </cfRule>
  </conditionalFormatting>
  <conditionalFormatting sqref="U177">
    <cfRule type="containsText" dxfId="2604" priority="317" operator="containsText" text="退">
      <formula>NOT(ISERROR(SEARCH("退",U177)))</formula>
    </cfRule>
    <cfRule type="containsText" dxfId="2603" priority="318" operator="containsText" text="入">
      <formula>NOT(ISERROR(SEARCH("入",U177)))</formula>
    </cfRule>
    <cfRule type="containsText" dxfId="2602" priority="319" operator="containsText" text="入,退">
      <formula>NOT(ISERROR(SEARCH("入,退",U177)))</formula>
    </cfRule>
    <cfRule type="containsText" dxfId="2601" priority="320" operator="containsText" text="入,退">
      <formula>NOT(ISERROR(SEARCH("入,退",U177)))</formula>
    </cfRule>
    <cfRule type="cellIs" dxfId="2600" priority="321" operator="equal">
      <formula>"休"</formula>
    </cfRule>
  </conditionalFormatting>
  <conditionalFormatting sqref="U177">
    <cfRule type="containsText" dxfId="2599" priority="316" operator="containsText" text="外">
      <formula>NOT(ISERROR(SEARCH("外",U177)))</formula>
    </cfRule>
  </conditionalFormatting>
  <conditionalFormatting sqref="U177">
    <cfRule type="containsText" dxfId="2598" priority="315" operator="containsText" text="－">
      <formula>NOT(ISERROR(SEARCH("－",U177)))</formula>
    </cfRule>
  </conditionalFormatting>
  <conditionalFormatting sqref="O175:P175">
    <cfRule type="containsText" dxfId="2597" priority="310" operator="containsText" text="退">
      <formula>NOT(ISERROR(SEARCH("退",O175)))</formula>
    </cfRule>
    <cfRule type="containsText" dxfId="2596" priority="311" operator="containsText" text="入">
      <formula>NOT(ISERROR(SEARCH("入",O175)))</formula>
    </cfRule>
    <cfRule type="containsText" dxfId="2595" priority="312" operator="containsText" text="入,退">
      <formula>NOT(ISERROR(SEARCH("入,退",O175)))</formula>
    </cfRule>
    <cfRule type="containsText" dxfId="2594" priority="313" operator="containsText" text="入,退">
      <formula>NOT(ISERROR(SEARCH("入,退",O175)))</formula>
    </cfRule>
    <cfRule type="cellIs" dxfId="2593" priority="314" operator="equal">
      <formula>"休"</formula>
    </cfRule>
  </conditionalFormatting>
  <conditionalFormatting sqref="O175:P175">
    <cfRule type="containsText" dxfId="2592" priority="309" operator="containsText" text="外">
      <formula>NOT(ISERROR(SEARCH("外",O175)))</formula>
    </cfRule>
  </conditionalFormatting>
  <conditionalFormatting sqref="O175:P175">
    <cfRule type="containsText" dxfId="2591" priority="308" operator="containsText" text="－">
      <formula>NOT(ISERROR(SEARCH("－",O175)))</formula>
    </cfRule>
  </conditionalFormatting>
  <conditionalFormatting sqref="V175:W175">
    <cfRule type="containsText" dxfId="2590" priority="303" operator="containsText" text="退">
      <formula>NOT(ISERROR(SEARCH("退",V175)))</formula>
    </cfRule>
    <cfRule type="containsText" dxfId="2589" priority="304" operator="containsText" text="入">
      <formula>NOT(ISERROR(SEARCH("入",V175)))</formula>
    </cfRule>
    <cfRule type="containsText" dxfId="2588" priority="305" operator="containsText" text="入,退">
      <formula>NOT(ISERROR(SEARCH("入,退",V175)))</formula>
    </cfRule>
    <cfRule type="containsText" dxfId="2587" priority="306" operator="containsText" text="入,退">
      <formula>NOT(ISERROR(SEARCH("入,退",V175)))</formula>
    </cfRule>
    <cfRule type="cellIs" dxfId="2586" priority="307" operator="equal">
      <formula>"休"</formula>
    </cfRule>
  </conditionalFormatting>
  <conditionalFormatting sqref="V175:W175">
    <cfRule type="containsText" dxfId="2585" priority="302" operator="containsText" text="外">
      <formula>NOT(ISERROR(SEARCH("外",V175)))</formula>
    </cfRule>
  </conditionalFormatting>
  <conditionalFormatting sqref="V175:W175">
    <cfRule type="containsText" dxfId="2584" priority="301" operator="containsText" text="－">
      <formula>NOT(ISERROR(SEARCH("－",V175)))</formula>
    </cfRule>
  </conditionalFormatting>
  <conditionalFormatting sqref="AF175:AG175">
    <cfRule type="containsText" dxfId="2583" priority="296" operator="containsText" text="退">
      <formula>NOT(ISERROR(SEARCH("退",AF175)))</formula>
    </cfRule>
    <cfRule type="containsText" dxfId="2582" priority="297" operator="containsText" text="入">
      <formula>NOT(ISERROR(SEARCH("入",AF175)))</formula>
    </cfRule>
    <cfRule type="containsText" dxfId="2581" priority="298" operator="containsText" text="入,退">
      <formula>NOT(ISERROR(SEARCH("入,退",AF175)))</formula>
    </cfRule>
    <cfRule type="containsText" dxfId="2580" priority="299" operator="containsText" text="入,退">
      <formula>NOT(ISERROR(SEARCH("入,退",AF175)))</formula>
    </cfRule>
    <cfRule type="cellIs" dxfId="2579" priority="300" operator="equal">
      <formula>"休"</formula>
    </cfRule>
  </conditionalFormatting>
  <conditionalFormatting sqref="AF175:AG175">
    <cfRule type="containsText" dxfId="2578" priority="295" operator="containsText" text="外">
      <formula>NOT(ISERROR(SEARCH("外",AF175)))</formula>
    </cfRule>
  </conditionalFormatting>
  <conditionalFormatting sqref="AF175:AG175">
    <cfRule type="containsText" dxfId="2577" priority="294" operator="containsText" text="－">
      <formula>NOT(ISERROR(SEARCH("－",AF175)))</formula>
    </cfRule>
  </conditionalFormatting>
  <conditionalFormatting sqref="I174:J174">
    <cfRule type="containsText" dxfId="2576" priority="289" operator="containsText" text="退">
      <formula>NOT(ISERROR(SEARCH("退",I174)))</formula>
    </cfRule>
    <cfRule type="containsText" dxfId="2575" priority="290" operator="containsText" text="入">
      <formula>NOT(ISERROR(SEARCH("入",I174)))</formula>
    </cfRule>
    <cfRule type="containsText" dxfId="2574" priority="291" operator="containsText" text="入,退">
      <formula>NOT(ISERROR(SEARCH("入,退",I174)))</formula>
    </cfRule>
    <cfRule type="containsText" dxfId="2573" priority="292" operator="containsText" text="入,退">
      <formula>NOT(ISERROR(SEARCH("入,退",I174)))</formula>
    </cfRule>
    <cfRule type="cellIs" dxfId="2572" priority="293" operator="equal">
      <formula>"休"</formula>
    </cfRule>
  </conditionalFormatting>
  <conditionalFormatting sqref="I174:J174">
    <cfRule type="containsText" dxfId="2571" priority="288" operator="containsText" text="外">
      <formula>NOT(ISERROR(SEARCH("外",I174)))</formula>
    </cfRule>
  </conditionalFormatting>
  <conditionalFormatting sqref="I174:J174">
    <cfRule type="containsText" dxfId="2570" priority="287" operator="containsText" text="－">
      <formula>NOT(ISERROR(SEARCH("－",I174)))</formula>
    </cfRule>
  </conditionalFormatting>
  <conditionalFormatting sqref="P174:Q174">
    <cfRule type="containsText" dxfId="2569" priority="282" operator="containsText" text="退">
      <formula>NOT(ISERROR(SEARCH("退",P174)))</formula>
    </cfRule>
    <cfRule type="containsText" dxfId="2568" priority="283" operator="containsText" text="入">
      <formula>NOT(ISERROR(SEARCH("入",P174)))</formula>
    </cfRule>
    <cfRule type="containsText" dxfId="2567" priority="284" operator="containsText" text="入,退">
      <formula>NOT(ISERROR(SEARCH("入,退",P174)))</formula>
    </cfRule>
    <cfRule type="containsText" dxfId="2566" priority="285" operator="containsText" text="入,退">
      <formula>NOT(ISERROR(SEARCH("入,退",P174)))</formula>
    </cfRule>
    <cfRule type="cellIs" dxfId="2565" priority="286" operator="equal">
      <formula>"休"</formula>
    </cfRule>
  </conditionalFormatting>
  <conditionalFormatting sqref="P174:Q174">
    <cfRule type="containsText" dxfId="2564" priority="281" operator="containsText" text="外">
      <formula>NOT(ISERROR(SEARCH("外",P174)))</formula>
    </cfRule>
  </conditionalFormatting>
  <conditionalFormatting sqref="P174:Q174">
    <cfRule type="containsText" dxfId="2563" priority="280" operator="containsText" text="－">
      <formula>NOT(ISERROR(SEARCH("－",P174)))</formula>
    </cfRule>
  </conditionalFormatting>
  <conditionalFormatting sqref="W174:X174">
    <cfRule type="containsText" dxfId="2562" priority="275" operator="containsText" text="退">
      <formula>NOT(ISERROR(SEARCH("退",W174)))</formula>
    </cfRule>
    <cfRule type="containsText" dxfId="2561" priority="276" operator="containsText" text="入">
      <formula>NOT(ISERROR(SEARCH("入",W174)))</formula>
    </cfRule>
    <cfRule type="containsText" dxfId="2560" priority="277" operator="containsText" text="入,退">
      <formula>NOT(ISERROR(SEARCH("入,退",W174)))</formula>
    </cfRule>
    <cfRule type="containsText" dxfId="2559" priority="278" operator="containsText" text="入,退">
      <formula>NOT(ISERROR(SEARCH("入,退",W174)))</formula>
    </cfRule>
    <cfRule type="cellIs" dxfId="2558" priority="279" operator="equal">
      <formula>"休"</formula>
    </cfRule>
  </conditionalFormatting>
  <conditionalFormatting sqref="W174:X174">
    <cfRule type="containsText" dxfId="2557" priority="274" operator="containsText" text="外">
      <formula>NOT(ISERROR(SEARCH("外",W174)))</formula>
    </cfRule>
  </conditionalFormatting>
  <conditionalFormatting sqref="W174:X174">
    <cfRule type="containsText" dxfId="2556" priority="273" operator="containsText" text="－">
      <formula>NOT(ISERROR(SEARCH("－",W174)))</formula>
    </cfRule>
  </conditionalFormatting>
  <conditionalFormatting sqref="AD174:AE174">
    <cfRule type="containsText" dxfId="2555" priority="268" operator="containsText" text="退">
      <formula>NOT(ISERROR(SEARCH("退",AD174)))</formula>
    </cfRule>
    <cfRule type="containsText" dxfId="2554" priority="269" operator="containsText" text="入">
      <formula>NOT(ISERROR(SEARCH("入",AD174)))</formula>
    </cfRule>
    <cfRule type="containsText" dxfId="2553" priority="270" operator="containsText" text="入,退">
      <formula>NOT(ISERROR(SEARCH("入,退",AD174)))</formula>
    </cfRule>
    <cfRule type="containsText" dxfId="2552" priority="271" operator="containsText" text="入,退">
      <formula>NOT(ISERROR(SEARCH("入,退",AD174)))</formula>
    </cfRule>
    <cfRule type="cellIs" dxfId="2551" priority="272" operator="equal">
      <formula>"休"</formula>
    </cfRule>
  </conditionalFormatting>
  <conditionalFormatting sqref="AD174:AE174">
    <cfRule type="containsText" dxfId="2550" priority="267" operator="containsText" text="外">
      <formula>NOT(ISERROR(SEARCH("外",AD174)))</formula>
    </cfRule>
  </conditionalFormatting>
  <conditionalFormatting sqref="AD174:AE174">
    <cfRule type="containsText" dxfId="2549" priority="266" operator="containsText" text="－">
      <formula>NOT(ISERROR(SEARCH("－",AD174)))</formula>
    </cfRule>
  </conditionalFormatting>
  <conditionalFormatting sqref="AC175:AE175">
    <cfRule type="containsText" dxfId="2548" priority="261" operator="containsText" text="退">
      <formula>NOT(ISERROR(SEARCH("退",AC175)))</formula>
    </cfRule>
    <cfRule type="containsText" dxfId="2547" priority="262" operator="containsText" text="入">
      <formula>NOT(ISERROR(SEARCH("入",AC175)))</formula>
    </cfRule>
    <cfRule type="containsText" dxfId="2546" priority="263" operator="containsText" text="入,退">
      <formula>NOT(ISERROR(SEARCH("入,退",AC175)))</formula>
    </cfRule>
    <cfRule type="containsText" dxfId="2545" priority="264" operator="containsText" text="入,退">
      <formula>NOT(ISERROR(SEARCH("入,退",AC175)))</formula>
    </cfRule>
    <cfRule type="cellIs" dxfId="2544" priority="265" operator="equal">
      <formula>"休"</formula>
    </cfRule>
  </conditionalFormatting>
  <conditionalFormatting sqref="AC175:AE175">
    <cfRule type="containsText" dxfId="2543" priority="260" operator="containsText" text="外">
      <formula>NOT(ISERROR(SEARCH("外",AC175)))</formula>
    </cfRule>
  </conditionalFormatting>
  <conditionalFormatting sqref="AC175:AE175">
    <cfRule type="containsText" dxfId="2542" priority="259" operator="containsText" text="－">
      <formula>NOT(ISERROR(SEARCH("－",AC175)))</formula>
    </cfRule>
  </conditionalFormatting>
  <conditionalFormatting sqref="Q175 T175:U175">
    <cfRule type="containsText" dxfId="2541" priority="254" operator="containsText" text="退">
      <formula>NOT(ISERROR(SEARCH("退",Q175)))</formula>
    </cfRule>
    <cfRule type="containsText" dxfId="2540" priority="255" operator="containsText" text="入">
      <formula>NOT(ISERROR(SEARCH("入",Q175)))</formula>
    </cfRule>
    <cfRule type="containsText" dxfId="2539" priority="256" operator="containsText" text="入,退">
      <formula>NOT(ISERROR(SEARCH("入,退",Q175)))</formula>
    </cfRule>
    <cfRule type="containsText" dxfId="2538" priority="257" operator="containsText" text="入,退">
      <formula>NOT(ISERROR(SEARCH("入,退",Q175)))</formula>
    </cfRule>
    <cfRule type="cellIs" dxfId="2537" priority="258" operator="equal">
      <formula>"休"</formula>
    </cfRule>
  </conditionalFormatting>
  <conditionalFormatting sqref="Q175 T175:U175">
    <cfRule type="containsText" dxfId="2536" priority="253" operator="containsText" text="外">
      <formula>NOT(ISERROR(SEARCH("外",Q175)))</formula>
    </cfRule>
  </conditionalFormatting>
  <conditionalFormatting sqref="Q175 T175:U175">
    <cfRule type="containsText" dxfId="2535" priority="252" operator="containsText" text="－">
      <formula>NOT(ISERROR(SEARCH("－",Q175)))</formula>
    </cfRule>
  </conditionalFormatting>
  <conditionalFormatting sqref="R175:S175">
    <cfRule type="containsText" dxfId="2534" priority="247" operator="containsText" text="退">
      <formula>NOT(ISERROR(SEARCH("退",R175)))</formula>
    </cfRule>
    <cfRule type="containsText" dxfId="2533" priority="248" operator="containsText" text="入">
      <formula>NOT(ISERROR(SEARCH("入",R175)))</formula>
    </cfRule>
    <cfRule type="containsText" dxfId="2532" priority="249" operator="containsText" text="入,退">
      <formula>NOT(ISERROR(SEARCH("入,退",R175)))</formula>
    </cfRule>
    <cfRule type="containsText" dxfId="2531" priority="250" operator="containsText" text="入,退">
      <formula>NOT(ISERROR(SEARCH("入,退",R175)))</formula>
    </cfRule>
    <cfRule type="cellIs" dxfId="2530" priority="251" operator="equal">
      <formula>"休"</formula>
    </cfRule>
  </conditionalFormatting>
  <conditionalFormatting sqref="R175:S175">
    <cfRule type="containsText" dxfId="2529" priority="246" operator="containsText" text="外">
      <formula>NOT(ISERROR(SEARCH("外",R175)))</formula>
    </cfRule>
  </conditionalFormatting>
  <conditionalFormatting sqref="R175:S175">
    <cfRule type="containsText" dxfId="2528" priority="245" operator="containsText" text="－">
      <formula>NOT(ISERROR(SEARCH("－",R175)))</formula>
    </cfRule>
  </conditionalFormatting>
  <conditionalFormatting sqref="X175 AA175:AB175">
    <cfRule type="containsText" dxfId="2527" priority="240" operator="containsText" text="退">
      <formula>NOT(ISERROR(SEARCH("退",X175)))</formula>
    </cfRule>
    <cfRule type="containsText" dxfId="2526" priority="241" operator="containsText" text="入">
      <formula>NOT(ISERROR(SEARCH("入",X175)))</formula>
    </cfRule>
    <cfRule type="containsText" dxfId="2525" priority="242" operator="containsText" text="入,退">
      <formula>NOT(ISERROR(SEARCH("入,退",X175)))</formula>
    </cfRule>
    <cfRule type="containsText" dxfId="2524" priority="243" operator="containsText" text="入,退">
      <formula>NOT(ISERROR(SEARCH("入,退",X175)))</formula>
    </cfRule>
    <cfRule type="cellIs" dxfId="2523" priority="244" operator="equal">
      <formula>"休"</formula>
    </cfRule>
  </conditionalFormatting>
  <conditionalFormatting sqref="X175 AA175:AB175">
    <cfRule type="containsText" dxfId="2522" priority="239" operator="containsText" text="外">
      <formula>NOT(ISERROR(SEARCH("外",X175)))</formula>
    </cfRule>
  </conditionalFormatting>
  <conditionalFormatting sqref="X175 AA175:AB175">
    <cfRule type="containsText" dxfId="2521" priority="238" operator="containsText" text="－">
      <formula>NOT(ISERROR(SEARCH("－",X175)))</formula>
    </cfRule>
  </conditionalFormatting>
  <conditionalFormatting sqref="Y175:Z175">
    <cfRule type="containsText" dxfId="2520" priority="233" operator="containsText" text="退">
      <formula>NOT(ISERROR(SEARCH("退",Y175)))</formula>
    </cfRule>
    <cfRule type="containsText" dxfId="2519" priority="234" operator="containsText" text="入">
      <formula>NOT(ISERROR(SEARCH("入",Y175)))</formula>
    </cfRule>
    <cfRule type="containsText" dxfId="2518" priority="235" operator="containsText" text="入,退">
      <formula>NOT(ISERROR(SEARCH("入,退",Y175)))</formula>
    </cfRule>
    <cfRule type="containsText" dxfId="2517" priority="236" operator="containsText" text="入,退">
      <formula>NOT(ISERROR(SEARCH("入,退",Y175)))</formula>
    </cfRule>
    <cfRule type="cellIs" dxfId="2516" priority="237" operator="equal">
      <formula>"休"</formula>
    </cfRule>
  </conditionalFormatting>
  <conditionalFormatting sqref="Y175:Z175">
    <cfRule type="containsText" dxfId="2515" priority="232" operator="containsText" text="外">
      <formula>NOT(ISERROR(SEARCH("外",Y175)))</formula>
    </cfRule>
  </conditionalFormatting>
  <conditionalFormatting sqref="Y175:Z175">
    <cfRule type="containsText" dxfId="2514" priority="231" operator="containsText" text="－">
      <formula>NOT(ISERROR(SEARCH("－",Y175)))</formula>
    </cfRule>
  </conditionalFormatting>
  <conditionalFormatting sqref="AJ173:AJ177">
    <cfRule type="containsText" dxfId="2513" priority="226" operator="containsText" text="退">
      <formula>NOT(ISERROR(SEARCH("退",AJ173)))</formula>
    </cfRule>
    <cfRule type="containsText" dxfId="2512" priority="227" operator="containsText" text="入">
      <formula>NOT(ISERROR(SEARCH("入",AJ173)))</formula>
    </cfRule>
    <cfRule type="containsText" dxfId="2511" priority="228" operator="containsText" text="入,退">
      <formula>NOT(ISERROR(SEARCH("入,退",AJ173)))</formula>
    </cfRule>
    <cfRule type="containsText" dxfId="2510" priority="229" operator="containsText" text="入,退">
      <formula>NOT(ISERROR(SEARCH("入,退",AJ173)))</formula>
    </cfRule>
    <cfRule type="cellIs" dxfId="2509" priority="230" operator="equal">
      <formula>"休"</formula>
    </cfRule>
  </conditionalFormatting>
  <conditionalFormatting sqref="AJ173:AJ177">
    <cfRule type="containsText" dxfId="2508" priority="225" operator="containsText" text="外">
      <formula>NOT(ISERROR(SEARCH("外",AJ173)))</formula>
    </cfRule>
  </conditionalFormatting>
  <conditionalFormatting sqref="AJ173:AJ177">
    <cfRule type="containsText" dxfId="2507" priority="224" operator="containsText" text="－">
      <formula>NOT(ISERROR(SEARCH("－",AJ173)))</formula>
    </cfRule>
  </conditionalFormatting>
  <conditionalFormatting sqref="G196:AK196">
    <cfRule type="containsText" dxfId="2506" priority="222" operator="containsText" text="日">
      <formula>NOT(ISERROR(SEARCH("日",G196)))</formula>
    </cfRule>
    <cfRule type="containsText" dxfId="2505" priority="223" operator="containsText" text="土">
      <formula>NOT(ISERROR(SEARCH("土",G196)))</formula>
    </cfRule>
  </conditionalFormatting>
  <conditionalFormatting sqref="G196:AK196">
    <cfRule type="containsText" dxfId="2504" priority="215" operator="containsText" text="その他">
      <formula>NOT(ISERROR(SEARCH("その他",G196)))</formula>
    </cfRule>
    <cfRule type="containsText" dxfId="2503" priority="216" operator="containsText" text="冬休">
      <formula>NOT(ISERROR(SEARCH("冬休",G196)))</formula>
    </cfRule>
    <cfRule type="containsText" dxfId="2502" priority="217" operator="containsText" text="夏休">
      <formula>NOT(ISERROR(SEARCH("夏休",G196)))</formula>
    </cfRule>
    <cfRule type="containsText" dxfId="2501" priority="218" operator="containsText" text="製作">
      <formula>NOT(ISERROR(SEARCH("製作",G196)))</formula>
    </cfRule>
    <cfRule type="cellIs" dxfId="2500" priority="219" operator="equal">
      <formula>"中止,製作"</formula>
    </cfRule>
    <cfRule type="containsText" dxfId="2499" priority="220" operator="containsText" text="中止,製作,夏休,冬休,その他">
      <formula>NOT(ISERROR(SEARCH("中止,製作,夏休,冬休,その他",G196)))</formula>
    </cfRule>
    <cfRule type="containsText" dxfId="2498" priority="221" operator="containsText" text="中止">
      <formula>NOT(ISERROR(SEARCH("中止",G196)))</formula>
    </cfRule>
  </conditionalFormatting>
  <conditionalFormatting sqref="G203:AK203">
    <cfRule type="containsText" dxfId="2497" priority="213" operator="containsText" text="日">
      <formula>NOT(ISERROR(SEARCH("日",G203)))</formula>
    </cfRule>
    <cfRule type="containsText" dxfId="2496" priority="214" operator="containsText" text="土">
      <formula>NOT(ISERROR(SEARCH("土",G203)))</formula>
    </cfRule>
  </conditionalFormatting>
  <conditionalFormatting sqref="G203:AK203">
    <cfRule type="containsText" dxfId="2495" priority="206" operator="containsText" text="その他">
      <formula>NOT(ISERROR(SEARCH("その他",G203)))</formula>
    </cfRule>
    <cfRule type="containsText" dxfId="2494" priority="207" operator="containsText" text="冬休">
      <formula>NOT(ISERROR(SEARCH("冬休",G203)))</formula>
    </cfRule>
    <cfRule type="containsText" dxfId="2493" priority="208" operator="containsText" text="夏休">
      <formula>NOT(ISERROR(SEARCH("夏休",G203)))</formula>
    </cfRule>
    <cfRule type="containsText" dxfId="2492" priority="209" operator="containsText" text="製作">
      <formula>NOT(ISERROR(SEARCH("製作",G203)))</formula>
    </cfRule>
    <cfRule type="cellIs" dxfId="2491" priority="210" operator="equal">
      <formula>"中止,製作"</formula>
    </cfRule>
    <cfRule type="containsText" dxfId="2490" priority="211" operator="containsText" text="中止,製作,夏休,冬休,その他">
      <formula>NOT(ISERROR(SEARCH("中止,製作,夏休,冬休,その他",G203)))</formula>
    </cfRule>
    <cfRule type="containsText" dxfId="2489" priority="212" operator="containsText" text="中止">
      <formula>NOT(ISERROR(SEARCH("中止",G203)))</formula>
    </cfRule>
  </conditionalFormatting>
  <conditionalFormatting sqref="G208:AK208">
    <cfRule type="containsText" dxfId="2488" priority="204" operator="containsText" text="日">
      <formula>NOT(ISERROR(SEARCH("日",G208)))</formula>
    </cfRule>
    <cfRule type="containsText" dxfId="2487" priority="205" operator="containsText" text="土">
      <formula>NOT(ISERROR(SEARCH("土",G208)))</formula>
    </cfRule>
  </conditionalFormatting>
  <conditionalFormatting sqref="G208:AK208">
    <cfRule type="containsText" dxfId="2486" priority="197" operator="containsText" text="その他">
      <formula>NOT(ISERROR(SEARCH("その他",G208)))</formula>
    </cfRule>
    <cfRule type="containsText" dxfId="2485" priority="198" operator="containsText" text="冬休">
      <formula>NOT(ISERROR(SEARCH("冬休",G208)))</formula>
    </cfRule>
    <cfRule type="containsText" dxfId="2484" priority="199" operator="containsText" text="夏休">
      <formula>NOT(ISERROR(SEARCH("夏休",G208)))</formula>
    </cfRule>
    <cfRule type="containsText" dxfId="2483" priority="200" operator="containsText" text="製作">
      <formula>NOT(ISERROR(SEARCH("製作",G208)))</formula>
    </cfRule>
    <cfRule type="cellIs" dxfId="2482" priority="201" operator="equal">
      <formula>"中止,製作"</formula>
    </cfRule>
    <cfRule type="containsText" dxfId="2481" priority="202" operator="containsText" text="中止,製作,夏休,冬休,その他">
      <formula>NOT(ISERROR(SEARCH("中止,製作,夏休,冬休,その他",G208)))</formula>
    </cfRule>
    <cfRule type="containsText" dxfId="2480" priority="203" operator="containsText" text="中止">
      <formula>NOT(ISERROR(SEARCH("中止",G208)))</formula>
    </cfRule>
  </conditionalFormatting>
  <conditionalFormatting sqref="J199 M199:N199 AH199:AI199 G202:AK202 H201 K198:O198 R198:V198 Y198:AC198 AF198:AI198 O201:R201 W201:Y201 AK197:AK201 G197:H197 G200:H200 AD201:AI201 J200:AI200 J197:AI197 J201:M201">
    <cfRule type="containsText" dxfId="2479" priority="192" operator="containsText" text="退">
      <formula>NOT(ISERROR(SEARCH("退",G197)))</formula>
    </cfRule>
    <cfRule type="containsText" dxfId="2478" priority="193" operator="containsText" text="入">
      <formula>NOT(ISERROR(SEARCH("入",G197)))</formula>
    </cfRule>
    <cfRule type="containsText" dxfId="2477" priority="194" operator="containsText" text="入,退">
      <formula>NOT(ISERROR(SEARCH("入,退",G197)))</formula>
    </cfRule>
    <cfRule type="containsText" dxfId="2476" priority="195" operator="containsText" text="入,退">
      <formula>NOT(ISERROR(SEARCH("入,退",G197)))</formula>
    </cfRule>
    <cfRule type="cellIs" dxfId="2475" priority="196" operator="equal">
      <formula>"休"</formula>
    </cfRule>
  </conditionalFormatting>
  <conditionalFormatting sqref="J199 M199:N199 AH199:AI199 G202:AK202 H201 K198:O198 R198:V198 Y198:AC198 AF198:AI198 O201:R201 W201:Y201 AK197:AK201 G197:H197 G200:H200 AD201:AI201 J200:AI200 J197:AI197 J201:M201">
    <cfRule type="containsText" dxfId="2474" priority="191" operator="containsText" text="外">
      <formula>NOT(ISERROR(SEARCH("外",G197)))</formula>
    </cfRule>
  </conditionalFormatting>
  <conditionalFormatting sqref="J199 M199:N199 AH199:AI199 G202:AK202 H201 K198:O198 R198:V198 Y198:AC198 AF198:AI198 O201:R201 W201:Y201 AK197:AK201 G197:H197 G200:H200 AD201:AI201 J200:AI200 J197:AI197 J201:M201">
    <cfRule type="containsText" dxfId="2473" priority="190" operator="containsText" text="－">
      <formula>NOT(ISERROR(SEARCH("－",G197)))</formula>
    </cfRule>
  </conditionalFormatting>
  <conditionalFormatting sqref="G204:AK207">
    <cfRule type="containsText" dxfId="2472" priority="185" operator="containsText" text="退">
      <formula>NOT(ISERROR(SEARCH("退",G204)))</formula>
    </cfRule>
    <cfRule type="containsText" dxfId="2471" priority="186" operator="containsText" text="入">
      <formula>NOT(ISERROR(SEARCH("入",G204)))</formula>
    </cfRule>
    <cfRule type="containsText" dxfId="2470" priority="187" operator="containsText" text="入,退">
      <formula>NOT(ISERROR(SEARCH("入,退",G204)))</formula>
    </cfRule>
    <cfRule type="containsText" dxfId="2469" priority="188" operator="containsText" text="入,退">
      <formula>NOT(ISERROR(SEARCH("入,退",G204)))</formula>
    </cfRule>
    <cfRule type="cellIs" dxfId="2468" priority="189" operator="equal">
      <formula>"休"</formula>
    </cfRule>
  </conditionalFormatting>
  <conditionalFormatting sqref="G204:AK207">
    <cfRule type="containsText" dxfId="2467" priority="184" operator="containsText" text="外">
      <formula>NOT(ISERROR(SEARCH("外",G204)))</formula>
    </cfRule>
  </conditionalFormatting>
  <conditionalFormatting sqref="G204:AK207">
    <cfRule type="containsText" dxfId="2466" priority="183" operator="containsText" text="－">
      <formula>NOT(ISERROR(SEARCH("－",G204)))</formula>
    </cfRule>
  </conditionalFormatting>
  <conditionalFormatting sqref="G209:AK212">
    <cfRule type="containsText" dxfId="2465" priority="178" operator="containsText" text="退">
      <formula>NOT(ISERROR(SEARCH("退",G209)))</formula>
    </cfRule>
    <cfRule type="containsText" dxfId="2464" priority="179" operator="containsText" text="入">
      <formula>NOT(ISERROR(SEARCH("入",G209)))</formula>
    </cfRule>
    <cfRule type="containsText" dxfId="2463" priority="180" operator="containsText" text="入,退">
      <formula>NOT(ISERROR(SEARCH("入,退",G209)))</formula>
    </cfRule>
    <cfRule type="containsText" dxfId="2462" priority="181" operator="containsText" text="入,退">
      <formula>NOT(ISERROR(SEARCH("入,退",G209)))</formula>
    </cfRule>
    <cfRule type="cellIs" dxfId="2461" priority="182" operator="equal">
      <formula>"休"</formula>
    </cfRule>
  </conditionalFormatting>
  <conditionalFormatting sqref="G209:AK212">
    <cfRule type="containsText" dxfId="2460" priority="177" operator="containsText" text="外">
      <formula>NOT(ISERROR(SEARCH("外",G209)))</formula>
    </cfRule>
  </conditionalFormatting>
  <conditionalFormatting sqref="G209:AK212">
    <cfRule type="containsText" dxfId="2459" priority="176" operator="containsText" text="－">
      <formula>NOT(ISERROR(SEARCH("－",G209)))</formula>
    </cfRule>
  </conditionalFormatting>
  <conditionalFormatting sqref="G198:H198">
    <cfRule type="containsText" dxfId="2458" priority="171" operator="containsText" text="退">
      <formula>NOT(ISERROR(SEARCH("退",G198)))</formula>
    </cfRule>
    <cfRule type="containsText" dxfId="2457" priority="172" operator="containsText" text="入">
      <formula>NOT(ISERROR(SEARCH("入",G198)))</formula>
    </cfRule>
    <cfRule type="containsText" dxfId="2456" priority="173" operator="containsText" text="入,退">
      <formula>NOT(ISERROR(SEARCH("入,退",G198)))</formula>
    </cfRule>
    <cfRule type="containsText" dxfId="2455" priority="174" operator="containsText" text="入,退">
      <formula>NOT(ISERROR(SEARCH("入,退",G198)))</formula>
    </cfRule>
    <cfRule type="cellIs" dxfId="2454" priority="175" operator="equal">
      <formula>"休"</formula>
    </cfRule>
  </conditionalFormatting>
  <conditionalFormatting sqref="G198:H198">
    <cfRule type="containsText" dxfId="2453" priority="170" operator="containsText" text="外">
      <formula>NOT(ISERROR(SEARCH("外",G198)))</formula>
    </cfRule>
  </conditionalFormatting>
  <conditionalFormatting sqref="G198:H198">
    <cfRule type="containsText" dxfId="2452" priority="169" operator="containsText" text="－">
      <formula>NOT(ISERROR(SEARCH("－",G198)))</formula>
    </cfRule>
  </conditionalFormatting>
  <conditionalFormatting sqref="K199:L199">
    <cfRule type="containsText" dxfId="2451" priority="164" operator="containsText" text="退">
      <formula>NOT(ISERROR(SEARCH("退",K199)))</formula>
    </cfRule>
    <cfRule type="containsText" dxfId="2450" priority="165" operator="containsText" text="入">
      <formula>NOT(ISERROR(SEARCH("入",K199)))</formula>
    </cfRule>
    <cfRule type="containsText" dxfId="2449" priority="166" operator="containsText" text="入,退">
      <formula>NOT(ISERROR(SEARCH("入,退",K199)))</formula>
    </cfRule>
    <cfRule type="containsText" dxfId="2448" priority="167" operator="containsText" text="入,退">
      <formula>NOT(ISERROR(SEARCH("入,退",K199)))</formula>
    </cfRule>
    <cfRule type="cellIs" dxfId="2447" priority="168" operator="equal">
      <formula>"休"</formula>
    </cfRule>
  </conditionalFormatting>
  <conditionalFormatting sqref="K199:L199">
    <cfRule type="containsText" dxfId="2446" priority="163" operator="containsText" text="外">
      <formula>NOT(ISERROR(SEARCH("外",K199)))</formula>
    </cfRule>
  </conditionalFormatting>
  <conditionalFormatting sqref="K199:L199">
    <cfRule type="containsText" dxfId="2445" priority="162" operator="containsText" text="－">
      <formula>NOT(ISERROR(SEARCH("－",K199)))</formula>
    </cfRule>
  </conditionalFormatting>
  <conditionalFormatting sqref="G201">
    <cfRule type="containsText" dxfId="2444" priority="157" operator="containsText" text="退">
      <formula>NOT(ISERROR(SEARCH("退",G201)))</formula>
    </cfRule>
    <cfRule type="containsText" dxfId="2443" priority="158" operator="containsText" text="入">
      <formula>NOT(ISERROR(SEARCH("入",G201)))</formula>
    </cfRule>
    <cfRule type="containsText" dxfId="2442" priority="159" operator="containsText" text="入,退">
      <formula>NOT(ISERROR(SEARCH("入,退",G201)))</formula>
    </cfRule>
    <cfRule type="containsText" dxfId="2441" priority="160" operator="containsText" text="入,退">
      <formula>NOT(ISERROR(SEARCH("入,退",G201)))</formula>
    </cfRule>
    <cfRule type="cellIs" dxfId="2440" priority="161" operator="equal">
      <formula>"休"</formula>
    </cfRule>
  </conditionalFormatting>
  <conditionalFormatting sqref="G201">
    <cfRule type="containsText" dxfId="2439" priority="156" operator="containsText" text="外">
      <formula>NOT(ISERROR(SEARCH("外",G201)))</formula>
    </cfRule>
  </conditionalFormatting>
  <conditionalFormatting sqref="G201">
    <cfRule type="containsText" dxfId="2438" priority="155" operator="containsText" text="－">
      <formula>NOT(ISERROR(SEARCH("－",G201)))</formula>
    </cfRule>
  </conditionalFormatting>
  <conditionalFormatting sqref="N201">
    <cfRule type="containsText" dxfId="2437" priority="150" operator="containsText" text="退">
      <formula>NOT(ISERROR(SEARCH("退",N201)))</formula>
    </cfRule>
    <cfRule type="containsText" dxfId="2436" priority="151" operator="containsText" text="入">
      <formula>NOT(ISERROR(SEARCH("入",N201)))</formula>
    </cfRule>
    <cfRule type="containsText" dxfId="2435" priority="152" operator="containsText" text="入,退">
      <formula>NOT(ISERROR(SEARCH("入,退",N201)))</formula>
    </cfRule>
    <cfRule type="containsText" dxfId="2434" priority="153" operator="containsText" text="入,退">
      <formula>NOT(ISERROR(SEARCH("入,退",N201)))</formula>
    </cfRule>
    <cfRule type="cellIs" dxfId="2433" priority="154" operator="equal">
      <formula>"休"</formula>
    </cfRule>
  </conditionalFormatting>
  <conditionalFormatting sqref="N201">
    <cfRule type="containsText" dxfId="2432" priority="149" operator="containsText" text="外">
      <formula>NOT(ISERROR(SEARCH("外",N201)))</formula>
    </cfRule>
  </conditionalFormatting>
  <conditionalFormatting sqref="N201">
    <cfRule type="containsText" dxfId="2431" priority="148" operator="containsText" text="－">
      <formula>NOT(ISERROR(SEARCH("－",N201)))</formula>
    </cfRule>
  </conditionalFormatting>
  <conditionalFormatting sqref="O199:P199">
    <cfRule type="containsText" dxfId="2430" priority="143" operator="containsText" text="退">
      <formula>NOT(ISERROR(SEARCH("退",O199)))</formula>
    </cfRule>
    <cfRule type="containsText" dxfId="2429" priority="144" operator="containsText" text="入">
      <formula>NOT(ISERROR(SEARCH("入",O199)))</formula>
    </cfRule>
    <cfRule type="containsText" dxfId="2428" priority="145" operator="containsText" text="入,退">
      <formula>NOT(ISERROR(SEARCH("入,退",O199)))</formula>
    </cfRule>
    <cfRule type="containsText" dxfId="2427" priority="146" operator="containsText" text="入,退">
      <formula>NOT(ISERROR(SEARCH("入,退",O199)))</formula>
    </cfRule>
    <cfRule type="cellIs" dxfId="2426" priority="147" operator="equal">
      <formula>"休"</formula>
    </cfRule>
  </conditionalFormatting>
  <conditionalFormatting sqref="O199:P199">
    <cfRule type="containsText" dxfId="2425" priority="142" operator="containsText" text="外">
      <formula>NOT(ISERROR(SEARCH("外",O199)))</formula>
    </cfRule>
  </conditionalFormatting>
  <conditionalFormatting sqref="O199:P199">
    <cfRule type="containsText" dxfId="2424" priority="141" operator="containsText" text="－">
      <formula>NOT(ISERROR(SEARCH("－",O199)))</formula>
    </cfRule>
  </conditionalFormatting>
  <conditionalFormatting sqref="V199:W199">
    <cfRule type="containsText" dxfId="2423" priority="136" operator="containsText" text="退">
      <formula>NOT(ISERROR(SEARCH("退",V199)))</formula>
    </cfRule>
    <cfRule type="containsText" dxfId="2422" priority="137" operator="containsText" text="入">
      <formula>NOT(ISERROR(SEARCH("入",V199)))</formula>
    </cfRule>
    <cfRule type="containsText" dxfId="2421" priority="138" operator="containsText" text="入,退">
      <formula>NOT(ISERROR(SEARCH("入,退",V199)))</formula>
    </cfRule>
    <cfRule type="containsText" dxfId="2420" priority="139" operator="containsText" text="入,退">
      <formula>NOT(ISERROR(SEARCH("入,退",V199)))</formula>
    </cfRule>
    <cfRule type="cellIs" dxfId="2419" priority="140" operator="equal">
      <formula>"休"</formula>
    </cfRule>
  </conditionalFormatting>
  <conditionalFormatting sqref="V199:W199">
    <cfRule type="containsText" dxfId="2418" priority="135" operator="containsText" text="外">
      <formula>NOT(ISERROR(SEARCH("外",V199)))</formula>
    </cfRule>
  </conditionalFormatting>
  <conditionalFormatting sqref="V199:W199">
    <cfRule type="containsText" dxfId="2417" priority="134" operator="containsText" text="－">
      <formula>NOT(ISERROR(SEARCH("－",V199)))</formula>
    </cfRule>
  </conditionalFormatting>
  <conditionalFormatting sqref="AF199:AG199">
    <cfRule type="containsText" dxfId="2416" priority="129" operator="containsText" text="退">
      <formula>NOT(ISERROR(SEARCH("退",AF199)))</formula>
    </cfRule>
    <cfRule type="containsText" dxfId="2415" priority="130" operator="containsText" text="入">
      <formula>NOT(ISERROR(SEARCH("入",AF199)))</formula>
    </cfRule>
    <cfRule type="containsText" dxfId="2414" priority="131" operator="containsText" text="入,退">
      <formula>NOT(ISERROR(SEARCH("入,退",AF199)))</formula>
    </cfRule>
    <cfRule type="containsText" dxfId="2413" priority="132" operator="containsText" text="入,退">
      <formula>NOT(ISERROR(SEARCH("入,退",AF199)))</formula>
    </cfRule>
    <cfRule type="cellIs" dxfId="2412" priority="133" operator="equal">
      <formula>"休"</formula>
    </cfRule>
  </conditionalFormatting>
  <conditionalFormatting sqref="AF199:AG199">
    <cfRule type="containsText" dxfId="2411" priority="128" operator="containsText" text="外">
      <formula>NOT(ISERROR(SEARCH("外",AF199)))</formula>
    </cfRule>
  </conditionalFormatting>
  <conditionalFormatting sqref="AF199:AG199">
    <cfRule type="containsText" dxfId="2410" priority="127" operator="containsText" text="－">
      <formula>NOT(ISERROR(SEARCH("－",AF199)))</formula>
    </cfRule>
  </conditionalFormatting>
  <conditionalFormatting sqref="J198">
    <cfRule type="containsText" dxfId="2409" priority="122" operator="containsText" text="退">
      <formula>NOT(ISERROR(SEARCH("退",J198)))</formula>
    </cfRule>
    <cfRule type="containsText" dxfId="2408" priority="123" operator="containsText" text="入">
      <formula>NOT(ISERROR(SEARCH("入",J198)))</formula>
    </cfRule>
    <cfRule type="containsText" dxfId="2407" priority="124" operator="containsText" text="入,退">
      <formula>NOT(ISERROR(SEARCH("入,退",J198)))</formula>
    </cfRule>
    <cfRule type="containsText" dxfId="2406" priority="125" operator="containsText" text="入,退">
      <formula>NOT(ISERROR(SEARCH("入,退",J198)))</formula>
    </cfRule>
    <cfRule type="cellIs" dxfId="2405" priority="126" operator="equal">
      <formula>"休"</formula>
    </cfRule>
  </conditionalFormatting>
  <conditionalFormatting sqref="J198">
    <cfRule type="containsText" dxfId="2404" priority="121" operator="containsText" text="外">
      <formula>NOT(ISERROR(SEARCH("外",J198)))</formula>
    </cfRule>
  </conditionalFormatting>
  <conditionalFormatting sqref="J198">
    <cfRule type="containsText" dxfId="2403" priority="120" operator="containsText" text="－">
      <formula>NOT(ISERROR(SEARCH("－",J198)))</formula>
    </cfRule>
  </conditionalFormatting>
  <conditionalFormatting sqref="P198:Q198">
    <cfRule type="containsText" dxfId="2402" priority="115" operator="containsText" text="退">
      <formula>NOT(ISERROR(SEARCH("退",P198)))</formula>
    </cfRule>
    <cfRule type="containsText" dxfId="2401" priority="116" operator="containsText" text="入">
      <formula>NOT(ISERROR(SEARCH("入",P198)))</formula>
    </cfRule>
    <cfRule type="containsText" dxfId="2400" priority="117" operator="containsText" text="入,退">
      <formula>NOT(ISERROR(SEARCH("入,退",P198)))</formula>
    </cfRule>
    <cfRule type="containsText" dxfId="2399" priority="118" operator="containsText" text="入,退">
      <formula>NOT(ISERROR(SEARCH("入,退",P198)))</formula>
    </cfRule>
    <cfRule type="cellIs" dxfId="2398" priority="119" operator="equal">
      <formula>"休"</formula>
    </cfRule>
  </conditionalFormatting>
  <conditionalFormatting sqref="P198:Q198">
    <cfRule type="containsText" dxfId="2397" priority="114" operator="containsText" text="外">
      <formula>NOT(ISERROR(SEARCH("外",P198)))</formula>
    </cfRule>
  </conditionalFormatting>
  <conditionalFormatting sqref="P198:Q198">
    <cfRule type="containsText" dxfId="2396" priority="113" operator="containsText" text="－">
      <formula>NOT(ISERROR(SEARCH("－",P198)))</formula>
    </cfRule>
  </conditionalFormatting>
  <conditionalFormatting sqref="W198:X198">
    <cfRule type="containsText" dxfId="2395" priority="108" operator="containsText" text="退">
      <formula>NOT(ISERROR(SEARCH("退",W198)))</formula>
    </cfRule>
    <cfRule type="containsText" dxfId="2394" priority="109" operator="containsText" text="入">
      <formula>NOT(ISERROR(SEARCH("入",W198)))</formula>
    </cfRule>
    <cfRule type="containsText" dxfId="2393" priority="110" operator="containsText" text="入,退">
      <formula>NOT(ISERROR(SEARCH("入,退",W198)))</formula>
    </cfRule>
    <cfRule type="containsText" dxfId="2392" priority="111" operator="containsText" text="入,退">
      <formula>NOT(ISERROR(SEARCH("入,退",W198)))</formula>
    </cfRule>
    <cfRule type="cellIs" dxfId="2391" priority="112" operator="equal">
      <formula>"休"</formula>
    </cfRule>
  </conditionalFormatting>
  <conditionalFormatting sqref="W198:X198">
    <cfRule type="containsText" dxfId="2390" priority="107" operator="containsText" text="外">
      <formula>NOT(ISERROR(SEARCH("外",W198)))</formula>
    </cfRule>
  </conditionalFormatting>
  <conditionalFormatting sqref="W198:X198">
    <cfRule type="containsText" dxfId="2389" priority="106" operator="containsText" text="－">
      <formula>NOT(ISERROR(SEARCH("－",W198)))</formula>
    </cfRule>
  </conditionalFormatting>
  <conditionalFormatting sqref="AD198:AE198">
    <cfRule type="containsText" dxfId="2388" priority="101" operator="containsText" text="退">
      <formula>NOT(ISERROR(SEARCH("退",AD198)))</formula>
    </cfRule>
    <cfRule type="containsText" dxfId="2387" priority="102" operator="containsText" text="入">
      <formula>NOT(ISERROR(SEARCH("入",AD198)))</formula>
    </cfRule>
    <cfRule type="containsText" dxfId="2386" priority="103" operator="containsText" text="入,退">
      <formula>NOT(ISERROR(SEARCH("入,退",AD198)))</formula>
    </cfRule>
    <cfRule type="containsText" dxfId="2385" priority="104" operator="containsText" text="入,退">
      <formula>NOT(ISERROR(SEARCH("入,退",AD198)))</formula>
    </cfRule>
    <cfRule type="cellIs" dxfId="2384" priority="105" operator="equal">
      <formula>"休"</formula>
    </cfRule>
  </conditionalFormatting>
  <conditionalFormatting sqref="AD198:AE198">
    <cfRule type="containsText" dxfId="2383" priority="100" operator="containsText" text="外">
      <formula>NOT(ISERROR(SEARCH("外",AD198)))</formula>
    </cfRule>
  </conditionalFormatting>
  <conditionalFormatting sqref="AD198:AE198">
    <cfRule type="containsText" dxfId="2382" priority="99" operator="containsText" text="－">
      <formula>NOT(ISERROR(SEARCH("－",AD198)))</formula>
    </cfRule>
  </conditionalFormatting>
  <conditionalFormatting sqref="AC199:AE199">
    <cfRule type="containsText" dxfId="2381" priority="94" operator="containsText" text="退">
      <formula>NOT(ISERROR(SEARCH("退",AC199)))</formula>
    </cfRule>
    <cfRule type="containsText" dxfId="2380" priority="95" operator="containsText" text="入">
      <formula>NOT(ISERROR(SEARCH("入",AC199)))</formula>
    </cfRule>
    <cfRule type="containsText" dxfId="2379" priority="96" operator="containsText" text="入,退">
      <formula>NOT(ISERROR(SEARCH("入,退",AC199)))</formula>
    </cfRule>
    <cfRule type="containsText" dxfId="2378" priority="97" operator="containsText" text="入,退">
      <formula>NOT(ISERROR(SEARCH("入,退",AC199)))</formula>
    </cfRule>
    <cfRule type="cellIs" dxfId="2377" priority="98" operator="equal">
      <formula>"休"</formula>
    </cfRule>
  </conditionalFormatting>
  <conditionalFormatting sqref="AC199:AE199">
    <cfRule type="containsText" dxfId="2376" priority="93" operator="containsText" text="外">
      <formula>NOT(ISERROR(SEARCH("外",AC199)))</formula>
    </cfRule>
  </conditionalFormatting>
  <conditionalFormatting sqref="AC199:AE199">
    <cfRule type="containsText" dxfId="2375" priority="92" operator="containsText" text="－">
      <formula>NOT(ISERROR(SEARCH("－",AC199)))</formula>
    </cfRule>
  </conditionalFormatting>
  <conditionalFormatting sqref="Q199 T199:U199">
    <cfRule type="containsText" dxfId="2374" priority="87" operator="containsText" text="退">
      <formula>NOT(ISERROR(SEARCH("退",Q199)))</formula>
    </cfRule>
    <cfRule type="containsText" dxfId="2373" priority="88" operator="containsText" text="入">
      <formula>NOT(ISERROR(SEARCH("入",Q199)))</formula>
    </cfRule>
    <cfRule type="containsText" dxfId="2372" priority="89" operator="containsText" text="入,退">
      <formula>NOT(ISERROR(SEARCH("入,退",Q199)))</formula>
    </cfRule>
    <cfRule type="containsText" dxfId="2371" priority="90" operator="containsText" text="入,退">
      <formula>NOT(ISERROR(SEARCH("入,退",Q199)))</formula>
    </cfRule>
    <cfRule type="cellIs" dxfId="2370" priority="91" operator="equal">
      <formula>"休"</formula>
    </cfRule>
  </conditionalFormatting>
  <conditionalFormatting sqref="Q199 T199:U199">
    <cfRule type="containsText" dxfId="2369" priority="86" operator="containsText" text="外">
      <formula>NOT(ISERROR(SEARCH("外",Q199)))</formula>
    </cfRule>
  </conditionalFormatting>
  <conditionalFormatting sqref="Q199 T199:U199">
    <cfRule type="containsText" dxfId="2368" priority="85" operator="containsText" text="－">
      <formula>NOT(ISERROR(SEARCH("－",Q199)))</formula>
    </cfRule>
  </conditionalFormatting>
  <conditionalFormatting sqref="R199:S199">
    <cfRule type="containsText" dxfId="2367" priority="80" operator="containsText" text="退">
      <formula>NOT(ISERROR(SEARCH("退",R199)))</formula>
    </cfRule>
    <cfRule type="containsText" dxfId="2366" priority="81" operator="containsText" text="入">
      <formula>NOT(ISERROR(SEARCH("入",R199)))</formula>
    </cfRule>
    <cfRule type="containsText" dxfId="2365" priority="82" operator="containsText" text="入,退">
      <formula>NOT(ISERROR(SEARCH("入,退",R199)))</formula>
    </cfRule>
    <cfRule type="containsText" dxfId="2364" priority="83" operator="containsText" text="入,退">
      <formula>NOT(ISERROR(SEARCH("入,退",R199)))</formula>
    </cfRule>
    <cfRule type="cellIs" dxfId="2363" priority="84" operator="equal">
      <formula>"休"</formula>
    </cfRule>
  </conditionalFormatting>
  <conditionalFormatting sqref="R199:S199">
    <cfRule type="containsText" dxfId="2362" priority="79" operator="containsText" text="外">
      <formula>NOT(ISERROR(SEARCH("外",R199)))</formula>
    </cfRule>
  </conditionalFormatting>
  <conditionalFormatting sqref="R199:S199">
    <cfRule type="containsText" dxfId="2361" priority="78" operator="containsText" text="－">
      <formula>NOT(ISERROR(SEARCH("－",R199)))</formula>
    </cfRule>
  </conditionalFormatting>
  <conditionalFormatting sqref="X199 AA199:AB199">
    <cfRule type="containsText" dxfId="2360" priority="73" operator="containsText" text="退">
      <formula>NOT(ISERROR(SEARCH("退",X199)))</formula>
    </cfRule>
    <cfRule type="containsText" dxfId="2359" priority="74" operator="containsText" text="入">
      <formula>NOT(ISERROR(SEARCH("入",X199)))</formula>
    </cfRule>
    <cfRule type="containsText" dxfId="2358" priority="75" operator="containsText" text="入,退">
      <formula>NOT(ISERROR(SEARCH("入,退",X199)))</formula>
    </cfRule>
    <cfRule type="containsText" dxfId="2357" priority="76" operator="containsText" text="入,退">
      <formula>NOT(ISERROR(SEARCH("入,退",X199)))</formula>
    </cfRule>
    <cfRule type="cellIs" dxfId="2356" priority="77" operator="equal">
      <formula>"休"</formula>
    </cfRule>
  </conditionalFormatting>
  <conditionalFormatting sqref="X199 AA199:AB199">
    <cfRule type="containsText" dxfId="2355" priority="72" operator="containsText" text="外">
      <formula>NOT(ISERROR(SEARCH("外",X199)))</formula>
    </cfRule>
  </conditionalFormatting>
  <conditionalFormatting sqref="X199 AA199:AB199">
    <cfRule type="containsText" dxfId="2354" priority="71" operator="containsText" text="－">
      <formula>NOT(ISERROR(SEARCH("－",X199)))</formula>
    </cfRule>
  </conditionalFormatting>
  <conditionalFormatting sqref="Y199:Z199">
    <cfRule type="containsText" dxfId="2353" priority="66" operator="containsText" text="退">
      <formula>NOT(ISERROR(SEARCH("退",Y199)))</formula>
    </cfRule>
    <cfRule type="containsText" dxfId="2352" priority="67" operator="containsText" text="入">
      <formula>NOT(ISERROR(SEARCH("入",Y199)))</formula>
    </cfRule>
    <cfRule type="containsText" dxfId="2351" priority="68" operator="containsText" text="入,退">
      <formula>NOT(ISERROR(SEARCH("入,退",Y199)))</formula>
    </cfRule>
    <cfRule type="containsText" dxfId="2350" priority="69" operator="containsText" text="入,退">
      <formula>NOT(ISERROR(SEARCH("入,退",Y199)))</formula>
    </cfRule>
    <cfRule type="cellIs" dxfId="2349" priority="70" operator="equal">
      <formula>"休"</formula>
    </cfRule>
  </conditionalFormatting>
  <conditionalFormatting sqref="Y199:Z199">
    <cfRule type="containsText" dxfId="2348" priority="65" operator="containsText" text="外">
      <formula>NOT(ISERROR(SEARCH("外",Y199)))</formula>
    </cfRule>
  </conditionalFormatting>
  <conditionalFormatting sqref="Y199:Z199">
    <cfRule type="containsText" dxfId="2347" priority="64" operator="containsText" text="－">
      <formula>NOT(ISERROR(SEARCH("－",Y199)))</formula>
    </cfRule>
  </conditionalFormatting>
  <conditionalFormatting sqref="AJ197:AJ201">
    <cfRule type="containsText" dxfId="2346" priority="59" operator="containsText" text="退">
      <formula>NOT(ISERROR(SEARCH("退",AJ197)))</formula>
    </cfRule>
    <cfRule type="containsText" dxfId="2345" priority="60" operator="containsText" text="入">
      <formula>NOT(ISERROR(SEARCH("入",AJ197)))</formula>
    </cfRule>
    <cfRule type="containsText" dxfId="2344" priority="61" operator="containsText" text="入,退">
      <formula>NOT(ISERROR(SEARCH("入,退",AJ197)))</formula>
    </cfRule>
    <cfRule type="containsText" dxfId="2343" priority="62" operator="containsText" text="入,退">
      <formula>NOT(ISERROR(SEARCH("入,退",AJ197)))</formula>
    </cfRule>
    <cfRule type="cellIs" dxfId="2342" priority="63" operator="equal">
      <formula>"休"</formula>
    </cfRule>
  </conditionalFormatting>
  <conditionalFormatting sqref="AJ197:AJ201">
    <cfRule type="containsText" dxfId="2341" priority="58" operator="containsText" text="外">
      <formula>NOT(ISERROR(SEARCH("外",AJ197)))</formula>
    </cfRule>
  </conditionalFormatting>
  <conditionalFormatting sqref="AJ197:AJ201">
    <cfRule type="containsText" dxfId="2340" priority="57" operator="containsText" text="－">
      <formula>NOT(ISERROR(SEARCH("－",AJ197)))</formula>
    </cfRule>
  </conditionalFormatting>
  <conditionalFormatting sqref="S201:T201 V201">
    <cfRule type="containsText" dxfId="2339" priority="52" operator="containsText" text="退">
      <formula>NOT(ISERROR(SEARCH("退",S201)))</formula>
    </cfRule>
    <cfRule type="containsText" dxfId="2338" priority="53" operator="containsText" text="入">
      <formula>NOT(ISERROR(SEARCH("入",S201)))</formula>
    </cfRule>
    <cfRule type="containsText" dxfId="2337" priority="54" operator="containsText" text="入,退">
      <formula>NOT(ISERROR(SEARCH("入,退",S201)))</formula>
    </cfRule>
    <cfRule type="containsText" dxfId="2336" priority="55" operator="containsText" text="入,退">
      <formula>NOT(ISERROR(SEARCH("入,退",S201)))</formula>
    </cfRule>
    <cfRule type="cellIs" dxfId="2335" priority="56" operator="equal">
      <formula>"休"</formula>
    </cfRule>
  </conditionalFormatting>
  <conditionalFormatting sqref="S201:T201 V201">
    <cfRule type="containsText" dxfId="2334" priority="51" operator="containsText" text="外">
      <formula>NOT(ISERROR(SEARCH("外",S201)))</formula>
    </cfRule>
  </conditionalFormatting>
  <conditionalFormatting sqref="S201:T201 V201">
    <cfRule type="containsText" dxfId="2333" priority="50" operator="containsText" text="－">
      <formula>NOT(ISERROR(SEARCH("－",S201)))</formula>
    </cfRule>
  </conditionalFormatting>
  <conditionalFormatting sqref="U201">
    <cfRule type="containsText" dxfId="2332" priority="45" operator="containsText" text="退">
      <formula>NOT(ISERROR(SEARCH("退",U201)))</formula>
    </cfRule>
    <cfRule type="containsText" dxfId="2331" priority="46" operator="containsText" text="入">
      <formula>NOT(ISERROR(SEARCH("入",U201)))</formula>
    </cfRule>
    <cfRule type="containsText" dxfId="2330" priority="47" operator="containsText" text="入,退">
      <formula>NOT(ISERROR(SEARCH("入,退",U201)))</formula>
    </cfRule>
    <cfRule type="containsText" dxfId="2329" priority="48" operator="containsText" text="入,退">
      <formula>NOT(ISERROR(SEARCH("入,退",U201)))</formula>
    </cfRule>
    <cfRule type="cellIs" dxfId="2328" priority="49" operator="equal">
      <formula>"休"</formula>
    </cfRule>
  </conditionalFormatting>
  <conditionalFormatting sqref="U201">
    <cfRule type="containsText" dxfId="2327" priority="44" operator="containsText" text="外">
      <formula>NOT(ISERROR(SEARCH("外",U201)))</formula>
    </cfRule>
  </conditionalFormatting>
  <conditionalFormatting sqref="U201">
    <cfRule type="containsText" dxfId="2326" priority="43" operator="containsText" text="－">
      <formula>NOT(ISERROR(SEARCH("－",U201)))</formula>
    </cfRule>
  </conditionalFormatting>
  <conditionalFormatting sqref="Z201:AA201 AC201">
    <cfRule type="containsText" dxfId="2325" priority="38" operator="containsText" text="退">
      <formula>NOT(ISERROR(SEARCH("退",Z201)))</formula>
    </cfRule>
    <cfRule type="containsText" dxfId="2324" priority="39" operator="containsText" text="入">
      <formula>NOT(ISERROR(SEARCH("入",Z201)))</formula>
    </cfRule>
    <cfRule type="containsText" dxfId="2323" priority="40" operator="containsText" text="入,退">
      <formula>NOT(ISERROR(SEARCH("入,退",Z201)))</formula>
    </cfRule>
    <cfRule type="containsText" dxfId="2322" priority="41" operator="containsText" text="入,退">
      <formula>NOT(ISERROR(SEARCH("入,退",Z201)))</formula>
    </cfRule>
    <cfRule type="cellIs" dxfId="2321" priority="42" operator="equal">
      <formula>"休"</formula>
    </cfRule>
  </conditionalFormatting>
  <conditionalFormatting sqref="Z201:AA201 AC201">
    <cfRule type="containsText" dxfId="2320" priority="37" operator="containsText" text="外">
      <formula>NOT(ISERROR(SEARCH("外",Z201)))</formula>
    </cfRule>
  </conditionalFormatting>
  <conditionalFormatting sqref="Z201:AA201 AC201">
    <cfRule type="containsText" dxfId="2319" priority="36" operator="containsText" text="－">
      <formula>NOT(ISERROR(SEARCH("－",Z201)))</formula>
    </cfRule>
  </conditionalFormatting>
  <conditionalFormatting sqref="AB201">
    <cfRule type="containsText" dxfId="2318" priority="31" operator="containsText" text="退">
      <formula>NOT(ISERROR(SEARCH("退",AB201)))</formula>
    </cfRule>
    <cfRule type="containsText" dxfId="2317" priority="32" operator="containsText" text="入">
      <formula>NOT(ISERROR(SEARCH("入",AB201)))</formula>
    </cfRule>
    <cfRule type="containsText" dxfId="2316" priority="33" operator="containsText" text="入,退">
      <formula>NOT(ISERROR(SEARCH("入,退",AB201)))</formula>
    </cfRule>
    <cfRule type="containsText" dxfId="2315" priority="34" operator="containsText" text="入,退">
      <formula>NOT(ISERROR(SEARCH("入,退",AB201)))</formula>
    </cfRule>
    <cfRule type="cellIs" dxfId="2314" priority="35" operator="equal">
      <formula>"休"</formula>
    </cfRule>
  </conditionalFormatting>
  <conditionalFormatting sqref="AB201">
    <cfRule type="containsText" dxfId="2313" priority="30" operator="containsText" text="外">
      <formula>NOT(ISERROR(SEARCH("外",AB201)))</formula>
    </cfRule>
  </conditionalFormatting>
  <conditionalFormatting sqref="AB201">
    <cfRule type="containsText" dxfId="2312" priority="29" operator="containsText" text="－">
      <formula>NOT(ISERROR(SEARCH("－",AB201)))</formula>
    </cfRule>
  </conditionalFormatting>
  <conditionalFormatting sqref="G199:H199">
    <cfRule type="containsText" dxfId="2311" priority="24" operator="containsText" text="退">
      <formula>NOT(ISERROR(SEARCH("退",G199)))</formula>
    </cfRule>
    <cfRule type="containsText" dxfId="2310" priority="25" operator="containsText" text="入">
      <formula>NOT(ISERROR(SEARCH("入",G199)))</formula>
    </cfRule>
    <cfRule type="containsText" dxfId="2309" priority="26" operator="containsText" text="入,退">
      <formula>NOT(ISERROR(SEARCH("入,退",G199)))</formula>
    </cfRule>
    <cfRule type="containsText" dxfId="2308" priority="27" operator="containsText" text="入,退">
      <formula>NOT(ISERROR(SEARCH("入,退",G199)))</formula>
    </cfRule>
    <cfRule type="cellIs" dxfId="2307" priority="28" operator="equal">
      <formula>"休"</formula>
    </cfRule>
  </conditionalFormatting>
  <conditionalFormatting sqref="G199:H199">
    <cfRule type="containsText" dxfId="2306" priority="23" operator="containsText" text="外">
      <formula>NOT(ISERROR(SEARCH("外",G199)))</formula>
    </cfRule>
  </conditionalFormatting>
  <conditionalFormatting sqref="G199:H199">
    <cfRule type="containsText" dxfId="2305" priority="22" operator="containsText" text="－">
      <formula>NOT(ISERROR(SEARCH("－",G199)))</formula>
    </cfRule>
  </conditionalFormatting>
  <conditionalFormatting sqref="I197 I200:I201">
    <cfRule type="containsText" dxfId="2304" priority="17" operator="containsText" text="退">
      <formula>NOT(ISERROR(SEARCH("退",I197)))</formula>
    </cfRule>
    <cfRule type="containsText" dxfId="2303" priority="18" operator="containsText" text="入">
      <formula>NOT(ISERROR(SEARCH("入",I197)))</formula>
    </cfRule>
    <cfRule type="containsText" dxfId="2302" priority="19" operator="containsText" text="入,退">
      <formula>NOT(ISERROR(SEARCH("入,退",I197)))</formula>
    </cfRule>
    <cfRule type="containsText" dxfId="2301" priority="20" operator="containsText" text="入,退">
      <formula>NOT(ISERROR(SEARCH("入,退",I197)))</formula>
    </cfRule>
    <cfRule type="cellIs" dxfId="2300" priority="21" operator="equal">
      <formula>"休"</formula>
    </cfRule>
  </conditionalFormatting>
  <conditionalFormatting sqref="I197 I200:I201">
    <cfRule type="containsText" dxfId="2299" priority="16" operator="containsText" text="外">
      <formula>NOT(ISERROR(SEARCH("外",I197)))</formula>
    </cfRule>
  </conditionalFormatting>
  <conditionalFormatting sqref="I197 I200:I201">
    <cfRule type="containsText" dxfId="2298" priority="15" operator="containsText" text="－">
      <formula>NOT(ISERROR(SEARCH("－",I197)))</formula>
    </cfRule>
  </conditionalFormatting>
  <conditionalFormatting sqref="I198">
    <cfRule type="containsText" dxfId="2297" priority="10" operator="containsText" text="退">
      <formula>NOT(ISERROR(SEARCH("退",I198)))</formula>
    </cfRule>
    <cfRule type="containsText" dxfId="2296" priority="11" operator="containsText" text="入">
      <formula>NOT(ISERROR(SEARCH("入",I198)))</formula>
    </cfRule>
    <cfRule type="containsText" dxfId="2295" priority="12" operator="containsText" text="入,退">
      <formula>NOT(ISERROR(SEARCH("入,退",I198)))</formula>
    </cfRule>
    <cfRule type="containsText" dxfId="2294" priority="13" operator="containsText" text="入,退">
      <formula>NOT(ISERROR(SEARCH("入,退",I198)))</formula>
    </cfRule>
    <cfRule type="cellIs" dxfId="2293" priority="14" operator="equal">
      <formula>"休"</formula>
    </cfRule>
  </conditionalFormatting>
  <conditionalFormatting sqref="I198">
    <cfRule type="containsText" dxfId="2292" priority="9" operator="containsText" text="外">
      <formula>NOT(ISERROR(SEARCH("外",I198)))</formula>
    </cfRule>
  </conditionalFormatting>
  <conditionalFormatting sqref="I198">
    <cfRule type="containsText" dxfId="2291" priority="8" operator="containsText" text="－">
      <formula>NOT(ISERROR(SEARCH("－",I198)))</formula>
    </cfRule>
  </conditionalFormatting>
  <conditionalFormatting sqref="I199">
    <cfRule type="containsText" dxfId="2290" priority="3" operator="containsText" text="退">
      <formula>NOT(ISERROR(SEARCH("退",I199)))</formula>
    </cfRule>
    <cfRule type="containsText" dxfId="2289" priority="4" operator="containsText" text="入">
      <formula>NOT(ISERROR(SEARCH("入",I199)))</formula>
    </cfRule>
    <cfRule type="containsText" dxfId="2288" priority="5" operator="containsText" text="入,退">
      <formula>NOT(ISERROR(SEARCH("入,退",I199)))</formula>
    </cfRule>
    <cfRule type="containsText" dxfId="2287" priority="6" operator="containsText" text="入,退">
      <formula>NOT(ISERROR(SEARCH("入,退",I199)))</formula>
    </cfRule>
    <cfRule type="cellIs" dxfId="2286" priority="7" operator="equal">
      <formula>"休"</formula>
    </cfRule>
  </conditionalFormatting>
  <conditionalFormatting sqref="I199">
    <cfRule type="containsText" dxfId="2285" priority="2" operator="containsText" text="外">
      <formula>NOT(ISERROR(SEARCH("外",I199)))</formula>
    </cfRule>
  </conditionalFormatting>
  <conditionalFormatting sqref="I199">
    <cfRule type="containsText" dxfId="2284" priority="1" operator="containsText" text="－">
      <formula>NOT(ISERROR(SEARCH("－",I199)))</formula>
    </cfRule>
  </conditionalFormatting>
  <dataValidations count="3">
    <dataValidation type="list" allowBlank="1" showInputMessage="1" showErrorMessage="1" sqref="AN4 P5">
      <formula1>"計  画,実  績"</formula1>
    </dataValidation>
    <dataValidation type="list" allowBlank="1" showInputMessage="1" showErrorMessage="1" sqref="G40:AK40 Q528 G491:AK491 G496:AK496 G484:AK484 G28:AK28 G52:AK52 G35:AK35 G107:AK107 G76:AK76 G83:AK83 L528 G59:AK59 G64:AK64 G112:AK112 G100:AK100 G88:AK88 G131:AK131 G136:AK136 G124:AK124 G155:AK155 G160:AK160 G148:AK148 G179:AK179 G184:AK184 G172:AK172 G227:AK227 G232:AK232 G220:AK220 G251:AK251 G256:AK256 G244:AK244 G275:AK275 G280:AK280 G268:AK268 G299:AK299 G304:AK304 G292:AK292 G323:AK323 G328:AK328 G316:AK316 G347:AK347 G352:AK352 G340:AK340 G371:AK371 G376:AK376 G364:AK364 G395:AK395 G400:AK400 G388:AK388 G419:AK419 G424:AK424 G412:AK412 G443:AK443 G448:AK448 G436:AK436 G467:AK467 G472:AK472 G460:AK460 G515:AK515 G520:AK520 G508:AK508 AA528 G528 V528 G203:AK203 G208:AK208 G196:AK196">
      <formula1>"　,中止,製作,夏休,冬休,その他"</formula1>
    </dataValidation>
    <dataValidation type="list" allowBlank="1" showInputMessage="1" showErrorMessage="1" sqref="G300:AK303 G293:AK298 G492:AK495 G485:AK490 G497:AK501 G305:AK310 G372:AK375 G521:AK524 G468:AK471 G461:AK466 G36:AK39 G365:AK370 G473:AK477 G60:AK63 G324:AK327 G444:AK447 G77:AK82 G108:AK111 G101:AK106 G437:AK442 G449:AK453 G125:AK130 G156:AK159 G137:AK142 G317:AK322 G329:AK334 G149:AK154 G173:AK178 G161:AK166 G420:AK423 G413:AK418 G185:AK190 G204:AK207 G180:AK183 G353:AK358 G425:AK429 G228:AK231 G221:AK226 G233:AK237 G281:AK285 G396:AK399 G252:AK255 G245:AK250 G257:AK262 G389:AK394 G401:AK405 G276:AK279 G269:AK274 G113:AK117 G348:AK351 G341:AK346 G516:AK519 G509:AK514 G377:AK381 G530 AA530 AF530 L530 Q530 V530 G41:AK45 G89:AK93 G53:AK58 G84:AK87 G65:AK69 G132:AK135 G197:AK202 G209:AK214 G29:AK34">
      <formula1>"　,入,休,退,外,－"</formula1>
    </dataValidation>
  </dataValidations>
  <hyperlinks>
    <hyperlink ref="A1:A2" location="表紙１!A1" display="表紙１へ戻る"/>
    <hyperlink ref="A1:A3" location="表紙!A1" display="表紙へ戻る"/>
  </hyperlinks>
  <pageMargins left="0.51181102362204722" right="0.11811023622047245" top="0.55118110236220474" bottom="0.35433070866141736" header="0.31496062992125984" footer="0.31496062992125984"/>
  <pageSetup paperSize="9" scale="51" fitToHeight="0" orientation="portrait" r:id="rId1"/>
  <rowBreaks count="5" manualBreakCount="5">
    <brk id="118" min="1" max="41" man="1"/>
    <brk id="215" min="1" max="41" man="1"/>
    <brk id="311" min="1" max="41" man="1"/>
    <brk id="407" min="1" max="41" man="1"/>
    <brk id="502" min="1" max="41"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41"/>
  <sheetViews>
    <sheetView view="pageBreakPreview" zoomScale="55" zoomScaleNormal="100" zoomScaleSheetLayoutView="55" workbookViewId="0">
      <selection sqref="A1:A3"/>
    </sheetView>
  </sheetViews>
  <sheetFormatPr defaultColWidth="9" defaultRowHeight="13.5"/>
  <cols>
    <col min="1" max="1" width="9" style="1135"/>
    <col min="2" max="2" width="3.625" style="4528" customWidth="1"/>
    <col min="3" max="3" width="11" style="4529" customWidth="1"/>
    <col min="4" max="34" width="3.75" style="4529" customWidth="1"/>
    <col min="35" max="35" width="11.125" style="4528" customWidth="1"/>
    <col min="36" max="36" width="8.5" style="4529" bestFit="1" customWidth="1"/>
    <col min="37" max="38" width="9" style="4528"/>
    <col min="39" max="39" width="9" style="4704"/>
    <col min="40" max="16384" width="9" style="4528"/>
  </cols>
  <sheetData>
    <row r="1" spans="1:39" ht="19.5" thickBot="1">
      <c r="A1" s="1761" t="s">
        <v>755</v>
      </c>
      <c r="C1" s="4527" t="s">
        <v>2029</v>
      </c>
      <c r="N1" s="4530"/>
      <c r="AJ1" s="4537"/>
    </row>
    <row r="2" spans="1:39" ht="13.5" customHeight="1" thickBot="1">
      <c r="A2" s="1761"/>
      <c r="R2" s="4528"/>
      <c r="T2" s="4717"/>
      <c r="U2" s="4789"/>
      <c r="V2" s="4790" t="s">
        <v>1906</v>
      </c>
      <c r="W2" s="4791"/>
      <c r="X2" s="4790" t="s">
        <v>1897</v>
      </c>
      <c r="Y2" s="4791"/>
      <c r="Z2" s="4792" t="s">
        <v>1898</v>
      </c>
      <c r="AA2" s="4793"/>
      <c r="AC2" s="4794" t="s">
        <v>2028</v>
      </c>
      <c r="AD2" s="4795"/>
      <c r="AE2" s="4795"/>
      <c r="AF2" s="4795"/>
      <c r="AG2" s="4795"/>
      <c r="AH2" s="4795"/>
      <c r="AI2" s="4796" t="e">
        <f>IF(Z3&lt;0.285,"未達成","達成")</f>
        <v>#DIV/0!</v>
      </c>
      <c r="AJ2" s="4528"/>
    </row>
    <row r="3" spans="1:39" ht="13.5" customHeight="1" thickBot="1">
      <c r="A3" s="1761"/>
      <c r="C3" s="4797" t="s">
        <v>968</v>
      </c>
      <c r="D3" s="4797"/>
      <c r="E3" s="4797"/>
      <c r="F3" s="4797"/>
      <c r="G3" s="4529" t="s">
        <v>1910</v>
      </c>
      <c r="H3" s="4798" t="s">
        <v>1914</v>
      </c>
      <c r="I3" s="4798"/>
      <c r="J3" s="4799"/>
      <c r="K3" s="4798"/>
      <c r="L3" s="4798"/>
      <c r="M3" s="4798"/>
      <c r="N3" s="4798"/>
      <c r="O3" s="4798"/>
      <c r="P3" s="4798"/>
      <c r="Q3" s="4798"/>
      <c r="S3" s="4528"/>
      <c r="T3" s="4800" t="s">
        <v>1899</v>
      </c>
      <c r="U3" s="4801"/>
      <c r="V3" s="4802">
        <f>+AJ12+AJ28+AJ44+AJ60+AJ76+AJ92+AJ108+AJ124+AJ140+AJ156+AJ172+AJ188+AJ204+AJ220+AJ236+AJ252+AJ268+AJ284+AJ300+AJ316+AJ332</f>
        <v>0</v>
      </c>
      <c r="W3" s="4803"/>
      <c r="X3" s="4802">
        <f>AJ13+AJ29+AJ45+AJ61+AJ77+AJ93+AJ109+AJ125+AJ141+AJ157+AJ173+AJ189+AJ205+AJ221+AJ237+AJ253+AJ269+AJ285+AJ301+AJ317+AJ333</f>
        <v>0</v>
      </c>
      <c r="Y3" s="4804"/>
      <c r="Z3" s="4805" t="e">
        <f>ROUNDDOWN(X3/V3,3)</f>
        <v>#DIV/0!</v>
      </c>
      <c r="AA3" s="4806"/>
      <c r="AC3" s="4594" t="s">
        <v>2027</v>
      </c>
      <c r="AD3" s="4595"/>
      <c r="AE3" s="4595"/>
      <c r="AF3" s="4595"/>
      <c r="AG3" s="4595"/>
      <c r="AH3" s="4595"/>
      <c r="AI3" s="4807" t="str">
        <f>IF(COUNTIF(AM9:AM337,"NG")&gt;=1,"未達成","達成")</f>
        <v>達成</v>
      </c>
      <c r="AJ3" s="4528"/>
      <c r="AK3" s="4808"/>
    </row>
    <row r="4" spans="1:39" ht="13.5" customHeight="1" thickBot="1">
      <c r="C4" s="4797" t="s">
        <v>1900</v>
      </c>
      <c r="D4" s="4797"/>
      <c r="E4" s="4797"/>
      <c r="F4" s="4797"/>
      <c r="G4" s="4529" t="s">
        <v>2025</v>
      </c>
      <c r="H4" s="4809" t="s">
        <v>1901</v>
      </c>
      <c r="I4" s="4810"/>
      <c r="J4" s="4810"/>
      <c r="K4" s="4811"/>
      <c r="S4" s="4528"/>
      <c r="T4" s="4642" t="s">
        <v>1902</v>
      </c>
      <c r="U4" s="4812"/>
      <c r="V4" s="4813">
        <f>+V3</f>
        <v>0</v>
      </c>
      <c r="W4" s="4814"/>
      <c r="X4" s="4813">
        <f>+AJ15+AJ31+AJ47+AJ63+AJ79+AJ95+AJ111+AJ127+AJ143+AJ159+AJ175+AJ191+AJ207+AJ223+AJ239+AJ255+AJ271+AJ287+AJ303+AJ319+AJ335</f>
        <v>0</v>
      </c>
      <c r="Y4" s="4643"/>
      <c r="Z4" s="4815" t="e">
        <f>ROUNDDOWN(X4/V4,3)</f>
        <v>#DIV/0!</v>
      </c>
      <c r="AA4" s="4816"/>
      <c r="AC4" s="4794" t="s">
        <v>2026</v>
      </c>
      <c r="AD4" s="4795"/>
      <c r="AE4" s="4795"/>
      <c r="AF4" s="4795"/>
      <c r="AG4" s="4795"/>
      <c r="AH4" s="4795"/>
      <c r="AI4" s="4796" t="e">
        <f>IF(Z4&lt;0.285,"未達成","達成")</f>
        <v>#DIV/0!</v>
      </c>
      <c r="AJ4" s="4621"/>
      <c r="AL4" s="4808"/>
    </row>
    <row r="5" spans="1:39" ht="13.5" customHeight="1" thickBot="1">
      <c r="C5" s="4817" t="s">
        <v>1903</v>
      </c>
      <c r="D5" s="4817"/>
      <c r="E5" s="4817"/>
      <c r="F5" s="4817"/>
      <c r="G5" s="4529" t="s">
        <v>2025</v>
      </c>
      <c r="H5" s="4818"/>
      <c r="I5" s="4818"/>
      <c r="J5" s="4818"/>
      <c r="K5" s="4818"/>
      <c r="M5" s="4819" t="s">
        <v>1904</v>
      </c>
      <c r="N5" s="4819"/>
      <c r="O5" s="4819"/>
      <c r="P5" s="4529" t="s">
        <v>1910</v>
      </c>
      <c r="Q5" s="4820" t="e">
        <f>+H5-H4+1</f>
        <v>#VALUE!</v>
      </c>
      <c r="R5" s="4820"/>
      <c r="S5" s="4820"/>
      <c r="T5" s="4821"/>
      <c r="U5" s="4821"/>
      <c r="V5" s="4822"/>
      <c r="W5" s="4822"/>
      <c r="X5" s="4822"/>
      <c r="Y5" s="4822"/>
      <c r="Z5" s="4823"/>
      <c r="AA5" s="4823"/>
      <c r="AB5" s="4619"/>
      <c r="AC5" s="4594" t="s">
        <v>2023</v>
      </c>
      <c r="AD5" s="4595"/>
      <c r="AE5" s="4595"/>
      <c r="AF5" s="4595"/>
      <c r="AG5" s="4595"/>
      <c r="AH5" s="4595"/>
      <c r="AI5" s="4807" t="str">
        <f>IF(COUNTIF(AJ9:AJ339,"NG")&gt;=1,"未達成","達成")</f>
        <v>達成</v>
      </c>
      <c r="AJ5" s="4621"/>
      <c r="AL5" s="4808"/>
    </row>
    <row r="6" spans="1:39" ht="18" customHeight="1">
      <c r="C6" s="4614"/>
      <c r="D6" s="4614"/>
      <c r="E6" s="4614"/>
      <c r="F6" s="4614"/>
      <c r="H6" s="4615"/>
      <c r="I6" s="4615"/>
      <c r="J6" s="4615"/>
      <c r="K6" s="4615"/>
      <c r="L6" s="4616"/>
      <c r="M6" s="4617"/>
      <c r="N6" s="4617"/>
      <c r="O6" s="4617"/>
      <c r="Q6" s="4618"/>
      <c r="R6" s="4618"/>
      <c r="S6" s="4618"/>
      <c r="AB6" s="4619"/>
      <c r="AC6" s="4620"/>
      <c r="AD6" s="4620"/>
      <c r="AE6" s="4620"/>
      <c r="AF6" s="4620"/>
      <c r="AG6" s="4620"/>
      <c r="AH6" s="4620"/>
      <c r="AI6" s="4620"/>
      <c r="AJ6" s="4621"/>
      <c r="AL6" s="4808"/>
    </row>
    <row r="7" spans="1:39" ht="38.25" hidden="1" customHeight="1">
      <c r="D7" s="4528" t="e">
        <f>YEAR(H4)</f>
        <v>#VALUE!</v>
      </c>
      <c r="E7" s="4528" t="e">
        <f>MONTH(H4)</f>
        <v>#VALUE!</v>
      </c>
      <c r="F7" s="4528"/>
      <c r="G7" s="4622" t="e">
        <f>DATE(D7,E7,1)</f>
        <v>#VALUE!</v>
      </c>
      <c r="X7" s="4623"/>
      <c r="Y7" s="4623"/>
      <c r="Z7" s="4623"/>
      <c r="AA7" s="4623"/>
      <c r="AB7" s="4623"/>
      <c r="AC7" s="4623"/>
      <c r="AD7" s="4623"/>
      <c r="AE7" s="4623"/>
      <c r="AF7" s="4623"/>
      <c r="AG7" s="4623"/>
      <c r="AH7" s="4623"/>
    </row>
    <row r="8" spans="1:39" ht="13.5" customHeight="1">
      <c r="C8" s="4627" t="s">
        <v>2022</v>
      </c>
      <c r="D8" s="4629" t="e">
        <f>D9</f>
        <v>#VALUE!</v>
      </c>
      <c r="E8" s="4629"/>
      <c r="F8" s="4629"/>
      <c r="G8" s="4629"/>
      <c r="H8" s="4629"/>
      <c r="I8" s="4629"/>
      <c r="J8" s="4629"/>
      <c r="K8" s="4629"/>
      <c r="L8" s="4629"/>
      <c r="M8" s="4629"/>
      <c r="N8" s="4629"/>
      <c r="O8" s="4629"/>
      <c r="P8" s="4629"/>
      <c r="Q8" s="4629"/>
      <c r="R8" s="4629"/>
      <c r="S8" s="4629"/>
      <c r="T8" s="4629"/>
      <c r="U8" s="4629"/>
      <c r="V8" s="4629"/>
      <c r="W8" s="4629"/>
      <c r="X8" s="4629"/>
      <c r="Y8" s="4629"/>
      <c r="Z8" s="4629"/>
      <c r="AA8" s="4629"/>
      <c r="AB8" s="4629"/>
      <c r="AC8" s="4629"/>
      <c r="AD8" s="4629"/>
      <c r="AE8" s="4629"/>
      <c r="AF8" s="4629"/>
      <c r="AG8" s="4629"/>
      <c r="AH8" s="4629"/>
      <c r="AI8" s="4629"/>
      <c r="AJ8" s="4824"/>
    </row>
    <row r="9" spans="1:39" hidden="1">
      <c r="C9" s="4635"/>
      <c r="D9" s="4636" t="e">
        <f>DATE($D7,$E7,1)</f>
        <v>#VALUE!</v>
      </c>
      <c r="E9" s="4637" t="e">
        <f t="shared" ref="E9:AH9" si="0">D9+1</f>
        <v>#VALUE!</v>
      </c>
      <c r="F9" s="4637" t="e">
        <f t="shared" si="0"/>
        <v>#VALUE!</v>
      </c>
      <c r="G9" s="4637" t="e">
        <f t="shared" si="0"/>
        <v>#VALUE!</v>
      </c>
      <c r="H9" s="4637" t="e">
        <f t="shared" si="0"/>
        <v>#VALUE!</v>
      </c>
      <c r="I9" s="4637" t="e">
        <f t="shared" si="0"/>
        <v>#VALUE!</v>
      </c>
      <c r="J9" s="4637" t="e">
        <f t="shared" si="0"/>
        <v>#VALUE!</v>
      </c>
      <c r="K9" s="4637" t="e">
        <f t="shared" si="0"/>
        <v>#VALUE!</v>
      </c>
      <c r="L9" s="4637" t="e">
        <f t="shared" si="0"/>
        <v>#VALUE!</v>
      </c>
      <c r="M9" s="4637" t="e">
        <f t="shared" si="0"/>
        <v>#VALUE!</v>
      </c>
      <c r="N9" s="4637" t="e">
        <f t="shared" si="0"/>
        <v>#VALUE!</v>
      </c>
      <c r="O9" s="4637" t="e">
        <f t="shared" si="0"/>
        <v>#VALUE!</v>
      </c>
      <c r="P9" s="4637" t="e">
        <f t="shared" si="0"/>
        <v>#VALUE!</v>
      </c>
      <c r="Q9" s="4637" t="e">
        <f t="shared" si="0"/>
        <v>#VALUE!</v>
      </c>
      <c r="R9" s="4637" t="e">
        <f t="shared" si="0"/>
        <v>#VALUE!</v>
      </c>
      <c r="S9" s="4637" t="e">
        <f t="shared" si="0"/>
        <v>#VALUE!</v>
      </c>
      <c r="T9" s="4637" t="e">
        <f t="shared" si="0"/>
        <v>#VALUE!</v>
      </c>
      <c r="U9" s="4637" t="e">
        <f t="shared" si="0"/>
        <v>#VALUE!</v>
      </c>
      <c r="V9" s="4637" t="e">
        <f t="shared" si="0"/>
        <v>#VALUE!</v>
      </c>
      <c r="W9" s="4637" t="e">
        <f t="shared" si="0"/>
        <v>#VALUE!</v>
      </c>
      <c r="X9" s="4637" t="e">
        <f t="shared" si="0"/>
        <v>#VALUE!</v>
      </c>
      <c r="Y9" s="4637" t="e">
        <f t="shared" si="0"/>
        <v>#VALUE!</v>
      </c>
      <c r="Z9" s="4637" t="e">
        <f t="shared" si="0"/>
        <v>#VALUE!</v>
      </c>
      <c r="AA9" s="4637" t="e">
        <f t="shared" si="0"/>
        <v>#VALUE!</v>
      </c>
      <c r="AB9" s="4637" t="e">
        <f t="shared" si="0"/>
        <v>#VALUE!</v>
      </c>
      <c r="AC9" s="4637" t="e">
        <f t="shared" si="0"/>
        <v>#VALUE!</v>
      </c>
      <c r="AD9" s="4637" t="e">
        <f t="shared" si="0"/>
        <v>#VALUE!</v>
      </c>
      <c r="AE9" s="4637" t="e">
        <f t="shared" si="0"/>
        <v>#VALUE!</v>
      </c>
      <c r="AF9" s="4637" t="e">
        <f t="shared" si="0"/>
        <v>#VALUE!</v>
      </c>
      <c r="AG9" s="4637" t="e">
        <f t="shared" si="0"/>
        <v>#VALUE!</v>
      </c>
      <c r="AH9" s="4637" t="e">
        <f t="shared" si="0"/>
        <v>#VALUE!</v>
      </c>
      <c r="AI9" s="4825"/>
      <c r="AJ9" s="4826"/>
    </row>
    <row r="10" spans="1:39">
      <c r="C10" s="4635" t="s">
        <v>1655</v>
      </c>
      <c r="D10" s="4639" t="e">
        <f>IF(D9&gt;=H4,D9,"")</f>
        <v>#VALUE!</v>
      </c>
      <c r="E10" s="4640" t="e">
        <f t="shared" ref="E10:AF10" si="1">IF(E9&lt;$H4,"",IF(D9=EOMONTH(DATE($D7,$E7,1),0),"",IF(D9="","",D9+1)))</f>
        <v>#VALUE!</v>
      </c>
      <c r="F10" s="4640" t="e">
        <f t="shared" si="1"/>
        <v>#VALUE!</v>
      </c>
      <c r="G10" s="4640" t="e">
        <f t="shared" si="1"/>
        <v>#VALUE!</v>
      </c>
      <c r="H10" s="4640" t="e">
        <f t="shared" si="1"/>
        <v>#VALUE!</v>
      </c>
      <c r="I10" s="4640" t="e">
        <f t="shared" si="1"/>
        <v>#VALUE!</v>
      </c>
      <c r="J10" s="4640" t="e">
        <f t="shared" si="1"/>
        <v>#VALUE!</v>
      </c>
      <c r="K10" s="4640" t="e">
        <f t="shared" si="1"/>
        <v>#VALUE!</v>
      </c>
      <c r="L10" s="4640" t="e">
        <f t="shared" si="1"/>
        <v>#VALUE!</v>
      </c>
      <c r="M10" s="4640" t="e">
        <f t="shared" si="1"/>
        <v>#VALUE!</v>
      </c>
      <c r="N10" s="4640" t="e">
        <f t="shared" si="1"/>
        <v>#VALUE!</v>
      </c>
      <c r="O10" s="4640" t="e">
        <f t="shared" si="1"/>
        <v>#VALUE!</v>
      </c>
      <c r="P10" s="4640" t="e">
        <f t="shared" si="1"/>
        <v>#VALUE!</v>
      </c>
      <c r="Q10" s="4640" t="e">
        <f t="shared" si="1"/>
        <v>#VALUE!</v>
      </c>
      <c r="R10" s="4640" t="e">
        <f t="shared" si="1"/>
        <v>#VALUE!</v>
      </c>
      <c r="S10" s="4640" t="e">
        <f t="shared" si="1"/>
        <v>#VALUE!</v>
      </c>
      <c r="T10" s="4640" t="e">
        <f t="shared" si="1"/>
        <v>#VALUE!</v>
      </c>
      <c r="U10" s="4640" t="e">
        <f t="shared" si="1"/>
        <v>#VALUE!</v>
      </c>
      <c r="V10" s="4640" t="e">
        <f t="shared" si="1"/>
        <v>#VALUE!</v>
      </c>
      <c r="W10" s="4640" t="e">
        <f t="shared" si="1"/>
        <v>#VALUE!</v>
      </c>
      <c r="X10" s="4640" t="e">
        <f t="shared" si="1"/>
        <v>#VALUE!</v>
      </c>
      <c r="Y10" s="4640" t="e">
        <f t="shared" si="1"/>
        <v>#VALUE!</v>
      </c>
      <c r="Z10" s="4640" t="e">
        <f t="shared" si="1"/>
        <v>#VALUE!</v>
      </c>
      <c r="AA10" s="4640" t="e">
        <f t="shared" si="1"/>
        <v>#VALUE!</v>
      </c>
      <c r="AB10" s="4640" t="e">
        <f t="shared" si="1"/>
        <v>#VALUE!</v>
      </c>
      <c r="AC10" s="4640" t="e">
        <f t="shared" si="1"/>
        <v>#VALUE!</v>
      </c>
      <c r="AD10" s="4640" t="e">
        <f t="shared" si="1"/>
        <v>#VALUE!</v>
      </c>
      <c r="AE10" s="4640" t="e">
        <f t="shared" si="1"/>
        <v>#VALUE!</v>
      </c>
      <c r="AF10" s="4640" t="e">
        <f t="shared" si="1"/>
        <v>#VALUE!</v>
      </c>
      <c r="AG10" s="4640" t="e">
        <f>IF(AG9&lt;$H4,"",IF(AF9=EOMONTH(DATE($D7,$E7,1),0),"",IF(AF10="","",AF10+1)))</f>
        <v>#VALUE!</v>
      </c>
      <c r="AH10" s="4640" t="e">
        <f>IF(AH9&lt;$H4,"",IF(AG10=EOMONTH(DATE($D7,$E7,1),0),"",IF(AG10="","",AG10+1)))</f>
        <v>#VALUE!</v>
      </c>
      <c r="AI10" s="4827" t="s">
        <v>2021</v>
      </c>
      <c r="AJ10" s="4828">
        <f>+COUNTIFS(D11:AH11,"土",D12:AH12,"")+COUNTIFS(D11:AH11,"日",D12:AH12,"")</f>
        <v>0</v>
      </c>
    </row>
    <row r="11" spans="1:39">
      <c r="C11" s="4635" t="s">
        <v>1905</v>
      </c>
      <c r="D11" s="4723" t="str">
        <f t="shared" ref="D11:AH11" si="2">IFERROR(TEXT(WEEKDAY(+D10),"aaa"),"")</f>
        <v/>
      </c>
      <c r="E11" s="4723" t="str">
        <f t="shared" si="2"/>
        <v/>
      </c>
      <c r="F11" s="4723" t="str">
        <f t="shared" si="2"/>
        <v/>
      </c>
      <c r="G11" s="4723" t="str">
        <f t="shared" si="2"/>
        <v/>
      </c>
      <c r="H11" s="4723" t="str">
        <f t="shared" si="2"/>
        <v/>
      </c>
      <c r="I11" s="4723" t="str">
        <f t="shared" si="2"/>
        <v/>
      </c>
      <c r="J11" s="4723" t="str">
        <f t="shared" si="2"/>
        <v/>
      </c>
      <c r="K11" s="4723" t="str">
        <f t="shared" si="2"/>
        <v/>
      </c>
      <c r="L11" s="4723" t="str">
        <f t="shared" si="2"/>
        <v/>
      </c>
      <c r="M11" s="4723" t="str">
        <f t="shared" si="2"/>
        <v/>
      </c>
      <c r="N11" s="4723" t="str">
        <f t="shared" si="2"/>
        <v/>
      </c>
      <c r="O11" s="4723" t="str">
        <f t="shared" si="2"/>
        <v/>
      </c>
      <c r="P11" s="4723" t="str">
        <f t="shared" si="2"/>
        <v/>
      </c>
      <c r="Q11" s="4723" t="str">
        <f t="shared" si="2"/>
        <v/>
      </c>
      <c r="R11" s="4723" t="str">
        <f t="shared" si="2"/>
        <v/>
      </c>
      <c r="S11" s="4723" t="str">
        <f t="shared" si="2"/>
        <v/>
      </c>
      <c r="T11" s="4723" t="str">
        <f t="shared" si="2"/>
        <v/>
      </c>
      <c r="U11" s="4723" t="str">
        <f t="shared" si="2"/>
        <v/>
      </c>
      <c r="V11" s="4723" t="str">
        <f t="shared" si="2"/>
        <v/>
      </c>
      <c r="W11" s="4723" t="str">
        <f t="shared" si="2"/>
        <v/>
      </c>
      <c r="X11" s="4723" t="str">
        <f t="shared" si="2"/>
        <v/>
      </c>
      <c r="Y11" s="4723" t="str">
        <f t="shared" si="2"/>
        <v/>
      </c>
      <c r="Z11" s="4723" t="str">
        <f t="shared" si="2"/>
        <v/>
      </c>
      <c r="AA11" s="4723" t="str">
        <f t="shared" si="2"/>
        <v/>
      </c>
      <c r="AB11" s="4723" t="str">
        <f t="shared" si="2"/>
        <v/>
      </c>
      <c r="AC11" s="4723" t="str">
        <f t="shared" si="2"/>
        <v/>
      </c>
      <c r="AD11" s="4723" t="str">
        <f t="shared" si="2"/>
        <v/>
      </c>
      <c r="AE11" s="4723" t="str">
        <f t="shared" si="2"/>
        <v/>
      </c>
      <c r="AF11" s="4723" t="str">
        <f t="shared" si="2"/>
        <v/>
      </c>
      <c r="AG11" s="4723" t="str">
        <f t="shared" si="2"/>
        <v/>
      </c>
      <c r="AH11" s="4723" t="str">
        <f t="shared" si="2"/>
        <v/>
      </c>
      <c r="AI11" s="4827" t="s">
        <v>2020</v>
      </c>
      <c r="AJ11" s="4828">
        <f>+COUNTIF(D12:AH12,"夏休")+COUNTIF(D12:AH12,"冬休")+COUNTIF(D12:AH12,"中止")</f>
        <v>0</v>
      </c>
      <c r="AK11" s="4721"/>
    </row>
    <row r="12" spans="1:39" ht="13.5" customHeight="1">
      <c r="C12" s="4829" t="s">
        <v>2019</v>
      </c>
      <c r="D12" s="4830"/>
      <c r="E12" s="4831"/>
      <c r="F12" s="4831"/>
      <c r="G12" s="4831"/>
      <c r="H12" s="4831"/>
      <c r="I12" s="4831"/>
      <c r="J12" s="4831"/>
      <c r="K12" s="4831"/>
      <c r="L12" s="4831"/>
      <c r="M12" s="4831"/>
      <c r="N12" s="4831"/>
      <c r="O12" s="4831"/>
      <c r="P12" s="4831"/>
      <c r="Q12" s="4831"/>
      <c r="R12" s="4831"/>
      <c r="S12" s="4831"/>
      <c r="T12" s="4831"/>
      <c r="U12" s="4831"/>
      <c r="V12" s="4831"/>
      <c r="W12" s="4831"/>
      <c r="X12" s="4831"/>
      <c r="Y12" s="4831"/>
      <c r="Z12" s="4831"/>
      <c r="AA12" s="4831"/>
      <c r="AB12" s="4831"/>
      <c r="AC12" s="4831"/>
      <c r="AD12" s="4831"/>
      <c r="AE12" s="4831"/>
      <c r="AF12" s="4831"/>
      <c r="AG12" s="4831"/>
      <c r="AH12" s="4832"/>
      <c r="AI12" s="4833" t="s">
        <v>1906</v>
      </c>
      <c r="AJ12" s="4834">
        <f>COUNT(D10:AH10)-AJ11</f>
        <v>0</v>
      </c>
      <c r="AK12" s="4721"/>
    </row>
    <row r="13" spans="1:39" ht="13.5" customHeight="1">
      <c r="C13" s="4835"/>
      <c r="D13" s="4830"/>
      <c r="E13" s="4831"/>
      <c r="F13" s="4831"/>
      <c r="G13" s="4831"/>
      <c r="H13" s="4831"/>
      <c r="I13" s="4831"/>
      <c r="J13" s="4831"/>
      <c r="K13" s="4831"/>
      <c r="L13" s="4831"/>
      <c r="M13" s="4831"/>
      <c r="N13" s="4831"/>
      <c r="O13" s="4831"/>
      <c r="P13" s="4831"/>
      <c r="Q13" s="4831"/>
      <c r="R13" s="4831"/>
      <c r="S13" s="4831"/>
      <c r="T13" s="4831"/>
      <c r="U13" s="4831"/>
      <c r="V13" s="4831"/>
      <c r="W13" s="4831"/>
      <c r="X13" s="4831"/>
      <c r="Y13" s="4831"/>
      <c r="Z13" s="4831"/>
      <c r="AA13" s="4831"/>
      <c r="AB13" s="4831"/>
      <c r="AC13" s="4831"/>
      <c r="AD13" s="4831"/>
      <c r="AE13" s="4831"/>
      <c r="AF13" s="4831"/>
      <c r="AG13" s="4831"/>
      <c r="AH13" s="4832"/>
      <c r="AI13" s="4833" t="s">
        <v>1907</v>
      </c>
      <c r="AJ13" s="4834">
        <f>+COUNTIF(D14:AH15,"休")</f>
        <v>0</v>
      </c>
      <c r="AK13" s="4721" t="e">
        <f>IF(AJ14&gt;0.285,"",IF(AJ13&lt;AJ10,"←計画日数が足りません",""))</f>
        <v>#DIV/0!</v>
      </c>
    </row>
    <row r="14" spans="1:39" ht="13.5" customHeight="1">
      <c r="C14" s="4836" t="s">
        <v>1899</v>
      </c>
      <c r="D14" s="4837"/>
      <c r="E14" s="4838"/>
      <c r="F14" s="4838"/>
      <c r="G14" s="4838"/>
      <c r="H14" s="4838"/>
      <c r="I14" s="4838"/>
      <c r="J14" s="4838"/>
      <c r="K14" s="4838"/>
      <c r="L14" s="4838"/>
      <c r="M14" s="4838"/>
      <c r="N14" s="4838"/>
      <c r="O14" s="4838"/>
      <c r="P14" s="4838"/>
      <c r="Q14" s="4838"/>
      <c r="R14" s="4838"/>
      <c r="S14" s="4838"/>
      <c r="T14" s="4838"/>
      <c r="U14" s="4838"/>
      <c r="V14" s="4838"/>
      <c r="W14" s="4838"/>
      <c r="X14" s="4838"/>
      <c r="Y14" s="4838"/>
      <c r="Z14" s="4838"/>
      <c r="AA14" s="4838"/>
      <c r="AB14" s="4838"/>
      <c r="AC14" s="4838"/>
      <c r="AD14" s="4838"/>
      <c r="AE14" s="4838"/>
      <c r="AF14" s="4838"/>
      <c r="AG14" s="4838"/>
      <c r="AH14" s="4839"/>
      <c r="AI14" s="4833" t="s">
        <v>1908</v>
      </c>
      <c r="AJ14" s="4840" t="e">
        <f>+AJ13/AJ12</f>
        <v>#DIV/0!</v>
      </c>
      <c r="AK14" s="4721"/>
    </row>
    <row r="15" spans="1:39">
      <c r="C15" s="4836"/>
      <c r="D15" s="4837"/>
      <c r="E15" s="4838"/>
      <c r="F15" s="4838"/>
      <c r="G15" s="4838"/>
      <c r="H15" s="4838"/>
      <c r="I15" s="4838"/>
      <c r="J15" s="4838"/>
      <c r="K15" s="4838"/>
      <c r="L15" s="4838"/>
      <c r="M15" s="4838"/>
      <c r="N15" s="4838"/>
      <c r="O15" s="4838"/>
      <c r="P15" s="4838"/>
      <c r="Q15" s="4838"/>
      <c r="R15" s="4838"/>
      <c r="S15" s="4838"/>
      <c r="T15" s="4838"/>
      <c r="U15" s="4838"/>
      <c r="V15" s="4838"/>
      <c r="W15" s="4838"/>
      <c r="X15" s="4838"/>
      <c r="Y15" s="4838"/>
      <c r="Z15" s="4838"/>
      <c r="AA15" s="4838"/>
      <c r="AB15" s="4838"/>
      <c r="AC15" s="4838"/>
      <c r="AD15" s="4838"/>
      <c r="AE15" s="4838"/>
      <c r="AF15" s="4838"/>
      <c r="AG15" s="4838"/>
      <c r="AH15" s="4839"/>
      <c r="AI15" s="4833" t="s">
        <v>1897</v>
      </c>
      <c r="AJ15" s="4834">
        <f>+COUNTA(D16:AH17)</f>
        <v>0</v>
      </c>
      <c r="AK15" s="4721"/>
    </row>
    <row r="16" spans="1:39">
      <c r="C16" s="4841" t="s">
        <v>1902</v>
      </c>
      <c r="D16" s="4842"/>
      <c r="E16" s="4843"/>
      <c r="F16" s="4843"/>
      <c r="G16" s="4843"/>
      <c r="H16" s="4843"/>
      <c r="I16" s="4843"/>
      <c r="J16" s="4843"/>
      <c r="K16" s="4843"/>
      <c r="L16" s="4843"/>
      <c r="M16" s="4843"/>
      <c r="N16" s="4843"/>
      <c r="O16" s="4843"/>
      <c r="P16" s="4843"/>
      <c r="Q16" s="4843"/>
      <c r="R16" s="4843"/>
      <c r="S16" s="4843"/>
      <c r="T16" s="4843"/>
      <c r="U16" s="4843"/>
      <c r="V16" s="4843"/>
      <c r="W16" s="4843"/>
      <c r="X16" s="4843"/>
      <c r="Y16" s="4843"/>
      <c r="Z16" s="4843"/>
      <c r="AA16" s="4843"/>
      <c r="AB16" s="4843"/>
      <c r="AC16" s="4843"/>
      <c r="AD16" s="4843"/>
      <c r="AE16" s="4843"/>
      <c r="AF16" s="4843"/>
      <c r="AG16" s="4843"/>
      <c r="AH16" s="4844"/>
      <c r="AI16" s="4845" t="s">
        <v>1909</v>
      </c>
      <c r="AJ16" s="4846" t="e">
        <f>+AJ15/AJ12</f>
        <v>#DIV/0!</v>
      </c>
      <c r="AK16" s="4721"/>
      <c r="AM16" s="4623">
        <f>+COUNTIF(D14:AH15,"休")</f>
        <v>0</v>
      </c>
    </row>
    <row r="17" spans="1:39">
      <c r="C17" s="4847"/>
      <c r="D17" s="4848"/>
      <c r="E17" s="4849"/>
      <c r="F17" s="4849"/>
      <c r="G17" s="4849"/>
      <c r="H17" s="4849"/>
      <c r="I17" s="4849"/>
      <c r="J17" s="4849"/>
      <c r="K17" s="4849"/>
      <c r="L17" s="4849"/>
      <c r="M17" s="4849"/>
      <c r="N17" s="4849"/>
      <c r="O17" s="4849"/>
      <c r="P17" s="4849"/>
      <c r="Q17" s="4849"/>
      <c r="R17" s="4849"/>
      <c r="S17" s="4849"/>
      <c r="T17" s="4849"/>
      <c r="U17" s="4849"/>
      <c r="V17" s="4849"/>
      <c r="W17" s="4849"/>
      <c r="X17" s="4849"/>
      <c r="Y17" s="4849"/>
      <c r="Z17" s="4849"/>
      <c r="AA17" s="4849"/>
      <c r="AB17" s="4849"/>
      <c r="AC17" s="4849"/>
      <c r="AD17" s="4849"/>
      <c r="AE17" s="4849"/>
      <c r="AF17" s="4849"/>
      <c r="AG17" s="4849"/>
      <c r="AH17" s="4850"/>
      <c r="AI17" s="4851" t="s">
        <v>2018</v>
      </c>
      <c r="AJ17" s="4852" t="str">
        <f>IF(7&gt;AJ12,"対象外",IF(AJ15&gt;=AJ10,"OK","NG"))</f>
        <v>対象外</v>
      </c>
      <c r="AK17" s="4721" t="str">
        <f>IF(AJ17="対象外","←７日間に満たない期間は達成判定の対象外",IF(AJ17="NG","←月単位未達成","←月単位達成"))</f>
        <v>←７日間に満たない期間は達成判定の対象外</v>
      </c>
      <c r="AM17" s="4853" t="str">
        <f>IF(7&gt;AJ12,"対象外",IF(AM16&gt;=AJ10,"OK","NG"))</f>
        <v>対象外</v>
      </c>
    </row>
    <row r="18" spans="1:39" hidden="1">
      <c r="C18" s="4854" t="s">
        <v>2017</v>
      </c>
      <c r="D18" s="4760" t="e">
        <f t="shared" ref="D18:AH18" si="3">IF(AND(DAY(D10)&gt;=22,DAY(D10)&lt;=28,D11="土"),1,0)</f>
        <v>#VALUE!</v>
      </c>
      <c r="E18" s="4760" t="e">
        <f t="shared" si="3"/>
        <v>#VALUE!</v>
      </c>
      <c r="F18" s="4760" t="e">
        <f t="shared" si="3"/>
        <v>#VALUE!</v>
      </c>
      <c r="G18" s="4760" t="e">
        <f t="shared" si="3"/>
        <v>#VALUE!</v>
      </c>
      <c r="H18" s="4760" t="e">
        <f t="shared" si="3"/>
        <v>#VALUE!</v>
      </c>
      <c r="I18" s="4760" t="e">
        <f t="shared" si="3"/>
        <v>#VALUE!</v>
      </c>
      <c r="J18" s="4760" t="e">
        <f t="shared" si="3"/>
        <v>#VALUE!</v>
      </c>
      <c r="K18" s="4760" t="e">
        <f t="shared" si="3"/>
        <v>#VALUE!</v>
      </c>
      <c r="L18" s="4760" t="e">
        <f t="shared" si="3"/>
        <v>#VALUE!</v>
      </c>
      <c r="M18" s="4760" t="e">
        <f t="shared" si="3"/>
        <v>#VALUE!</v>
      </c>
      <c r="N18" s="4760" t="e">
        <f t="shared" si="3"/>
        <v>#VALUE!</v>
      </c>
      <c r="O18" s="4760" t="e">
        <f t="shared" si="3"/>
        <v>#VALUE!</v>
      </c>
      <c r="P18" s="4760" t="e">
        <f t="shared" si="3"/>
        <v>#VALUE!</v>
      </c>
      <c r="Q18" s="4760" t="e">
        <f t="shared" si="3"/>
        <v>#VALUE!</v>
      </c>
      <c r="R18" s="4760" t="e">
        <f t="shared" si="3"/>
        <v>#VALUE!</v>
      </c>
      <c r="S18" s="4760" t="e">
        <f t="shared" si="3"/>
        <v>#VALUE!</v>
      </c>
      <c r="T18" s="4760" t="e">
        <f t="shared" si="3"/>
        <v>#VALUE!</v>
      </c>
      <c r="U18" s="4760" t="e">
        <f t="shared" si="3"/>
        <v>#VALUE!</v>
      </c>
      <c r="V18" s="4760" t="e">
        <f t="shared" si="3"/>
        <v>#VALUE!</v>
      </c>
      <c r="W18" s="4760" t="e">
        <f t="shared" si="3"/>
        <v>#VALUE!</v>
      </c>
      <c r="X18" s="4760" t="e">
        <f t="shared" si="3"/>
        <v>#VALUE!</v>
      </c>
      <c r="Y18" s="4760" t="e">
        <f t="shared" si="3"/>
        <v>#VALUE!</v>
      </c>
      <c r="Z18" s="4760" t="e">
        <f t="shared" si="3"/>
        <v>#VALUE!</v>
      </c>
      <c r="AA18" s="4760" t="e">
        <f t="shared" si="3"/>
        <v>#VALUE!</v>
      </c>
      <c r="AB18" s="4760" t="e">
        <f t="shared" si="3"/>
        <v>#VALUE!</v>
      </c>
      <c r="AC18" s="4760" t="e">
        <f t="shared" si="3"/>
        <v>#VALUE!</v>
      </c>
      <c r="AD18" s="4760" t="e">
        <f t="shared" si="3"/>
        <v>#VALUE!</v>
      </c>
      <c r="AE18" s="4760" t="e">
        <f t="shared" si="3"/>
        <v>#VALUE!</v>
      </c>
      <c r="AF18" s="4760" t="e">
        <f t="shared" si="3"/>
        <v>#VALUE!</v>
      </c>
      <c r="AG18" s="4760" t="e">
        <f t="shared" si="3"/>
        <v>#VALUE!</v>
      </c>
      <c r="AH18" s="4760" t="e">
        <f t="shared" si="3"/>
        <v>#VALUE!</v>
      </c>
      <c r="AI18" s="4773" t="s">
        <v>2014</v>
      </c>
      <c r="AJ18" s="4855">
        <f>_xlfn.AGGREGATE(9,6,D18:AH18)</f>
        <v>0</v>
      </c>
      <c r="AK18" s="4721"/>
    </row>
    <row r="19" spans="1:39" hidden="1">
      <c r="C19" s="4854" t="s">
        <v>2016</v>
      </c>
      <c r="D19" s="4856" t="e">
        <f t="shared" ref="D19:AH19" si="4">IF(AND(DAY(D10)&gt;=22,DAY(D10)&lt;=28,D11="土",OR(D16="休",D16="雨")),1,0)</f>
        <v>#VALUE!</v>
      </c>
      <c r="E19" s="4856" t="e">
        <f t="shared" si="4"/>
        <v>#VALUE!</v>
      </c>
      <c r="F19" s="4856" t="e">
        <f t="shared" si="4"/>
        <v>#VALUE!</v>
      </c>
      <c r="G19" s="4856" t="e">
        <f t="shared" si="4"/>
        <v>#VALUE!</v>
      </c>
      <c r="H19" s="4856" t="e">
        <f t="shared" si="4"/>
        <v>#VALUE!</v>
      </c>
      <c r="I19" s="4856" t="e">
        <f t="shared" si="4"/>
        <v>#VALUE!</v>
      </c>
      <c r="J19" s="4856" t="e">
        <f t="shared" si="4"/>
        <v>#VALUE!</v>
      </c>
      <c r="K19" s="4856" t="e">
        <f t="shared" si="4"/>
        <v>#VALUE!</v>
      </c>
      <c r="L19" s="4856" t="e">
        <f t="shared" si="4"/>
        <v>#VALUE!</v>
      </c>
      <c r="M19" s="4856" t="e">
        <f t="shared" si="4"/>
        <v>#VALUE!</v>
      </c>
      <c r="N19" s="4856" t="e">
        <f t="shared" si="4"/>
        <v>#VALUE!</v>
      </c>
      <c r="O19" s="4856" t="e">
        <f t="shared" si="4"/>
        <v>#VALUE!</v>
      </c>
      <c r="P19" s="4856" t="e">
        <f t="shared" si="4"/>
        <v>#VALUE!</v>
      </c>
      <c r="Q19" s="4856" t="e">
        <f t="shared" si="4"/>
        <v>#VALUE!</v>
      </c>
      <c r="R19" s="4856" t="e">
        <f t="shared" si="4"/>
        <v>#VALUE!</v>
      </c>
      <c r="S19" s="4856" t="e">
        <f t="shared" si="4"/>
        <v>#VALUE!</v>
      </c>
      <c r="T19" s="4856" t="e">
        <f t="shared" si="4"/>
        <v>#VALUE!</v>
      </c>
      <c r="U19" s="4856" t="e">
        <f t="shared" si="4"/>
        <v>#VALUE!</v>
      </c>
      <c r="V19" s="4856" t="e">
        <f t="shared" si="4"/>
        <v>#VALUE!</v>
      </c>
      <c r="W19" s="4856" t="e">
        <f t="shared" si="4"/>
        <v>#VALUE!</v>
      </c>
      <c r="X19" s="4856" t="e">
        <f t="shared" si="4"/>
        <v>#VALUE!</v>
      </c>
      <c r="Y19" s="4856" t="e">
        <f t="shared" si="4"/>
        <v>#VALUE!</v>
      </c>
      <c r="Z19" s="4856" t="e">
        <f t="shared" si="4"/>
        <v>#VALUE!</v>
      </c>
      <c r="AA19" s="4856" t="e">
        <f t="shared" si="4"/>
        <v>#VALUE!</v>
      </c>
      <c r="AB19" s="4856" t="e">
        <f t="shared" si="4"/>
        <v>#VALUE!</v>
      </c>
      <c r="AC19" s="4856" t="e">
        <f t="shared" si="4"/>
        <v>#VALUE!</v>
      </c>
      <c r="AD19" s="4856" t="e">
        <f t="shared" si="4"/>
        <v>#VALUE!</v>
      </c>
      <c r="AE19" s="4856" t="e">
        <f t="shared" si="4"/>
        <v>#VALUE!</v>
      </c>
      <c r="AF19" s="4856" t="e">
        <f t="shared" si="4"/>
        <v>#VALUE!</v>
      </c>
      <c r="AG19" s="4856" t="e">
        <f t="shared" si="4"/>
        <v>#VALUE!</v>
      </c>
      <c r="AH19" s="4856" t="e">
        <f t="shared" si="4"/>
        <v>#VALUE!</v>
      </c>
      <c r="AI19" s="4857" t="s">
        <v>2012</v>
      </c>
      <c r="AJ19" s="4855">
        <f>_xlfn.AGGREGATE(9,6,D19:AH19)</f>
        <v>0</v>
      </c>
      <c r="AK19" s="4721"/>
    </row>
    <row r="20" spans="1:39" hidden="1">
      <c r="C20" s="4854" t="s">
        <v>2015</v>
      </c>
      <c r="D20" s="4760" t="e">
        <f t="shared" ref="D20:AH20" si="5">IF(AND(DAY(D10)&gt;=8,DAY(D10)&lt;=14,D11="土"),1,0)</f>
        <v>#VALUE!</v>
      </c>
      <c r="E20" s="4760" t="e">
        <f t="shared" si="5"/>
        <v>#VALUE!</v>
      </c>
      <c r="F20" s="4760" t="e">
        <f t="shared" si="5"/>
        <v>#VALUE!</v>
      </c>
      <c r="G20" s="4760" t="e">
        <f t="shared" si="5"/>
        <v>#VALUE!</v>
      </c>
      <c r="H20" s="4760" t="e">
        <f t="shared" si="5"/>
        <v>#VALUE!</v>
      </c>
      <c r="I20" s="4760" t="e">
        <f t="shared" si="5"/>
        <v>#VALUE!</v>
      </c>
      <c r="J20" s="4760" t="e">
        <f t="shared" si="5"/>
        <v>#VALUE!</v>
      </c>
      <c r="K20" s="4760" t="e">
        <f t="shared" si="5"/>
        <v>#VALUE!</v>
      </c>
      <c r="L20" s="4760" t="e">
        <f t="shared" si="5"/>
        <v>#VALUE!</v>
      </c>
      <c r="M20" s="4760" t="e">
        <f t="shared" si="5"/>
        <v>#VALUE!</v>
      </c>
      <c r="N20" s="4760" t="e">
        <f t="shared" si="5"/>
        <v>#VALUE!</v>
      </c>
      <c r="O20" s="4760" t="e">
        <f t="shared" si="5"/>
        <v>#VALUE!</v>
      </c>
      <c r="P20" s="4760" t="e">
        <f t="shared" si="5"/>
        <v>#VALUE!</v>
      </c>
      <c r="Q20" s="4760" t="e">
        <f t="shared" si="5"/>
        <v>#VALUE!</v>
      </c>
      <c r="R20" s="4760" t="e">
        <f t="shared" si="5"/>
        <v>#VALUE!</v>
      </c>
      <c r="S20" s="4760" t="e">
        <f t="shared" si="5"/>
        <v>#VALUE!</v>
      </c>
      <c r="T20" s="4760" t="e">
        <f t="shared" si="5"/>
        <v>#VALUE!</v>
      </c>
      <c r="U20" s="4760" t="e">
        <f t="shared" si="5"/>
        <v>#VALUE!</v>
      </c>
      <c r="V20" s="4760" t="e">
        <f t="shared" si="5"/>
        <v>#VALUE!</v>
      </c>
      <c r="W20" s="4760" t="e">
        <f t="shared" si="5"/>
        <v>#VALUE!</v>
      </c>
      <c r="X20" s="4760" t="e">
        <f t="shared" si="5"/>
        <v>#VALUE!</v>
      </c>
      <c r="Y20" s="4760" t="e">
        <f t="shared" si="5"/>
        <v>#VALUE!</v>
      </c>
      <c r="Z20" s="4760" t="e">
        <f t="shared" si="5"/>
        <v>#VALUE!</v>
      </c>
      <c r="AA20" s="4760" t="e">
        <f t="shared" si="5"/>
        <v>#VALUE!</v>
      </c>
      <c r="AB20" s="4760" t="e">
        <f t="shared" si="5"/>
        <v>#VALUE!</v>
      </c>
      <c r="AC20" s="4760" t="e">
        <f t="shared" si="5"/>
        <v>#VALUE!</v>
      </c>
      <c r="AD20" s="4760" t="e">
        <f t="shared" si="5"/>
        <v>#VALUE!</v>
      </c>
      <c r="AE20" s="4760" t="e">
        <f t="shared" si="5"/>
        <v>#VALUE!</v>
      </c>
      <c r="AF20" s="4760" t="e">
        <f t="shared" si="5"/>
        <v>#VALUE!</v>
      </c>
      <c r="AG20" s="4760" t="e">
        <f t="shared" si="5"/>
        <v>#VALUE!</v>
      </c>
      <c r="AH20" s="4760" t="e">
        <f t="shared" si="5"/>
        <v>#VALUE!</v>
      </c>
      <c r="AI20" s="4773" t="s">
        <v>2014</v>
      </c>
      <c r="AJ20" s="4855">
        <f>_xlfn.AGGREGATE(9,6,D20:AH20)</f>
        <v>0</v>
      </c>
      <c r="AK20" s="4721"/>
    </row>
    <row r="21" spans="1:39" hidden="1">
      <c r="C21" s="4854" t="s">
        <v>2013</v>
      </c>
      <c r="D21" s="4856" t="e">
        <f t="shared" ref="D21:AH21" si="6">IF(AND(DAY(D10)&gt;=8,DAY(D10)&lt;=14,D11="土",OR(D16="休",D16="雨")),1,0)</f>
        <v>#VALUE!</v>
      </c>
      <c r="E21" s="4856" t="e">
        <f t="shared" si="6"/>
        <v>#VALUE!</v>
      </c>
      <c r="F21" s="4856" t="e">
        <f t="shared" si="6"/>
        <v>#VALUE!</v>
      </c>
      <c r="G21" s="4856" t="e">
        <f t="shared" si="6"/>
        <v>#VALUE!</v>
      </c>
      <c r="H21" s="4856" t="e">
        <f t="shared" si="6"/>
        <v>#VALUE!</v>
      </c>
      <c r="I21" s="4856" t="e">
        <f t="shared" si="6"/>
        <v>#VALUE!</v>
      </c>
      <c r="J21" s="4856" t="e">
        <f t="shared" si="6"/>
        <v>#VALUE!</v>
      </c>
      <c r="K21" s="4856" t="e">
        <f t="shared" si="6"/>
        <v>#VALUE!</v>
      </c>
      <c r="L21" s="4856" t="e">
        <f t="shared" si="6"/>
        <v>#VALUE!</v>
      </c>
      <c r="M21" s="4856" t="e">
        <f t="shared" si="6"/>
        <v>#VALUE!</v>
      </c>
      <c r="N21" s="4856" t="e">
        <f t="shared" si="6"/>
        <v>#VALUE!</v>
      </c>
      <c r="O21" s="4856" t="e">
        <f t="shared" si="6"/>
        <v>#VALUE!</v>
      </c>
      <c r="P21" s="4856" t="e">
        <f t="shared" si="6"/>
        <v>#VALUE!</v>
      </c>
      <c r="Q21" s="4856" t="e">
        <f t="shared" si="6"/>
        <v>#VALUE!</v>
      </c>
      <c r="R21" s="4856" t="e">
        <f t="shared" si="6"/>
        <v>#VALUE!</v>
      </c>
      <c r="S21" s="4856" t="e">
        <f t="shared" si="6"/>
        <v>#VALUE!</v>
      </c>
      <c r="T21" s="4856" t="e">
        <f t="shared" si="6"/>
        <v>#VALUE!</v>
      </c>
      <c r="U21" s="4856" t="e">
        <f t="shared" si="6"/>
        <v>#VALUE!</v>
      </c>
      <c r="V21" s="4856" t="e">
        <f t="shared" si="6"/>
        <v>#VALUE!</v>
      </c>
      <c r="W21" s="4856" t="e">
        <f t="shared" si="6"/>
        <v>#VALUE!</v>
      </c>
      <c r="X21" s="4856" t="e">
        <f t="shared" si="6"/>
        <v>#VALUE!</v>
      </c>
      <c r="Y21" s="4856" t="e">
        <f t="shared" si="6"/>
        <v>#VALUE!</v>
      </c>
      <c r="Z21" s="4856" t="e">
        <f t="shared" si="6"/>
        <v>#VALUE!</v>
      </c>
      <c r="AA21" s="4856" t="e">
        <f t="shared" si="6"/>
        <v>#VALUE!</v>
      </c>
      <c r="AB21" s="4856" t="e">
        <f t="shared" si="6"/>
        <v>#VALUE!</v>
      </c>
      <c r="AC21" s="4856" t="e">
        <f t="shared" si="6"/>
        <v>#VALUE!</v>
      </c>
      <c r="AD21" s="4856" t="e">
        <f t="shared" si="6"/>
        <v>#VALUE!</v>
      </c>
      <c r="AE21" s="4856" t="e">
        <f t="shared" si="6"/>
        <v>#VALUE!</v>
      </c>
      <c r="AF21" s="4856" t="e">
        <f t="shared" si="6"/>
        <v>#VALUE!</v>
      </c>
      <c r="AG21" s="4856" t="e">
        <f t="shared" si="6"/>
        <v>#VALUE!</v>
      </c>
      <c r="AH21" s="4856" t="e">
        <f t="shared" si="6"/>
        <v>#VALUE!</v>
      </c>
      <c r="AI21" s="4857" t="s">
        <v>2012</v>
      </c>
      <c r="AJ21" s="4855">
        <f>_xlfn.AGGREGATE(9,6,D21:AH21)</f>
        <v>0</v>
      </c>
      <c r="AK21" s="4721"/>
    </row>
    <row r="22" spans="1:39">
      <c r="D22" s="4716"/>
      <c r="E22" s="4716"/>
      <c r="F22" s="4716"/>
      <c r="G22" s="4716"/>
      <c r="H22" s="4716"/>
      <c r="I22" s="4716"/>
      <c r="J22" s="4716"/>
      <c r="K22" s="4716"/>
      <c r="L22" s="4716"/>
      <c r="M22" s="4716"/>
      <c r="N22" s="4716"/>
      <c r="O22" s="4716"/>
      <c r="P22" s="4716"/>
      <c r="Q22" s="4716"/>
      <c r="R22" s="4716"/>
      <c r="S22" s="4716"/>
      <c r="T22" s="4716"/>
      <c r="U22" s="4716"/>
      <c r="V22" s="4716"/>
      <c r="W22" s="4716"/>
      <c r="X22" s="4716"/>
      <c r="Y22" s="4716"/>
      <c r="Z22" s="4716"/>
      <c r="AA22" s="4716"/>
      <c r="AB22" s="4716"/>
      <c r="AC22" s="4716"/>
      <c r="AD22" s="4716"/>
      <c r="AE22" s="4716"/>
      <c r="AF22" s="4716"/>
      <c r="AG22" s="4716"/>
      <c r="AH22" s="4716"/>
    </row>
    <row r="23" spans="1:39" hidden="1">
      <c r="D23" s="4529" t="e">
        <f>YEAR(D26)</f>
        <v>#VALUE!</v>
      </c>
      <c r="E23" s="4529" t="e">
        <f>MONTH(D26)</f>
        <v>#VALUE!</v>
      </c>
    </row>
    <row r="24" spans="1:39">
      <c r="C24" s="4717" t="s">
        <v>2022</v>
      </c>
      <c r="D24" s="4628" t="e">
        <f>D26</f>
        <v>#VALUE!</v>
      </c>
      <c r="E24" s="4629"/>
      <c r="F24" s="4629"/>
      <c r="G24" s="4629"/>
      <c r="H24" s="4629"/>
      <c r="I24" s="4629"/>
      <c r="J24" s="4629"/>
      <c r="K24" s="4629"/>
      <c r="L24" s="4629"/>
      <c r="M24" s="4629"/>
      <c r="N24" s="4629"/>
      <c r="O24" s="4629"/>
      <c r="P24" s="4629"/>
      <c r="Q24" s="4629"/>
      <c r="R24" s="4629"/>
      <c r="S24" s="4629"/>
      <c r="T24" s="4629"/>
      <c r="U24" s="4629"/>
      <c r="V24" s="4629"/>
      <c r="W24" s="4629"/>
      <c r="X24" s="4629"/>
      <c r="Y24" s="4629"/>
      <c r="Z24" s="4629"/>
      <c r="AA24" s="4629"/>
      <c r="AB24" s="4629"/>
      <c r="AC24" s="4629"/>
      <c r="AD24" s="4629"/>
      <c r="AE24" s="4629"/>
      <c r="AF24" s="4629"/>
      <c r="AG24" s="4629"/>
      <c r="AH24" s="4629"/>
      <c r="AI24" s="4629"/>
      <c r="AJ24" s="4824"/>
    </row>
    <row r="25" spans="1:39" hidden="1">
      <c r="C25" s="4718"/>
      <c r="D25" s="4640" t="e">
        <f>DATE($D23,$E23,1)</f>
        <v>#VALUE!</v>
      </c>
      <c r="E25" s="4640" t="e">
        <f t="shared" ref="E25:AH25" si="7">D25+1</f>
        <v>#VALUE!</v>
      </c>
      <c r="F25" s="4640" t="e">
        <f t="shared" si="7"/>
        <v>#VALUE!</v>
      </c>
      <c r="G25" s="4640" t="e">
        <f t="shared" si="7"/>
        <v>#VALUE!</v>
      </c>
      <c r="H25" s="4640" t="e">
        <f t="shared" si="7"/>
        <v>#VALUE!</v>
      </c>
      <c r="I25" s="4640" t="e">
        <f t="shared" si="7"/>
        <v>#VALUE!</v>
      </c>
      <c r="J25" s="4640" t="e">
        <f t="shared" si="7"/>
        <v>#VALUE!</v>
      </c>
      <c r="K25" s="4640" t="e">
        <f t="shared" si="7"/>
        <v>#VALUE!</v>
      </c>
      <c r="L25" s="4640" t="e">
        <f t="shared" si="7"/>
        <v>#VALUE!</v>
      </c>
      <c r="M25" s="4640" t="e">
        <f t="shared" si="7"/>
        <v>#VALUE!</v>
      </c>
      <c r="N25" s="4640" t="e">
        <f t="shared" si="7"/>
        <v>#VALUE!</v>
      </c>
      <c r="O25" s="4640" t="e">
        <f t="shared" si="7"/>
        <v>#VALUE!</v>
      </c>
      <c r="P25" s="4640" t="e">
        <f t="shared" si="7"/>
        <v>#VALUE!</v>
      </c>
      <c r="Q25" s="4640" t="e">
        <f t="shared" si="7"/>
        <v>#VALUE!</v>
      </c>
      <c r="R25" s="4640" t="e">
        <f t="shared" si="7"/>
        <v>#VALUE!</v>
      </c>
      <c r="S25" s="4640" t="e">
        <f t="shared" si="7"/>
        <v>#VALUE!</v>
      </c>
      <c r="T25" s="4640" t="e">
        <f t="shared" si="7"/>
        <v>#VALUE!</v>
      </c>
      <c r="U25" s="4640" t="e">
        <f t="shared" si="7"/>
        <v>#VALUE!</v>
      </c>
      <c r="V25" s="4640" t="e">
        <f t="shared" si="7"/>
        <v>#VALUE!</v>
      </c>
      <c r="W25" s="4640" t="e">
        <f t="shared" si="7"/>
        <v>#VALUE!</v>
      </c>
      <c r="X25" s="4640" t="e">
        <f t="shared" si="7"/>
        <v>#VALUE!</v>
      </c>
      <c r="Y25" s="4640" t="e">
        <f t="shared" si="7"/>
        <v>#VALUE!</v>
      </c>
      <c r="Z25" s="4640" t="e">
        <f t="shared" si="7"/>
        <v>#VALUE!</v>
      </c>
      <c r="AA25" s="4640" t="e">
        <f t="shared" si="7"/>
        <v>#VALUE!</v>
      </c>
      <c r="AB25" s="4640" t="e">
        <f t="shared" si="7"/>
        <v>#VALUE!</v>
      </c>
      <c r="AC25" s="4640" t="e">
        <f t="shared" si="7"/>
        <v>#VALUE!</v>
      </c>
      <c r="AD25" s="4640" t="e">
        <f t="shared" si="7"/>
        <v>#VALUE!</v>
      </c>
      <c r="AE25" s="4640" t="e">
        <f t="shared" si="7"/>
        <v>#VALUE!</v>
      </c>
      <c r="AF25" s="4640" t="e">
        <f t="shared" si="7"/>
        <v>#VALUE!</v>
      </c>
      <c r="AG25" s="4640" t="e">
        <f t="shared" si="7"/>
        <v>#VALUE!</v>
      </c>
      <c r="AH25" s="4640" t="e">
        <f t="shared" si="7"/>
        <v>#VALUE!</v>
      </c>
      <c r="AI25" s="4858"/>
      <c r="AJ25" s="4859"/>
    </row>
    <row r="26" spans="1:39">
      <c r="C26" s="4719" t="s">
        <v>1655</v>
      </c>
      <c r="D26" s="4720" t="e">
        <f>IF(EDATE(D9,1)&gt;$H$5,"",EDATE(D9,1))</f>
        <v>#VALUE!</v>
      </c>
      <c r="E26" s="4640" t="e">
        <f t="shared" ref="E26:AH26" si="8">IF(E25&gt;$H$5,"",IF(D26=EOMONTH(DATE($D23,$E23,1),0),"",IF(D26="","",D26+1)))</f>
        <v>#VALUE!</v>
      </c>
      <c r="F26" s="4640" t="e">
        <f t="shared" si="8"/>
        <v>#VALUE!</v>
      </c>
      <c r="G26" s="4640" t="e">
        <f t="shared" si="8"/>
        <v>#VALUE!</v>
      </c>
      <c r="H26" s="4640" t="e">
        <f t="shared" si="8"/>
        <v>#VALUE!</v>
      </c>
      <c r="I26" s="4640" t="e">
        <f t="shared" si="8"/>
        <v>#VALUE!</v>
      </c>
      <c r="J26" s="4640" t="e">
        <f t="shared" si="8"/>
        <v>#VALUE!</v>
      </c>
      <c r="K26" s="4640" t="e">
        <f t="shared" si="8"/>
        <v>#VALUE!</v>
      </c>
      <c r="L26" s="4640" t="e">
        <f t="shared" si="8"/>
        <v>#VALUE!</v>
      </c>
      <c r="M26" s="4640" t="e">
        <f t="shared" si="8"/>
        <v>#VALUE!</v>
      </c>
      <c r="N26" s="4640" t="e">
        <f t="shared" si="8"/>
        <v>#VALUE!</v>
      </c>
      <c r="O26" s="4640" t="e">
        <f t="shared" si="8"/>
        <v>#VALUE!</v>
      </c>
      <c r="P26" s="4640" t="e">
        <f t="shared" si="8"/>
        <v>#VALUE!</v>
      </c>
      <c r="Q26" s="4640" t="e">
        <f t="shared" si="8"/>
        <v>#VALUE!</v>
      </c>
      <c r="R26" s="4640" t="e">
        <f t="shared" si="8"/>
        <v>#VALUE!</v>
      </c>
      <c r="S26" s="4640" t="e">
        <f t="shared" si="8"/>
        <v>#VALUE!</v>
      </c>
      <c r="T26" s="4640" t="e">
        <f t="shared" si="8"/>
        <v>#VALUE!</v>
      </c>
      <c r="U26" s="4640" t="e">
        <f t="shared" si="8"/>
        <v>#VALUE!</v>
      </c>
      <c r="V26" s="4640" t="e">
        <f t="shared" si="8"/>
        <v>#VALUE!</v>
      </c>
      <c r="W26" s="4640" t="e">
        <f t="shared" si="8"/>
        <v>#VALUE!</v>
      </c>
      <c r="X26" s="4640" t="e">
        <f t="shared" si="8"/>
        <v>#VALUE!</v>
      </c>
      <c r="Y26" s="4640" t="e">
        <f t="shared" si="8"/>
        <v>#VALUE!</v>
      </c>
      <c r="Z26" s="4640" t="e">
        <f t="shared" si="8"/>
        <v>#VALUE!</v>
      </c>
      <c r="AA26" s="4640" t="e">
        <f t="shared" si="8"/>
        <v>#VALUE!</v>
      </c>
      <c r="AB26" s="4640" t="e">
        <f t="shared" si="8"/>
        <v>#VALUE!</v>
      </c>
      <c r="AC26" s="4640" t="e">
        <f t="shared" si="8"/>
        <v>#VALUE!</v>
      </c>
      <c r="AD26" s="4640" t="e">
        <f t="shared" si="8"/>
        <v>#VALUE!</v>
      </c>
      <c r="AE26" s="4640" t="e">
        <f t="shared" si="8"/>
        <v>#VALUE!</v>
      </c>
      <c r="AF26" s="4640" t="e">
        <f t="shared" si="8"/>
        <v>#VALUE!</v>
      </c>
      <c r="AG26" s="4640" t="e">
        <f t="shared" si="8"/>
        <v>#VALUE!</v>
      </c>
      <c r="AH26" s="4640" t="e">
        <f t="shared" si="8"/>
        <v>#VALUE!</v>
      </c>
      <c r="AI26" s="4827" t="s">
        <v>2021</v>
      </c>
      <c r="AJ26" s="4828">
        <f>+COUNTIFS(D27:AH27,"土",D28:AH28,"")+COUNTIFS(D27:AH27,"日",D28:AH28,"")</f>
        <v>0</v>
      </c>
    </row>
    <row r="27" spans="1:39" s="4721" customFormat="1">
      <c r="A27" s="1135"/>
      <c r="C27" s="4722" t="s">
        <v>1905</v>
      </c>
      <c r="D27" s="4723" t="str">
        <f t="shared" ref="D27:AH27" si="9">IFERROR(TEXT(WEEKDAY(+D26),"aaa"),"")</f>
        <v/>
      </c>
      <c r="E27" s="4723" t="str">
        <f t="shared" si="9"/>
        <v/>
      </c>
      <c r="F27" s="4723" t="str">
        <f t="shared" si="9"/>
        <v/>
      </c>
      <c r="G27" s="4723" t="str">
        <f t="shared" si="9"/>
        <v/>
      </c>
      <c r="H27" s="4723" t="str">
        <f t="shared" si="9"/>
        <v/>
      </c>
      <c r="I27" s="4723" t="str">
        <f t="shared" si="9"/>
        <v/>
      </c>
      <c r="J27" s="4723" t="str">
        <f t="shared" si="9"/>
        <v/>
      </c>
      <c r="K27" s="4723" t="str">
        <f t="shared" si="9"/>
        <v/>
      </c>
      <c r="L27" s="4723" t="str">
        <f t="shared" si="9"/>
        <v/>
      </c>
      <c r="M27" s="4723" t="str">
        <f t="shared" si="9"/>
        <v/>
      </c>
      <c r="N27" s="4723" t="str">
        <f t="shared" si="9"/>
        <v/>
      </c>
      <c r="O27" s="4723" t="str">
        <f t="shared" si="9"/>
        <v/>
      </c>
      <c r="P27" s="4723" t="str">
        <f t="shared" si="9"/>
        <v/>
      </c>
      <c r="Q27" s="4723" t="str">
        <f t="shared" si="9"/>
        <v/>
      </c>
      <c r="R27" s="4723" t="str">
        <f t="shared" si="9"/>
        <v/>
      </c>
      <c r="S27" s="4723" t="str">
        <f t="shared" si="9"/>
        <v/>
      </c>
      <c r="T27" s="4723" t="str">
        <f t="shared" si="9"/>
        <v/>
      </c>
      <c r="U27" s="4723" t="str">
        <f t="shared" si="9"/>
        <v/>
      </c>
      <c r="V27" s="4723" t="str">
        <f t="shared" si="9"/>
        <v/>
      </c>
      <c r="W27" s="4723" t="str">
        <f t="shared" si="9"/>
        <v/>
      </c>
      <c r="X27" s="4723" t="str">
        <f t="shared" si="9"/>
        <v/>
      </c>
      <c r="Y27" s="4723" t="str">
        <f t="shared" si="9"/>
        <v/>
      </c>
      <c r="Z27" s="4723" t="str">
        <f t="shared" si="9"/>
        <v/>
      </c>
      <c r="AA27" s="4723" t="str">
        <f t="shared" si="9"/>
        <v/>
      </c>
      <c r="AB27" s="4723" t="str">
        <f t="shared" si="9"/>
        <v/>
      </c>
      <c r="AC27" s="4723" t="str">
        <f t="shared" si="9"/>
        <v/>
      </c>
      <c r="AD27" s="4723" t="str">
        <f t="shared" si="9"/>
        <v/>
      </c>
      <c r="AE27" s="4723" t="str">
        <f t="shared" si="9"/>
        <v/>
      </c>
      <c r="AF27" s="4723" t="str">
        <f t="shared" si="9"/>
        <v/>
      </c>
      <c r="AG27" s="4723" t="str">
        <f t="shared" si="9"/>
        <v/>
      </c>
      <c r="AH27" s="4723" t="str">
        <f t="shared" si="9"/>
        <v/>
      </c>
      <c r="AI27" s="4827" t="s">
        <v>2020</v>
      </c>
      <c r="AJ27" s="4828">
        <f>+COUNTIF(D28:AH28,"夏休")+COUNTIF(D28:AH28,"冬休")+COUNTIF(D28:AH28,"中止")</f>
        <v>0</v>
      </c>
      <c r="AM27" s="4860"/>
    </row>
    <row r="28" spans="1:39" s="4721" customFormat="1" ht="13.5" customHeight="1">
      <c r="A28" s="1135"/>
      <c r="C28" s="4829" t="s">
        <v>2019</v>
      </c>
      <c r="D28" s="4830"/>
      <c r="E28" s="4831"/>
      <c r="F28" s="4831"/>
      <c r="G28" s="4831"/>
      <c r="H28" s="4831"/>
      <c r="I28" s="4831"/>
      <c r="J28" s="4831"/>
      <c r="K28" s="4831"/>
      <c r="L28" s="4831"/>
      <c r="M28" s="4831"/>
      <c r="N28" s="4831"/>
      <c r="O28" s="4831"/>
      <c r="P28" s="4831"/>
      <c r="Q28" s="4831"/>
      <c r="R28" s="4831"/>
      <c r="S28" s="4831"/>
      <c r="T28" s="4831"/>
      <c r="U28" s="4831"/>
      <c r="V28" s="4831"/>
      <c r="W28" s="4831"/>
      <c r="X28" s="4831"/>
      <c r="Y28" s="4831"/>
      <c r="Z28" s="4831"/>
      <c r="AA28" s="4831"/>
      <c r="AB28" s="4831"/>
      <c r="AC28" s="4831"/>
      <c r="AD28" s="4831"/>
      <c r="AE28" s="4831"/>
      <c r="AF28" s="4831"/>
      <c r="AG28" s="4831"/>
      <c r="AH28" s="4832"/>
      <c r="AI28" s="4833" t="s">
        <v>1906</v>
      </c>
      <c r="AJ28" s="4834">
        <f>COUNT(D26:AH26)-AJ27</f>
        <v>0</v>
      </c>
      <c r="AM28" s="4860"/>
    </row>
    <row r="29" spans="1:39" s="4721" customFormat="1" ht="13.5" customHeight="1">
      <c r="A29" s="1135"/>
      <c r="C29" s="4835"/>
      <c r="D29" s="4830"/>
      <c r="E29" s="4831"/>
      <c r="F29" s="4831"/>
      <c r="G29" s="4831"/>
      <c r="H29" s="4831"/>
      <c r="I29" s="4831"/>
      <c r="J29" s="4831"/>
      <c r="K29" s="4831"/>
      <c r="L29" s="4831"/>
      <c r="M29" s="4831"/>
      <c r="N29" s="4831"/>
      <c r="O29" s="4831"/>
      <c r="P29" s="4831"/>
      <c r="Q29" s="4831"/>
      <c r="R29" s="4831"/>
      <c r="S29" s="4831"/>
      <c r="T29" s="4831"/>
      <c r="U29" s="4831"/>
      <c r="V29" s="4831"/>
      <c r="W29" s="4831"/>
      <c r="X29" s="4831"/>
      <c r="Y29" s="4831"/>
      <c r="Z29" s="4831"/>
      <c r="AA29" s="4831"/>
      <c r="AB29" s="4831"/>
      <c r="AC29" s="4831"/>
      <c r="AD29" s="4831"/>
      <c r="AE29" s="4831"/>
      <c r="AF29" s="4831"/>
      <c r="AG29" s="4831"/>
      <c r="AH29" s="4832"/>
      <c r="AI29" s="4833" t="s">
        <v>1907</v>
      </c>
      <c r="AJ29" s="4834">
        <f>+COUNTIF(D30:AH31,"休")</f>
        <v>0</v>
      </c>
      <c r="AK29" s="4721" t="e">
        <f>IF(AJ30&gt;0.285,"",IF(AJ29&lt;AJ26,"←計画日数が足りません",""))</f>
        <v>#DIV/0!</v>
      </c>
      <c r="AM29" s="4860"/>
    </row>
    <row r="30" spans="1:39" s="4721" customFormat="1" ht="13.5" customHeight="1">
      <c r="A30" s="1135"/>
      <c r="C30" s="4836" t="s">
        <v>1899</v>
      </c>
      <c r="D30" s="4861"/>
      <c r="E30" s="4862"/>
      <c r="F30" s="4863"/>
      <c r="G30" s="4863"/>
      <c r="H30" s="4862"/>
      <c r="I30" s="4838"/>
      <c r="J30" s="4838"/>
      <c r="K30" s="4838"/>
      <c r="L30" s="4838"/>
      <c r="M30" s="4863"/>
      <c r="N30" s="4863"/>
      <c r="O30" s="4862"/>
      <c r="P30" s="4838"/>
      <c r="Q30" s="4838"/>
      <c r="R30" s="4838"/>
      <c r="S30" s="4838"/>
      <c r="T30" s="4863"/>
      <c r="U30" s="4862"/>
      <c r="V30" s="4862"/>
      <c r="W30" s="4838"/>
      <c r="X30" s="4838"/>
      <c r="Y30" s="4838"/>
      <c r="Z30" s="4838"/>
      <c r="AA30" s="4843"/>
      <c r="AB30" s="4843"/>
      <c r="AC30" s="4838"/>
      <c r="AD30" s="4838"/>
      <c r="AE30" s="4838"/>
      <c r="AF30" s="4838"/>
      <c r="AG30" s="4838"/>
      <c r="AH30" s="4839"/>
      <c r="AI30" s="4833" t="s">
        <v>1908</v>
      </c>
      <c r="AJ30" s="4840" t="e">
        <f>+AJ29/AJ28</f>
        <v>#DIV/0!</v>
      </c>
      <c r="AM30" s="4860"/>
    </row>
    <row r="31" spans="1:39" s="4721" customFormat="1">
      <c r="A31" s="1135"/>
      <c r="C31" s="4836"/>
      <c r="D31" s="4864"/>
      <c r="E31" s="4865"/>
      <c r="F31" s="4866"/>
      <c r="G31" s="4866"/>
      <c r="H31" s="4865"/>
      <c r="I31" s="4838"/>
      <c r="J31" s="4838"/>
      <c r="K31" s="4838"/>
      <c r="L31" s="4838"/>
      <c r="M31" s="4866"/>
      <c r="N31" s="4866"/>
      <c r="O31" s="4865"/>
      <c r="P31" s="4838"/>
      <c r="Q31" s="4838"/>
      <c r="R31" s="4838"/>
      <c r="S31" s="4838"/>
      <c r="T31" s="4866"/>
      <c r="U31" s="4865"/>
      <c r="V31" s="4865"/>
      <c r="W31" s="4838"/>
      <c r="X31" s="4838"/>
      <c r="Y31" s="4838"/>
      <c r="Z31" s="4838"/>
      <c r="AA31" s="4843"/>
      <c r="AB31" s="4843"/>
      <c r="AC31" s="4838"/>
      <c r="AD31" s="4838"/>
      <c r="AE31" s="4838"/>
      <c r="AF31" s="4838"/>
      <c r="AG31" s="4838"/>
      <c r="AH31" s="4839"/>
      <c r="AI31" s="4833" t="s">
        <v>1897</v>
      </c>
      <c r="AJ31" s="4834">
        <f>+COUNTA(D32:AH33)</f>
        <v>0</v>
      </c>
      <c r="AM31" s="4860"/>
    </row>
    <row r="32" spans="1:39" s="4721" customFormat="1">
      <c r="A32" s="1135"/>
      <c r="C32" s="4841" t="s">
        <v>1902</v>
      </c>
      <c r="D32" s="4867"/>
      <c r="E32" s="4863"/>
      <c r="F32" s="4863"/>
      <c r="G32" s="4863"/>
      <c r="H32" s="4863"/>
      <c r="I32" s="4843"/>
      <c r="J32" s="4843"/>
      <c r="K32" s="4843"/>
      <c r="L32" s="4843"/>
      <c r="M32" s="4863"/>
      <c r="N32" s="4863"/>
      <c r="O32" s="4863"/>
      <c r="P32" s="4843"/>
      <c r="Q32" s="4843"/>
      <c r="R32" s="4843"/>
      <c r="S32" s="4843"/>
      <c r="T32" s="4863"/>
      <c r="U32" s="4863"/>
      <c r="V32" s="4863"/>
      <c r="W32" s="4843"/>
      <c r="X32" s="4843"/>
      <c r="Y32" s="4843"/>
      <c r="Z32" s="4843"/>
      <c r="AA32" s="4866"/>
      <c r="AB32" s="4866"/>
      <c r="AC32" s="4843"/>
      <c r="AD32" s="4843"/>
      <c r="AE32" s="4843"/>
      <c r="AF32" s="4843"/>
      <c r="AG32" s="4843"/>
      <c r="AH32" s="4844"/>
      <c r="AI32" s="4845" t="s">
        <v>1909</v>
      </c>
      <c r="AJ32" s="4846" t="e">
        <f>+AJ31/AJ28</f>
        <v>#DIV/0!</v>
      </c>
      <c r="AM32" s="4623">
        <f>+COUNTIF(D30:AH31,"休")</f>
        <v>0</v>
      </c>
    </row>
    <row r="33" spans="1:39" s="4721" customFormat="1">
      <c r="A33" s="1135"/>
      <c r="C33" s="4847"/>
      <c r="D33" s="4868"/>
      <c r="E33" s="4869"/>
      <c r="F33" s="4869"/>
      <c r="G33" s="4869"/>
      <c r="H33" s="4869"/>
      <c r="I33" s="4849"/>
      <c r="J33" s="4849"/>
      <c r="K33" s="4849"/>
      <c r="L33" s="4849"/>
      <c r="M33" s="4869"/>
      <c r="N33" s="4869"/>
      <c r="O33" s="4869"/>
      <c r="P33" s="4849"/>
      <c r="Q33" s="4849"/>
      <c r="R33" s="4849"/>
      <c r="S33" s="4849"/>
      <c r="T33" s="4869"/>
      <c r="U33" s="4869"/>
      <c r="V33" s="4869"/>
      <c r="W33" s="4849"/>
      <c r="X33" s="4849"/>
      <c r="Y33" s="4849"/>
      <c r="Z33" s="4849"/>
      <c r="AA33" s="4849"/>
      <c r="AB33" s="4849"/>
      <c r="AC33" s="4849"/>
      <c r="AD33" s="4849"/>
      <c r="AE33" s="4849"/>
      <c r="AF33" s="4849"/>
      <c r="AG33" s="4849"/>
      <c r="AH33" s="4850"/>
      <c r="AI33" s="4851" t="s">
        <v>2018</v>
      </c>
      <c r="AJ33" s="4852" t="str">
        <f>IF(7&gt;AJ28,"対象外",IF(AJ31&gt;=AJ26,"OK","NG"))</f>
        <v>対象外</v>
      </c>
      <c r="AK33" s="4721" t="str">
        <f>IF(AJ33="対象外","←７日間に満たない期間は達成判定の対象外",IF(AJ33="NG","←月単位未達成","←月単位達成"))</f>
        <v>←７日間に満たない期間は達成判定の対象外</v>
      </c>
      <c r="AM33" s="4853" t="str">
        <f>IF(7&gt;AJ28,"対象外",IF(AM32&gt;=AJ26,"OK","NG"))</f>
        <v>対象外</v>
      </c>
    </row>
    <row r="34" spans="1:39" hidden="1">
      <c r="C34" s="4854" t="s">
        <v>2017</v>
      </c>
      <c r="D34" s="4760" t="e">
        <f t="shared" ref="D34:AH34" si="10">IF(AND(DAY(D26)&gt;=22,DAY(D26)&lt;=28,D27="土"),1,0)</f>
        <v>#VALUE!</v>
      </c>
      <c r="E34" s="4760" t="e">
        <f t="shared" si="10"/>
        <v>#VALUE!</v>
      </c>
      <c r="F34" s="4760" t="e">
        <f t="shared" si="10"/>
        <v>#VALUE!</v>
      </c>
      <c r="G34" s="4760" t="e">
        <f t="shared" si="10"/>
        <v>#VALUE!</v>
      </c>
      <c r="H34" s="4760" t="e">
        <f t="shared" si="10"/>
        <v>#VALUE!</v>
      </c>
      <c r="I34" s="4760" t="e">
        <f t="shared" si="10"/>
        <v>#VALUE!</v>
      </c>
      <c r="J34" s="4760" t="e">
        <f t="shared" si="10"/>
        <v>#VALUE!</v>
      </c>
      <c r="K34" s="4760" t="e">
        <f t="shared" si="10"/>
        <v>#VALUE!</v>
      </c>
      <c r="L34" s="4760" t="e">
        <f t="shared" si="10"/>
        <v>#VALUE!</v>
      </c>
      <c r="M34" s="4760" t="e">
        <f t="shared" si="10"/>
        <v>#VALUE!</v>
      </c>
      <c r="N34" s="4760" t="e">
        <f t="shared" si="10"/>
        <v>#VALUE!</v>
      </c>
      <c r="O34" s="4760" t="e">
        <f t="shared" si="10"/>
        <v>#VALUE!</v>
      </c>
      <c r="P34" s="4760" t="e">
        <f t="shared" si="10"/>
        <v>#VALUE!</v>
      </c>
      <c r="Q34" s="4760" t="e">
        <f t="shared" si="10"/>
        <v>#VALUE!</v>
      </c>
      <c r="R34" s="4760" t="e">
        <f t="shared" si="10"/>
        <v>#VALUE!</v>
      </c>
      <c r="S34" s="4760" t="e">
        <f t="shared" si="10"/>
        <v>#VALUE!</v>
      </c>
      <c r="T34" s="4760" t="e">
        <f t="shared" si="10"/>
        <v>#VALUE!</v>
      </c>
      <c r="U34" s="4760" t="e">
        <f t="shared" si="10"/>
        <v>#VALUE!</v>
      </c>
      <c r="V34" s="4760" t="e">
        <f t="shared" si="10"/>
        <v>#VALUE!</v>
      </c>
      <c r="W34" s="4760" t="e">
        <f t="shared" si="10"/>
        <v>#VALUE!</v>
      </c>
      <c r="X34" s="4760" t="e">
        <f t="shared" si="10"/>
        <v>#VALUE!</v>
      </c>
      <c r="Y34" s="4760" t="e">
        <f t="shared" si="10"/>
        <v>#VALUE!</v>
      </c>
      <c r="Z34" s="4760" t="e">
        <f t="shared" si="10"/>
        <v>#VALUE!</v>
      </c>
      <c r="AA34" s="4760" t="e">
        <f t="shared" si="10"/>
        <v>#VALUE!</v>
      </c>
      <c r="AB34" s="4760" t="e">
        <f t="shared" si="10"/>
        <v>#VALUE!</v>
      </c>
      <c r="AC34" s="4760" t="e">
        <f t="shared" si="10"/>
        <v>#VALUE!</v>
      </c>
      <c r="AD34" s="4760" t="e">
        <f t="shared" si="10"/>
        <v>#VALUE!</v>
      </c>
      <c r="AE34" s="4760" t="e">
        <f t="shared" si="10"/>
        <v>#VALUE!</v>
      </c>
      <c r="AF34" s="4760" t="e">
        <f t="shared" si="10"/>
        <v>#VALUE!</v>
      </c>
      <c r="AG34" s="4760" t="e">
        <f t="shared" si="10"/>
        <v>#VALUE!</v>
      </c>
      <c r="AH34" s="4760" t="e">
        <f t="shared" si="10"/>
        <v>#VALUE!</v>
      </c>
      <c r="AI34" s="4773" t="s">
        <v>2014</v>
      </c>
      <c r="AJ34" s="4855">
        <f>_xlfn.AGGREGATE(9,6,D34:AH34)</f>
        <v>0</v>
      </c>
      <c r="AK34" s="4721"/>
    </row>
    <row r="35" spans="1:39" hidden="1">
      <c r="C35" s="4854" t="s">
        <v>2016</v>
      </c>
      <c r="D35" s="4856" t="e">
        <f t="shared" ref="D35:AH35" si="11">IF(AND(DAY(D26)&gt;=22,DAY(D26)&lt;=28,D27="土",OR(D32="休",D32="雨")),1,0)</f>
        <v>#VALUE!</v>
      </c>
      <c r="E35" s="4856" t="e">
        <f t="shared" si="11"/>
        <v>#VALUE!</v>
      </c>
      <c r="F35" s="4856" t="e">
        <f t="shared" si="11"/>
        <v>#VALUE!</v>
      </c>
      <c r="G35" s="4856" t="e">
        <f t="shared" si="11"/>
        <v>#VALUE!</v>
      </c>
      <c r="H35" s="4856" t="e">
        <f t="shared" si="11"/>
        <v>#VALUE!</v>
      </c>
      <c r="I35" s="4856" t="e">
        <f t="shared" si="11"/>
        <v>#VALUE!</v>
      </c>
      <c r="J35" s="4856" t="e">
        <f t="shared" si="11"/>
        <v>#VALUE!</v>
      </c>
      <c r="K35" s="4856" t="e">
        <f t="shared" si="11"/>
        <v>#VALUE!</v>
      </c>
      <c r="L35" s="4856" t="e">
        <f t="shared" si="11"/>
        <v>#VALUE!</v>
      </c>
      <c r="M35" s="4856" t="e">
        <f t="shared" si="11"/>
        <v>#VALUE!</v>
      </c>
      <c r="N35" s="4856" t="e">
        <f t="shared" si="11"/>
        <v>#VALUE!</v>
      </c>
      <c r="O35" s="4856" t="e">
        <f t="shared" si="11"/>
        <v>#VALUE!</v>
      </c>
      <c r="P35" s="4856" t="e">
        <f t="shared" si="11"/>
        <v>#VALUE!</v>
      </c>
      <c r="Q35" s="4856" t="e">
        <f t="shared" si="11"/>
        <v>#VALUE!</v>
      </c>
      <c r="R35" s="4856" t="e">
        <f t="shared" si="11"/>
        <v>#VALUE!</v>
      </c>
      <c r="S35" s="4856" t="e">
        <f t="shared" si="11"/>
        <v>#VALUE!</v>
      </c>
      <c r="T35" s="4856" t="e">
        <f t="shared" si="11"/>
        <v>#VALUE!</v>
      </c>
      <c r="U35" s="4856" t="e">
        <f t="shared" si="11"/>
        <v>#VALUE!</v>
      </c>
      <c r="V35" s="4856" t="e">
        <f t="shared" si="11"/>
        <v>#VALUE!</v>
      </c>
      <c r="W35" s="4856" t="e">
        <f t="shared" si="11"/>
        <v>#VALUE!</v>
      </c>
      <c r="X35" s="4856" t="e">
        <f t="shared" si="11"/>
        <v>#VALUE!</v>
      </c>
      <c r="Y35" s="4856" t="e">
        <f t="shared" si="11"/>
        <v>#VALUE!</v>
      </c>
      <c r="Z35" s="4856" t="e">
        <f t="shared" si="11"/>
        <v>#VALUE!</v>
      </c>
      <c r="AA35" s="4856" t="e">
        <f t="shared" si="11"/>
        <v>#VALUE!</v>
      </c>
      <c r="AB35" s="4856" t="e">
        <f t="shared" si="11"/>
        <v>#VALUE!</v>
      </c>
      <c r="AC35" s="4856" t="e">
        <f t="shared" si="11"/>
        <v>#VALUE!</v>
      </c>
      <c r="AD35" s="4856" t="e">
        <f t="shared" si="11"/>
        <v>#VALUE!</v>
      </c>
      <c r="AE35" s="4856" t="e">
        <f t="shared" si="11"/>
        <v>#VALUE!</v>
      </c>
      <c r="AF35" s="4856" t="e">
        <f t="shared" si="11"/>
        <v>#VALUE!</v>
      </c>
      <c r="AG35" s="4856" t="e">
        <f t="shared" si="11"/>
        <v>#VALUE!</v>
      </c>
      <c r="AH35" s="4856" t="e">
        <f t="shared" si="11"/>
        <v>#VALUE!</v>
      </c>
      <c r="AI35" s="4857" t="s">
        <v>2012</v>
      </c>
      <c r="AJ35" s="4855">
        <f>_xlfn.AGGREGATE(9,6,D35:AH35)</f>
        <v>0</v>
      </c>
      <c r="AK35" s="4721"/>
    </row>
    <row r="36" spans="1:39" hidden="1">
      <c r="C36" s="4854" t="s">
        <v>2015</v>
      </c>
      <c r="D36" s="4760" t="e">
        <f t="shared" ref="D36:AH36" si="12">IF(AND(DAY(D26)&gt;=8,DAY(D26)&lt;=14,D27="土"),1,0)</f>
        <v>#VALUE!</v>
      </c>
      <c r="E36" s="4760" t="e">
        <f t="shared" si="12"/>
        <v>#VALUE!</v>
      </c>
      <c r="F36" s="4760" t="e">
        <f t="shared" si="12"/>
        <v>#VALUE!</v>
      </c>
      <c r="G36" s="4760" t="e">
        <f t="shared" si="12"/>
        <v>#VALUE!</v>
      </c>
      <c r="H36" s="4760" t="e">
        <f t="shared" si="12"/>
        <v>#VALUE!</v>
      </c>
      <c r="I36" s="4760" t="e">
        <f t="shared" si="12"/>
        <v>#VALUE!</v>
      </c>
      <c r="J36" s="4760" t="e">
        <f t="shared" si="12"/>
        <v>#VALUE!</v>
      </c>
      <c r="K36" s="4760" t="e">
        <f t="shared" si="12"/>
        <v>#VALUE!</v>
      </c>
      <c r="L36" s="4760" t="e">
        <f t="shared" si="12"/>
        <v>#VALUE!</v>
      </c>
      <c r="M36" s="4760" t="e">
        <f t="shared" si="12"/>
        <v>#VALUE!</v>
      </c>
      <c r="N36" s="4760" t="e">
        <f t="shared" si="12"/>
        <v>#VALUE!</v>
      </c>
      <c r="O36" s="4760" t="e">
        <f t="shared" si="12"/>
        <v>#VALUE!</v>
      </c>
      <c r="P36" s="4760" t="e">
        <f t="shared" si="12"/>
        <v>#VALUE!</v>
      </c>
      <c r="Q36" s="4760" t="e">
        <f t="shared" si="12"/>
        <v>#VALUE!</v>
      </c>
      <c r="R36" s="4760" t="e">
        <f t="shared" si="12"/>
        <v>#VALUE!</v>
      </c>
      <c r="S36" s="4760" t="e">
        <f t="shared" si="12"/>
        <v>#VALUE!</v>
      </c>
      <c r="T36" s="4760" t="e">
        <f t="shared" si="12"/>
        <v>#VALUE!</v>
      </c>
      <c r="U36" s="4760" t="e">
        <f t="shared" si="12"/>
        <v>#VALUE!</v>
      </c>
      <c r="V36" s="4760" t="e">
        <f t="shared" si="12"/>
        <v>#VALUE!</v>
      </c>
      <c r="W36" s="4760" t="e">
        <f t="shared" si="12"/>
        <v>#VALUE!</v>
      </c>
      <c r="X36" s="4760" t="e">
        <f t="shared" si="12"/>
        <v>#VALUE!</v>
      </c>
      <c r="Y36" s="4760" t="e">
        <f t="shared" si="12"/>
        <v>#VALUE!</v>
      </c>
      <c r="Z36" s="4760" t="e">
        <f t="shared" si="12"/>
        <v>#VALUE!</v>
      </c>
      <c r="AA36" s="4760" t="e">
        <f t="shared" si="12"/>
        <v>#VALUE!</v>
      </c>
      <c r="AB36" s="4760" t="e">
        <f t="shared" si="12"/>
        <v>#VALUE!</v>
      </c>
      <c r="AC36" s="4760" t="e">
        <f t="shared" si="12"/>
        <v>#VALUE!</v>
      </c>
      <c r="AD36" s="4760" t="e">
        <f t="shared" si="12"/>
        <v>#VALUE!</v>
      </c>
      <c r="AE36" s="4760" t="e">
        <f t="shared" si="12"/>
        <v>#VALUE!</v>
      </c>
      <c r="AF36" s="4760" t="e">
        <f t="shared" si="12"/>
        <v>#VALUE!</v>
      </c>
      <c r="AG36" s="4760" t="e">
        <f t="shared" si="12"/>
        <v>#VALUE!</v>
      </c>
      <c r="AH36" s="4760" t="e">
        <f t="shared" si="12"/>
        <v>#VALUE!</v>
      </c>
      <c r="AI36" s="4773" t="s">
        <v>2014</v>
      </c>
      <c r="AJ36" s="4855">
        <f>_xlfn.AGGREGATE(9,6,D36:AH36)</f>
        <v>0</v>
      </c>
      <c r="AK36" s="4721"/>
    </row>
    <row r="37" spans="1:39" hidden="1">
      <c r="C37" s="4854" t="s">
        <v>2013</v>
      </c>
      <c r="D37" s="4856" t="e">
        <f t="shared" ref="D37:AH37" si="13">IF(AND(DAY(D26)&gt;=8,DAY(D26)&lt;=14,D27="土",OR(D32="休",D32="雨")),1,0)</f>
        <v>#VALUE!</v>
      </c>
      <c r="E37" s="4856" t="e">
        <f t="shared" si="13"/>
        <v>#VALUE!</v>
      </c>
      <c r="F37" s="4856" t="e">
        <f t="shared" si="13"/>
        <v>#VALUE!</v>
      </c>
      <c r="G37" s="4856" t="e">
        <f t="shared" si="13"/>
        <v>#VALUE!</v>
      </c>
      <c r="H37" s="4856" t="e">
        <f t="shared" si="13"/>
        <v>#VALUE!</v>
      </c>
      <c r="I37" s="4856" t="e">
        <f t="shared" si="13"/>
        <v>#VALUE!</v>
      </c>
      <c r="J37" s="4856" t="e">
        <f t="shared" si="13"/>
        <v>#VALUE!</v>
      </c>
      <c r="K37" s="4856" t="e">
        <f t="shared" si="13"/>
        <v>#VALUE!</v>
      </c>
      <c r="L37" s="4856" t="e">
        <f t="shared" si="13"/>
        <v>#VALUE!</v>
      </c>
      <c r="M37" s="4856" t="e">
        <f t="shared" si="13"/>
        <v>#VALUE!</v>
      </c>
      <c r="N37" s="4856" t="e">
        <f t="shared" si="13"/>
        <v>#VALUE!</v>
      </c>
      <c r="O37" s="4856" t="e">
        <f t="shared" si="13"/>
        <v>#VALUE!</v>
      </c>
      <c r="P37" s="4856" t="e">
        <f t="shared" si="13"/>
        <v>#VALUE!</v>
      </c>
      <c r="Q37" s="4856" t="e">
        <f t="shared" si="13"/>
        <v>#VALUE!</v>
      </c>
      <c r="R37" s="4856" t="e">
        <f t="shared" si="13"/>
        <v>#VALUE!</v>
      </c>
      <c r="S37" s="4856" t="e">
        <f t="shared" si="13"/>
        <v>#VALUE!</v>
      </c>
      <c r="T37" s="4856" t="e">
        <f t="shared" si="13"/>
        <v>#VALUE!</v>
      </c>
      <c r="U37" s="4856" t="e">
        <f t="shared" si="13"/>
        <v>#VALUE!</v>
      </c>
      <c r="V37" s="4856" t="e">
        <f t="shared" si="13"/>
        <v>#VALUE!</v>
      </c>
      <c r="W37" s="4856" t="e">
        <f t="shared" si="13"/>
        <v>#VALUE!</v>
      </c>
      <c r="X37" s="4856" t="e">
        <f t="shared" si="13"/>
        <v>#VALUE!</v>
      </c>
      <c r="Y37" s="4856" t="e">
        <f t="shared" si="13"/>
        <v>#VALUE!</v>
      </c>
      <c r="Z37" s="4856" t="e">
        <f t="shared" si="13"/>
        <v>#VALUE!</v>
      </c>
      <c r="AA37" s="4856" t="e">
        <f t="shared" si="13"/>
        <v>#VALUE!</v>
      </c>
      <c r="AB37" s="4856" t="e">
        <f t="shared" si="13"/>
        <v>#VALUE!</v>
      </c>
      <c r="AC37" s="4856" t="e">
        <f t="shared" si="13"/>
        <v>#VALUE!</v>
      </c>
      <c r="AD37" s="4856" t="e">
        <f t="shared" si="13"/>
        <v>#VALUE!</v>
      </c>
      <c r="AE37" s="4856" t="e">
        <f t="shared" si="13"/>
        <v>#VALUE!</v>
      </c>
      <c r="AF37" s="4856" t="e">
        <f t="shared" si="13"/>
        <v>#VALUE!</v>
      </c>
      <c r="AG37" s="4856" t="e">
        <f t="shared" si="13"/>
        <v>#VALUE!</v>
      </c>
      <c r="AH37" s="4856" t="e">
        <f t="shared" si="13"/>
        <v>#VALUE!</v>
      </c>
      <c r="AI37" s="4857" t="s">
        <v>2012</v>
      </c>
      <c r="AJ37" s="4855">
        <f>_xlfn.AGGREGATE(9,6,D37:AH37)</f>
        <v>0</v>
      </c>
      <c r="AK37" s="4721"/>
    </row>
    <row r="38" spans="1:39">
      <c r="D38" s="4716"/>
      <c r="E38" s="4716"/>
      <c r="F38" s="4716"/>
      <c r="G38" s="4716"/>
      <c r="H38" s="4716"/>
      <c r="I38" s="4716"/>
      <c r="J38" s="4716"/>
      <c r="K38" s="4716"/>
      <c r="L38" s="4716"/>
      <c r="M38" s="4716"/>
      <c r="N38" s="4716"/>
      <c r="O38" s="4716"/>
      <c r="P38" s="4716"/>
      <c r="Q38" s="4716"/>
      <c r="R38" s="4716"/>
      <c r="S38" s="4716"/>
      <c r="T38" s="4716"/>
      <c r="U38" s="4716"/>
      <c r="V38" s="4716"/>
      <c r="W38" s="4716"/>
      <c r="X38" s="4716"/>
      <c r="Y38" s="4716"/>
      <c r="Z38" s="4716"/>
      <c r="AA38" s="4716"/>
      <c r="AB38" s="4716"/>
      <c r="AC38" s="4716"/>
      <c r="AD38" s="4716"/>
      <c r="AE38" s="4716"/>
      <c r="AF38" s="4716"/>
      <c r="AG38" s="4716"/>
      <c r="AH38" s="4716"/>
    </row>
    <row r="39" spans="1:39" hidden="1">
      <c r="D39" s="4529" t="e">
        <f>YEAR(D42)</f>
        <v>#VALUE!</v>
      </c>
      <c r="E39" s="4529" t="e">
        <f>MONTH(D42)</f>
        <v>#VALUE!</v>
      </c>
    </row>
    <row r="40" spans="1:39">
      <c r="C40" s="4717" t="s">
        <v>2022</v>
      </c>
      <c r="D40" s="4628" t="e">
        <f>D42</f>
        <v>#VALUE!</v>
      </c>
      <c r="E40" s="4629"/>
      <c r="F40" s="4629"/>
      <c r="G40" s="4629"/>
      <c r="H40" s="4629"/>
      <c r="I40" s="4629"/>
      <c r="J40" s="4629"/>
      <c r="K40" s="4629"/>
      <c r="L40" s="4629"/>
      <c r="M40" s="4629"/>
      <c r="N40" s="4629"/>
      <c r="O40" s="4629"/>
      <c r="P40" s="4629"/>
      <c r="Q40" s="4629"/>
      <c r="R40" s="4629"/>
      <c r="S40" s="4629"/>
      <c r="T40" s="4629"/>
      <c r="U40" s="4629"/>
      <c r="V40" s="4629"/>
      <c r="W40" s="4629"/>
      <c r="X40" s="4629"/>
      <c r="Y40" s="4629"/>
      <c r="Z40" s="4629"/>
      <c r="AA40" s="4629"/>
      <c r="AB40" s="4629"/>
      <c r="AC40" s="4629"/>
      <c r="AD40" s="4629"/>
      <c r="AE40" s="4629"/>
      <c r="AF40" s="4629"/>
      <c r="AG40" s="4629"/>
      <c r="AH40" s="4629"/>
      <c r="AI40" s="4629"/>
      <c r="AJ40" s="4824"/>
    </row>
    <row r="41" spans="1:39" hidden="1">
      <c r="C41" s="4718"/>
      <c r="D41" s="4640" t="e">
        <f>DATE($D39,$E39,1)</f>
        <v>#VALUE!</v>
      </c>
      <c r="E41" s="4640" t="e">
        <f t="shared" ref="E41:AH41" si="14">D41+1</f>
        <v>#VALUE!</v>
      </c>
      <c r="F41" s="4640" t="e">
        <f t="shared" si="14"/>
        <v>#VALUE!</v>
      </c>
      <c r="G41" s="4640" t="e">
        <f t="shared" si="14"/>
        <v>#VALUE!</v>
      </c>
      <c r="H41" s="4640" t="e">
        <f t="shared" si="14"/>
        <v>#VALUE!</v>
      </c>
      <c r="I41" s="4640" t="e">
        <f t="shared" si="14"/>
        <v>#VALUE!</v>
      </c>
      <c r="J41" s="4640" t="e">
        <f t="shared" si="14"/>
        <v>#VALUE!</v>
      </c>
      <c r="K41" s="4640" t="e">
        <f t="shared" si="14"/>
        <v>#VALUE!</v>
      </c>
      <c r="L41" s="4640" t="e">
        <f t="shared" si="14"/>
        <v>#VALUE!</v>
      </c>
      <c r="M41" s="4640" t="e">
        <f t="shared" si="14"/>
        <v>#VALUE!</v>
      </c>
      <c r="N41" s="4640" t="e">
        <f t="shared" si="14"/>
        <v>#VALUE!</v>
      </c>
      <c r="O41" s="4640" t="e">
        <f t="shared" si="14"/>
        <v>#VALUE!</v>
      </c>
      <c r="P41" s="4640" t="e">
        <f t="shared" si="14"/>
        <v>#VALUE!</v>
      </c>
      <c r="Q41" s="4640" t="e">
        <f t="shared" si="14"/>
        <v>#VALUE!</v>
      </c>
      <c r="R41" s="4640" t="e">
        <f t="shared" si="14"/>
        <v>#VALUE!</v>
      </c>
      <c r="S41" s="4640" t="e">
        <f t="shared" si="14"/>
        <v>#VALUE!</v>
      </c>
      <c r="T41" s="4640" t="e">
        <f t="shared" si="14"/>
        <v>#VALUE!</v>
      </c>
      <c r="U41" s="4640" t="e">
        <f t="shared" si="14"/>
        <v>#VALUE!</v>
      </c>
      <c r="V41" s="4640" t="e">
        <f t="shared" si="14"/>
        <v>#VALUE!</v>
      </c>
      <c r="W41" s="4640" t="e">
        <f t="shared" si="14"/>
        <v>#VALUE!</v>
      </c>
      <c r="X41" s="4640" t="e">
        <f t="shared" si="14"/>
        <v>#VALUE!</v>
      </c>
      <c r="Y41" s="4640" t="e">
        <f t="shared" si="14"/>
        <v>#VALUE!</v>
      </c>
      <c r="Z41" s="4640" t="e">
        <f t="shared" si="14"/>
        <v>#VALUE!</v>
      </c>
      <c r="AA41" s="4640" t="e">
        <f t="shared" si="14"/>
        <v>#VALUE!</v>
      </c>
      <c r="AB41" s="4640" t="e">
        <f t="shared" si="14"/>
        <v>#VALUE!</v>
      </c>
      <c r="AC41" s="4640" t="e">
        <f t="shared" si="14"/>
        <v>#VALUE!</v>
      </c>
      <c r="AD41" s="4640" t="e">
        <f t="shared" si="14"/>
        <v>#VALUE!</v>
      </c>
      <c r="AE41" s="4640" t="e">
        <f t="shared" si="14"/>
        <v>#VALUE!</v>
      </c>
      <c r="AF41" s="4640" t="e">
        <f t="shared" si="14"/>
        <v>#VALUE!</v>
      </c>
      <c r="AG41" s="4640" t="e">
        <f t="shared" si="14"/>
        <v>#VALUE!</v>
      </c>
      <c r="AH41" s="4640" t="e">
        <f t="shared" si="14"/>
        <v>#VALUE!</v>
      </c>
      <c r="AI41" s="4858"/>
      <c r="AJ41" s="4859"/>
    </row>
    <row r="42" spans="1:39">
      <c r="C42" s="4719" t="s">
        <v>1655</v>
      </c>
      <c r="D42" s="4720" t="e">
        <f>IF(EDATE(D25,1)&gt;$H$5,"",EDATE(D25,1))</f>
        <v>#VALUE!</v>
      </c>
      <c r="E42" s="4640" t="e">
        <f t="shared" ref="E42:AH42" si="15">IF(E41&gt;$H$5,"",IF(D42=EOMONTH(DATE($D39,$E39,1),0),"",IF(D42="","",D42+1)))</f>
        <v>#VALUE!</v>
      </c>
      <c r="F42" s="4640" t="e">
        <f t="shared" si="15"/>
        <v>#VALUE!</v>
      </c>
      <c r="G42" s="4640" t="e">
        <f t="shared" si="15"/>
        <v>#VALUE!</v>
      </c>
      <c r="H42" s="4640" t="e">
        <f t="shared" si="15"/>
        <v>#VALUE!</v>
      </c>
      <c r="I42" s="4640" t="e">
        <f t="shared" si="15"/>
        <v>#VALUE!</v>
      </c>
      <c r="J42" s="4640" t="e">
        <f t="shared" si="15"/>
        <v>#VALUE!</v>
      </c>
      <c r="K42" s="4640" t="e">
        <f t="shared" si="15"/>
        <v>#VALUE!</v>
      </c>
      <c r="L42" s="4640" t="e">
        <f t="shared" si="15"/>
        <v>#VALUE!</v>
      </c>
      <c r="M42" s="4640" t="e">
        <f t="shared" si="15"/>
        <v>#VALUE!</v>
      </c>
      <c r="N42" s="4640" t="e">
        <f t="shared" si="15"/>
        <v>#VALUE!</v>
      </c>
      <c r="O42" s="4640" t="e">
        <f t="shared" si="15"/>
        <v>#VALUE!</v>
      </c>
      <c r="P42" s="4640" t="e">
        <f t="shared" si="15"/>
        <v>#VALUE!</v>
      </c>
      <c r="Q42" s="4640" t="e">
        <f t="shared" si="15"/>
        <v>#VALUE!</v>
      </c>
      <c r="R42" s="4640" t="e">
        <f t="shared" si="15"/>
        <v>#VALUE!</v>
      </c>
      <c r="S42" s="4640" t="e">
        <f t="shared" si="15"/>
        <v>#VALUE!</v>
      </c>
      <c r="T42" s="4640" t="e">
        <f t="shared" si="15"/>
        <v>#VALUE!</v>
      </c>
      <c r="U42" s="4640" t="e">
        <f t="shared" si="15"/>
        <v>#VALUE!</v>
      </c>
      <c r="V42" s="4640" t="e">
        <f t="shared" si="15"/>
        <v>#VALUE!</v>
      </c>
      <c r="W42" s="4640" t="e">
        <f t="shared" si="15"/>
        <v>#VALUE!</v>
      </c>
      <c r="X42" s="4640" t="e">
        <f t="shared" si="15"/>
        <v>#VALUE!</v>
      </c>
      <c r="Y42" s="4640" t="e">
        <f t="shared" si="15"/>
        <v>#VALUE!</v>
      </c>
      <c r="Z42" s="4640" t="e">
        <f t="shared" si="15"/>
        <v>#VALUE!</v>
      </c>
      <c r="AA42" s="4640" t="e">
        <f t="shared" si="15"/>
        <v>#VALUE!</v>
      </c>
      <c r="AB42" s="4640" t="e">
        <f t="shared" si="15"/>
        <v>#VALUE!</v>
      </c>
      <c r="AC42" s="4640" t="e">
        <f t="shared" si="15"/>
        <v>#VALUE!</v>
      </c>
      <c r="AD42" s="4640" t="e">
        <f t="shared" si="15"/>
        <v>#VALUE!</v>
      </c>
      <c r="AE42" s="4640" t="e">
        <f t="shared" si="15"/>
        <v>#VALUE!</v>
      </c>
      <c r="AF42" s="4640" t="e">
        <f t="shared" si="15"/>
        <v>#VALUE!</v>
      </c>
      <c r="AG42" s="4640" t="e">
        <f t="shared" si="15"/>
        <v>#VALUE!</v>
      </c>
      <c r="AH42" s="4640" t="e">
        <f t="shared" si="15"/>
        <v>#VALUE!</v>
      </c>
      <c r="AI42" s="4827" t="s">
        <v>2021</v>
      </c>
      <c r="AJ42" s="4828">
        <f>+COUNTIFS(D43:AH43,"土",D44:AH44,"")+COUNTIFS(D43:AH43,"日",D44:AH44,"")</f>
        <v>0</v>
      </c>
    </row>
    <row r="43" spans="1:39" s="4721" customFormat="1">
      <c r="A43" s="1135"/>
      <c r="C43" s="4722" t="s">
        <v>1905</v>
      </c>
      <c r="D43" s="4723" t="str">
        <f t="shared" ref="D43:AH43" si="16">IFERROR(TEXT(WEEKDAY(+D42),"aaa"),"")</f>
        <v/>
      </c>
      <c r="E43" s="4723" t="str">
        <f t="shared" si="16"/>
        <v/>
      </c>
      <c r="F43" s="4723" t="str">
        <f t="shared" si="16"/>
        <v/>
      </c>
      <c r="G43" s="4723" t="str">
        <f t="shared" si="16"/>
        <v/>
      </c>
      <c r="H43" s="4723" t="str">
        <f t="shared" si="16"/>
        <v/>
      </c>
      <c r="I43" s="4723" t="str">
        <f t="shared" si="16"/>
        <v/>
      </c>
      <c r="J43" s="4723" t="str">
        <f t="shared" si="16"/>
        <v/>
      </c>
      <c r="K43" s="4723" t="str">
        <f t="shared" si="16"/>
        <v/>
      </c>
      <c r="L43" s="4723" t="str">
        <f t="shared" si="16"/>
        <v/>
      </c>
      <c r="M43" s="4723" t="str">
        <f t="shared" si="16"/>
        <v/>
      </c>
      <c r="N43" s="4723" t="str">
        <f t="shared" si="16"/>
        <v/>
      </c>
      <c r="O43" s="4723" t="str">
        <f t="shared" si="16"/>
        <v/>
      </c>
      <c r="P43" s="4723" t="str">
        <f t="shared" si="16"/>
        <v/>
      </c>
      <c r="Q43" s="4723" t="str">
        <f t="shared" si="16"/>
        <v/>
      </c>
      <c r="R43" s="4723" t="str">
        <f t="shared" si="16"/>
        <v/>
      </c>
      <c r="S43" s="4723" t="str">
        <f t="shared" si="16"/>
        <v/>
      </c>
      <c r="T43" s="4723" t="str">
        <f t="shared" si="16"/>
        <v/>
      </c>
      <c r="U43" s="4723" t="str">
        <f t="shared" si="16"/>
        <v/>
      </c>
      <c r="V43" s="4723" t="str">
        <f t="shared" si="16"/>
        <v/>
      </c>
      <c r="W43" s="4723" t="str">
        <f t="shared" si="16"/>
        <v/>
      </c>
      <c r="X43" s="4723" t="str">
        <f t="shared" si="16"/>
        <v/>
      </c>
      <c r="Y43" s="4723" t="str">
        <f t="shared" si="16"/>
        <v/>
      </c>
      <c r="Z43" s="4723" t="str">
        <f t="shared" si="16"/>
        <v/>
      </c>
      <c r="AA43" s="4723" t="str">
        <f t="shared" si="16"/>
        <v/>
      </c>
      <c r="AB43" s="4723" t="str">
        <f t="shared" si="16"/>
        <v/>
      </c>
      <c r="AC43" s="4723" t="str">
        <f t="shared" si="16"/>
        <v/>
      </c>
      <c r="AD43" s="4723" t="str">
        <f t="shared" si="16"/>
        <v/>
      </c>
      <c r="AE43" s="4723" t="str">
        <f t="shared" si="16"/>
        <v/>
      </c>
      <c r="AF43" s="4723" t="str">
        <f t="shared" si="16"/>
        <v/>
      </c>
      <c r="AG43" s="4723" t="str">
        <f t="shared" si="16"/>
        <v/>
      </c>
      <c r="AH43" s="4723" t="str">
        <f t="shared" si="16"/>
        <v/>
      </c>
      <c r="AI43" s="4827" t="s">
        <v>2020</v>
      </c>
      <c r="AJ43" s="4828">
        <f>+COUNTIF(D44:AH44,"夏休")+COUNTIF(D44:AH44,"冬休")+COUNTIF(D44:AH44,"中止")</f>
        <v>0</v>
      </c>
      <c r="AM43" s="4860"/>
    </row>
    <row r="44" spans="1:39" s="4721" customFormat="1" ht="13.5" customHeight="1">
      <c r="A44" s="1135"/>
      <c r="C44" s="4829" t="s">
        <v>2019</v>
      </c>
      <c r="D44" s="4830"/>
      <c r="E44" s="4831"/>
      <c r="F44" s="4831"/>
      <c r="G44" s="4831"/>
      <c r="H44" s="4831"/>
      <c r="I44" s="4831"/>
      <c r="J44" s="4831"/>
      <c r="K44" s="4831"/>
      <c r="L44" s="4831"/>
      <c r="M44" s="4831"/>
      <c r="N44" s="4831"/>
      <c r="O44" s="4831"/>
      <c r="P44" s="4831"/>
      <c r="Q44" s="4831"/>
      <c r="R44" s="4831"/>
      <c r="S44" s="4831"/>
      <c r="T44" s="4831"/>
      <c r="U44" s="4831"/>
      <c r="V44" s="4831"/>
      <c r="W44" s="4831"/>
      <c r="X44" s="4831"/>
      <c r="Y44" s="4831"/>
      <c r="Z44" s="4831"/>
      <c r="AA44" s="4831"/>
      <c r="AB44" s="4831"/>
      <c r="AC44" s="4831"/>
      <c r="AD44" s="4831"/>
      <c r="AE44" s="4831"/>
      <c r="AF44" s="4831"/>
      <c r="AG44" s="4831"/>
      <c r="AH44" s="4832"/>
      <c r="AI44" s="4833" t="s">
        <v>1906</v>
      </c>
      <c r="AJ44" s="4834">
        <f>COUNT(D42:AH42)-AJ43</f>
        <v>0</v>
      </c>
      <c r="AM44" s="4860"/>
    </row>
    <row r="45" spans="1:39" s="4721" customFormat="1" ht="13.5" customHeight="1">
      <c r="A45" s="1135"/>
      <c r="C45" s="4835"/>
      <c r="D45" s="4830"/>
      <c r="E45" s="4831"/>
      <c r="F45" s="4831"/>
      <c r="G45" s="4831"/>
      <c r="H45" s="4831"/>
      <c r="I45" s="4831"/>
      <c r="J45" s="4831"/>
      <c r="K45" s="4831"/>
      <c r="L45" s="4831"/>
      <c r="M45" s="4831"/>
      <c r="N45" s="4831"/>
      <c r="O45" s="4831"/>
      <c r="P45" s="4831"/>
      <c r="Q45" s="4831"/>
      <c r="R45" s="4831"/>
      <c r="S45" s="4831"/>
      <c r="T45" s="4831"/>
      <c r="U45" s="4831"/>
      <c r="V45" s="4831"/>
      <c r="W45" s="4831"/>
      <c r="X45" s="4831"/>
      <c r="Y45" s="4831"/>
      <c r="Z45" s="4831"/>
      <c r="AA45" s="4831"/>
      <c r="AB45" s="4831"/>
      <c r="AC45" s="4831"/>
      <c r="AD45" s="4831"/>
      <c r="AE45" s="4831"/>
      <c r="AF45" s="4831"/>
      <c r="AG45" s="4831"/>
      <c r="AH45" s="4832"/>
      <c r="AI45" s="4833" t="s">
        <v>1907</v>
      </c>
      <c r="AJ45" s="4834">
        <f>+COUNTIF(D46:AH47,"休")</f>
        <v>0</v>
      </c>
      <c r="AK45" s="4721" t="e">
        <f>IF(AJ46&gt;0.285,"",IF(AJ45&lt;AJ42,"←計画日数が足りません",""))</f>
        <v>#DIV/0!</v>
      </c>
      <c r="AM45" s="4860"/>
    </row>
    <row r="46" spans="1:39" s="4721" customFormat="1" ht="13.5" customHeight="1">
      <c r="A46" s="1135"/>
      <c r="C46" s="4836" t="s">
        <v>1899</v>
      </c>
      <c r="D46" s="4837"/>
      <c r="E46" s="4838"/>
      <c r="F46" s="4838"/>
      <c r="G46" s="4838"/>
      <c r="H46" s="4838"/>
      <c r="I46" s="4838"/>
      <c r="J46" s="4838"/>
      <c r="K46" s="4843"/>
      <c r="L46" s="4838"/>
      <c r="M46" s="4838"/>
      <c r="N46" s="4838"/>
      <c r="O46" s="4838"/>
      <c r="P46" s="4838"/>
      <c r="Q46" s="4838"/>
      <c r="R46" s="4843"/>
      <c r="S46" s="4838"/>
      <c r="T46" s="4838"/>
      <c r="U46" s="4838"/>
      <c r="V46" s="4838"/>
      <c r="W46" s="4838"/>
      <c r="X46" s="4838"/>
      <c r="Y46" s="4843"/>
      <c r="Z46" s="4838"/>
      <c r="AA46" s="4838"/>
      <c r="AB46" s="4838"/>
      <c r="AC46" s="4838"/>
      <c r="AD46" s="4838"/>
      <c r="AE46" s="4838"/>
      <c r="AF46" s="4843"/>
      <c r="AG46" s="4838"/>
      <c r="AH46" s="4839"/>
      <c r="AI46" s="4833" t="s">
        <v>1908</v>
      </c>
      <c r="AJ46" s="4840" t="e">
        <f>+AJ45/AJ44</f>
        <v>#DIV/0!</v>
      </c>
      <c r="AM46" s="4860"/>
    </row>
    <row r="47" spans="1:39" s="4721" customFormat="1">
      <c r="A47" s="1135"/>
      <c r="C47" s="4836"/>
      <c r="D47" s="4837"/>
      <c r="E47" s="4838"/>
      <c r="F47" s="4838"/>
      <c r="G47" s="4838"/>
      <c r="H47" s="4838"/>
      <c r="I47" s="4838"/>
      <c r="J47" s="4838"/>
      <c r="K47" s="4843"/>
      <c r="L47" s="4838"/>
      <c r="M47" s="4838"/>
      <c r="N47" s="4838"/>
      <c r="O47" s="4838"/>
      <c r="P47" s="4838"/>
      <c r="Q47" s="4838"/>
      <c r="R47" s="4843"/>
      <c r="S47" s="4838"/>
      <c r="T47" s="4838"/>
      <c r="U47" s="4838"/>
      <c r="V47" s="4838"/>
      <c r="W47" s="4838"/>
      <c r="X47" s="4838"/>
      <c r="Y47" s="4843"/>
      <c r="Z47" s="4838"/>
      <c r="AA47" s="4838"/>
      <c r="AB47" s="4838"/>
      <c r="AC47" s="4838"/>
      <c r="AD47" s="4838"/>
      <c r="AE47" s="4838"/>
      <c r="AF47" s="4843"/>
      <c r="AG47" s="4838"/>
      <c r="AH47" s="4839"/>
      <c r="AI47" s="4833" t="s">
        <v>1897</v>
      </c>
      <c r="AJ47" s="4834">
        <f>+COUNTA(D48:AH49)</f>
        <v>0</v>
      </c>
      <c r="AM47" s="4860"/>
    </row>
    <row r="48" spans="1:39" s="4721" customFormat="1">
      <c r="A48" s="1135"/>
      <c r="C48" s="4841" t="s">
        <v>1902</v>
      </c>
      <c r="D48" s="4842"/>
      <c r="E48" s="4843"/>
      <c r="F48" s="4843"/>
      <c r="G48" s="4843"/>
      <c r="H48" s="4843"/>
      <c r="I48" s="4843"/>
      <c r="J48" s="4843"/>
      <c r="K48" s="4866"/>
      <c r="L48" s="4843"/>
      <c r="M48" s="4843"/>
      <c r="N48" s="4843"/>
      <c r="O48" s="4843"/>
      <c r="P48" s="4843"/>
      <c r="Q48" s="4843"/>
      <c r="R48" s="4866"/>
      <c r="S48" s="4843"/>
      <c r="T48" s="4843"/>
      <c r="U48" s="4843"/>
      <c r="V48" s="4843"/>
      <c r="W48" s="4843"/>
      <c r="X48" s="4843"/>
      <c r="Y48" s="4866"/>
      <c r="Z48" s="4843"/>
      <c r="AA48" s="4843"/>
      <c r="AB48" s="4843"/>
      <c r="AC48" s="4843"/>
      <c r="AD48" s="4843"/>
      <c r="AE48" s="4843"/>
      <c r="AF48" s="4866"/>
      <c r="AG48" s="4843"/>
      <c r="AH48" s="4844"/>
      <c r="AI48" s="4845" t="s">
        <v>1909</v>
      </c>
      <c r="AJ48" s="4846" t="e">
        <f>+AJ47/AJ44</f>
        <v>#DIV/0!</v>
      </c>
      <c r="AM48" s="4623">
        <f>+COUNTIF(D46:AH47,"休")</f>
        <v>0</v>
      </c>
    </row>
    <row r="49" spans="1:39" s="4721" customFormat="1">
      <c r="A49" s="1135"/>
      <c r="C49" s="4847"/>
      <c r="D49" s="4848"/>
      <c r="E49" s="4849"/>
      <c r="F49" s="4849"/>
      <c r="G49" s="4849"/>
      <c r="H49" s="4849"/>
      <c r="I49" s="4849"/>
      <c r="J49" s="4849"/>
      <c r="K49" s="4849"/>
      <c r="L49" s="4849"/>
      <c r="M49" s="4849"/>
      <c r="N49" s="4849"/>
      <c r="O49" s="4849"/>
      <c r="P49" s="4849"/>
      <c r="Q49" s="4849"/>
      <c r="R49" s="4849"/>
      <c r="S49" s="4849"/>
      <c r="T49" s="4849"/>
      <c r="U49" s="4849"/>
      <c r="V49" s="4849"/>
      <c r="W49" s="4849"/>
      <c r="X49" s="4849"/>
      <c r="Y49" s="4849"/>
      <c r="Z49" s="4849"/>
      <c r="AA49" s="4849"/>
      <c r="AB49" s="4849"/>
      <c r="AC49" s="4849"/>
      <c r="AD49" s="4849"/>
      <c r="AE49" s="4849"/>
      <c r="AF49" s="4849"/>
      <c r="AG49" s="4849"/>
      <c r="AH49" s="4850"/>
      <c r="AI49" s="4851" t="s">
        <v>2018</v>
      </c>
      <c r="AJ49" s="4852" t="str">
        <f>IF(7&gt;AJ44,"対象外",IF(AJ47&gt;=AJ42,"OK","NG"))</f>
        <v>対象外</v>
      </c>
      <c r="AK49" s="4721" t="str">
        <f>IF(AJ49="対象外","←７日間に満たない期間は達成判定の対象外",IF(AJ49="NG","←月単位未達成","←月単位達成"))</f>
        <v>←７日間に満たない期間は達成判定の対象外</v>
      </c>
      <c r="AM49" s="4853" t="str">
        <f>IF(7&gt;AJ44,"対象外",IF(AM48&gt;=AJ42,"OK","NG"))</f>
        <v>対象外</v>
      </c>
    </row>
    <row r="50" spans="1:39" hidden="1">
      <c r="C50" s="4854" t="s">
        <v>2017</v>
      </c>
      <c r="D50" s="4760" t="e">
        <f t="shared" ref="D50:AH50" si="17">IF(AND(DAY(D42)&gt;=22,DAY(D42)&lt;=28,D43="土"),1,0)</f>
        <v>#VALUE!</v>
      </c>
      <c r="E50" s="4760" t="e">
        <f t="shared" si="17"/>
        <v>#VALUE!</v>
      </c>
      <c r="F50" s="4760" t="e">
        <f t="shared" si="17"/>
        <v>#VALUE!</v>
      </c>
      <c r="G50" s="4760" t="e">
        <f t="shared" si="17"/>
        <v>#VALUE!</v>
      </c>
      <c r="H50" s="4760" t="e">
        <f t="shared" si="17"/>
        <v>#VALUE!</v>
      </c>
      <c r="I50" s="4760" t="e">
        <f t="shared" si="17"/>
        <v>#VALUE!</v>
      </c>
      <c r="J50" s="4760" t="e">
        <f t="shared" si="17"/>
        <v>#VALUE!</v>
      </c>
      <c r="K50" s="4760" t="e">
        <f t="shared" si="17"/>
        <v>#VALUE!</v>
      </c>
      <c r="L50" s="4760" t="e">
        <f t="shared" si="17"/>
        <v>#VALUE!</v>
      </c>
      <c r="M50" s="4760" t="e">
        <f t="shared" si="17"/>
        <v>#VALUE!</v>
      </c>
      <c r="N50" s="4760" t="e">
        <f t="shared" si="17"/>
        <v>#VALUE!</v>
      </c>
      <c r="O50" s="4760" t="e">
        <f t="shared" si="17"/>
        <v>#VALUE!</v>
      </c>
      <c r="P50" s="4760" t="e">
        <f t="shared" si="17"/>
        <v>#VALUE!</v>
      </c>
      <c r="Q50" s="4760" t="e">
        <f t="shared" si="17"/>
        <v>#VALUE!</v>
      </c>
      <c r="R50" s="4760" t="e">
        <f t="shared" si="17"/>
        <v>#VALUE!</v>
      </c>
      <c r="S50" s="4760" t="e">
        <f t="shared" si="17"/>
        <v>#VALUE!</v>
      </c>
      <c r="T50" s="4760" t="e">
        <f t="shared" si="17"/>
        <v>#VALUE!</v>
      </c>
      <c r="U50" s="4760" t="e">
        <f t="shared" si="17"/>
        <v>#VALUE!</v>
      </c>
      <c r="V50" s="4760" t="e">
        <f t="shared" si="17"/>
        <v>#VALUE!</v>
      </c>
      <c r="W50" s="4760" t="e">
        <f t="shared" si="17"/>
        <v>#VALUE!</v>
      </c>
      <c r="X50" s="4760" t="e">
        <f t="shared" si="17"/>
        <v>#VALUE!</v>
      </c>
      <c r="Y50" s="4760" t="e">
        <f t="shared" si="17"/>
        <v>#VALUE!</v>
      </c>
      <c r="Z50" s="4760" t="e">
        <f t="shared" si="17"/>
        <v>#VALUE!</v>
      </c>
      <c r="AA50" s="4760" t="e">
        <f t="shared" si="17"/>
        <v>#VALUE!</v>
      </c>
      <c r="AB50" s="4760" t="e">
        <f t="shared" si="17"/>
        <v>#VALUE!</v>
      </c>
      <c r="AC50" s="4760" t="e">
        <f t="shared" si="17"/>
        <v>#VALUE!</v>
      </c>
      <c r="AD50" s="4760" t="e">
        <f t="shared" si="17"/>
        <v>#VALUE!</v>
      </c>
      <c r="AE50" s="4760" t="e">
        <f t="shared" si="17"/>
        <v>#VALUE!</v>
      </c>
      <c r="AF50" s="4760" t="e">
        <f t="shared" si="17"/>
        <v>#VALUE!</v>
      </c>
      <c r="AG50" s="4760" t="e">
        <f t="shared" si="17"/>
        <v>#VALUE!</v>
      </c>
      <c r="AH50" s="4760" t="e">
        <f t="shared" si="17"/>
        <v>#VALUE!</v>
      </c>
      <c r="AI50" s="4773" t="s">
        <v>2014</v>
      </c>
      <c r="AJ50" s="4855">
        <f>_xlfn.AGGREGATE(9,6,D50:AH50)</f>
        <v>0</v>
      </c>
      <c r="AK50" s="4721"/>
    </row>
    <row r="51" spans="1:39" hidden="1">
      <c r="C51" s="4854" t="s">
        <v>2016</v>
      </c>
      <c r="D51" s="4856" t="e">
        <f t="shared" ref="D51:AH51" si="18">IF(AND(DAY(D42)&gt;=22,DAY(D42)&lt;=28,D43="土",OR(D48="休",D48="雨")),1,0)</f>
        <v>#VALUE!</v>
      </c>
      <c r="E51" s="4856" t="e">
        <f t="shared" si="18"/>
        <v>#VALUE!</v>
      </c>
      <c r="F51" s="4856" t="e">
        <f t="shared" si="18"/>
        <v>#VALUE!</v>
      </c>
      <c r="G51" s="4856" t="e">
        <f t="shared" si="18"/>
        <v>#VALUE!</v>
      </c>
      <c r="H51" s="4856" t="e">
        <f t="shared" si="18"/>
        <v>#VALUE!</v>
      </c>
      <c r="I51" s="4856" t="e">
        <f t="shared" si="18"/>
        <v>#VALUE!</v>
      </c>
      <c r="J51" s="4856" t="e">
        <f t="shared" si="18"/>
        <v>#VALUE!</v>
      </c>
      <c r="K51" s="4856" t="e">
        <f t="shared" si="18"/>
        <v>#VALUE!</v>
      </c>
      <c r="L51" s="4856" t="e">
        <f t="shared" si="18"/>
        <v>#VALUE!</v>
      </c>
      <c r="M51" s="4856" t="e">
        <f t="shared" si="18"/>
        <v>#VALUE!</v>
      </c>
      <c r="N51" s="4856" t="e">
        <f t="shared" si="18"/>
        <v>#VALUE!</v>
      </c>
      <c r="O51" s="4856" t="e">
        <f t="shared" si="18"/>
        <v>#VALUE!</v>
      </c>
      <c r="P51" s="4856" t="e">
        <f t="shared" si="18"/>
        <v>#VALUE!</v>
      </c>
      <c r="Q51" s="4856" t="e">
        <f t="shared" si="18"/>
        <v>#VALUE!</v>
      </c>
      <c r="R51" s="4856" t="e">
        <f t="shared" si="18"/>
        <v>#VALUE!</v>
      </c>
      <c r="S51" s="4856" t="e">
        <f t="shared" si="18"/>
        <v>#VALUE!</v>
      </c>
      <c r="T51" s="4856" t="e">
        <f t="shared" si="18"/>
        <v>#VALUE!</v>
      </c>
      <c r="U51" s="4856" t="e">
        <f t="shared" si="18"/>
        <v>#VALUE!</v>
      </c>
      <c r="V51" s="4856" t="e">
        <f t="shared" si="18"/>
        <v>#VALUE!</v>
      </c>
      <c r="W51" s="4856" t="e">
        <f t="shared" si="18"/>
        <v>#VALUE!</v>
      </c>
      <c r="X51" s="4856" t="e">
        <f t="shared" si="18"/>
        <v>#VALUE!</v>
      </c>
      <c r="Y51" s="4856" t="e">
        <f t="shared" si="18"/>
        <v>#VALUE!</v>
      </c>
      <c r="Z51" s="4856" t="e">
        <f t="shared" si="18"/>
        <v>#VALUE!</v>
      </c>
      <c r="AA51" s="4856" t="e">
        <f t="shared" si="18"/>
        <v>#VALUE!</v>
      </c>
      <c r="AB51" s="4856" t="e">
        <f t="shared" si="18"/>
        <v>#VALUE!</v>
      </c>
      <c r="AC51" s="4856" t="e">
        <f t="shared" si="18"/>
        <v>#VALUE!</v>
      </c>
      <c r="AD51" s="4856" t="e">
        <f t="shared" si="18"/>
        <v>#VALUE!</v>
      </c>
      <c r="AE51" s="4856" t="e">
        <f t="shared" si="18"/>
        <v>#VALUE!</v>
      </c>
      <c r="AF51" s="4856" t="e">
        <f t="shared" si="18"/>
        <v>#VALUE!</v>
      </c>
      <c r="AG51" s="4856" t="e">
        <f t="shared" si="18"/>
        <v>#VALUE!</v>
      </c>
      <c r="AH51" s="4856" t="e">
        <f t="shared" si="18"/>
        <v>#VALUE!</v>
      </c>
      <c r="AI51" s="4857" t="s">
        <v>2012</v>
      </c>
      <c r="AJ51" s="4855">
        <f>_xlfn.AGGREGATE(9,6,D51:AH51)</f>
        <v>0</v>
      </c>
      <c r="AK51" s="4721"/>
    </row>
    <row r="52" spans="1:39" hidden="1">
      <c r="C52" s="4854" t="s">
        <v>2015</v>
      </c>
      <c r="D52" s="4760" t="e">
        <f t="shared" ref="D52:AH52" si="19">IF(AND(DAY(D42)&gt;=8,DAY(D42)&lt;=14,D43="土"),1,0)</f>
        <v>#VALUE!</v>
      </c>
      <c r="E52" s="4760" t="e">
        <f t="shared" si="19"/>
        <v>#VALUE!</v>
      </c>
      <c r="F52" s="4760" t="e">
        <f t="shared" si="19"/>
        <v>#VALUE!</v>
      </c>
      <c r="G52" s="4760" t="e">
        <f t="shared" si="19"/>
        <v>#VALUE!</v>
      </c>
      <c r="H52" s="4760" t="e">
        <f t="shared" si="19"/>
        <v>#VALUE!</v>
      </c>
      <c r="I52" s="4760" t="e">
        <f t="shared" si="19"/>
        <v>#VALUE!</v>
      </c>
      <c r="J52" s="4760" t="e">
        <f t="shared" si="19"/>
        <v>#VALUE!</v>
      </c>
      <c r="K52" s="4760" t="e">
        <f t="shared" si="19"/>
        <v>#VALUE!</v>
      </c>
      <c r="L52" s="4760" t="e">
        <f t="shared" si="19"/>
        <v>#VALUE!</v>
      </c>
      <c r="M52" s="4760" t="e">
        <f t="shared" si="19"/>
        <v>#VALUE!</v>
      </c>
      <c r="N52" s="4760" t="e">
        <f t="shared" si="19"/>
        <v>#VALUE!</v>
      </c>
      <c r="O52" s="4760" t="e">
        <f t="shared" si="19"/>
        <v>#VALUE!</v>
      </c>
      <c r="P52" s="4760" t="e">
        <f t="shared" si="19"/>
        <v>#VALUE!</v>
      </c>
      <c r="Q52" s="4760" t="e">
        <f t="shared" si="19"/>
        <v>#VALUE!</v>
      </c>
      <c r="R52" s="4760" t="e">
        <f t="shared" si="19"/>
        <v>#VALUE!</v>
      </c>
      <c r="S52" s="4760" t="e">
        <f t="shared" si="19"/>
        <v>#VALUE!</v>
      </c>
      <c r="T52" s="4760" t="e">
        <f t="shared" si="19"/>
        <v>#VALUE!</v>
      </c>
      <c r="U52" s="4760" t="e">
        <f t="shared" si="19"/>
        <v>#VALUE!</v>
      </c>
      <c r="V52" s="4760" t="e">
        <f t="shared" si="19"/>
        <v>#VALUE!</v>
      </c>
      <c r="W52" s="4760" t="e">
        <f t="shared" si="19"/>
        <v>#VALUE!</v>
      </c>
      <c r="X52" s="4760" t="e">
        <f t="shared" si="19"/>
        <v>#VALUE!</v>
      </c>
      <c r="Y52" s="4760" t="e">
        <f t="shared" si="19"/>
        <v>#VALUE!</v>
      </c>
      <c r="Z52" s="4760" t="e">
        <f t="shared" si="19"/>
        <v>#VALUE!</v>
      </c>
      <c r="AA52" s="4760" t="e">
        <f t="shared" si="19"/>
        <v>#VALUE!</v>
      </c>
      <c r="AB52" s="4760" t="e">
        <f t="shared" si="19"/>
        <v>#VALUE!</v>
      </c>
      <c r="AC52" s="4760" t="e">
        <f t="shared" si="19"/>
        <v>#VALUE!</v>
      </c>
      <c r="AD52" s="4760" t="e">
        <f t="shared" si="19"/>
        <v>#VALUE!</v>
      </c>
      <c r="AE52" s="4760" t="e">
        <f t="shared" si="19"/>
        <v>#VALUE!</v>
      </c>
      <c r="AF52" s="4760" t="e">
        <f t="shared" si="19"/>
        <v>#VALUE!</v>
      </c>
      <c r="AG52" s="4760" t="e">
        <f t="shared" si="19"/>
        <v>#VALUE!</v>
      </c>
      <c r="AH52" s="4760" t="e">
        <f t="shared" si="19"/>
        <v>#VALUE!</v>
      </c>
      <c r="AI52" s="4773" t="s">
        <v>2014</v>
      </c>
      <c r="AJ52" s="4855">
        <f>_xlfn.AGGREGATE(9,6,D52:AH52)</f>
        <v>0</v>
      </c>
      <c r="AK52" s="4721"/>
    </row>
    <row r="53" spans="1:39" hidden="1">
      <c r="C53" s="4854" t="s">
        <v>2013</v>
      </c>
      <c r="D53" s="4856" t="e">
        <f t="shared" ref="D53:AH53" si="20">IF(AND(DAY(D42)&gt;=8,DAY(D42)&lt;=14,D43="土",OR(D48="休",D48="雨")),1,0)</f>
        <v>#VALUE!</v>
      </c>
      <c r="E53" s="4856" t="e">
        <f t="shared" si="20"/>
        <v>#VALUE!</v>
      </c>
      <c r="F53" s="4856" t="e">
        <f t="shared" si="20"/>
        <v>#VALUE!</v>
      </c>
      <c r="G53" s="4856" t="e">
        <f t="shared" si="20"/>
        <v>#VALUE!</v>
      </c>
      <c r="H53" s="4856" t="e">
        <f t="shared" si="20"/>
        <v>#VALUE!</v>
      </c>
      <c r="I53" s="4856" t="e">
        <f t="shared" si="20"/>
        <v>#VALUE!</v>
      </c>
      <c r="J53" s="4856" t="e">
        <f t="shared" si="20"/>
        <v>#VALUE!</v>
      </c>
      <c r="K53" s="4856" t="e">
        <f t="shared" si="20"/>
        <v>#VALUE!</v>
      </c>
      <c r="L53" s="4856" t="e">
        <f t="shared" si="20"/>
        <v>#VALUE!</v>
      </c>
      <c r="M53" s="4856" t="e">
        <f t="shared" si="20"/>
        <v>#VALUE!</v>
      </c>
      <c r="N53" s="4856" t="e">
        <f t="shared" si="20"/>
        <v>#VALUE!</v>
      </c>
      <c r="O53" s="4856" t="e">
        <f t="shared" si="20"/>
        <v>#VALUE!</v>
      </c>
      <c r="P53" s="4856" t="e">
        <f t="shared" si="20"/>
        <v>#VALUE!</v>
      </c>
      <c r="Q53" s="4856" t="e">
        <f t="shared" si="20"/>
        <v>#VALUE!</v>
      </c>
      <c r="R53" s="4856" t="e">
        <f t="shared" si="20"/>
        <v>#VALUE!</v>
      </c>
      <c r="S53" s="4856" t="e">
        <f t="shared" si="20"/>
        <v>#VALUE!</v>
      </c>
      <c r="T53" s="4856" t="e">
        <f t="shared" si="20"/>
        <v>#VALUE!</v>
      </c>
      <c r="U53" s="4856" t="e">
        <f t="shared" si="20"/>
        <v>#VALUE!</v>
      </c>
      <c r="V53" s="4856" t="e">
        <f t="shared" si="20"/>
        <v>#VALUE!</v>
      </c>
      <c r="W53" s="4856" t="e">
        <f t="shared" si="20"/>
        <v>#VALUE!</v>
      </c>
      <c r="X53" s="4856" t="e">
        <f t="shared" si="20"/>
        <v>#VALUE!</v>
      </c>
      <c r="Y53" s="4856" t="e">
        <f t="shared" si="20"/>
        <v>#VALUE!</v>
      </c>
      <c r="Z53" s="4856" t="e">
        <f t="shared" si="20"/>
        <v>#VALUE!</v>
      </c>
      <c r="AA53" s="4856" t="e">
        <f t="shared" si="20"/>
        <v>#VALUE!</v>
      </c>
      <c r="AB53" s="4856" t="e">
        <f t="shared" si="20"/>
        <v>#VALUE!</v>
      </c>
      <c r="AC53" s="4856" t="e">
        <f t="shared" si="20"/>
        <v>#VALUE!</v>
      </c>
      <c r="AD53" s="4856" t="e">
        <f t="shared" si="20"/>
        <v>#VALUE!</v>
      </c>
      <c r="AE53" s="4856" t="e">
        <f t="shared" si="20"/>
        <v>#VALUE!</v>
      </c>
      <c r="AF53" s="4856" t="e">
        <f t="shared" si="20"/>
        <v>#VALUE!</v>
      </c>
      <c r="AG53" s="4856" t="e">
        <f t="shared" si="20"/>
        <v>#VALUE!</v>
      </c>
      <c r="AH53" s="4856" t="e">
        <f t="shared" si="20"/>
        <v>#VALUE!</v>
      </c>
      <c r="AI53" s="4857" t="s">
        <v>2012</v>
      </c>
      <c r="AJ53" s="4855">
        <f>_xlfn.AGGREGATE(9,6,D53:AH53)</f>
        <v>0</v>
      </c>
      <c r="AK53" s="4721"/>
    </row>
    <row r="54" spans="1:39" s="4721" customFormat="1">
      <c r="A54" s="1135"/>
      <c r="C54" s="4616"/>
      <c r="D54" s="4616"/>
      <c r="E54" s="4616"/>
      <c r="F54" s="4616"/>
      <c r="G54" s="4616"/>
      <c r="H54" s="4616"/>
      <c r="I54" s="4616"/>
      <c r="J54" s="4616"/>
      <c r="K54" s="4616"/>
      <c r="L54" s="4616"/>
      <c r="M54" s="4616"/>
      <c r="N54" s="4616"/>
      <c r="O54" s="4616"/>
      <c r="P54" s="4616"/>
      <c r="Q54" s="4616"/>
      <c r="R54" s="4616"/>
      <c r="S54" s="4616"/>
      <c r="T54" s="4616"/>
      <c r="U54" s="4616"/>
      <c r="V54" s="4616"/>
      <c r="W54" s="4616"/>
      <c r="X54" s="4616"/>
      <c r="Y54" s="4616"/>
      <c r="Z54" s="4616"/>
      <c r="AA54" s="4616"/>
      <c r="AB54" s="4616"/>
      <c r="AC54" s="4616"/>
      <c r="AD54" s="4616"/>
      <c r="AE54" s="4616"/>
      <c r="AF54" s="4616"/>
      <c r="AG54" s="4616"/>
      <c r="AH54" s="4616"/>
      <c r="AJ54" s="4616"/>
      <c r="AM54" s="4860"/>
    </row>
    <row r="55" spans="1:39" hidden="1">
      <c r="D55" s="4529" t="e">
        <f>YEAR(D58)</f>
        <v>#VALUE!</v>
      </c>
      <c r="E55" s="4529" t="e">
        <f>MONTH(D58)</f>
        <v>#VALUE!</v>
      </c>
    </row>
    <row r="56" spans="1:39">
      <c r="C56" s="4717" t="s">
        <v>2022</v>
      </c>
      <c r="D56" s="4628" t="e">
        <f>D58</f>
        <v>#VALUE!</v>
      </c>
      <c r="E56" s="4629"/>
      <c r="F56" s="4629"/>
      <c r="G56" s="4629"/>
      <c r="H56" s="4629"/>
      <c r="I56" s="4629"/>
      <c r="J56" s="4629"/>
      <c r="K56" s="4629"/>
      <c r="L56" s="4629"/>
      <c r="M56" s="4629"/>
      <c r="N56" s="4629"/>
      <c r="O56" s="4629"/>
      <c r="P56" s="4629"/>
      <c r="Q56" s="4629"/>
      <c r="R56" s="4629"/>
      <c r="S56" s="4629"/>
      <c r="T56" s="4629"/>
      <c r="U56" s="4629"/>
      <c r="V56" s="4629"/>
      <c r="W56" s="4629"/>
      <c r="X56" s="4629"/>
      <c r="Y56" s="4629"/>
      <c r="Z56" s="4629"/>
      <c r="AA56" s="4629"/>
      <c r="AB56" s="4629"/>
      <c r="AC56" s="4629"/>
      <c r="AD56" s="4629"/>
      <c r="AE56" s="4629"/>
      <c r="AF56" s="4629"/>
      <c r="AG56" s="4629"/>
      <c r="AH56" s="4629"/>
      <c r="AI56" s="4629"/>
      <c r="AJ56" s="4824"/>
    </row>
    <row r="57" spans="1:39" hidden="1">
      <c r="C57" s="4718"/>
      <c r="D57" s="4640" t="e">
        <f>DATE($D55,$E55,1)</f>
        <v>#VALUE!</v>
      </c>
      <c r="E57" s="4640" t="e">
        <f t="shared" ref="E57:AH57" si="21">D57+1</f>
        <v>#VALUE!</v>
      </c>
      <c r="F57" s="4640" t="e">
        <f t="shared" si="21"/>
        <v>#VALUE!</v>
      </c>
      <c r="G57" s="4640" t="e">
        <f t="shared" si="21"/>
        <v>#VALUE!</v>
      </c>
      <c r="H57" s="4640" t="e">
        <f t="shared" si="21"/>
        <v>#VALUE!</v>
      </c>
      <c r="I57" s="4640" t="e">
        <f t="shared" si="21"/>
        <v>#VALUE!</v>
      </c>
      <c r="J57" s="4640" t="e">
        <f t="shared" si="21"/>
        <v>#VALUE!</v>
      </c>
      <c r="K57" s="4640" t="e">
        <f t="shared" si="21"/>
        <v>#VALUE!</v>
      </c>
      <c r="L57" s="4640" t="e">
        <f t="shared" si="21"/>
        <v>#VALUE!</v>
      </c>
      <c r="M57" s="4640" t="e">
        <f t="shared" si="21"/>
        <v>#VALUE!</v>
      </c>
      <c r="N57" s="4640" t="e">
        <f t="shared" si="21"/>
        <v>#VALUE!</v>
      </c>
      <c r="O57" s="4640" t="e">
        <f t="shared" si="21"/>
        <v>#VALUE!</v>
      </c>
      <c r="P57" s="4640" t="e">
        <f t="shared" si="21"/>
        <v>#VALUE!</v>
      </c>
      <c r="Q57" s="4640" t="e">
        <f t="shared" si="21"/>
        <v>#VALUE!</v>
      </c>
      <c r="R57" s="4640" t="e">
        <f t="shared" si="21"/>
        <v>#VALUE!</v>
      </c>
      <c r="S57" s="4640" t="e">
        <f t="shared" si="21"/>
        <v>#VALUE!</v>
      </c>
      <c r="T57" s="4640" t="e">
        <f t="shared" si="21"/>
        <v>#VALUE!</v>
      </c>
      <c r="U57" s="4640" t="e">
        <f t="shared" si="21"/>
        <v>#VALUE!</v>
      </c>
      <c r="V57" s="4640" t="e">
        <f t="shared" si="21"/>
        <v>#VALUE!</v>
      </c>
      <c r="W57" s="4640" t="e">
        <f t="shared" si="21"/>
        <v>#VALUE!</v>
      </c>
      <c r="X57" s="4640" t="e">
        <f t="shared" si="21"/>
        <v>#VALUE!</v>
      </c>
      <c r="Y57" s="4640" t="e">
        <f t="shared" si="21"/>
        <v>#VALUE!</v>
      </c>
      <c r="Z57" s="4640" t="e">
        <f t="shared" si="21"/>
        <v>#VALUE!</v>
      </c>
      <c r="AA57" s="4640" t="e">
        <f t="shared" si="21"/>
        <v>#VALUE!</v>
      </c>
      <c r="AB57" s="4640" t="e">
        <f t="shared" si="21"/>
        <v>#VALUE!</v>
      </c>
      <c r="AC57" s="4640" t="e">
        <f t="shared" si="21"/>
        <v>#VALUE!</v>
      </c>
      <c r="AD57" s="4640" t="e">
        <f t="shared" si="21"/>
        <v>#VALUE!</v>
      </c>
      <c r="AE57" s="4640" t="e">
        <f t="shared" si="21"/>
        <v>#VALUE!</v>
      </c>
      <c r="AF57" s="4640" t="e">
        <f t="shared" si="21"/>
        <v>#VALUE!</v>
      </c>
      <c r="AG57" s="4640" t="e">
        <f t="shared" si="21"/>
        <v>#VALUE!</v>
      </c>
      <c r="AH57" s="4640" t="e">
        <f t="shared" si="21"/>
        <v>#VALUE!</v>
      </c>
      <c r="AI57" s="4858"/>
      <c r="AJ57" s="4859"/>
    </row>
    <row r="58" spans="1:39">
      <c r="C58" s="4719" t="s">
        <v>1655</v>
      </c>
      <c r="D58" s="4720" t="e">
        <f>IF(EDATE(D41,1)&gt;$H$5,"",EDATE(D41,1))</f>
        <v>#VALUE!</v>
      </c>
      <c r="E58" s="4640" t="e">
        <f t="shared" ref="E58:AH58" si="22">IF(E57&gt;$H$5,"",IF(D58=EOMONTH(DATE($D55,$E55,1),0),"",IF(D58="","",D58+1)))</f>
        <v>#VALUE!</v>
      </c>
      <c r="F58" s="4640" t="e">
        <f t="shared" si="22"/>
        <v>#VALUE!</v>
      </c>
      <c r="G58" s="4640" t="e">
        <f t="shared" si="22"/>
        <v>#VALUE!</v>
      </c>
      <c r="H58" s="4640" t="e">
        <f t="shared" si="22"/>
        <v>#VALUE!</v>
      </c>
      <c r="I58" s="4640" t="e">
        <f t="shared" si="22"/>
        <v>#VALUE!</v>
      </c>
      <c r="J58" s="4640" t="e">
        <f t="shared" si="22"/>
        <v>#VALUE!</v>
      </c>
      <c r="K58" s="4640" t="e">
        <f t="shared" si="22"/>
        <v>#VALUE!</v>
      </c>
      <c r="L58" s="4640" t="e">
        <f t="shared" si="22"/>
        <v>#VALUE!</v>
      </c>
      <c r="M58" s="4640" t="e">
        <f t="shared" si="22"/>
        <v>#VALUE!</v>
      </c>
      <c r="N58" s="4640" t="e">
        <f t="shared" si="22"/>
        <v>#VALUE!</v>
      </c>
      <c r="O58" s="4640" t="e">
        <f t="shared" si="22"/>
        <v>#VALUE!</v>
      </c>
      <c r="P58" s="4640" t="e">
        <f t="shared" si="22"/>
        <v>#VALUE!</v>
      </c>
      <c r="Q58" s="4640" t="e">
        <f t="shared" si="22"/>
        <v>#VALUE!</v>
      </c>
      <c r="R58" s="4640" t="e">
        <f t="shared" si="22"/>
        <v>#VALUE!</v>
      </c>
      <c r="S58" s="4640" t="e">
        <f t="shared" si="22"/>
        <v>#VALUE!</v>
      </c>
      <c r="T58" s="4640" t="e">
        <f t="shared" si="22"/>
        <v>#VALUE!</v>
      </c>
      <c r="U58" s="4640" t="e">
        <f t="shared" si="22"/>
        <v>#VALUE!</v>
      </c>
      <c r="V58" s="4640" t="e">
        <f t="shared" si="22"/>
        <v>#VALUE!</v>
      </c>
      <c r="W58" s="4640" t="e">
        <f t="shared" si="22"/>
        <v>#VALUE!</v>
      </c>
      <c r="X58" s="4640" t="e">
        <f t="shared" si="22"/>
        <v>#VALUE!</v>
      </c>
      <c r="Y58" s="4640" t="e">
        <f t="shared" si="22"/>
        <v>#VALUE!</v>
      </c>
      <c r="Z58" s="4640" t="e">
        <f t="shared" si="22"/>
        <v>#VALUE!</v>
      </c>
      <c r="AA58" s="4640" t="e">
        <f t="shared" si="22"/>
        <v>#VALUE!</v>
      </c>
      <c r="AB58" s="4640" t="e">
        <f t="shared" si="22"/>
        <v>#VALUE!</v>
      </c>
      <c r="AC58" s="4640" t="e">
        <f t="shared" si="22"/>
        <v>#VALUE!</v>
      </c>
      <c r="AD58" s="4640" t="e">
        <f t="shared" si="22"/>
        <v>#VALUE!</v>
      </c>
      <c r="AE58" s="4640" t="e">
        <f t="shared" si="22"/>
        <v>#VALUE!</v>
      </c>
      <c r="AF58" s="4640" t="e">
        <f t="shared" si="22"/>
        <v>#VALUE!</v>
      </c>
      <c r="AG58" s="4640" t="e">
        <f t="shared" si="22"/>
        <v>#VALUE!</v>
      </c>
      <c r="AH58" s="4640" t="e">
        <f t="shared" si="22"/>
        <v>#VALUE!</v>
      </c>
      <c r="AI58" s="4827" t="s">
        <v>2021</v>
      </c>
      <c r="AJ58" s="4828">
        <f>+COUNTIFS(D59:AH59,"土",D60:AH60,"")+COUNTIFS(D59:AH59,"日",D60:AH60,"")</f>
        <v>0</v>
      </c>
    </row>
    <row r="59" spans="1:39" s="4721" customFormat="1">
      <c r="A59" s="1135"/>
      <c r="C59" s="4722" t="s">
        <v>1905</v>
      </c>
      <c r="D59" s="4723" t="str">
        <f t="shared" ref="D59:AH59" si="23">IFERROR(TEXT(WEEKDAY(+D58),"aaa"),"")</f>
        <v/>
      </c>
      <c r="E59" s="4723" t="str">
        <f t="shared" si="23"/>
        <v/>
      </c>
      <c r="F59" s="4723" t="str">
        <f t="shared" si="23"/>
        <v/>
      </c>
      <c r="G59" s="4723" t="str">
        <f t="shared" si="23"/>
        <v/>
      </c>
      <c r="H59" s="4723" t="str">
        <f t="shared" si="23"/>
        <v/>
      </c>
      <c r="I59" s="4723" t="str">
        <f t="shared" si="23"/>
        <v/>
      </c>
      <c r="J59" s="4723" t="str">
        <f t="shared" si="23"/>
        <v/>
      </c>
      <c r="K59" s="4723" t="str">
        <f t="shared" si="23"/>
        <v/>
      </c>
      <c r="L59" s="4723" t="str">
        <f t="shared" si="23"/>
        <v/>
      </c>
      <c r="M59" s="4723" t="str">
        <f t="shared" si="23"/>
        <v/>
      </c>
      <c r="N59" s="4723" t="str">
        <f t="shared" si="23"/>
        <v/>
      </c>
      <c r="O59" s="4723" t="str">
        <f t="shared" si="23"/>
        <v/>
      </c>
      <c r="P59" s="4723" t="str">
        <f t="shared" si="23"/>
        <v/>
      </c>
      <c r="Q59" s="4723" t="str">
        <f t="shared" si="23"/>
        <v/>
      </c>
      <c r="R59" s="4723" t="str">
        <f t="shared" si="23"/>
        <v/>
      </c>
      <c r="S59" s="4723" t="str">
        <f t="shared" si="23"/>
        <v/>
      </c>
      <c r="T59" s="4723" t="str">
        <f t="shared" si="23"/>
        <v/>
      </c>
      <c r="U59" s="4723" t="str">
        <f t="shared" si="23"/>
        <v/>
      </c>
      <c r="V59" s="4723" t="str">
        <f t="shared" si="23"/>
        <v/>
      </c>
      <c r="W59" s="4723" t="str">
        <f t="shared" si="23"/>
        <v/>
      </c>
      <c r="X59" s="4723" t="str">
        <f t="shared" si="23"/>
        <v/>
      </c>
      <c r="Y59" s="4723" t="str">
        <f t="shared" si="23"/>
        <v/>
      </c>
      <c r="Z59" s="4723" t="str">
        <f t="shared" si="23"/>
        <v/>
      </c>
      <c r="AA59" s="4723" t="str">
        <f t="shared" si="23"/>
        <v/>
      </c>
      <c r="AB59" s="4723" t="str">
        <f t="shared" si="23"/>
        <v/>
      </c>
      <c r="AC59" s="4723" t="str">
        <f t="shared" si="23"/>
        <v/>
      </c>
      <c r="AD59" s="4723" t="str">
        <f t="shared" si="23"/>
        <v/>
      </c>
      <c r="AE59" s="4723" t="str">
        <f t="shared" si="23"/>
        <v/>
      </c>
      <c r="AF59" s="4723" t="str">
        <f t="shared" si="23"/>
        <v/>
      </c>
      <c r="AG59" s="4723" t="str">
        <f t="shared" si="23"/>
        <v/>
      </c>
      <c r="AH59" s="4723" t="str">
        <f t="shared" si="23"/>
        <v/>
      </c>
      <c r="AI59" s="4827" t="s">
        <v>2020</v>
      </c>
      <c r="AJ59" s="4828">
        <f>+COUNTIF(D60:AH60,"夏休")+COUNTIF(D60:AH60,"冬休")+COUNTIF(D60:AH60,"中止")</f>
        <v>0</v>
      </c>
      <c r="AM59" s="4860"/>
    </row>
    <row r="60" spans="1:39" s="4721" customFormat="1" ht="13.5" customHeight="1">
      <c r="A60" s="1135"/>
      <c r="C60" s="4829" t="s">
        <v>2019</v>
      </c>
      <c r="D60" s="4830"/>
      <c r="E60" s="4831"/>
      <c r="F60" s="4831"/>
      <c r="G60" s="4831"/>
      <c r="H60" s="4831"/>
      <c r="I60" s="4831"/>
      <c r="J60" s="4831"/>
      <c r="K60" s="4831"/>
      <c r="L60" s="4831"/>
      <c r="M60" s="4831"/>
      <c r="N60" s="4831"/>
      <c r="O60" s="4831"/>
      <c r="P60" s="4831"/>
      <c r="Q60" s="4831"/>
      <c r="R60" s="4831"/>
      <c r="S60" s="4831"/>
      <c r="T60" s="4831"/>
      <c r="U60" s="4831"/>
      <c r="V60" s="4831"/>
      <c r="W60" s="4831"/>
      <c r="X60" s="4831"/>
      <c r="Y60" s="4831"/>
      <c r="Z60" s="4831"/>
      <c r="AA60" s="4870"/>
      <c r="AB60" s="4870"/>
      <c r="AC60" s="4831"/>
      <c r="AD60" s="4831"/>
      <c r="AE60" s="4831"/>
      <c r="AF60" s="4831"/>
      <c r="AG60" s="4831"/>
      <c r="AH60" s="4832"/>
      <c r="AI60" s="4833" t="s">
        <v>1906</v>
      </c>
      <c r="AJ60" s="4834">
        <f>COUNT(D58:AH58)-AJ59</f>
        <v>0</v>
      </c>
      <c r="AM60" s="4860"/>
    </row>
    <row r="61" spans="1:39" s="4721" customFormat="1" ht="13.5" customHeight="1">
      <c r="A61" s="1135"/>
      <c r="C61" s="4835"/>
      <c r="D61" s="4830"/>
      <c r="E61" s="4831"/>
      <c r="F61" s="4831"/>
      <c r="G61" s="4831"/>
      <c r="H61" s="4831"/>
      <c r="I61" s="4831"/>
      <c r="J61" s="4831"/>
      <c r="K61" s="4831"/>
      <c r="L61" s="4831"/>
      <c r="M61" s="4831"/>
      <c r="N61" s="4831"/>
      <c r="O61" s="4831"/>
      <c r="P61" s="4831"/>
      <c r="Q61" s="4831"/>
      <c r="R61" s="4831"/>
      <c r="S61" s="4831"/>
      <c r="T61" s="4831"/>
      <c r="U61" s="4831"/>
      <c r="V61" s="4831"/>
      <c r="W61" s="4831"/>
      <c r="X61" s="4831"/>
      <c r="Y61" s="4831"/>
      <c r="Z61" s="4831"/>
      <c r="AA61" s="4871"/>
      <c r="AB61" s="4871"/>
      <c r="AC61" s="4831"/>
      <c r="AD61" s="4831"/>
      <c r="AE61" s="4831"/>
      <c r="AF61" s="4831"/>
      <c r="AG61" s="4831"/>
      <c r="AH61" s="4832"/>
      <c r="AI61" s="4833" t="s">
        <v>1907</v>
      </c>
      <c r="AJ61" s="4834">
        <f>+COUNTIF(D62:AH63,"休")</f>
        <v>0</v>
      </c>
      <c r="AK61" s="4721" t="e">
        <f>IF(AJ62&gt;0.285,"",IF(AJ61&lt;AJ58,"←計画日数が足りません",""))</f>
        <v>#DIV/0!</v>
      </c>
      <c r="AM61" s="4860"/>
    </row>
    <row r="62" spans="1:39" s="4721" customFormat="1" ht="13.5" customHeight="1">
      <c r="A62" s="1135"/>
      <c r="C62" s="4836" t="s">
        <v>1899</v>
      </c>
      <c r="D62" s="4837"/>
      <c r="E62" s="4838"/>
      <c r="F62" s="4838"/>
      <c r="G62" s="4838"/>
      <c r="H62" s="4838"/>
      <c r="I62" s="4843"/>
      <c r="J62" s="4838"/>
      <c r="K62" s="4838"/>
      <c r="L62" s="4838"/>
      <c r="M62" s="4838"/>
      <c r="N62" s="4838"/>
      <c r="O62" s="4838"/>
      <c r="P62" s="4843"/>
      <c r="Q62" s="4838"/>
      <c r="R62" s="4838"/>
      <c r="S62" s="4838"/>
      <c r="T62" s="4838"/>
      <c r="U62" s="4838"/>
      <c r="V62" s="4838"/>
      <c r="W62" s="4843"/>
      <c r="X62" s="4838"/>
      <c r="Y62" s="4838"/>
      <c r="Z62" s="4838"/>
      <c r="AA62" s="4838"/>
      <c r="AB62" s="4838"/>
      <c r="AC62" s="4838"/>
      <c r="AD62" s="4843"/>
      <c r="AE62" s="4838"/>
      <c r="AF62" s="4838"/>
      <c r="AG62" s="4838"/>
      <c r="AH62" s="4839"/>
      <c r="AI62" s="4833" t="s">
        <v>1908</v>
      </c>
      <c r="AJ62" s="4840" t="e">
        <f>+AJ61/AJ60</f>
        <v>#DIV/0!</v>
      </c>
      <c r="AM62" s="4860"/>
    </row>
    <row r="63" spans="1:39" s="4721" customFormat="1">
      <c r="A63" s="1135"/>
      <c r="C63" s="4836"/>
      <c r="D63" s="4837"/>
      <c r="E63" s="4838"/>
      <c r="F63" s="4838"/>
      <c r="G63" s="4838"/>
      <c r="H63" s="4838"/>
      <c r="I63" s="4843"/>
      <c r="J63" s="4838"/>
      <c r="K63" s="4838"/>
      <c r="L63" s="4838"/>
      <c r="M63" s="4838"/>
      <c r="N63" s="4838"/>
      <c r="O63" s="4838"/>
      <c r="P63" s="4843"/>
      <c r="Q63" s="4838"/>
      <c r="R63" s="4838"/>
      <c r="S63" s="4838"/>
      <c r="T63" s="4838"/>
      <c r="U63" s="4838"/>
      <c r="V63" s="4838"/>
      <c r="W63" s="4843"/>
      <c r="X63" s="4838"/>
      <c r="Y63" s="4838"/>
      <c r="Z63" s="4838"/>
      <c r="AA63" s="4838"/>
      <c r="AB63" s="4838"/>
      <c r="AC63" s="4838"/>
      <c r="AD63" s="4843"/>
      <c r="AE63" s="4838"/>
      <c r="AF63" s="4838"/>
      <c r="AG63" s="4838"/>
      <c r="AH63" s="4839"/>
      <c r="AI63" s="4833" t="s">
        <v>1897</v>
      </c>
      <c r="AJ63" s="4834">
        <f>+COUNTA(D64:AH65)</f>
        <v>0</v>
      </c>
      <c r="AM63" s="4860"/>
    </row>
    <row r="64" spans="1:39" s="4721" customFormat="1">
      <c r="A64" s="1135"/>
      <c r="C64" s="4841" t="s">
        <v>1902</v>
      </c>
      <c r="D64" s="4842"/>
      <c r="E64" s="4843"/>
      <c r="F64" s="4843"/>
      <c r="G64" s="4843"/>
      <c r="H64" s="4843"/>
      <c r="I64" s="4866"/>
      <c r="J64" s="4843"/>
      <c r="K64" s="4843"/>
      <c r="L64" s="4843"/>
      <c r="M64" s="4843"/>
      <c r="N64" s="4843"/>
      <c r="O64" s="4843"/>
      <c r="P64" s="4866"/>
      <c r="Q64" s="4843"/>
      <c r="R64" s="4843"/>
      <c r="S64" s="4843"/>
      <c r="T64" s="4843"/>
      <c r="U64" s="4843"/>
      <c r="V64" s="4843"/>
      <c r="W64" s="4866"/>
      <c r="X64" s="4843"/>
      <c r="Y64" s="4843"/>
      <c r="Z64" s="4843"/>
      <c r="AA64" s="4843"/>
      <c r="AB64" s="4843"/>
      <c r="AC64" s="4843"/>
      <c r="AD64" s="4866"/>
      <c r="AE64" s="4843"/>
      <c r="AF64" s="4843"/>
      <c r="AG64" s="4843"/>
      <c r="AH64" s="4844"/>
      <c r="AI64" s="4845" t="s">
        <v>1909</v>
      </c>
      <c r="AJ64" s="4846" t="e">
        <f>+AJ63/AJ60</f>
        <v>#DIV/0!</v>
      </c>
      <c r="AM64" s="4623">
        <f>+COUNTIF(D62:AH63,"休")</f>
        <v>0</v>
      </c>
    </row>
    <row r="65" spans="1:39" s="4721" customFormat="1">
      <c r="A65" s="1135"/>
      <c r="C65" s="4847"/>
      <c r="D65" s="4848"/>
      <c r="E65" s="4849"/>
      <c r="F65" s="4849"/>
      <c r="G65" s="4849"/>
      <c r="H65" s="4849"/>
      <c r="I65" s="4849"/>
      <c r="J65" s="4849"/>
      <c r="K65" s="4849"/>
      <c r="L65" s="4849"/>
      <c r="M65" s="4849"/>
      <c r="N65" s="4849"/>
      <c r="O65" s="4849"/>
      <c r="P65" s="4849"/>
      <c r="Q65" s="4849"/>
      <c r="R65" s="4849"/>
      <c r="S65" s="4849"/>
      <c r="T65" s="4849"/>
      <c r="U65" s="4849"/>
      <c r="V65" s="4849"/>
      <c r="W65" s="4849"/>
      <c r="X65" s="4849"/>
      <c r="Y65" s="4849"/>
      <c r="Z65" s="4849"/>
      <c r="AA65" s="4849"/>
      <c r="AB65" s="4849"/>
      <c r="AC65" s="4849"/>
      <c r="AD65" s="4849"/>
      <c r="AE65" s="4849"/>
      <c r="AF65" s="4849"/>
      <c r="AG65" s="4849"/>
      <c r="AH65" s="4850"/>
      <c r="AI65" s="4851" t="s">
        <v>2018</v>
      </c>
      <c r="AJ65" s="4852" t="str">
        <f>IF(7&gt;AJ60,"対象外",IF(AJ63&gt;=AJ58,"OK","NG"))</f>
        <v>対象外</v>
      </c>
      <c r="AK65" s="4721" t="str">
        <f>IF(AJ65="対象外","←７日間に満たない期間は達成判定の対象外",IF(AJ65="NG","←月単位未達成","←月単位達成"))</f>
        <v>←７日間に満たない期間は達成判定の対象外</v>
      </c>
      <c r="AM65" s="4853" t="str">
        <f>IF(7&gt;AJ60,"対象外",IF(AM64&gt;=AJ58,"OK","NG"))</f>
        <v>対象外</v>
      </c>
    </row>
    <row r="66" spans="1:39" ht="13.5" hidden="1" customHeight="1">
      <c r="C66" s="4854" t="s">
        <v>2017</v>
      </c>
      <c r="D66" s="4760" t="e">
        <f t="shared" ref="D66:AH66" si="24">IF(AND(DAY(D58)&gt;=22,DAY(D58)&lt;=28,D59="土"),1,0)</f>
        <v>#VALUE!</v>
      </c>
      <c r="E66" s="4760" t="e">
        <f t="shared" si="24"/>
        <v>#VALUE!</v>
      </c>
      <c r="F66" s="4760" t="e">
        <f t="shared" si="24"/>
        <v>#VALUE!</v>
      </c>
      <c r="G66" s="4760" t="e">
        <f t="shared" si="24"/>
        <v>#VALUE!</v>
      </c>
      <c r="H66" s="4760" t="e">
        <f t="shared" si="24"/>
        <v>#VALUE!</v>
      </c>
      <c r="I66" s="4760" t="e">
        <f t="shared" si="24"/>
        <v>#VALUE!</v>
      </c>
      <c r="J66" s="4760" t="e">
        <f t="shared" si="24"/>
        <v>#VALUE!</v>
      </c>
      <c r="K66" s="4760" t="e">
        <f t="shared" si="24"/>
        <v>#VALUE!</v>
      </c>
      <c r="L66" s="4760" t="e">
        <f t="shared" si="24"/>
        <v>#VALUE!</v>
      </c>
      <c r="M66" s="4760" t="e">
        <f t="shared" si="24"/>
        <v>#VALUE!</v>
      </c>
      <c r="N66" s="4760" t="e">
        <f t="shared" si="24"/>
        <v>#VALUE!</v>
      </c>
      <c r="O66" s="4760" t="e">
        <f t="shared" si="24"/>
        <v>#VALUE!</v>
      </c>
      <c r="P66" s="4760" t="e">
        <f t="shared" si="24"/>
        <v>#VALUE!</v>
      </c>
      <c r="Q66" s="4760" t="e">
        <f t="shared" si="24"/>
        <v>#VALUE!</v>
      </c>
      <c r="R66" s="4760" t="e">
        <f t="shared" si="24"/>
        <v>#VALUE!</v>
      </c>
      <c r="S66" s="4760" t="e">
        <f t="shared" si="24"/>
        <v>#VALUE!</v>
      </c>
      <c r="T66" s="4760" t="e">
        <f t="shared" si="24"/>
        <v>#VALUE!</v>
      </c>
      <c r="U66" s="4760" t="e">
        <f t="shared" si="24"/>
        <v>#VALUE!</v>
      </c>
      <c r="V66" s="4760" t="e">
        <f t="shared" si="24"/>
        <v>#VALUE!</v>
      </c>
      <c r="W66" s="4760" t="e">
        <f t="shared" si="24"/>
        <v>#VALUE!</v>
      </c>
      <c r="X66" s="4760" t="e">
        <f t="shared" si="24"/>
        <v>#VALUE!</v>
      </c>
      <c r="Y66" s="4760" t="e">
        <f t="shared" si="24"/>
        <v>#VALUE!</v>
      </c>
      <c r="Z66" s="4760" t="e">
        <f t="shared" si="24"/>
        <v>#VALUE!</v>
      </c>
      <c r="AA66" s="4760" t="e">
        <f t="shared" si="24"/>
        <v>#VALUE!</v>
      </c>
      <c r="AB66" s="4760" t="e">
        <f t="shared" si="24"/>
        <v>#VALUE!</v>
      </c>
      <c r="AC66" s="4760" t="e">
        <f t="shared" si="24"/>
        <v>#VALUE!</v>
      </c>
      <c r="AD66" s="4760" t="e">
        <f t="shared" si="24"/>
        <v>#VALUE!</v>
      </c>
      <c r="AE66" s="4760" t="e">
        <f t="shared" si="24"/>
        <v>#VALUE!</v>
      </c>
      <c r="AF66" s="4760" t="e">
        <f t="shared" si="24"/>
        <v>#VALUE!</v>
      </c>
      <c r="AG66" s="4760" t="e">
        <f t="shared" si="24"/>
        <v>#VALUE!</v>
      </c>
      <c r="AH66" s="4760" t="e">
        <f t="shared" si="24"/>
        <v>#VALUE!</v>
      </c>
      <c r="AI66" s="4773" t="s">
        <v>2014</v>
      </c>
      <c r="AJ66" s="4855">
        <f>_xlfn.AGGREGATE(9,6,D66:AH66)</f>
        <v>0</v>
      </c>
      <c r="AK66" s="4721"/>
    </row>
    <row r="67" spans="1:39" ht="13.5" hidden="1" customHeight="1">
      <c r="C67" s="4854" t="s">
        <v>2016</v>
      </c>
      <c r="D67" s="4856" t="e">
        <f t="shared" ref="D67:AH67" si="25">IF(AND(DAY(D58)&gt;=22,DAY(D58)&lt;=28,D59="土",OR(D64="休",D64="雨")),1,0)</f>
        <v>#VALUE!</v>
      </c>
      <c r="E67" s="4856" t="e">
        <f t="shared" si="25"/>
        <v>#VALUE!</v>
      </c>
      <c r="F67" s="4856" t="e">
        <f t="shared" si="25"/>
        <v>#VALUE!</v>
      </c>
      <c r="G67" s="4856" t="e">
        <f t="shared" si="25"/>
        <v>#VALUE!</v>
      </c>
      <c r="H67" s="4856" t="e">
        <f t="shared" si="25"/>
        <v>#VALUE!</v>
      </c>
      <c r="I67" s="4856" t="e">
        <f t="shared" si="25"/>
        <v>#VALUE!</v>
      </c>
      <c r="J67" s="4856" t="e">
        <f t="shared" si="25"/>
        <v>#VALUE!</v>
      </c>
      <c r="K67" s="4856" t="e">
        <f t="shared" si="25"/>
        <v>#VALUE!</v>
      </c>
      <c r="L67" s="4856" t="e">
        <f t="shared" si="25"/>
        <v>#VALUE!</v>
      </c>
      <c r="M67" s="4856" t="e">
        <f t="shared" si="25"/>
        <v>#VALUE!</v>
      </c>
      <c r="N67" s="4856" t="e">
        <f t="shared" si="25"/>
        <v>#VALUE!</v>
      </c>
      <c r="O67" s="4856" t="e">
        <f t="shared" si="25"/>
        <v>#VALUE!</v>
      </c>
      <c r="P67" s="4856" t="e">
        <f t="shared" si="25"/>
        <v>#VALUE!</v>
      </c>
      <c r="Q67" s="4856" t="e">
        <f t="shared" si="25"/>
        <v>#VALUE!</v>
      </c>
      <c r="R67" s="4856" t="e">
        <f t="shared" si="25"/>
        <v>#VALUE!</v>
      </c>
      <c r="S67" s="4856" t="e">
        <f t="shared" si="25"/>
        <v>#VALUE!</v>
      </c>
      <c r="T67" s="4856" t="e">
        <f t="shared" si="25"/>
        <v>#VALUE!</v>
      </c>
      <c r="U67" s="4856" t="e">
        <f t="shared" si="25"/>
        <v>#VALUE!</v>
      </c>
      <c r="V67" s="4856" t="e">
        <f t="shared" si="25"/>
        <v>#VALUE!</v>
      </c>
      <c r="W67" s="4856" t="e">
        <f t="shared" si="25"/>
        <v>#VALUE!</v>
      </c>
      <c r="X67" s="4856" t="e">
        <f t="shared" si="25"/>
        <v>#VALUE!</v>
      </c>
      <c r="Y67" s="4856" t="e">
        <f t="shared" si="25"/>
        <v>#VALUE!</v>
      </c>
      <c r="Z67" s="4856" t="e">
        <f t="shared" si="25"/>
        <v>#VALUE!</v>
      </c>
      <c r="AA67" s="4856" t="e">
        <f t="shared" si="25"/>
        <v>#VALUE!</v>
      </c>
      <c r="AB67" s="4856" t="e">
        <f t="shared" si="25"/>
        <v>#VALUE!</v>
      </c>
      <c r="AC67" s="4856" t="e">
        <f t="shared" si="25"/>
        <v>#VALUE!</v>
      </c>
      <c r="AD67" s="4856" t="e">
        <f t="shared" si="25"/>
        <v>#VALUE!</v>
      </c>
      <c r="AE67" s="4856" t="e">
        <f t="shared" si="25"/>
        <v>#VALUE!</v>
      </c>
      <c r="AF67" s="4856" t="e">
        <f t="shared" si="25"/>
        <v>#VALUE!</v>
      </c>
      <c r="AG67" s="4856" t="e">
        <f t="shared" si="25"/>
        <v>#VALUE!</v>
      </c>
      <c r="AH67" s="4856" t="e">
        <f t="shared" si="25"/>
        <v>#VALUE!</v>
      </c>
      <c r="AI67" s="4857" t="s">
        <v>2012</v>
      </c>
      <c r="AJ67" s="4855">
        <f>_xlfn.AGGREGATE(9,6,D67:AH67)</f>
        <v>0</v>
      </c>
      <c r="AK67" s="4721"/>
    </row>
    <row r="68" spans="1:39" hidden="1">
      <c r="C68" s="4854" t="s">
        <v>2015</v>
      </c>
      <c r="D68" s="4760" t="e">
        <f t="shared" ref="D68:AH68" si="26">IF(AND(DAY(D58)&gt;=8,DAY(D58)&lt;=14,D59="土"),1,0)</f>
        <v>#VALUE!</v>
      </c>
      <c r="E68" s="4760" t="e">
        <f t="shared" si="26"/>
        <v>#VALUE!</v>
      </c>
      <c r="F68" s="4760" t="e">
        <f t="shared" si="26"/>
        <v>#VALUE!</v>
      </c>
      <c r="G68" s="4760" t="e">
        <f t="shared" si="26"/>
        <v>#VALUE!</v>
      </c>
      <c r="H68" s="4760" t="e">
        <f t="shared" si="26"/>
        <v>#VALUE!</v>
      </c>
      <c r="I68" s="4760" t="e">
        <f t="shared" si="26"/>
        <v>#VALUE!</v>
      </c>
      <c r="J68" s="4760" t="e">
        <f t="shared" si="26"/>
        <v>#VALUE!</v>
      </c>
      <c r="K68" s="4760" t="e">
        <f t="shared" si="26"/>
        <v>#VALUE!</v>
      </c>
      <c r="L68" s="4760" t="e">
        <f t="shared" si="26"/>
        <v>#VALUE!</v>
      </c>
      <c r="M68" s="4760" t="e">
        <f t="shared" si="26"/>
        <v>#VALUE!</v>
      </c>
      <c r="N68" s="4760" t="e">
        <f t="shared" si="26"/>
        <v>#VALUE!</v>
      </c>
      <c r="O68" s="4760" t="e">
        <f t="shared" si="26"/>
        <v>#VALUE!</v>
      </c>
      <c r="P68" s="4760" t="e">
        <f t="shared" si="26"/>
        <v>#VALUE!</v>
      </c>
      <c r="Q68" s="4760" t="e">
        <f t="shared" si="26"/>
        <v>#VALUE!</v>
      </c>
      <c r="R68" s="4760" t="e">
        <f t="shared" si="26"/>
        <v>#VALUE!</v>
      </c>
      <c r="S68" s="4760" t="e">
        <f t="shared" si="26"/>
        <v>#VALUE!</v>
      </c>
      <c r="T68" s="4760" t="e">
        <f t="shared" si="26"/>
        <v>#VALUE!</v>
      </c>
      <c r="U68" s="4760" t="e">
        <f t="shared" si="26"/>
        <v>#VALUE!</v>
      </c>
      <c r="V68" s="4760" t="e">
        <f t="shared" si="26"/>
        <v>#VALUE!</v>
      </c>
      <c r="W68" s="4760" t="e">
        <f t="shared" si="26"/>
        <v>#VALUE!</v>
      </c>
      <c r="X68" s="4760" t="e">
        <f t="shared" si="26"/>
        <v>#VALUE!</v>
      </c>
      <c r="Y68" s="4760" t="e">
        <f t="shared" si="26"/>
        <v>#VALUE!</v>
      </c>
      <c r="Z68" s="4760" t="e">
        <f t="shared" si="26"/>
        <v>#VALUE!</v>
      </c>
      <c r="AA68" s="4760" t="e">
        <f t="shared" si="26"/>
        <v>#VALUE!</v>
      </c>
      <c r="AB68" s="4760" t="e">
        <f t="shared" si="26"/>
        <v>#VALUE!</v>
      </c>
      <c r="AC68" s="4760" t="e">
        <f t="shared" si="26"/>
        <v>#VALUE!</v>
      </c>
      <c r="AD68" s="4760" t="e">
        <f t="shared" si="26"/>
        <v>#VALUE!</v>
      </c>
      <c r="AE68" s="4760" t="e">
        <f t="shared" si="26"/>
        <v>#VALUE!</v>
      </c>
      <c r="AF68" s="4760" t="e">
        <f t="shared" si="26"/>
        <v>#VALUE!</v>
      </c>
      <c r="AG68" s="4760" t="e">
        <f t="shared" si="26"/>
        <v>#VALUE!</v>
      </c>
      <c r="AH68" s="4760" t="e">
        <f t="shared" si="26"/>
        <v>#VALUE!</v>
      </c>
      <c r="AI68" s="4773" t="s">
        <v>2014</v>
      </c>
      <c r="AJ68" s="4855">
        <f>_xlfn.AGGREGATE(9,6,D68:AH68)</f>
        <v>0</v>
      </c>
      <c r="AK68" s="4721"/>
    </row>
    <row r="69" spans="1:39" hidden="1">
      <c r="C69" s="4854" t="s">
        <v>2013</v>
      </c>
      <c r="D69" s="4856" t="e">
        <f t="shared" ref="D69:AH69" si="27">IF(AND(DAY(D58)&gt;=8,DAY(D58)&lt;=14,D59="土",OR(D64="休",D64="雨")),1,0)</f>
        <v>#VALUE!</v>
      </c>
      <c r="E69" s="4856" t="e">
        <f t="shared" si="27"/>
        <v>#VALUE!</v>
      </c>
      <c r="F69" s="4856" t="e">
        <f t="shared" si="27"/>
        <v>#VALUE!</v>
      </c>
      <c r="G69" s="4856" t="e">
        <f t="shared" si="27"/>
        <v>#VALUE!</v>
      </c>
      <c r="H69" s="4856" t="e">
        <f t="shared" si="27"/>
        <v>#VALUE!</v>
      </c>
      <c r="I69" s="4856" t="e">
        <f t="shared" si="27"/>
        <v>#VALUE!</v>
      </c>
      <c r="J69" s="4856" t="e">
        <f t="shared" si="27"/>
        <v>#VALUE!</v>
      </c>
      <c r="K69" s="4856" t="e">
        <f t="shared" si="27"/>
        <v>#VALUE!</v>
      </c>
      <c r="L69" s="4856" t="e">
        <f t="shared" si="27"/>
        <v>#VALUE!</v>
      </c>
      <c r="M69" s="4856" t="e">
        <f t="shared" si="27"/>
        <v>#VALUE!</v>
      </c>
      <c r="N69" s="4856" t="e">
        <f t="shared" si="27"/>
        <v>#VALUE!</v>
      </c>
      <c r="O69" s="4856" t="e">
        <f t="shared" si="27"/>
        <v>#VALUE!</v>
      </c>
      <c r="P69" s="4856" t="e">
        <f t="shared" si="27"/>
        <v>#VALUE!</v>
      </c>
      <c r="Q69" s="4856" t="e">
        <f t="shared" si="27"/>
        <v>#VALUE!</v>
      </c>
      <c r="R69" s="4856" t="e">
        <f t="shared" si="27"/>
        <v>#VALUE!</v>
      </c>
      <c r="S69" s="4856" t="e">
        <f t="shared" si="27"/>
        <v>#VALUE!</v>
      </c>
      <c r="T69" s="4856" t="e">
        <f t="shared" si="27"/>
        <v>#VALUE!</v>
      </c>
      <c r="U69" s="4856" t="e">
        <f t="shared" si="27"/>
        <v>#VALUE!</v>
      </c>
      <c r="V69" s="4856" t="e">
        <f t="shared" si="27"/>
        <v>#VALUE!</v>
      </c>
      <c r="W69" s="4856" t="e">
        <f t="shared" si="27"/>
        <v>#VALUE!</v>
      </c>
      <c r="X69" s="4856" t="e">
        <f t="shared" si="27"/>
        <v>#VALUE!</v>
      </c>
      <c r="Y69" s="4856" t="e">
        <f t="shared" si="27"/>
        <v>#VALUE!</v>
      </c>
      <c r="Z69" s="4856" t="e">
        <f t="shared" si="27"/>
        <v>#VALUE!</v>
      </c>
      <c r="AA69" s="4856" t="e">
        <f t="shared" si="27"/>
        <v>#VALUE!</v>
      </c>
      <c r="AB69" s="4856" t="e">
        <f t="shared" si="27"/>
        <v>#VALUE!</v>
      </c>
      <c r="AC69" s="4856" t="e">
        <f t="shared" si="27"/>
        <v>#VALUE!</v>
      </c>
      <c r="AD69" s="4856" t="e">
        <f t="shared" si="27"/>
        <v>#VALUE!</v>
      </c>
      <c r="AE69" s="4856" t="e">
        <f t="shared" si="27"/>
        <v>#VALUE!</v>
      </c>
      <c r="AF69" s="4856" t="e">
        <f t="shared" si="27"/>
        <v>#VALUE!</v>
      </c>
      <c r="AG69" s="4856" t="e">
        <f t="shared" si="27"/>
        <v>#VALUE!</v>
      </c>
      <c r="AH69" s="4856" t="e">
        <f t="shared" si="27"/>
        <v>#VALUE!</v>
      </c>
      <c r="AI69" s="4857" t="s">
        <v>2012</v>
      </c>
      <c r="AJ69" s="4855">
        <f>_xlfn.AGGREGATE(9,6,D69:AH69)</f>
        <v>0</v>
      </c>
      <c r="AK69" s="4721"/>
    </row>
    <row r="70" spans="1:39" s="4721" customFormat="1">
      <c r="A70" s="1135"/>
      <c r="C70" s="4616"/>
      <c r="D70" s="4616"/>
      <c r="E70" s="4616"/>
      <c r="F70" s="4616"/>
      <c r="G70" s="4616"/>
      <c r="H70" s="4616"/>
      <c r="I70" s="4616"/>
      <c r="J70" s="4616"/>
      <c r="K70" s="4616"/>
      <c r="L70" s="4616"/>
      <c r="M70" s="4616"/>
      <c r="N70" s="4616"/>
      <c r="O70" s="4616"/>
      <c r="P70" s="4616"/>
      <c r="Q70" s="4616"/>
      <c r="R70" s="4616"/>
      <c r="S70" s="4616"/>
      <c r="T70" s="4616"/>
      <c r="U70" s="4616"/>
      <c r="V70" s="4616"/>
      <c r="W70" s="4616"/>
      <c r="X70" s="4616"/>
      <c r="Y70" s="4616"/>
      <c r="Z70" s="4616"/>
      <c r="AA70" s="4616"/>
      <c r="AB70" s="4616"/>
      <c r="AC70" s="4616"/>
      <c r="AD70" s="4616"/>
      <c r="AE70" s="4616"/>
      <c r="AF70" s="4616"/>
      <c r="AG70" s="4616"/>
      <c r="AH70" s="4616"/>
      <c r="AJ70" s="4616"/>
      <c r="AM70" s="4860"/>
    </row>
    <row r="71" spans="1:39" hidden="1">
      <c r="D71" s="4529" t="e">
        <f>YEAR(D74)</f>
        <v>#VALUE!</v>
      </c>
      <c r="E71" s="4529" t="e">
        <f>MONTH(D74)</f>
        <v>#VALUE!</v>
      </c>
    </row>
    <row r="72" spans="1:39">
      <c r="C72" s="4717" t="s">
        <v>2022</v>
      </c>
      <c r="D72" s="4628" t="e">
        <f>D74</f>
        <v>#VALUE!</v>
      </c>
      <c r="E72" s="4629"/>
      <c r="F72" s="4629"/>
      <c r="G72" s="4629"/>
      <c r="H72" s="4629"/>
      <c r="I72" s="4629"/>
      <c r="J72" s="4629"/>
      <c r="K72" s="4629"/>
      <c r="L72" s="4629"/>
      <c r="M72" s="4629"/>
      <c r="N72" s="4629"/>
      <c r="O72" s="4629"/>
      <c r="P72" s="4629"/>
      <c r="Q72" s="4629"/>
      <c r="R72" s="4629"/>
      <c r="S72" s="4629"/>
      <c r="T72" s="4629"/>
      <c r="U72" s="4629"/>
      <c r="V72" s="4629"/>
      <c r="W72" s="4629"/>
      <c r="X72" s="4629"/>
      <c r="Y72" s="4629"/>
      <c r="Z72" s="4629"/>
      <c r="AA72" s="4629"/>
      <c r="AB72" s="4629"/>
      <c r="AC72" s="4629"/>
      <c r="AD72" s="4629"/>
      <c r="AE72" s="4629"/>
      <c r="AF72" s="4629"/>
      <c r="AG72" s="4629"/>
      <c r="AH72" s="4629"/>
      <c r="AI72" s="4629"/>
      <c r="AJ72" s="4824"/>
    </row>
    <row r="73" spans="1:39" hidden="1">
      <c r="C73" s="4718"/>
      <c r="D73" s="4640" t="e">
        <f>DATE($D71,$E71,1)</f>
        <v>#VALUE!</v>
      </c>
      <c r="E73" s="4640" t="e">
        <f t="shared" ref="E73:AH73" si="28">D73+1</f>
        <v>#VALUE!</v>
      </c>
      <c r="F73" s="4640" t="e">
        <f t="shared" si="28"/>
        <v>#VALUE!</v>
      </c>
      <c r="G73" s="4640" t="e">
        <f t="shared" si="28"/>
        <v>#VALUE!</v>
      </c>
      <c r="H73" s="4640" t="e">
        <f t="shared" si="28"/>
        <v>#VALUE!</v>
      </c>
      <c r="I73" s="4640" t="e">
        <f t="shared" si="28"/>
        <v>#VALUE!</v>
      </c>
      <c r="J73" s="4640" t="e">
        <f t="shared" si="28"/>
        <v>#VALUE!</v>
      </c>
      <c r="K73" s="4640" t="e">
        <f t="shared" si="28"/>
        <v>#VALUE!</v>
      </c>
      <c r="L73" s="4640" t="e">
        <f t="shared" si="28"/>
        <v>#VALUE!</v>
      </c>
      <c r="M73" s="4640" t="e">
        <f t="shared" si="28"/>
        <v>#VALUE!</v>
      </c>
      <c r="N73" s="4640" t="e">
        <f t="shared" si="28"/>
        <v>#VALUE!</v>
      </c>
      <c r="O73" s="4640" t="e">
        <f t="shared" si="28"/>
        <v>#VALUE!</v>
      </c>
      <c r="P73" s="4640" t="e">
        <f t="shared" si="28"/>
        <v>#VALUE!</v>
      </c>
      <c r="Q73" s="4640" t="e">
        <f t="shared" si="28"/>
        <v>#VALUE!</v>
      </c>
      <c r="R73" s="4640" t="e">
        <f t="shared" si="28"/>
        <v>#VALUE!</v>
      </c>
      <c r="S73" s="4640" t="e">
        <f t="shared" si="28"/>
        <v>#VALUE!</v>
      </c>
      <c r="T73" s="4640" t="e">
        <f t="shared" si="28"/>
        <v>#VALUE!</v>
      </c>
      <c r="U73" s="4640" t="e">
        <f t="shared" si="28"/>
        <v>#VALUE!</v>
      </c>
      <c r="V73" s="4640" t="e">
        <f t="shared" si="28"/>
        <v>#VALUE!</v>
      </c>
      <c r="W73" s="4640" t="e">
        <f t="shared" si="28"/>
        <v>#VALUE!</v>
      </c>
      <c r="X73" s="4640" t="e">
        <f t="shared" si="28"/>
        <v>#VALUE!</v>
      </c>
      <c r="Y73" s="4640" t="e">
        <f t="shared" si="28"/>
        <v>#VALUE!</v>
      </c>
      <c r="Z73" s="4640" t="e">
        <f t="shared" si="28"/>
        <v>#VALUE!</v>
      </c>
      <c r="AA73" s="4640" t="e">
        <f t="shared" si="28"/>
        <v>#VALUE!</v>
      </c>
      <c r="AB73" s="4640" t="e">
        <f t="shared" si="28"/>
        <v>#VALUE!</v>
      </c>
      <c r="AC73" s="4640" t="e">
        <f t="shared" si="28"/>
        <v>#VALUE!</v>
      </c>
      <c r="AD73" s="4640" t="e">
        <f t="shared" si="28"/>
        <v>#VALUE!</v>
      </c>
      <c r="AE73" s="4640" t="e">
        <f t="shared" si="28"/>
        <v>#VALUE!</v>
      </c>
      <c r="AF73" s="4640" t="e">
        <f t="shared" si="28"/>
        <v>#VALUE!</v>
      </c>
      <c r="AG73" s="4640" t="e">
        <f t="shared" si="28"/>
        <v>#VALUE!</v>
      </c>
      <c r="AH73" s="4640" t="e">
        <f t="shared" si="28"/>
        <v>#VALUE!</v>
      </c>
      <c r="AI73" s="4858"/>
      <c r="AJ73" s="4859"/>
    </row>
    <row r="74" spans="1:39">
      <c r="C74" s="4719" t="s">
        <v>1655</v>
      </c>
      <c r="D74" s="4720" t="e">
        <f>IF(EDATE(D57,1)&gt;$H$5,"",EDATE(D57,1))</f>
        <v>#VALUE!</v>
      </c>
      <c r="E74" s="4640" t="e">
        <f t="shared" ref="E74:AH74" si="29">IF(E73&gt;$H$5,"",IF(D74=EOMONTH(DATE($D71,$E71,1),0),"",IF(D74="","",D74+1)))</f>
        <v>#VALUE!</v>
      </c>
      <c r="F74" s="4640" t="e">
        <f t="shared" si="29"/>
        <v>#VALUE!</v>
      </c>
      <c r="G74" s="4640" t="e">
        <f t="shared" si="29"/>
        <v>#VALUE!</v>
      </c>
      <c r="H74" s="4640" t="e">
        <f t="shared" si="29"/>
        <v>#VALUE!</v>
      </c>
      <c r="I74" s="4640" t="e">
        <f t="shared" si="29"/>
        <v>#VALUE!</v>
      </c>
      <c r="J74" s="4640" t="e">
        <f t="shared" si="29"/>
        <v>#VALUE!</v>
      </c>
      <c r="K74" s="4640" t="e">
        <f t="shared" si="29"/>
        <v>#VALUE!</v>
      </c>
      <c r="L74" s="4640" t="e">
        <f t="shared" si="29"/>
        <v>#VALUE!</v>
      </c>
      <c r="M74" s="4640" t="e">
        <f t="shared" si="29"/>
        <v>#VALUE!</v>
      </c>
      <c r="N74" s="4640" t="e">
        <f t="shared" si="29"/>
        <v>#VALUE!</v>
      </c>
      <c r="O74" s="4640" t="e">
        <f t="shared" si="29"/>
        <v>#VALUE!</v>
      </c>
      <c r="P74" s="4640" t="e">
        <f t="shared" si="29"/>
        <v>#VALUE!</v>
      </c>
      <c r="Q74" s="4640" t="e">
        <f t="shared" si="29"/>
        <v>#VALUE!</v>
      </c>
      <c r="R74" s="4640" t="e">
        <f t="shared" si="29"/>
        <v>#VALUE!</v>
      </c>
      <c r="S74" s="4640" t="e">
        <f t="shared" si="29"/>
        <v>#VALUE!</v>
      </c>
      <c r="T74" s="4640" t="e">
        <f t="shared" si="29"/>
        <v>#VALUE!</v>
      </c>
      <c r="U74" s="4640" t="e">
        <f t="shared" si="29"/>
        <v>#VALUE!</v>
      </c>
      <c r="V74" s="4640" t="e">
        <f t="shared" si="29"/>
        <v>#VALUE!</v>
      </c>
      <c r="W74" s="4640" t="e">
        <f t="shared" si="29"/>
        <v>#VALUE!</v>
      </c>
      <c r="X74" s="4640" t="e">
        <f t="shared" si="29"/>
        <v>#VALUE!</v>
      </c>
      <c r="Y74" s="4640" t="e">
        <f t="shared" si="29"/>
        <v>#VALUE!</v>
      </c>
      <c r="Z74" s="4640" t="e">
        <f t="shared" si="29"/>
        <v>#VALUE!</v>
      </c>
      <c r="AA74" s="4640" t="e">
        <f t="shared" si="29"/>
        <v>#VALUE!</v>
      </c>
      <c r="AB74" s="4640" t="e">
        <f t="shared" si="29"/>
        <v>#VALUE!</v>
      </c>
      <c r="AC74" s="4640" t="e">
        <f t="shared" si="29"/>
        <v>#VALUE!</v>
      </c>
      <c r="AD74" s="4640" t="e">
        <f t="shared" si="29"/>
        <v>#VALUE!</v>
      </c>
      <c r="AE74" s="4640" t="e">
        <f t="shared" si="29"/>
        <v>#VALUE!</v>
      </c>
      <c r="AF74" s="4640" t="e">
        <f t="shared" si="29"/>
        <v>#VALUE!</v>
      </c>
      <c r="AG74" s="4640" t="e">
        <f t="shared" si="29"/>
        <v>#VALUE!</v>
      </c>
      <c r="AH74" s="4640" t="e">
        <f t="shared" si="29"/>
        <v>#VALUE!</v>
      </c>
      <c r="AI74" s="4827" t="s">
        <v>2021</v>
      </c>
      <c r="AJ74" s="4828">
        <f>+COUNTIFS(D75:AH75,"土",D76:AH76,"")+COUNTIFS(D75:AH75,"日",D76:AH76,"")</f>
        <v>0</v>
      </c>
    </row>
    <row r="75" spans="1:39" s="4721" customFormat="1">
      <c r="A75" s="1135"/>
      <c r="C75" s="4722" t="s">
        <v>1905</v>
      </c>
      <c r="D75" s="4723" t="str">
        <f t="shared" ref="D75:AH75" si="30">IFERROR(TEXT(WEEKDAY(+D74),"aaa"),"")</f>
        <v/>
      </c>
      <c r="E75" s="4723" t="str">
        <f t="shared" si="30"/>
        <v/>
      </c>
      <c r="F75" s="4723" t="str">
        <f t="shared" si="30"/>
        <v/>
      </c>
      <c r="G75" s="4723" t="str">
        <f t="shared" si="30"/>
        <v/>
      </c>
      <c r="H75" s="4723" t="str">
        <f t="shared" si="30"/>
        <v/>
      </c>
      <c r="I75" s="4723" t="str">
        <f t="shared" si="30"/>
        <v/>
      </c>
      <c r="J75" s="4723" t="str">
        <f t="shared" si="30"/>
        <v/>
      </c>
      <c r="K75" s="4723" t="str">
        <f t="shared" si="30"/>
        <v/>
      </c>
      <c r="L75" s="4723" t="str">
        <f t="shared" si="30"/>
        <v/>
      </c>
      <c r="M75" s="4723" t="str">
        <f t="shared" si="30"/>
        <v/>
      </c>
      <c r="N75" s="4723" t="str">
        <f t="shared" si="30"/>
        <v/>
      </c>
      <c r="O75" s="4723" t="str">
        <f t="shared" si="30"/>
        <v/>
      </c>
      <c r="P75" s="4723" t="str">
        <f t="shared" si="30"/>
        <v/>
      </c>
      <c r="Q75" s="4723" t="str">
        <f t="shared" si="30"/>
        <v/>
      </c>
      <c r="R75" s="4723" t="str">
        <f t="shared" si="30"/>
        <v/>
      </c>
      <c r="S75" s="4723" t="str">
        <f t="shared" si="30"/>
        <v/>
      </c>
      <c r="T75" s="4723" t="str">
        <f t="shared" si="30"/>
        <v/>
      </c>
      <c r="U75" s="4723" t="str">
        <f t="shared" si="30"/>
        <v/>
      </c>
      <c r="V75" s="4723" t="str">
        <f t="shared" si="30"/>
        <v/>
      </c>
      <c r="W75" s="4723" t="str">
        <f t="shared" si="30"/>
        <v/>
      </c>
      <c r="X75" s="4723" t="str">
        <f t="shared" si="30"/>
        <v/>
      </c>
      <c r="Y75" s="4723" t="str">
        <f t="shared" si="30"/>
        <v/>
      </c>
      <c r="Z75" s="4723" t="str">
        <f t="shared" si="30"/>
        <v/>
      </c>
      <c r="AA75" s="4723" t="str">
        <f t="shared" si="30"/>
        <v/>
      </c>
      <c r="AB75" s="4723" t="str">
        <f t="shared" si="30"/>
        <v/>
      </c>
      <c r="AC75" s="4723" t="str">
        <f t="shared" si="30"/>
        <v/>
      </c>
      <c r="AD75" s="4723" t="str">
        <f t="shared" si="30"/>
        <v/>
      </c>
      <c r="AE75" s="4723" t="str">
        <f t="shared" si="30"/>
        <v/>
      </c>
      <c r="AF75" s="4723" t="str">
        <f t="shared" si="30"/>
        <v/>
      </c>
      <c r="AG75" s="4723" t="str">
        <f t="shared" si="30"/>
        <v/>
      </c>
      <c r="AH75" s="4723" t="str">
        <f t="shared" si="30"/>
        <v/>
      </c>
      <c r="AI75" s="4827" t="s">
        <v>2020</v>
      </c>
      <c r="AJ75" s="4828">
        <f>+COUNTIF(D76:AH76,"夏休")+COUNTIF(D76:AH76,"冬休")+COUNTIF(D76:AH76,"中止")</f>
        <v>0</v>
      </c>
      <c r="AM75" s="4860"/>
    </row>
    <row r="76" spans="1:39" s="4721" customFormat="1" ht="13.5" customHeight="1">
      <c r="A76" s="1135"/>
      <c r="C76" s="4829" t="s">
        <v>2019</v>
      </c>
      <c r="D76" s="4830"/>
      <c r="E76" s="4831"/>
      <c r="F76" s="4831"/>
      <c r="G76" s="4831"/>
      <c r="H76" s="4831"/>
      <c r="I76" s="4831"/>
      <c r="J76" s="4831"/>
      <c r="K76" s="4831"/>
      <c r="L76" s="4831"/>
      <c r="M76" s="4831"/>
      <c r="N76" s="4831"/>
      <c r="O76" s="4831"/>
      <c r="P76" s="4831"/>
      <c r="Q76" s="4831"/>
      <c r="R76" s="4831"/>
      <c r="S76" s="4831"/>
      <c r="T76" s="4831"/>
      <c r="U76" s="4831"/>
      <c r="V76" s="4831"/>
      <c r="W76" s="4831"/>
      <c r="X76" s="4831"/>
      <c r="Y76" s="4831"/>
      <c r="Z76" s="4831"/>
      <c r="AA76" s="4831"/>
      <c r="AB76" s="4831"/>
      <c r="AC76" s="4831"/>
      <c r="AD76" s="4831"/>
      <c r="AE76" s="4831"/>
      <c r="AF76" s="4831"/>
      <c r="AG76" s="4831"/>
      <c r="AH76" s="4832"/>
      <c r="AI76" s="4833" t="s">
        <v>1906</v>
      </c>
      <c r="AJ76" s="4834">
        <f>COUNT(D74:AH74)-AJ75</f>
        <v>0</v>
      </c>
      <c r="AM76" s="4860"/>
    </row>
    <row r="77" spans="1:39" s="4721" customFormat="1" ht="13.5" customHeight="1">
      <c r="A77" s="1135"/>
      <c r="C77" s="4835"/>
      <c r="D77" s="4830"/>
      <c r="E77" s="4831"/>
      <c r="F77" s="4831"/>
      <c r="G77" s="4831"/>
      <c r="H77" s="4831"/>
      <c r="I77" s="4831"/>
      <c r="J77" s="4831"/>
      <c r="K77" s="4831"/>
      <c r="L77" s="4831"/>
      <c r="M77" s="4831"/>
      <c r="N77" s="4831"/>
      <c r="O77" s="4831"/>
      <c r="P77" s="4831"/>
      <c r="Q77" s="4831"/>
      <c r="R77" s="4831"/>
      <c r="S77" s="4831"/>
      <c r="T77" s="4831"/>
      <c r="U77" s="4831"/>
      <c r="V77" s="4831"/>
      <c r="W77" s="4831"/>
      <c r="X77" s="4831"/>
      <c r="Y77" s="4831"/>
      <c r="Z77" s="4831"/>
      <c r="AA77" s="4831"/>
      <c r="AB77" s="4831"/>
      <c r="AC77" s="4831"/>
      <c r="AD77" s="4831"/>
      <c r="AE77" s="4831"/>
      <c r="AF77" s="4831"/>
      <c r="AG77" s="4831"/>
      <c r="AH77" s="4832"/>
      <c r="AI77" s="4833" t="s">
        <v>1907</v>
      </c>
      <c r="AJ77" s="4834">
        <f>+COUNTIF(D78:AH79,"休")</f>
        <v>0</v>
      </c>
      <c r="AK77" s="4721" t="e">
        <f>IF(AJ78&gt;0.285,"",IF(AJ77&lt;AJ74,"←計画日数が足りません",""))</f>
        <v>#DIV/0!</v>
      </c>
      <c r="AM77" s="4860"/>
    </row>
    <row r="78" spans="1:39" s="4721" customFormat="1" ht="13.5" customHeight="1">
      <c r="A78" s="1135"/>
      <c r="C78" s="4836" t="s">
        <v>1899</v>
      </c>
      <c r="D78" s="4837"/>
      <c r="E78" s="4838"/>
      <c r="F78" s="4843"/>
      <c r="G78" s="4838"/>
      <c r="H78" s="4838"/>
      <c r="I78" s="4838"/>
      <c r="J78" s="4838"/>
      <c r="K78" s="4838"/>
      <c r="L78" s="4838"/>
      <c r="M78" s="4843"/>
      <c r="N78" s="4838"/>
      <c r="O78" s="4838"/>
      <c r="P78" s="4838"/>
      <c r="Q78" s="4838"/>
      <c r="R78" s="4838"/>
      <c r="S78" s="4838"/>
      <c r="T78" s="4843"/>
      <c r="U78" s="4838"/>
      <c r="V78" s="4838"/>
      <c r="W78" s="4838"/>
      <c r="X78" s="4838"/>
      <c r="Y78" s="4838"/>
      <c r="Z78" s="4838"/>
      <c r="AA78" s="4843"/>
      <c r="AB78" s="4838"/>
      <c r="AC78" s="4838"/>
      <c r="AD78" s="4838"/>
      <c r="AE78" s="4838"/>
      <c r="AF78" s="4838"/>
      <c r="AG78" s="4838"/>
      <c r="AH78" s="4839"/>
      <c r="AI78" s="4833" t="s">
        <v>1908</v>
      </c>
      <c r="AJ78" s="4840" t="e">
        <f>+AJ77/AJ76</f>
        <v>#DIV/0!</v>
      </c>
      <c r="AM78" s="4860"/>
    </row>
    <row r="79" spans="1:39" s="4721" customFormat="1">
      <c r="A79" s="1135"/>
      <c r="C79" s="4836"/>
      <c r="D79" s="4837"/>
      <c r="E79" s="4838"/>
      <c r="F79" s="4843"/>
      <c r="G79" s="4838"/>
      <c r="H79" s="4838"/>
      <c r="I79" s="4838"/>
      <c r="J79" s="4838"/>
      <c r="K79" s="4838"/>
      <c r="L79" s="4838"/>
      <c r="M79" s="4843"/>
      <c r="N79" s="4838"/>
      <c r="O79" s="4838"/>
      <c r="P79" s="4838"/>
      <c r="Q79" s="4838"/>
      <c r="R79" s="4838"/>
      <c r="S79" s="4838"/>
      <c r="T79" s="4843"/>
      <c r="U79" s="4838"/>
      <c r="V79" s="4838"/>
      <c r="W79" s="4838"/>
      <c r="X79" s="4838"/>
      <c r="Y79" s="4838"/>
      <c r="Z79" s="4838"/>
      <c r="AA79" s="4843"/>
      <c r="AB79" s="4838"/>
      <c r="AC79" s="4838"/>
      <c r="AD79" s="4838"/>
      <c r="AE79" s="4838"/>
      <c r="AF79" s="4838"/>
      <c r="AG79" s="4838"/>
      <c r="AH79" s="4839"/>
      <c r="AI79" s="4833" t="s">
        <v>1897</v>
      </c>
      <c r="AJ79" s="4834">
        <f>+COUNTA(D80:AH81)</f>
        <v>0</v>
      </c>
      <c r="AM79" s="4860"/>
    </row>
    <row r="80" spans="1:39" s="4721" customFormat="1">
      <c r="A80" s="1135"/>
      <c r="C80" s="4841" t="s">
        <v>1902</v>
      </c>
      <c r="D80" s="4842"/>
      <c r="E80" s="4843"/>
      <c r="F80" s="4866"/>
      <c r="G80" s="4843"/>
      <c r="H80" s="4843"/>
      <c r="I80" s="4843"/>
      <c r="J80" s="4843"/>
      <c r="K80" s="4843"/>
      <c r="L80" s="4843"/>
      <c r="M80" s="4866"/>
      <c r="N80" s="4843"/>
      <c r="O80" s="4843"/>
      <c r="P80" s="4843"/>
      <c r="Q80" s="4843"/>
      <c r="R80" s="4843"/>
      <c r="S80" s="4843"/>
      <c r="T80" s="4866"/>
      <c r="U80" s="4843"/>
      <c r="V80" s="4843"/>
      <c r="W80" s="4843"/>
      <c r="X80" s="4843"/>
      <c r="Y80" s="4843"/>
      <c r="Z80" s="4843"/>
      <c r="AA80" s="4866"/>
      <c r="AB80" s="4843"/>
      <c r="AC80" s="4843"/>
      <c r="AD80" s="4843"/>
      <c r="AE80" s="4843"/>
      <c r="AF80" s="4843"/>
      <c r="AG80" s="4843"/>
      <c r="AH80" s="4844"/>
      <c r="AI80" s="4845" t="s">
        <v>1909</v>
      </c>
      <c r="AJ80" s="4846" t="e">
        <f>+AJ79/AJ76</f>
        <v>#DIV/0!</v>
      </c>
      <c r="AM80" s="4623">
        <f>+COUNTIF(D78:AH79,"休")</f>
        <v>0</v>
      </c>
    </row>
    <row r="81" spans="1:39" s="4721" customFormat="1">
      <c r="A81" s="1135"/>
      <c r="C81" s="4847"/>
      <c r="D81" s="4848"/>
      <c r="E81" s="4849"/>
      <c r="F81" s="4849"/>
      <c r="G81" s="4849"/>
      <c r="H81" s="4849"/>
      <c r="I81" s="4849"/>
      <c r="J81" s="4849"/>
      <c r="K81" s="4849"/>
      <c r="L81" s="4849"/>
      <c r="M81" s="4849"/>
      <c r="N81" s="4849"/>
      <c r="O81" s="4849"/>
      <c r="P81" s="4849"/>
      <c r="Q81" s="4849"/>
      <c r="R81" s="4849"/>
      <c r="S81" s="4849"/>
      <c r="T81" s="4849"/>
      <c r="U81" s="4849"/>
      <c r="V81" s="4849"/>
      <c r="W81" s="4849"/>
      <c r="X81" s="4849"/>
      <c r="Y81" s="4849"/>
      <c r="Z81" s="4849"/>
      <c r="AA81" s="4849"/>
      <c r="AB81" s="4849"/>
      <c r="AC81" s="4849"/>
      <c r="AD81" s="4849"/>
      <c r="AE81" s="4849"/>
      <c r="AF81" s="4849"/>
      <c r="AG81" s="4849"/>
      <c r="AH81" s="4850"/>
      <c r="AI81" s="4851" t="s">
        <v>2018</v>
      </c>
      <c r="AJ81" s="4852" t="str">
        <f>IF(7&gt;AJ76,"対象外",IF(AJ79&gt;=AJ74,"OK","NG"))</f>
        <v>対象外</v>
      </c>
      <c r="AK81" s="4721" t="str">
        <f>IF(AJ81="対象外","←７日間に満たない期間は達成判定の対象外",IF(AJ81="NG","←月単位未達成","←月単位達成"))</f>
        <v>←７日間に満たない期間は達成判定の対象外</v>
      </c>
      <c r="AM81" s="4853" t="str">
        <f>IF(7&gt;AJ76,"対象外",IF(AM80&gt;=AJ74,"OK","NG"))</f>
        <v>対象外</v>
      </c>
    </row>
    <row r="82" spans="1:39" hidden="1">
      <c r="C82" s="4854" t="s">
        <v>2017</v>
      </c>
      <c r="D82" s="4760" t="e">
        <f t="shared" ref="D82:AH82" si="31">IF(AND(DAY(D74)&gt;=22,DAY(D74)&lt;=28,D75="土"),1,0)</f>
        <v>#VALUE!</v>
      </c>
      <c r="E82" s="4760" t="e">
        <f t="shared" si="31"/>
        <v>#VALUE!</v>
      </c>
      <c r="F82" s="4760" t="e">
        <f t="shared" si="31"/>
        <v>#VALUE!</v>
      </c>
      <c r="G82" s="4760" t="e">
        <f t="shared" si="31"/>
        <v>#VALUE!</v>
      </c>
      <c r="H82" s="4760" t="e">
        <f t="shared" si="31"/>
        <v>#VALUE!</v>
      </c>
      <c r="I82" s="4760" t="e">
        <f t="shared" si="31"/>
        <v>#VALUE!</v>
      </c>
      <c r="J82" s="4760" t="e">
        <f t="shared" si="31"/>
        <v>#VALUE!</v>
      </c>
      <c r="K82" s="4760" t="e">
        <f t="shared" si="31"/>
        <v>#VALUE!</v>
      </c>
      <c r="L82" s="4760" t="e">
        <f t="shared" si="31"/>
        <v>#VALUE!</v>
      </c>
      <c r="M82" s="4760" t="e">
        <f t="shared" si="31"/>
        <v>#VALUE!</v>
      </c>
      <c r="N82" s="4760" t="e">
        <f t="shared" si="31"/>
        <v>#VALUE!</v>
      </c>
      <c r="O82" s="4760" t="e">
        <f t="shared" si="31"/>
        <v>#VALUE!</v>
      </c>
      <c r="P82" s="4760" t="e">
        <f t="shared" si="31"/>
        <v>#VALUE!</v>
      </c>
      <c r="Q82" s="4760" t="e">
        <f t="shared" si="31"/>
        <v>#VALUE!</v>
      </c>
      <c r="R82" s="4760" t="e">
        <f t="shared" si="31"/>
        <v>#VALUE!</v>
      </c>
      <c r="S82" s="4760" t="e">
        <f t="shared" si="31"/>
        <v>#VALUE!</v>
      </c>
      <c r="T82" s="4760" t="e">
        <f t="shared" si="31"/>
        <v>#VALUE!</v>
      </c>
      <c r="U82" s="4760" t="e">
        <f t="shared" si="31"/>
        <v>#VALUE!</v>
      </c>
      <c r="V82" s="4760" t="e">
        <f t="shared" si="31"/>
        <v>#VALUE!</v>
      </c>
      <c r="W82" s="4760" t="e">
        <f t="shared" si="31"/>
        <v>#VALUE!</v>
      </c>
      <c r="X82" s="4760" t="e">
        <f t="shared" si="31"/>
        <v>#VALUE!</v>
      </c>
      <c r="Y82" s="4760" t="e">
        <f t="shared" si="31"/>
        <v>#VALUE!</v>
      </c>
      <c r="Z82" s="4760" t="e">
        <f t="shared" si="31"/>
        <v>#VALUE!</v>
      </c>
      <c r="AA82" s="4760" t="e">
        <f t="shared" si="31"/>
        <v>#VALUE!</v>
      </c>
      <c r="AB82" s="4760" t="e">
        <f t="shared" si="31"/>
        <v>#VALUE!</v>
      </c>
      <c r="AC82" s="4760" t="e">
        <f t="shared" si="31"/>
        <v>#VALUE!</v>
      </c>
      <c r="AD82" s="4760" t="e">
        <f t="shared" si="31"/>
        <v>#VALUE!</v>
      </c>
      <c r="AE82" s="4760" t="e">
        <f t="shared" si="31"/>
        <v>#VALUE!</v>
      </c>
      <c r="AF82" s="4760" t="e">
        <f t="shared" si="31"/>
        <v>#VALUE!</v>
      </c>
      <c r="AG82" s="4760" t="e">
        <f t="shared" si="31"/>
        <v>#VALUE!</v>
      </c>
      <c r="AH82" s="4760" t="e">
        <f t="shared" si="31"/>
        <v>#VALUE!</v>
      </c>
      <c r="AI82" s="4773" t="s">
        <v>2014</v>
      </c>
      <c r="AJ82" s="4855">
        <f>_xlfn.AGGREGATE(9,6,D82:AH82)</f>
        <v>0</v>
      </c>
      <c r="AK82" s="4721"/>
    </row>
    <row r="83" spans="1:39" hidden="1">
      <c r="C83" s="4854" t="s">
        <v>2016</v>
      </c>
      <c r="D83" s="4856" t="e">
        <f t="shared" ref="D83:AH83" si="32">IF(AND(DAY(D74)&gt;=22,DAY(D74)&lt;=28,D75="土",OR(D80="休",D80="雨")),1,0)</f>
        <v>#VALUE!</v>
      </c>
      <c r="E83" s="4856" t="e">
        <f t="shared" si="32"/>
        <v>#VALUE!</v>
      </c>
      <c r="F83" s="4856" t="e">
        <f t="shared" si="32"/>
        <v>#VALUE!</v>
      </c>
      <c r="G83" s="4856" t="e">
        <f t="shared" si="32"/>
        <v>#VALUE!</v>
      </c>
      <c r="H83" s="4856" t="e">
        <f t="shared" si="32"/>
        <v>#VALUE!</v>
      </c>
      <c r="I83" s="4856" t="e">
        <f t="shared" si="32"/>
        <v>#VALUE!</v>
      </c>
      <c r="J83" s="4856" t="e">
        <f t="shared" si="32"/>
        <v>#VALUE!</v>
      </c>
      <c r="K83" s="4856" t="e">
        <f t="shared" si="32"/>
        <v>#VALUE!</v>
      </c>
      <c r="L83" s="4856" t="e">
        <f t="shared" si="32"/>
        <v>#VALUE!</v>
      </c>
      <c r="M83" s="4856" t="e">
        <f t="shared" si="32"/>
        <v>#VALUE!</v>
      </c>
      <c r="N83" s="4856" t="e">
        <f t="shared" si="32"/>
        <v>#VALUE!</v>
      </c>
      <c r="O83" s="4856" t="e">
        <f t="shared" si="32"/>
        <v>#VALUE!</v>
      </c>
      <c r="P83" s="4856" t="e">
        <f t="shared" si="32"/>
        <v>#VALUE!</v>
      </c>
      <c r="Q83" s="4856" t="e">
        <f t="shared" si="32"/>
        <v>#VALUE!</v>
      </c>
      <c r="R83" s="4856" t="e">
        <f t="shared" si="32"/>
        <v>#VALUE!</v>
      </c>
      <c r="S83" s="4856" t="e">
        <f t="shared" si="32"/>
        <v>#VALUE!</v>
      </c>
      <c r="T83" s="4856" t="e">
        <f t="shared" si="32"/>
        <v>#VALUE!</v>
      </c>
      <c r="U83" s="4856" t="e">
        <f t="shared" si="32"/>
        <v>#VALUE!</v>
      </c>
      <c r="V83" s="4856" t="e">
        <f t="shared" si="32"/>
        <v>#VALUE!</v>
      </c>
      <c r="W83" s="4856" t="e">
        <f t="shared" si="32"/>
        <v>#VALUE!</v>
      </c>
      <c r="X83" s="4856" t="e">
        <f t="shared" si="32"/>
        <v>#VALUE!</v>
      </c>
      <c r="Y83" s="4856" t="e">
        <f t="shared" si="32"/>
        <v>#VALUE!</v>
      </c>
      <c r="Z83" s="4856" t="e">
        <f t="shared" si="32"/>
        <v>#VALUE!</v>
      </c>
      <c r="AA83" s="4856" t="e">
        <f t="shared" si="32"/>
        <v>#VALUE!</v>
      </c>
      <c r="AB83" s="4856" t="e">
        <f t="shared" si="32"/>
        <v>#VALUE!</v>
      </c>
      <c r="AC83" s="4856" t="e">
        <f t="shared" si="32"/>
        <v>#VALUE!</v>
      </c>
      <c r="AD83" s="4856" t="e">
        <f t="shared" si="32"/>
        <v>#VALUE!</v>
      </c>
      <c r="AE83" s="4856" t="e">
        <f t="shared" si="32"/>
        <v>#VALUE!</v>
      </c>
      <c r="AF83" s="4856" t="e">
        <f t="shared" si="32"/>
        <v>#VALUE!</v>
      </c>
      <c r="AG83" s="4856" t="e">
        <f t="shared" si="32"/>
        <v>#VALUE!</v>
      </c>
      <c r="AH83" s="4856" t="e">
        <f t="shared" si="32"/>
        <v>#VALUE!</v>
      </c>
      <c r="AI83" s="4857" t="s">
        <v>2012</v>
      </c>
      <c r="AJ83" s="4855">
        <f>_xlfn.AGGREGATE(9,6,D83:AH83)</f>
        <v>0</v>
      </c>
      <c r="AK83" s="4721"/>
    </row>
    <row r="84" spans="1:39" hidden="1">
      <c r="C84" s="4854" t="s">
        <v>2015</v>
      </c>
      <c r="D84" s="4760" t="e">
        <f t="shared" ref="D84:AH84" si="33">IF(AND(DAY(D74)&gt;=8,DAY(D74)&lt;=14,D75="土"),1,0)</f>
        <v>#VALUE!</v>
      </c>
      <c r="E84" s="4760" t="e">
        <f t="shared" si="33"/>
        <v>#VALUE!</v>
      </c>
      <c r="F84" s="4760" t="e">
        <f t="shared" si="33"/>
        <v>#VALUE!</v>
      </c>
      <c r="G84" s="4760" t="e">
        <f t="shared" si="33"/>
        <v>#VALUE!</v>
      </c>
      <c r="H84" s="4760" t="e">
        <f t="shared" si="33"/>
        <v>#VALUE!</v>
      </c>
      <c r="I84" s="4760" t="e">
        <f t="shared" si="33"/>
        <v>#VALUE!</v>
      </c>
      <c r="J84" s="4760" t="e">
        <f t="shared" si="33"/>
        <v>#VALUE!</v>
      </c>
      <c r="K84" s="4760" t="e">
        <f t="shared" si="33"/>
        <v>#VALUE!</v>
      </c>
      <c r="L84" s="4760" t="e">
        <f t="shared" si="33"/>
        <v>#VALUE!</v>
      </c>
      <c r="M84" s="4760" t="e">
        <f t="shared" si="33"/>
        <v>#VALUE!</v>
      </c>
      <c r="N84" s="4760" t="e">
        <f t="shared" si="33"/>
        <v>#VALUE!</v>
      </c>
      <c r="O84" s="4760" t="e">
        <f t="shared" si="33"/>
        <v>#VALUE!</v>
      </c>
      <c r="P84" s="4760" t="e">
        <f t="shared" si="33"/>
        <v>#VALUE!</v>
      </c>
      <c r="Q84" s="4760" t="e">
        <f t="shared" si="33"/>
        <v>#VALUE!</v>
      </c>
      <c r="R84" s="4760" t="e">
        <f t="shared" si="33"/>
        <v>#VALUE!</v>
      </c>
      <c r="S84" s="4760" t="e">
        <f t="shared" si="33"/>
        <v>#VALUE!</v>
      </c>
      <c r="T84" s="4760" t="e">
        <f t="shared" si="33"/>
        <v>#VALUE!</v>
      </c>
      <c r="U84" s="4760" t="e">
        <f t="shared" si="33"/>
        <v>#VALUE!</v>
      </c>
      <c r="V84" s="4760" t="e">
        <f t="shared" si="33"/>
        <v>#VALUE!</v>
      </c>
      <c r="W84" s="4760" t="e">
        <f t="shared" si="33"/>
        <v>#VALUE!</v>
      </c>
      <c r="X84" s="4760" t="e">
        <f t="shared" si="33"/>
        <v>#VALUE!</v>
      </c>
      <c r="Y84" s="4760" t="e">
        <f t="shared" si="33"/>
        <v>#VALUE!</v>
      </c>
      <c r="Z84" s="4760" t="e">
        <f t="shared" si="33"/>
        <v>#VALUE!</v>
      </c>
      <c r="AA84" s="4760" t="e">
        <f t="shared" si="33"/>
        <v>#VALUE!</v>
      </c>
      <c r="AB84" s="4760" t="e">
        <f t="shared" si="33"/>
        <v>#VALUE!</v>
      </c>
      <c r="AC84" s="4760" t="e">
        <f t="shared" si="33"/>
        <v>#VALUE!</v>
      </c>
      <c r="AD84" s="4760" t="e">
        <f t="shared" si="33"/>
        <v>#VALUE!</v>
      </c>
      <c r="AE84" s="4760" t="e">
        <f t="shared" si="33"/>
        <v>#VALUE!</v>
      </c>
      <c r="AF84" s="4760" t="e">
        <f t="shared" si="33"/>
        <v>#VALUE!</v>
      </c>
      <c r="AG84" s="4760" t="e">
        <f t="shared" si="33"/>
        <v>#VALUE!</v>
      </c>
      <c r="AH84" s="4760" t="e">
        <f t="shared" si="33"/>
        <v>#VALUE!</v>
      </c>
      <c r="AI84" s="4773" t="s">
        <v>2014</v>
      </c>
      <c r="AJ84" s="4855">
        <f>_xlfn.AGGREGATE(9,6,D84:AH84)</f>
        <v>0</v>
      </c>
      <c r="AK84" s="4721"/>
    </row>
    <row r="85" spans="1:39" hidden="1">
      <c r="C85" s="4854" t="s">
        <v>2013</v>
      </c>
      <c r="D85" s="4856" t="e">
        <f t="shared" ref="D85:AH85" si="34">IF(AND(DAY(D74)&gt;=8,DAY(D74)&lt;=14,D75="土",OR(D80="休",D80="雨")),1,0)</f>
        <v>#VALUE!</v>
      </c>
      <c r="E85" s="4856" t="e">
        <f t="shared" si="34"/>
        <v>#VALUE!</v>
      </c>
      <c r="F85" s="4856" t="e">
        <f t="shared" si="34"/>
        <v>#VALUE!</v>
      </c>
      <c r="G85" s="4856" t="e">
        <f t="shared" si="34"/>
        <v>#VALUE!</v>
      </c>
      <c r="H85" s="4856" t="e">
        <f t="shared" si="34"/>
        <v>#VALUE!</v>
      </c>
      <c r="I85" s="4856" t="e">
        <f t="shared" si="34"/>
        <v>#VALUE!</v>
      </c>
      <c r="J85" s="4856" t="e">
        <f t="shared" si="34"/>
        <v>#VALUE!</v>
      </c>
      <c r="K85" s="4856" t="e">
        <f t="shared" si="34"/>
        <v>#VALUE!</v>
      </c>
      <c r="L85" s="4856" t="e">
        <f t="shared" si="34"/>
        <v>#VALUE!</v>
      </c>
      <c r="M85" s="4856" t="e">
        <f t="shared" si="34"/>
        <v>#VALUE!</v>
      </c>
      <c r="N85" s="4856" t="e">
        <f t="shared" si="34"/>
        <v>#VALUE!</v>
      </c>
      <c r="O85" s="4856" t="e">
        <f t="shared" si="34"/>
        <v>#VALUE!</v>
      </c>
      <c r="P85" s="4856" t="e">
        <f t="shared" si="34"/>
        <v>#VALUE!</v>
      </c>
      <c r="Q85" s="4856" t="e">
        <f t="shared" si="34"/>
        <v>#VALUE!</v>
      </c>
      <c r="R85" s="4856" t="e">
        <f t="shared" si="34"/>
        <v>#VALUE!</v>
      </c>
      <c r="S85" s="4856" t="e">
        <f t="shared" si="34"/>
        <v>#VALUE!</v>
      </c>
      <c r="T85" s="4856" t="e">
        <f t="shared" si="34"/>
        <v>#VALUE!</v>
      </c>
      <c r="U85" s="4856" t="e">
        <f t="shared" si="34"/>
        <v>#VALUE!</v>
      </c>
      <c r="V85" s="4856" t="e">
        <f t="shared" si="34"/>
        <v>#VALUE!</v>
      </c>
      <c r="W85" s="4856" t="e">
        <f t="shared" si="34"/>
        <v>#VALUE!</v>
      </c>
      <c r="X85" s="4856" t="e">
        <f t="shared" si="34"/>
        <v>#VALUE!</v>
      </c>
      <c r="Y85" s="4856" t="e">
        <f t="shared" si="34"/>
        <v>#VALUE!</v>
      </c>
      <c r="Z85" s="4856" t="e">
        <f t="shared" si="34"/>
        <v>#VALUE!</v>
      </c>
      <c r="AA85" s="4856" t="e">
        <f t="shared" si="34"/>
        <v>#VALUE!</v>
      </c>
      <c r="AB85" s="4856" t="e">
        <f t="shared" si="34"/>
        <v>#VALUE!</v>
      </c>
      <c r="AC85" s="4856" t="e">
        <f t="shared" si="34"/>
        <v>#VALUE!</v>
      </c>
      <c r="AD85" s="4856" t="e">
        <f t="shared" si="34"/>
        <v>#VALUE!</v>
      </c>
      <c r="AE85" s="4856" t="e">
        <f t="shared" si="34"/>
        <v>#VALUE!</v>
      </c>
      <c r="AF85" s="4856" t="e">
        <f t="shared" si="34"/>
        <v>#VALUE!</v>
      </c>
      <c r="AG85" s="4856" t="e">
        <f t="shared" si="34"/>
        <v>#VALUE!</v>
      </c>
      <c r="AH85" s="4856" t="e">
        <f t="shared" si="34"/>
        <v>#VALUE!</v>
      </c>
      <c r="AI85" s="4857" t="s">
        <v>2012</v>
      </c>
      <c r="AJ85" s="4855">
        <f>_xlfn.AGGREGATE(9,6,D85:AH85)</f>
        <v>0</v>
      </c>
      <c r="AK85" s="4721"/>
    </row>
    <row r="86" spans="1:39" s="4721" customFormat="1">
      <c r="A86" s="1135"/>
      <c r="C86" s="4616"/>
      <c r="D86" s="4616"/>
      <c r="E86" s="4616"/>
      <c r="F86" s="4616"/>
      <c r="G86" s="4616"/>
      <c r="H86" s="4616"/>
      <c r="I86" s="4616"/>
      <c r="J86" s="4616"/>
      <c r="K86" s="4616"/>
      <c r="L86" s="4616"/>
      <c r="M86" s="4616"/>
      <c r="N86" s="4616"/>
      <c r="O86" s="4616"/>
      <c r="P86" s="4616"/>
      <c r="Q86" s="4616"/>
      <c r="R86" s="4616"/>
      <c r="S86" s="4616"/>
      <c r="T86" s="4616"/>
      <c r="U86" s="4616"/>
      <c r="V86" s="4616"/>
      <c r="W86" s="4616"/>
      <c r="X86" s="4616"/>
      <c r="Y86" s="4616"/>
      <c r="Z86" s="4616"/>
      <c r="AA86" s="4616"/>
      <c r="AB86" s="4616"/>
      <c r="AC86" s="4616"/>
      <c r="AD86" s="4616"/>
      <c r="AE86" s="4616"/>
      <c r="AF86" s="4616"/>
      <c r="AG86" s="4616"/>
      <c r="AH86" s="4616"/>
      <c r="AJ86" s="4616"/>
      <c r="AM86" s="4860"/>
    </row>
    <row r="87" spans="1:39" hidden="1">
      <c r="D87" s="4529" t="e">
        <f>YEAR(D90)</f>
        <v>#VALUE!</v>
      </c>
      <c r="E87" s="4529" t="e">
        <f>MONTH(D90)</f>
        <v>#VALUE!</v>
      </c>
    </row>
    <row r="88" spans="1:39">
      <c r="C88" s="4717" t="s">
        <v>2022</v>
      </c>
      <c r="D88" s="4628" t="e">
        <f>D90</f>
        <v>#VALUE!</v>
      </c>
      <c r="E88" s="4629"/>
      <c r="F88" s="4629"/>
      <c r="G88" s="4629"/>
      <c r="H88" s="4629"/>
      <c r="I88" s="4629"/>
      <c r="J88" s="4629"/>
      <c r="K88" s="4629"/>
      <c r="L88" s="4629"/>
      <c r="M88" s="4629"/>
      <c r="N88" s="4629"/>
      <c r="O88" s="4629"/>
      <c r="P88" s="4629"/>
      <c r="Q88" s="4629"/>
      <c r="R88" s="4629"/>
      <c r="S88" s="4629"/>
      <c r="T88" s="4629"/>
      <c r="U88" s="4629"/>
      <c r="V88" s="4629"/>
      <c r="W88" s="4629"/>
      <c r="X88" s="4629"/>
      <c r="Y88" s="4629"/>
      <c r="Z88" s="4629"/>
      <c r="AA88" s="4629"/>
      <c r="AB88" s="4629"/>
      <c r="AC88" s="4629"/>
      <c r="AD88" s="4629"/>
      <c r="AE88" s="4629"/>
      <c r="AF88" s="4629"/>
      <c r="AG88" s="4629"/>
      <c r="AH88" s="4629"/>
      <c r="AI88" s="4629"/>
      <c r="AJ88" s="4824"/>
    </row>
    <row r="89" spans="1:39" hidden="1">
      <c r="C89" s="4718"/>
      <c r="D89" s="4640" t="e">
        <f>DATE($D87,$E87,1)</f>
        <v>#VALUE!</v>
      </c>
      <c r="E89" s="4640" t="e">
        <f t="shared" ref="E89:AH89" si="35">D89+1</f>
        <v>#VALUE!</v>
      </c>
      <c r="F89" s="4640" t="e">
        <f t="shared" si="35"/>
        <v>#VALUE!</v>
      </c>
      <c r="G89" s="4640" t="e">
        <f t="shared" si="35"/>
        <v>#VALUE!</v>
      </c>
      <c r="H89" s="4640" t="e">
        <f t="shared" si="35"/>
        <v>#VALUE!</v>
      </c>
      <c r="I89" s="4640" t="e">
        <f t="shared" si="35"/>
        <v>#VALUE!</v>
      </c>
      <c r="J89" s="4640" t="e">
        <f t="shared" si="35"/>
        <v>#VALUE!</v>
      </c>
      <c r="K89" s="4640" t="e">
        <f t="shared" si="35"/>
        <v>#VALUE!</v>
      </c>
      <c r="L89" s="4640" t="e">
        <f t="shared" si="35"/>
        <v>#VALUE!</v>
      </c>
      <c r="M89" s="4640" t="e">
        <f t="shared" si="35"/>
        <v>#VALUE!</v>
      </c>
      <c r="N89" s="4640" t="e">
        <f t="shared" si="35"/>
        <v>#VALUE!</v>
      </c>
      <c r="O89" s="4640" t="e">
        <f t="shared" si="35"/>
        <v>#VALUE!</v>
      </c>
      <c r="P89" s="4640" t="e">
        <f t="shared" si="35"/>
        <v>#VALUE!</v>
      </c>
      <c r="Q89" s="4640" t="e">
        <f t="shared" si="35"/>
        <v>#VALUE!</v>
      </c>
      <c r="R89" s="4640" t="e">
        <f t="shared" si="35"/>
        <v>#VALUE!</v>
      </c>
      <c r="S89" s="4640" t="e">
        <f t="shared" si="35"/>
        <v>#VALUE!</v>
      </c>
      <c r="T89" s="4640" t="e">
        <f t="shared" si="35"/>
        <v>#VALUE!</v>
      </c>
      <c r="U89" s="4640" t="e">
        <f t="shared" si="35"/>
        <v>#VALUE!</v>
      </c>
      <c r="V89" s="4640" t="e">
        <f t="shared" si="35"/>
        <v>#VALUE!</v>
      </c>
      <c r="W89" s="4640" t="e">
        <f t="shared" si="35"/>
        <v>#VALUE!</v>
      </c>
      <c r="X89" s="4640" t="e">
        <f t="shared" si="35"/>
        <v>#VALUE!</v>
      </c>
      <c r="Y89" s="4640" t="e">
        <f t="shared" si="35"/>
        <v>#VALUE!</v>
      </c>
      <c r="Z89" s="4640" t="e">
        <f t="shared" si="35"/>
        <v>#VALUE!</v>
      </c>
      <c r="AA89" s="4640" t="e">
        <f t="shared" si="35"/>
        <v>#VALUE!</v>
      </c>
      <c r="AB89" s="4640" t="e">
        <f t="shared" si="35"/>
        <v>#VALUE!</v>
      </c>
      <c r="AC89" s="4640" t="e">
        <f t="shared" si="35"/>
        <v>#VALUE!</v>
      </c>
      <c r="AD89" s="4640" t="e">
        <f t="shared" si="35"/>
        <v>#VALUE!</v>
      </c>
      <c r="AE89" s="4640" t="e">
        <f t="shared" si="35"/>
        <v>#VALUE!</v>
      </c>
      <c r="AF89" s="4640" t="e">
        <f t="shared" si="35"/>
        <v>#VALUE!</v>
      </c>
      <c r="AG89" s="4640" t="e">
        <f t="shared" si="35"/>
        <v>#VALUE!</v>
      </c>
      <c r="AH89" s="4640" t="e">
        <f t="shared" si="35"/>
        <v>#VALUE!</v>
      </c>
      <c r="AI89" s="4858"/>
      <c r="AJ89" s="4859"/>
    </row>
    <row r="90" spans="1:39">
      <c r="C90" s="4719" t="s">
        <v>1655</v>
      </c>
      <c r="D90" s="4720" t="e">
        <f>IF(EDATE(D73,1)&gt;$H$5,"",EDATE(D73,1))</f>
        <v>#VALUE!</v>
      </c>
      <c r="E90" s="4640" t="e">
        <f t="shared" ref="E90:AH90" si="36">IF(E89&gt;$H$5,"",IF(D90=EOMONTH(DATE($D87,$E87,1),0),"",IF(D90="","",D90+1)))</f>
        <v>#VALUE!</v>
      </c>
      <c r="F90" s="4640" t="e">
        <f t="shared" si="36"/>
        <v>#VALUE!</v>
      </c>
      <c r="G90" s="4640" t="e">
        <f t="shared" si="36"/>
        <v>#VALUE!</v>
      </c>
      <c r="H90" s="4640" t="e">
        <f t="shared" si="36"/>
        <v>#VALUE!</v>
      </c>
      <c r="I90" s="4640" t="e">
        <f t="shared" si="36"/>
        <v>#VALUE!</v>
      </c>
      <c r="J90" s="4640" t="e">
        <f t="shared" si="36"/>
        <v>#VALUE!</v>
      </c>
      <c r="K90" s="4640" t="e">
        <f t="shared" si="36"/>
        <v>#VALUE!</v>
      </c>
      <c r="L90" s="4640" t="e">
        <f t="shared" si="36"/>
        <v>#VALUE!</v>
      </c>
      <c r="M90" s="4640" t="e">
        <f t="shared" si="36"/>
        <v>#VALUE!</v>
      </c>
      <c r="N90" s="4640" t="e">
        <f t="shared" si="36"/>
        <v>#VALUE!</v>
      </c>
      <c r="O90" s="4640" t="e">
        <f t="shared" si="36"/>
        <v>#VALUE!</v>
      </c>
      <c r="P90" s="4640" t="e">
        <f t="shared" si="36"/>
        <v>#VALUE!</v>
      </c>
      <c r="Q90" s="4640" t="e">
        <f t="shared" si="36"/>
        <v>#VALUE!</v>
      </c>
      <c r="R90" s="4640" t="e">
        <f t="shared" si="36"/>
        <v>#VALUE!</v>
      </c>
      <c r="S90" s="4640" t="e">
        <f t="shared" si="36"/>
        <v>#VALUE!</v>
      </c>
      <c r="T90" s="4640" t="e">
        <f t="shared" si="36"/>
        <v>#VALUE!</v>
      </c>
      <c r="U90" s="4640" t="e">
        <f t="shared" si="36"/>
        <v>#VALUE!</v>
      </c>
      <c r="V90" s="4640" t="e">
        <f t="shared" si="36"/>
        <v>#VALUE!</v>
      </c>
      <c r="W90" s="4640" t="e">
        <f t="shared" si="36"/>
        <v>#VALUE!</v>
      </c>
      <c r="X90" s="4640" t="e">
        <f t="shared" si="36"/>
        <v>#VALUE!</v>
      </c>
      <c r="Y90" s="4640" t="e">
        <f t="shared" si="36"/>
        <v>#VALUE!</v>
      </c>
      <c r="Z90" s="4640" t="e">
        <f t="shared" si="36"/>
        <v>#VALUE!</v>
      </c>
      <c r="AA90" s="4640" t="e">
        <f t="shared" si="36"/>
        <v>#VALUE!</v>
      </c>
      <c r="AB90" s="4640" t="e">
        <f t="shared" si="36"/>
        <v>#VALUE!</v>
      </c>
      <c r="AC90" s="4640" t="e">
        <f t="shared" si="36"/>
        <v>#VALUE!</v>
      </c>
      <c r="AD90" s="4640" t="e">
        <f t="shared" si="36"/>
        <v>#VALUE!</v>
      </c>
      <c r="AE90" s="4640" t="e">
        <f t="shared" si="36"/>
        <v>#VALUE!</v>
      </c>
      <c r="AF90" s="4640" t="e">
        <f t="shared" si="36"/>
        <v>#VALUE!</v>
      </c>
      <c r="AG90" s="4640" t="e">
        <f t="shared" si="36"/>
        <v>#VALUE!</v>
      </c>
      <c r="AH90" s="4640" t="e">
        <f t="shared" si="36"/>
        <v>#VALUE!</v>
      </c>
      <c r="AI90" s="4827" t="s">
        <v>2021</v>
      </c>
      <c r="AJ90" s="4828">
        <f>+COUNTIFS(D91:AH91,"土",D92:AH92,"")+COUNTIFS(D91:AH91,"日",D92:AH92,"")</f>
        <v>0</v>
      </c>
    </row>
    <row r="91" spans="1:39" s="4721" customFormat="1">
      <c r="A91" s="1135"/>
      <c r="C91" s="4722" t="s">
        <v>1905</v>
      </c>
      <c r="D91" s="4723" t="str">
        <f t="shared" ref="D91:AH91" si="37">IFERROR(TEXT(WEEKDAY(+D90),"aaa"),"")</f>
        <v/>
      </c>
      <c r="E91" s="4723" t="str">
        <f t="shared" si="37"/>
        <v/>
      </c>
      <c r="F91" s="4723" t="str">
        <f t="shared" si="37"/>
        <v/>
      </c>
      <c r="G91" s="4723" t="str">
        <f t="shared" si="37"/>
        <v/>
      </c>
      <c r="H91" s="4723" t="str">
        <f t="shared" si="37"/>
        <v/>
      </c>
      <c r="I91" s="4723" t="str">
        <f t="shared" si="37"/>
        <v/>
      </c>
      <c r="J91" s="4723" t="str">
        <f t="shared" si="37"/>
        <v/>
      </c>
      <c r="K91" s="4723" t="str">
        <f t="shared" si="37"/>
        <v/>
      </c>
      <c r="L91" s="4723" t="str">
        <f t="shared" si="37"/>
        <v/>
      </c>
      <c r="M91" s="4723" t="str">
        <f t="shared" si="37"/>
        <v/>
      </c>
      <c r="N91" s="4723" t="str">
        <f t="shared" si="37"/>
        <v/>
      </c>
      <c r="O91" s="4723" t="str">
        <f t="shared" si="37"/>
        <v/>
      </c>
      <c r="P91" s="4723" t="str">
        <f t="shared" si="37"/>
        <v/>
      </c>
      <c r="Q91" s="4723" t="str">
        <f t="shared" si="37"/>
        <v/>
      </c>
      <c r="R91" s="4723" t="str">
        <f t="shared" si="37"/>
        <v/>
      </c>
      <c r="S91" s="4723" t="str">
        <f t="shared" si="37"/>
        <v/>
      </c>
      <c r="T91" s="4723" t="str">
        <f t="shared" si="37"/>
        <v/>
      </c>
      <c r="U91" s="4723" t="str">
        <f t="shared" si="37"/>
        <v/>
      </c>
      <c r="V91" s="4723" t="str">
        <f t="shared" si="37"/>
        <v/>
      </c>
      <c r="W91" s="4723" t="str">
        <f t="shared" si="37"/>
        <v/>
      </c>
      <c r="X91" s="4723" t="str">
        <f t="shared" si="37"/>
        <v/>
      </c>
      <c r="Y91" s="4723" t="str">
        <f t="shared" si="37"/>
        <v/>
      </c>
      <c r="Z91" s="4723" t="str">
        <f t="shared" si="37"/>
        <v/>
      </c>
      <c r="AA91" s="4723" t="str">
        <f t="shared" si="37"/>
        <v/>
      </c>
      <c r="AB91" s="4723" t="str">
        <f t="shared" si="37"/>
        <v/>
      </c>
      <c r="AC91" s="4723" t="str">
        <f t="shared" si="37"/>
        <v/>
      </c>
      <c r="AD91" s="4723" t="str">
        <f t="shared" si="37"/>
        <v/>
      </c>
      <c r="AE91" s="4723" t="str">
        <f t="shared" si="37"/>
        <v/>
      </c>
      <c r="AF91" s="4723" t="str">
        <f t="shared" si="37"/>
        <v/>
      </c>
      <c r="AG91" s="4723" t="str">
        <f t="shared" si="37"/>
        <v/>
      </c>
      <c r="AH91" s="4723" t="str">
        <f t="shared" si="37"/>
        <v/>
      </c>
      <c r="AI91" s="4827" t="s">
        <v>2020</v>
      </c>
      <c r="AJ91" s="4828">
        <f>+COUNTIF(D92:AH92,"夏休")+COUNTIF(D92:AH92,"冬休")+COUNTIF(D92:AH92,"中止")</f>
        <v>0</v>
      </c>
      <c r="AM91" s="4860"/>
    </row>
    <row r="92" spans="1:39" s="4721" customFormat="1" ht="13.5" customHeight="1">
      <c r="A92" s="1135"/>
      <c r="C92" s="4829" t="s">
        <v>2019</v>
      </c>
      <c r="D92" s="4830"/>
      <c r="E92" s="4831"/>
      <c r="F92" s="4831"/>
      <c r="G92" s="4831"/>
      <c r="H92" s="4831"/>
      <c r="I92" s="4831"/>
      <c r="J92" s="4831"/>
      <c r="K92" s="4831"/>
      <c r="L92" s="4831"/>
      <c r="M92" s="4831"/>
      <c r="N92" s="4831"/>
      <c r="O92" s="4831"/>
      <c r="P92" s="4831"/>
      <c r="Q92" s="4831"/>
      <c r="R92" s="4831"/>
      <c r="S92" s="4831"/>
      <c r="T92" s="4831"/>
      <c r="U92" s="4831"/>
      <c r="V92" s="4831"/>
      <c r="W92" s="4831"/>
      <c r="X92" s="4831"/>
      <c r="Y92" s="4831"/>
      <c r="Z92" s="4831"/>
      <c r="AA92" s="4831"/>
      <c r="AB92" s="4831"/>
      <c r="AC92" s="4831"/>
      <c r="AD92" s="4831"/>
      <c r="AE92" s="4831"/>
      <c r="AF92" s="4831"/>
      <c r="AG92" s="4831"/>
      <c r="AH92" s="4832"/>
      <c r="AI92" s="4833" t="s">
        <v>1906</v>
      </c>
      <c r="AJ92" s="4834">
        <f>COUNT(D90:AH90)-AJ91</f>
        <v>0</v>
      </c>
      <c r="AM92" s="4860"/>
    </row>
    <row r="93" spans="1:39" s="4721" customFormat="1" ht="13.5" customHeight="1">
      <c r="A93" s="1135"/>
      <c r="C93" s="4835"/>
      <c r="D93" s="4830"/>
      <c r="E93" s="4831"/>
      <c r="F93" s="4831"/>
      <c r="G93" s="4831"/>
      <c r="H93" s="4831"/>
      <c r="I93" s="4831"/>
      <c r="J93" s="4831"/>
      <c r="K93" s="4831"/>
      <c r="L93" s="4831"/>
      <c r="M93" s="4831"/>
      <c r="N93" s="4831"/>
      <c r="O93" s="4831"/>
      <c r="P93" s="4831"/>
      <c r="Q93" s="4831"/>
      <c r="R93" s="4831"/>
      <c r="S93" s="4831"/>
      <c r="T93" s="4831"/>
      <c r="U93" s="4831"/>
      <c r="V93" s="4831"/>
      <c r="W93" s="4831"/>
      <c r="X93" s="4831"/>
      <c r="Y93" s="4831"/>
      <c r="Z93" s="4831"/>
      <c r="AA93" s="4831"/>
      <c r="AB93" s="4831"/>
      <c r="AC93" s="4831"/>
      <c r="AD93" s="4831"/>
      <c r="AE93" s="4831"/>
      <c r="AF93" s="4831"/>
      <c r="AG93" s="4831"/>
      <c r="AH93" s="4832"/>
      <c r="AI93" s="4833" t="s">
        <v>1907</v>
      </c>
      <c r="AJ93" s="4834">
        <f>+COUNTIF(D94:AH95,"休")</f>
        <v>0</v>
      </c>
      <c r="AK93" s="4721" t="e">
        <f>IF(AJ94&gt;0.285,"",IF(AJ93&lt;AJ90,"←計画日数が足りません",""))</f>
        <v>#DIV/0!</v>
      </c>
      <c r="AM93" s="4860"/>
    </row>
    <row r="94" spans="1:39" s="4721" customFormat="1" ht="13.5" customHeight="1">
      <c r="A94" s="1135"/>
      <c r="C94" s="4836" t="s">
        <v>1899</v>
      </c>
      <c r="D94" s="4837"/>
      <c r="E94" s="4838"/>
      <c r="F94" s="4838"/>
      <c r="G94" s="4838"/>
      <c r="H94" s="4838"/>
      <c r="I94" s="4838"/>
      <c r="J94" s="4843"/>
      <c r="K94" s="4838"/>
      <c r="L94" s="4838"/>
      <c r="M94" s="4838"/>
      <c r="N94" s="4838"/>
      <c r="O94" s="4838"/>
      <c r="P94" s="4838"/>
      <c r="Q94" s="4843"/>
      <c r="R94" s="4838"/>
      <c r="S94" s="4838"/>
      <c r="T94" s="4838"/>
      <c r="U94" s="4838"/>
      <c r="V94" s="4838"/>
      <c r="W94" s="4838"/>
      <c r="X94" s="4843"/>
      <c r="Y94" s="4838"/>
      <c r="Z94" s="4838"/>
      <c r="AA94" s="4838"/>
      <c r="AB94" s="4838"/>
      <c r="AC94" s="4838"/>
      <c r="AD94" s="4838"/>
      <c r="AE94" s="4843"/>
      <c r="AF94" s="4838"/>
      <c r="AG94" s="4838"/>
      <c r="AH94" s="4839"/>
      <c r="AI94" s="4833" t="s">
        <v>1908</v>
      </c>
      <c r="AJ94" s="4840" t="e">
        <f>+AJ93/AJ92</f>
        <v>#DIV/0!</v>
      </c>
      <c r="AM94" s="4860"/>
    </row>
    <row r="95" spans="1:39" s="4721" customFormat="1">
      <c r="A95" s="1135"/>
      <c r="C95" s="4836"/>
      <c r="D95" s="4837"/>
      <c r="E95" s="4838"/>
      <c r="F95" s="4838"/>
      <c r="G95" s="4838"/>
      <c r="H95" s="4838"/>
      <c r="I95" s="4838"/>
      <c r="J95" s="4843"/>
      <c r="K95" s="4838"/>
      <c r="L95" s="4838"/>
      <c r="M95" s="4838"/>
      <c r="N95" s="4838"/>
      <c r="O95" s="4838"/>
      <c r="P95" s="4838"/>
      <c r="Q95" s="4843"/>
      <c r="R95" s="4838"/>
      <c r="S95" s="4838"/>
      <c r="T95" s="4838"/>
      <c r="U95" s="4838"/>
      <c r="V95" s="4838"/>
      <c r="W95" s="4838"/>
      <c r="X95" s="4843"/>
      <c r="Y95" s="4838"/>
      <c r="Z95" s="4838"/>
      <c r="AA95" s="4838"/>
      <c r="AB95" s="4838"/>
      <c r="AC95" s="4838"/>
      <c r="AD95" s="4838"/>
      <c r="AE95" s="4843"/>
      <c r="AF95" s="4838"/>
      <c r="AG95" s="4838"/>
      <c r="AH95" s="4839"/>
      <c r="AI95" s="4833" t="s">
        <v>1897</v>
      </c>
      <c r="AJ95" s="4834">
        <f>+COUNTA(D96:AH97)</f>
        <v>0</v>
      </c>
      <c r="AM95" s="4860"/>
    </row>
    <row r="96" spans="1:39" s="4721" customFormat="1">
      <c r="A96" s="1135"/>
      <c r="C96" s="4841" t="s">
        <v>1902</v>
      </c>
      <c r="D96" s="4842"/>
      <c r="E96" s="4843"/>
      <c r="F96" s="4843"/>
      <c r="G96" s="4843"/>
      <c r="H96" s="4843"/>
      <c r="I96" s="4843"/>
      <c r="J96" s="4866"/>
      <c r="K96" s="4843"/>
      <c r="L96" s="4843"/>
      <c r="M96" s="4843"/>
      <c r="N96" s="4843"/>
      <c r="O96" s="4843"/>
      <c r="P96" s="4843"/>
      <c r="Q96" s="4866"/>
      <c r="R96" s="4843"/>
      <c r="S96" s="4843"/>
      <c r="T96" s="4843"/>
      <c r="U96" s="4843"/>
      <c r="V96" s="4843"/>
      <c r="W96" s="4843"/>
      <c r="X96" s="4866"/>
      <c r="Y96" s="4843"/>
      <c r="Z96" s="4843"/>
      <c r="AA96" s="4843"/>
      <c r="AB96" s="4843"/>
      <c r="AC96" s="4843"/>
      <c r="AD96" s="4843"/>
      <c r="AE96" s="4866"/>
      <c r="AF96" s="4843"/>
      <c r="AG96" s="4843"/>
      <c r="AH96" s="4844"/>
      <c r="AI96" s="4845" t="s">
        <v>1909</v>
      </c>
      <c r="AJ96" s="4846" t="e">
        <f>+AJ95/AJ92</f>
        <v>#DIV/0!</v>
      </c>
      <c r="AM96" s="4623">
        <f>+COUNTIF(D94:AH95,"休")</f>
        <v>0</v>
      </c>
    </row>
    <row r="97" spans="1:39" s="4721" customFormat="1">
      <c r="A97" s="1135"/>
      <c r="C97" s="4847"/>
      <c r="D97" s="4848"/>
      <c r="E97" s="4849"/>
      <c r="F97" s="4849"/>
      <c r="G97" s="4849"/>
      <c r="H97" s="4849"/>
      <c r="I97" s="4849"/>
      <c r="J97" s="4849"/>
      <c r="K97" s="4849"/>
      <c r="L97" s="4849"/>
      <c r="M97" s="4849"/>
      <c r="N97" s="4849"/>
      <c r="O97" s="4849"/>
      <c r="P97" s="4849"/>
      <c r="Q97" s="4849"/>
      <c r="R97" s="4849"/>
      <c r="S97" s="4849"/>
      <c r="T97" s="4849"/>
      <c r="U97" s="4849"/>
      <c r="V97" s="4849"/>
      <c r="W97" s="4849"/>
      <c r="X97" s="4849"/>
      <c r="Y97" s="4849"/>
      <c r="Z97" s="4849"/>
      <c r="AA97" s="4849"/>
      <c r="AB97" s="4849"/>
      <c r="AC97" s="4849"/>
      <c r="AD97" s="4849"/>
      <c r="AE97" s="4849"/>
      <c r="AF97" s="4849"/>
      <c r="AG97" s="4849"/>
      <c r="AH97" s="4850"/>
      <c r="AI97" s="4851" t="s">
        <v>2018</v>
      </c>
      <c r="AJ97" s="4852" t="str">
        <f>IF(7&gt;AJ92,"対象外",IF(AJ95&gt;=AJ90,"OK","NG"))</f>
        <v>対象外</v>
      </c>
      <c r="AK97" s="4721" t="str">
        <f>IF(AJ97="対象外","←７日間に満たない期間は達成判定の対象外",IF(AJ97="NG","←月単位未達成","←月単位達成"))</f>
        <v>←７日間に満たない期間は達成判定の対象外</v>
      </c>
      <c r="AM97" s="4853" t="str">
        <f>IF(7&gt;AJ92,"対象外",IF(AM96&gt;=AJ90,"OK","NG"))</f>
        <v>対象外</v>
      </c>
    </row>
    <row r="98" spans="1:39" hidden="1">
      <c r="C98" s="4854" t="s">
        <v>2017</v>
      </c>
      <c r="D98" s="4760" t="e">
        <f t="shared" ref="D98:AH98" si="38">IF(AND(DAY(D90)&gt;=22,DAY(D90)&lt;=28,D91="土"),1,0)</f>
        <v>#VALUE!</v>
      </c>
      <c r="E98" s="4760" t="e">
        <f t="shared" si="38"/>
        <v>#VALUE!</v>
      </c>
      <c r="F98" s="4760" t="e">
        <f t="shared" si="38"/>
        <v>#VALUE!</v>
      </c>
      <c r="G98" s="4760" t="e">
        <f t="shared" si="38"/>
        <v>#VALUE!</v>
      </c>
      <c r="H98" s="4760" t="e">
        <f t="shared" si="38"/>
        <v>#VALUE!</v>
      </c>
      <c r="I98" s="4760" t="e">
        <f t="shared" si="38"/>
        <v>#VALUE!</v>
      </c>
      <c r="J98" s="4760" t="e">
        <f t="shared" si="38"/>
        <v>#VALUE!</v>
      </c>
      <c r="K98" s="4760" t="e">
        <f t="shared" si="38"/>
        <v>#VALUE!</v>
      </c>
      <c r="L98" s="4760" t="e">
        <f t="shared" si="38"/>
        <v>#VALUE!</v>
      </c>
      <c r="M98" s="4760" t="e">
        <f t="shared" si="38"/>
        <v>#VALUE!</v>
      </c>
      <c r="N98" s="4760" t="e">
        <f t="shared" si="38"/>
        <v>#VALUE!</v>
      </c>
      <c r="O98" s="4760" t="e">
        <f t="shared" si="38"/>
        <v>#VALUE!</v>
      </c>
      <c r="P98" s="4760" t="e">
        <f t="shared" si="38"/>
        <v>#VALUE!</v>
      </c>
      <c r="Q98" s="4760" t="e">
        <f t="shared" si="38"/>
        <v>#VALUE!</v>
      </c>
      <c r="R98" s="4760" t="e">
        <f t="shared" si="38"/>
        <v>#VALUE!</v>
      </c>
      <c r="S98" s="4760" t="e">
        <f t="shared" si="38"/>
        <v>#VALUE!</v>
      </c>
      <c r="T98" s="4760" t="e">
        <f t="shared" si="38"/>
        <v>#VALUE!</v>
      </c>
      <c r="U98" s="4760" t="e">
        <f t="shared" si="38"/>
        <v>#VALUE!</v>
      </c>
      <c r="V98" s="4760" t="e">
        <f t="shared" si="38"/>
        <v>#VALUE!</v>
      </c>
      <c r="W98" s="4760" t="e">
        <f t="shared" si="38"/>
        <v>#VALUE!</v>
      </c>
      <c r="X98" s="4760" t="e">
        <f t="shared" si="38"/>
        <v>#VALUE!</v>
      </c>
      <c r="Y98" s="4760" t="e">
        <f t="shared" si="38"/>
        <v>#VALUE!</v>
      </c>
      <c r="Z98" s="4760" t="e">
        <f t="shared" si="38"/>
        <v>#VALUE!</v>
      </c>
      <c r="AA98" s="4760" t="e">
        <f t="shared" si="38"/>
        <v>#VALUE!</v>
      </c>
      <c r="AB98" s="4760" t="e">
        <f t="shared" si="38"/>
        <v>#VALUE!</v>
      </c>
      <c r="AC98" s="4760" t="e">
        <f t="shared" si="38"/>
        <v>#VALUE!</v>
      </c>
      <c r="AD98" s="4760" t="e">
        <f t="shared" si="38"/>
        <v>#VALUE!</v>
      </c>
      <c r="AE98" s="4760" t="e">
        <f t="shared" si="38"/>
        <v>#VALUE!</v>
      </c>
      <c r="AF98" s="4760" t="e">
        <f t="shared" si="38"/>
        <v>#VALUE!</v>
      </c>
      <c r="AG98" s="4760" t="e">
        <f t="shared" si="38"/>
        <v>#VALUE!</v>
      </c>
      <c r="AH98" s="4760" t="e">
        <f t="shared" si="38"/>
        <v>#VALUE!</v>
      </c>
      <c r="AI98" s="4773" t="s">
        <v>2014</v>
      </c>
      <c r="AJ98" s="4855">
        <f>_xlfn.AGGREGATE(9,6,D98:AH98)</f>
        <v>0</v>
      </c>
      <c r="AK98" s="4721"/>
    </row>
    <row r="99" spans="1:39" hidden="1">
      <c r="C99" s="4854" t="s">
        <v>2016</v>
      </c>
      <c r="D99" s="4856" t="e">
        <f t="shared" ref="D99:AH99" si="39">IF(AND(DAY(D90)&gt;=22,DAY(D90)&lt;=28,D91="土",OR(D96="休",D96="雨")),1,0)</f>
        <v>#VALUE!</v>
      </c>
      <c r="E99" s="4856" t="e">
        <f t="shared" si="39"/>
        <v>#VALUE!</v>
      </c>
      <c r="F99" s="4856" t="e">
        <f t="shared" si="39"/>
        <v>#VALUE!</v>
      </c>
      <c r="G99" s="4856" t="e">
        <f t="shared" si="39"/>
        <v>#VALUE!</v>
      </c>
      <c r="H99" s="4856" t="e">
        <f t="shared" si="39"/>
        <v>#VALUE!</v>
      </c>
      <c r="I99" s="4856" t="e">
        <f t="shared" si="39"/>
        <v>#VALUE!</v>
      </c>
      <c r="J99" s="4856" t="e">
        <f t="shared" si="39"/>
        <v>#VALUE!</v>
      </c>
      <c r="K99" s="4856" t="e">
        <f t="shared" si="39"/>
        <v>#VALUE!</v>
      </c>
      <c r="L99" s="4856" t="e">
        <f t="shared" si="39"/>
        <v>#VALUE!</v>
      </c>
      <c r="M99" s="4856" t="e">
        <f t="shared" si="39"/>
        <v>#VALUE!</v>
      </c>
      <c r="N99" s="4856" t="e">
        <f t="shared" si="39"/>
        <v>#VALUE!</v>
      </c>
      <c r="O99" s="4856" t="e">
        <f t="shared" si="39"/>
        <v>#VALUE!</v>
      </c>
      <c r="P99" s="4856" t="e">
        <f t="shared" si="39"/>
        <v>#VALUE!</v>
      </c>
      <c r="Q99" s="4856" t="e">
        <f t="shared" si="39"/>
        <v>#VALUE!</v>
      </c>
      <c r="R99" s="4856" t="e">
        <f t="shared" si="39"/>
        <v>#VALUE!</v>
      </c>
      <c r="S99" s="4856" t="e">
        <f t="shared" si="39"/>
        <v>#VALUE!</v>
      </c>
      <c r="T99" s="4856" t="e">
        <f t="shared" si="39"/>
        <v>#VALUE!</v>
      </c>
      <c r="U99" s="4856" t="e">
        <f t="shared" si="39"/>
        <v>#VALUE!</v>
      </c>
      <c r="V99" s="4856" t="e">
        <f t="shared" si="39"/>
        <v>#VALUE!</v>
      </c>
      <c r="W99" s="4856" t="e">
        <f t="shared" si="39"/>
        <v>#VALUE!</v>
      </c>
      <c r="X99" s="4856" t="e">
        <f t="shared" si="39"/>
        <v>#VALUE!</v>
      </c>
      <c r="Y99" s="4856" t="e">
        <f t="shared" si="39"/>
        <v>#VALUE!</v>
      </c>
      <c r="Z99" s="4856" t="e">
        <f t="shared" si="39"/>
        <v>#VALUE!</v>
      </c>
      <c r="AA99" s="4856" t="e">
        <f t="shared" si="39"/>
        <v>#VALUE!</v>
      </c>
      <c r="AB99" s="4856" t="e">
        <f t="shared" si="39"/>
        <v>#VALUE!</v>
      </c>
      <c r="AC99" s="4856" t="e">
        <f t="shared" si="39"/>
        <v>#VALUE!</v>
      </c>
      <c r="AD99" s="4856" t="e">
        <f t="shared" si="39"/>
        <v>#VALUE!</v>
      </c>
      <c r="AE99" s="4856" t="e">
        <f t="shared" si="39"/>
        <v>#VALUE!</v>
      </c>
      <c r="AF99" s="4856" t="e">
        <f t="shared" si="39"/>
        <v>#VALUE!</v>
      </c>
      <c r="AG99" s="4856" t="e">
        <f t="shared" si="39"/>
        <v>#VALUE!</v>
      </c>
      <c r="AH99" s="4856" t="e">
        <f t="shared" si="39"/>
        <v>#VALUE!</v>
      </c>
      <c r="AI99" s="4857" t="s">
        <v>2012</v>
      </c>
      <c r="AJ99" s="4855">
        <f>_xlfn.AGGREGATE(9,6,D99:AH99)</f>
        <v>0</v>
      </c>
      <c r="AK99" s="4721"/>
    </row>
    <row r="100" spans="1:39" hidden="1">
      <c r="C100" s="4854" t="s">
        <v>2015</v>
      </c>
      <c r="D100" s="4760" t="e">
        <f t="shared" ref="D100:AH100" si="40">IF(AND(DAY(D90)&gt;=8,DAY(D90)&lt;=14,D91="土"),1,0)</f>
        <v>#VALUE!</v>
      </c>
      <c r="E100" s="4760" t="e">
        <f t="shared" si="40"/>
        <v>#VALUE!</v>
      </c>
      <c r="F100" s="4760" t="e">
        <f t="shared" si="40"/>
        <v>#VALUE!</v>
      </c>
      <c r="G100" s="4760" t="e">
        <f t="shared" si="40"/>
        <v>#VALUE!</v>
      </c>
      <c r="H100" s="4760" t="e">
        <f t="shared" si="40"/>
        <v>#VALUE!</v>
      </c>
      <c r="I100" s="4760" t="e">
        <f t="shared" si="40"/>
        <v>#VALUE!</v>
      </c>
      <c r="J100" s="4760" t="e">
        <f t="shared" si="40"/>
        <v>#VALUE!</v>
      </c>
      <c r="K100" s="4760" t="e">
        <f t="shared" si="40"/>
        <v>#VALUE!</v>
      </c>
      <c r="L100" s="4760" t="e">
        <f t="shared" si="40"/>
        <v>#VALUE!</v>
      </c>
      <c r="M100" s="4760" t="e">
        <f t="shared" si="40"/>
        <v>#VALUE!</v>
      </c>
      <c r="N100" s="4760" t="e">
        <f t="shared" si="40"/>
        <v>#VALUE!</v>
      </c>
      <c r="O100" s="4760" t="e">
        <f t="shared" si="40"/>
        <v>#VALUE!</v>
      </c>
      <c r="P100" s="4760" t="e">
        <f t="shared" si="40"/>
        <v>#VALUE!</v>
      </c>
      <c r="Q100" s="4760" t="e">
        <f t="shared" si="40"/>
        <v>#VALUE!</v>
      </c>
      <c r="R100" s="4760" t="e">
        <f t="shared" si="40"/>
        <v>#VALUE!</v>
      </c>
      <c r="S100" s="4760" t="e">
        <f t="shared" si="40"/>
        <v>#VALUE!</v>
      </c>
      <c r="T100" s="4760" t="e">
        <f t="shared" si="40"/>
        <v>#VALUE!</v>
      </c>
      <c r="U100" s="4760" t="e">
        <f t="shared" si="40"/>
        <v>#VALUE!</v>
      </c>
      <c r="V100" s="4760" t="e">
        <f t="shared" si="40"/>
        <v>#VALUE!</v>
      </c>
      <c r="W100" s="4760" t="e">
        <f t="shared" si="40"/>
        <v>#VALUE!</v>
      </c>
      <c r="X100" s="4760" t="e">
        <f t="shared" si="40"/>
        <v>#VALUE!</v>
      </c>
      <c r="Y100" s="4760" t="e">
        <f t="shared" si="40"/>
        <v>#VALUE!</v>
      </c>
      <c r="Z100" s="4760" t="e">
        <f t="shared" si="40"/>
        <v>#VALUE!</v>
      </c>
      <c r="AA100" s="4760" t="e">
        <f t="shared" si="40"/>
        <v>#VALUE!</v>
      </c>
      <c r="AB100" s="4760" t="e">
        <f t="shared" si="40"/>
        <v>#VALUE!</v>
      </c>
      <c r="AC100" s="4760" t="e">
        <f t="shared" si="40"/>
        <v>#VALUE!</v>
      </c>
      <c r="AD100" s="4760" t="e">
        <f t="shared" si="40"/>
        <v>#VALUE!</v>
      </c>
      <c r="AE100" s="4760" t="e">
        <f t="shared" si="40"/>
        <v>#VALUE!</v>
      </c>
      <c r="AF100" s="4760" t="e">
        <f t="shared" si="40"/>
        <v>#VALUE!</v>
      </c>
      <c r="AG100" s="4760" t="e">
        <f t="shared" si="40"/>
        <v>#VALUE!</v>
      </c>
      <c r="AH100" s="4760" t="e">
        <f t="shared" si="40"/>
        <v>#VALUE!</v>
      </c>
      <c r="AI100" s="4773" t="s">
        <v>2014</v>
      </c>
      <c r="AJ100" s="4855">
        <f>_xlfn.AGGREGATE(9,6,D100:AH100)</f>
        <v>0</v>
      </c>
      <c r="AK100" s="4721"/>
    </row>
    <row r="101" spans="1:39" hidden="1">
      <c r="C101" s="4854" t="s">
        <v>2013</v>
      </c>
      <c r="D101" s="4856" t="e">
        <f t="shared" ref="D101:AH101" si="41">IF(AND(DAY(D90)&gt;=8,DAY(D90)&lt;=14,D91="土",OR(D96="休",D96="雨")),1,0)</f>
        <v>#VALUE!</v>
      </c>
      <c r="E101" s="4856" t="e">
        <f t="shared" si="41"/>
        <v>#VALUE!</v>
      </c>
      <c r="F101" s="4856" t="e">
        <f t="shared" si="41"/>
        <v>#VALUE!</v>
      </c>
      <c r="G101" s="4856" t="e">
        <f t="shared" si="41"/>
        <v>#VALUE!</v>
      </c>
      <c r="H101" s="4856" t="e">
        <f t="shared" si="41"/>
        <v>#VALUE!</v>
      </c>
      <c r="I101" s="4856" t="e">
        <f t="shared" si="41"/>
        <v>#VALUE!</v>
      </c>
      <c r="J101" s="4856" t="e">
        <f t="shared" si="41"/>
        <v>#VALUE!</v>
      </c>
      <c r="K101" s="4856" t="e">
        <f t="shared" si="41"/>
        <v>#VALUE!</v>
      </c>
      <c r="L101" s="4856" t="e">
        <f t="shared" si="41"/>
        <v>#VALUE!</v>
      </c>
      <c r="M101" s="4856" t="e">
        <f t="shared" si="41"/>
        <v>#VALUE!</v>
      </c>
      <c r="N101" s="4856" t="e">
        <f t="shared" si="41"/>
        <v>#VALUE!</v>
      </c>
      <c r="O101" s="4856" t="e">
        <f t="shared" si="41"/>
        <v>#VALUE!</v>
      </c>
      <c r="P101" s="4856" t="e">
        <f t="shared" si="41"/>
        <v>#VALUE!</v>
      </c>
      <c r="Q101" s="4856" t="e">
        <f t="shared" si="41"/>
        <v>#VALUE!</v>
      </c>
      <c r="R101" s="4856" t="e">
        <f t="shared" si="41"/>
        <v>#VALUE!</v>
      </c>
      <c r="S101" s="4856" t="e">
        <f t="shared" si="41"/>
        <v>#VALUE!</v>
      </c>
      <c r="T101" s="4856" t="e">
        <f t="shared" si="41"/>
        <v>#VALUE!</v>
      </c>
      <c r="U101" s="4856" t="e">
        <f t="shared" si="41"/>
        <v>#VALUE!</v>
      </c>
      <c r="V101" s="4856" t="e">
        <f t="shared" si="41"/>
        <v>#VALUE!</v>
      </c>
      <c r="W101" s="4856" t="e">
        <f t="shared" si="41"/>
        <v>#VALUE!</v>
      </c>
      <c r="X101" s="4856" t="e">
        <f t="shared" si="41"/>
        <v>#VALUE!</v>
      </c>
      <c r="Y101" s="4856" t="e">
        <f t="shared" si="41"/>
        <v>#VALUE!</v>
      </c>
      <c r="Z101" s="4856" t="e">
        <f t="shared" si="41"/>
        <v>#VALUE!</v>
      </c>
      <c r="AA101" s="4856" t="e">
        <f t="shared" si="41"/>
        <v>#VALUE!</v>
      </c>
      <c r="AB101" s="4856" t="e">
        <f t="shared" si="41"/>
        <v>#VALUE!</v>
      </c>
      <c r="AC101" s="4856" t="e">
        <f t="shared" si="41"/>
        <v>#VALUE!</v>
      </c>
      <c r="AD101" s="4856" t="e">
        <f t="shared" si="41"/>
        <v>#VALUE!</v>
      </c>
      <c r="AE101" s="4856" t="e">
        <f t="shared" si="41"/>
        <v>#VALUE!</v>
      </c>
      <c r="AF101" s="4856" t="e">
        <f t="shared" si="41"/>
        <v>#VALUE!</v>
      </c>
      <c r="AG101" s="4856" t="e">
        <f t="shared" si="41"/>
        <v>#VALUE!</v>
      </c>
      <c r="AH101" s="4856" t="e">
        <f t="shared" si="41"/>
        <v>#VALUE!</v>
      </c>
      <c r="AI101" s="4857" t="s">
        <v>2012</v>
      </c>
      <c r="AJ101" s="4855">
        <f>_xlfn.AGGREGATE(9,6,D101:AH101)</f>
        <v>0</v>
      </c>
      <c r="AK101" s="4721"/>
    </row>
    <row r="102" spans="1:39" s="4721" customFormat="1">
      <c r="A102" s="1135"/>
      <c r="C102" s="4616"/>
      <c r="D102" s="4616"/>
      <c r="E102" s="4616"/>
      <c r="F102" s="4616"/>
      <c r="G102" s="4616"/>
      <c r="H102" s="4616"/>
      <c r="I102" s="4616"/>
      <c r="J102" s="4616"/>
      <c r="K102" s="4616"/>
      <c r="L102" s="4616"/>
      <c r="M102" s="4616"/>
      <c r="N102" s="4616"/>
      <c r="O102" s="4616"/>
      <c r="P102" s="4616"/>
      <c r="Q102" s="4616"/>
      <c r="R102" s="4616"/>
      <c r="S102" s="4616"/>
      <c r="T102" s="4616"/>
      <c r="U102" s="4616"/>
      <c r="V102" s="4616"/>
      <c r="W102" s="4616"/>
      <c r="X102" s="4616"/>
      <c r="Y102" s="4616"/>
      <c r="Z102" s="4616"/>
      <c r="AA102" s="4616"/>
      <c r="AB102" s="4616"/>
      <c r="AC102" s="4616"/>
      <c r="AD102" s="4616"/>
      <c r="AE102" s="4616"/>
      <c r="AF102" s="4616"/>
      <c r="AG102" s="4616"/>
      <c r="AH102" s="4616"/>
      <c r="AJ102" s="4616"/>
      <c r="AM102" s="4860"/>
    </row>
    <row r="103" spans="1:39" hidden="1">
      <c r="D103" s="4529" t="e">
        <f>YEAR(D106)</f>
        <v>#VALUE!</v>
      </c>
      <c r="E103" s="4529" t="e">
        <f>MONTH(D106)</f>
        <v>#VALUE!</v>
      </c>
    </row>
    <row r="104" spans="1:39">
      <c r="C104" s="4717" t="s">
        <v>2022</v>
      </c>
      <c r="D104" s="4628" t="e">
        <f>D106</f>
        <v>#VALUE!</v>
      </c>
      <c r="E104" s="4629"/>
      <c r="F104" s="4629"/>
      <c r="G104" s="4629"/>
      <c r="H104" s="4629"/>
      <c r="I104" s="4629"/>
      <c r="J104" s="4629"/>
      <c r="K104" s="4629"/>
      <c r="L104" s="4629"/>
      <c r="M104" s="4629"/>
      <c r="N104" s="4629"/>
      <c r="O104" s="4629"/>
      <c r="P104" s="4629"/>
      <c r="Q104" s="4629"/>
      <c r="R104" s="4629"/>
      <c r="S104" s="4629"/>
      <c r="T104" s="4629"/>
      <c r="U104" s="4629"/>
      <c r="V104" s="4629"/>
      <c r="W104" s="4629"/>
      <c r="X104" s="4629"/>
      <c r="Y104" s="4629"/>
      <c r="Z104" s="4629"/>
      <c r="AA104" s="4629"/>
      <c r="AB104" s="4629"/>
      <c r="AC104" s="4629"/>
      <c r="AD104" s="4629"/>
      <c r="AE104" s="4629"/>
      <c r="AF104" s="4629"/>
      <c r="AG104" s="4629"/>
      <c r="AH104" s="4629"/>
      <c r="AI104" s="4629"/>
      <c r="AJ104" s="4824"/>
    </row>
    <row r="105" spans="1:39" hidden="1">
      <c r="C105" s="4718"/>
      <c r="D105" s="4640" t="e">
        <f>DATE($D103,$E103,1)</f>
        <v>#VALUE!</v>
      </c>
      <c r="E105" s="4640" t="e">
        <f t="shared" ref="E105:AH105" si="42">D105+1</f>
        <v>#VALUE!</v>
      </c>
      <c r="F105" s="4640" t="e">
        <f t="shared" si="42"/>
        <v>#VALUE!</v>
      </c>
      <c r="G105" s="4640" t="e">
        <f t="shared" si="42"/>
        <v>#VALUE!</v>
      </c>
      <c r="H105" s="4640" t="e">
        <f t="shared" si="42"/>
        <v>#VALUE!</v>
      </c>
      <c r="I105" s="4640" t="e">
        <f t="shared" si="42"/>
        <v>#VALUE!</v>
      </c>
      <c r="J105" s="4640" t="e">
        <f t="shared" si="42"/>
        <v>#VALUE!</v>
      </c>
      <c r="K105" s="4640" t="e">
        <f t="shared" si="42"/>
        <v>#VALUE!</v>
      </c>
      <c r="L105" s="4640" t="e">
        <f t="shared" si="42"/>
        <v>#VALUE!</v>
      </c>
      <c r="M105" s="4640" t="e">
        <f t="shared" si="42"/>
        <v>#VALUE!</v>
      </c>
      <c r="N105" s="4640" t="e">
        <f t="shared" si="42"/>
        <v>#VALUE!</v>
      </c>
      <c r="O105" s="4640" t="e">
        <f t="shared" si="42"/>
        <v>#VALUE!</v>
      </c>
      <c r="P105" s="4640" t="e">
        <f t="shared" si="42"/>
        <v>#VALUE!</v>
      </c>
      <c r="Q105" s="4640" t="e">
        <f t="shared" si="42"/>
        <v>#VALUE!</v>
      </c>
      <c r="R105" s="4640" t="e">
        <f t="shared" si="42"/>
        <v>#VALUE!</v>
      </c>
      <c r="S105" s="4640" t="e">
        <f t="shared" si="42"/>
        <v>#VALUE!</v>
      </c>
      <c r="T105" s="4640" t="e">
        <f t="shared" si="42"/>
        <v>#VALUE!</v>
      </c>
      <c r="U105" s="4640" t="e">
        <f t="shared" si="42"/>
        <v>#VALUE!</v>
      </c>
      <c r="V105" s="4640" t="e">
        <f t="shared" si="42"/>
        <v>#VALUE!</v>
      </c>
      <c r="W105" s="4640" t="e">
        <f t="shared" si="42"/>
        <v>#VALUE!</v>
      </c>
      <c r="X105" s="4640" t="e">
        <f t="shared" si="42"/>
        <v>#VALUE!</v>
      </c>
      <c r="Y105" s="4640" t="e">
        <f t="shared" si="42"/>
        <v>#VALUE!</v>
      </c>
      <c r="Z105" s="4640" t="e">
        <f t="shared" si="42"/>
        <v>#VALUE!</v>
      </c>
      <c r="AA105" s="4640" t="e">
        <f t="shared" si="42"/>
        <v>#VALUE!</v>
      </c>
      <c r="AB105" s="4640" t="e">
        <f t="shared" si="42"/>
        <v>#VALUE!</v>
      </c>
      <c r="AC105" s="4640" t="e">
        <f t="shared" si="42"/>
        <v>#VALUE!</v>
      </c>
      <c r="AD105" s="4640" t="e">
        <f t="shared" si="42"/>
        <v>#VALUE!</v>
      </c>
      <c r="AE105" s="4640" t="e">
        <f t="shared" si="42"/>
        <v>#VALUE!</v>
      </c>
      <c r="AF105" s="4640" t="e">
        <f t="shared" si="42"/>
        <v>#VALUE!</v>
      </c>
      <c r="AG105" s="4640" t="e">
        <f t="shared" si="42"/>
        <v>#VALUE!</v>
      </c>
      <c r="AH105" s="4640" t="e">
        <f t="shared" si="42"/>
        <v>#VALUE!</v>
      </c>
      <c r="AI105" s="4858"/>
      <c r="AJ105" s="4859"/>
    </row>
    <row r="106" spans="1:39">
      <c r="C106" s="4719" t="s">
        <v>1655</v>
      </c>
      <c r="D106" s="4720" t="e">
        <f>IF(EDATE(D89,1)&gt;$H$5,"",EDATE(D89,1))</f>
        <v>#VALUE!</v>
      </c>
      <c r="E106" s="4640" t="e">
        <f t="shared" ref="E106:AH106" si="43">IF(E105&gt;$H$5,"",IF(D106=EOMONTH(DATE($D103,$E103,1),0),"",IF(D106="","",D106+1)))</f>
        <v>#VALUE!</v>
      </c>
      <c r="F106" s="4640" t="e">
        <f t="shared" si="43"/>
        <v>#VALUE!</v>
      </c>
      <c r="G106" s="4640" t="e">
        <f t="shared" si="43"/>
        <v>#VALUE!</v>
      </c>
      <c r="H106" s="4640" t="e">
        <f t="shared" si="43"/>
        <v>#VALUE!</v>
      </c>
      <c r="I106" s="4640" t="e">
        <f t="shared" si="43"/>
        <v>#VALUE!</v>
      </c>
      <c r="J106" s="4640" t="e">
        <f t="shared" si="43"/>
        <v>#VALUE!</v>
      </c>
      <c r="K106" s="4640" t="e">
        <f t="shared" si="43"/>
        <v>#VALUE!</v>
      </c>
      <c r="L106" s="4640" t="e">
        <f t="shared" si="43"/>
        <v>#VALUE!</v>
      </c>
      <c r="M106" s="4640" t="e">
        <f t="shared" si="43"/>
        <v>#VALUE!</v>
      </c>
      <c r="N106" s="4640" t="e">
        <f t="shared" si="43"/>
        <v>#VALUE!</v>
      </c>
      <c r="O106" s="4640" t="e">
        <f t="shared" si="43"/>
        <v>#VALUE!</v>
      </c>
      <c r="P106" s="4640" t="e">
        <f t="shared" si="43"/>
        <v>#VALUE!</v>
      </c>
      <c r="Q106" s="4640" t="e">
        <f t="shared" si="43"/>
        <v>#VALUE!</v>
      </c>
      <c r="R106" s="4640" t="e">
        <f t="shared" si="43"/>
        <v>#VALUE!</v>
      </c>
      <c r="S106" s="4640" t="e">
        <f t="shared" si="43"/>
        <v>#VALUE!</v>
      </c>
      <c r="T106" s="4640" t="e">
        <f t="shared" si="43"/>
        <v>#VALUE!</v>
      </c>
      <c r="U106" s="4640" t="e">
        <f t="shared" si="43"/>
        <v>#VALUE!</v>
      </c>
      <c r="V106" s="4640" t="e">
        <f t="shared" si="43"/>
        <v>#VALUE!</v>
      </c>
      <c r="W106" s="4640" t="e">
        <f t="shared" si="43"/>
        <v>#VALUE!</v>
      </c>
      <c r="X106" s="4640" t="e">
        <f t="shared" si="43"/>
        <v>#VALUE!</v>
      </c>
      <c r="Y106" s="4640" t="e">
        <f t="shared" si="43"/>
        <v>#VALUE!</v>
      </c>
      <c r="Z106" s="4640" t="e">
        <f t="shared" si="43"/>
        <v>#VALUE!</v>
      </c>
      <c r="AA106" s="4640" t="e">
        <f t="shared" si="43"/>
        <v>#VALUE!</v>
      </c>
      <c r="AB106" s="4640" t="e">
        <f t="shared" si="43"/>
        <v>#VALUE!</v>
      </c>
      <c r="AC106" s="4640" t="e">
        <f t="shared" si="43"/>
        <v>#VALUE!</v>
      </c>
      <c r="AD106" s="4640" t="e">
        <f t="shared" si="43"/>
        <v>#VALUE!</v>
      </c>
      <c r="AE106" s="4640" t="e">
        <f t="shared" si="43"/>
        <v>#VALUE!</v>
      </c>
      <c r="AF106" s="4640" t="e">
        <f t="shared" si="43"/>
        <v>#VALUE!</v>
      </c>
      <c r="AG106" s="4640" t="e">
        <f t="shared" si="43"/>
        <v>#VALUE!</v>
      </c>
      <c r="AH106" s="4640" t="e">
        <f t="shared" si="43"/>
        <v>#VALUE!</v>
      </c>
      <c r="AI106" s="4827" t="s">
        <v>2021</v>
      </c>
      <c r="AJ106" s="4828">
        <f>+COUNTIFS(D107:AH107,"土",D108:AH108,"")+COUNTIFS(D107:AH107,"日",D108:AH108,"")</f>
        <v>0</v>
      </c>
    </row>
    <row r="107" spans="1:39" s="4721" customFormat="1">
      <c r="A107" s="1135"/>
      <c r="C107" s="4722" t="s">
        <v>1905</v>
      </c>
      <c r="D107" s="4723" t="str">
        <f t="shared" ref="D107:AH107" si="44">IFERROR(TEXT(WEEKDAY(+D106),"aaa"),"")</f>
        <v/>
      </c>
      <c r="E107" s="4723" t="str">
        <f t="shared" si="44"/>
        <v/>
      </c>
      <c r="F107" s="4723" t="str">
        <f t="shared" si="44"/>
        <v/>
      </c>
      <c r="G107" s="4723" t="str">
        <f t="shared" si="44"/>
        <v/>
      </c>
      <c r="H107" s="4723" t="str">
        <f t="shared" si="44"/>
        <v/>
      </c>
      <c r="I107" s="4723" t="str">
        <f t="shared" si="44"/>
        <v/>
      </c>
      <c r="J107" s="4723" t="str">
        <f t="shared" si="44"/>
        <v/>
      </c>
      <c r="K107" s="4723" t="str">
        <f t="shared" si="44"/>
        <v/>
      </c>
      <c r="L107" s="4723" t="str">
        <f t="shared" si="44"/>
        <v/>
      </c>
      <c r="M107" s="4723" t="str">
        <f t="shared" si="44"/>
        <v/>
      </c>
      <c r="N107" s="4723" t="str">
        <f t="shared" si="44"/>
        <v/>
      </c>
      <c r="O107" s="4723" t="str">
        <f t="shared" si="44"/>
        <v/>
      </c>
      <c r="P107" s="4723" t="str">
        <f t="shared" si="44"/>
        <v/>
      </c>
      <c r="Q107" s="4723" t="str">
        <f t="shared" si="44"/>
        <v/>
      </c>
      <c r="R107" s="4723" t="str">
        <f t="shared" si="44"/>
        <v/>
      </c>
      <c r="S107" s="4723" t="str">
        <f t="shared" si="44"/>
        <v/>
      </c>
      <c r="T107" s="4723" t="str">
        <f t="shared" si="44"/>
        <v/>
      </c>
      <c r="U107" s="4723" t="str">
        <f t="shared" si="44"/>
        <v/>
      </c>
      <c r="V107" s="4723" t="str">
        <f t="shared" si="44"/>
        <v/>
      </c>
      <c r="W107" s="4723" t="str">
        <f t="shared" si="44"/>
        <v/>
      </c>
      <c r="X107" s="4723" t="str">
        <f t="shared" si="44"/>
        <v/>
      </c>
      <c r="Y107" s="4723" t="str">
        <f t="shared" si="44"/>
        <v/>
      </c>
      <c r="Z107" s="4723" t="str">
        <f t="shared" si="44"/>
        <v/>
      </c>
      <c r="AA107" s="4723" t="str">
        <f t="shared" si="44"/>
        <v/>
      </c>
      <c r="AB107" s="4723" t="str">
        <f t="shared" si="44"/>
        <v/>
      </c>
      <c r="AC107" s="4723" t="str">
        <f t="shared" si="44"/>
        <v/>
      </c>
      <c r="AD107" s="4723" t="str">
        <f t="shared" si="44"/>
        <v/>
      </c>
      <c r="AE107" s="4723" t="str">
        <f t="shared" si="44"/>
        <v/>
      </c>
      <c r="AF107" s="4723" t="str">
        <f t="shared" si="44"/>
        <v/>
      </c>
      <c r="AG107" s="4723" t="str">
        <f t="shared" si="44"/>
        <v/>
      </c>
      <c r="AH107" s="4723" t="str">
        <f t="shared" si="44"/>
        <v/>
      </c>
      <c r="AI107" s="4827" t="s">
        <v>2020</v>
      </c>
      <c r="AJ107" s="4828">
        <f>+COUNTIF(D108:AH108,"夏休")+COUNTIF(D108:AH108,"冬休")+COUNTIF(D108:AH108,"中止")</f>
        <v>0</v>
      </c>
      <c r="AM107" s="4860"/>
    </row>
    <row r="108" spans="1:39" s="4721" customFormat="1" ht="13.5" customHeight="1">
      <c r="A108" s="1135"/>
      <c r="C108" s="4829" t="s">
        <v>2019</v>
      </c>
      <c r="D108" s="4830"/>
      <c r="E108" s="4831"/>
      <c r="F108" s="4831"/>
      <c r="G108" s="4831"/>
      <c r="H108" s="4831"/>
      <c r="I108" s="4831"/>
      <c r="J108" s="4831"/>
      <c r="K108" s="4831"/>
      <c r="L108" s="4831"/>
      <c r="M108" s="4831"/>
      <c r="N108" s="4831"/>
      <c r="O108" s="4831"/>
      <c r="P108" s="4831"/>
      <c r="Q108" s="4831"/>
      <c r="R108" s="4831"/>
      <c r="S108" s="4831"/>
      <c r="T108" s="4831"/>
      <c r="U108" s="4831"/>
      <c r="V108" s="4831"/>
      <c r="W108" s="4831"/>
      <c r="X108" s="4831"/>
      <c r="Y108" s="4831"/>
      <c r="Z108" s="4831"/>
      <c r="AA108" s="4831"/>
      <c r="AB108" s="4831"/>
      <c r="AC108" s="4831"/>
      <c r="AD108" s="4831"/>
      <c r="AE108" s="4831"/>
      <c r="AF108" s="4831"/>
      <c r="AG108" s="4831"/>
      <c r="AH108" s="4832"/>
      <c r="AI108" s="4833" t="s">
        <v>1906</v>
      </c>
      <c r="AJ108" s="4834">
        <f>COUNT(D106:AH106)-AJ107</f>
        <v>0</v>
      </c>
      <c r="AM108" s="4860"/>
    </row>
    <row r="109" spans="1:39" s="4721" customFormat="1" ht="13.5" customHeight="1">
      <c r="A109" s="1135"/>
      <c r="C109" s="4835"/>
      <c r="D109" s="4830"/>
      <c r="E109" s="4831"/>
      <c r="F109" s="4831"/>
      <c r="G109" s="4831"/>
      <c r="H109" s="4831"/>
      <c r="I109" s="4831"/>
      <c r="J109" s="4831"/>
      <c r="K109" s="4831"/>
      <c r="L109" s="4831"/>
      <c r="M109" s="4831"/>
      <c r="N109" s="4831"/>
      <c r="O109" s="4831"/>
      <c r="P109" s="4831"/>
      <c r="Q109" s="4831"/>
      <c r="R109" s="4831"/>
      <c r="S109" s="4831"/>
      <c r="T109" s="4831"/>
      <c r="U109" s="4831"/>
      <c r="V109" s="4831"/>
      <c r="W109" s="4831"/>
      <c r="X109" s="4831"/>
      <c r="Y109" s="4831"/>
      <c r="Z109" s="4831"/>
      <c r="AA109" s="4831"/>
      <c r="AB109" s="4831"/>
      <c r="AC109" s="4831"/>
      <c r="AD109" s="4831"/>
      <c r="AE109" s="4831"/>
      <c r="AF109" s="4831"/>
      <c r="AG109" s="4831"/>
      <c r="AH109" s="4832"/>
      <c r="AI109" s="4833" t="s">
        <v>1907</v>
      </c>
      <c r="AJ109" s="4834">
        <f>+COUNTIF(D110:AH111,"休")</f>
        <v>0</v>
      </c>
      <c r="AK109" s="4721" t="e">
        <f>IF(AJ110&gt;0.285,"",IF(AJ109&lt;AJ106,"←計画日数が足りません",""))</f>
        <v>#DIV/0!</v>
      </c>
      <c r="AM109" s="4860"/>
    </row>
    <row r="110" spans="1:39" s="4721" customFormat="1" ht="13.5" customHeight="1">
      <c r="A110" s="1135"/>
      <c r="C110" s="4836" t="s">
        <v>1899</v>
      </c>
      <c r="D110" s="4837"/>
      <c r="E110" s="4838"/>
      <c r="F110" s="4838"/>
      <c r="G110" s="4838"/>
      <c r="H110" s="4843"/>
      <c r="I110" s="4838"/>
      <c r="J110" s="4838"/>
      <c r="K110" s="4838"/>
      <c r="L110" s="4838"/>
      <c r="M110" s="4838"/>
      <c r="N110" s="4838"/>
      <c r="O110" s="4843"/>
      <c r="P110" s="4838"/>
      <c r="Q110" s="4838"/>
      <c r="R110" s="4838"/>
      <c r="S110" s="4838"/>
      <c r="T110" s="4838"/>
      <c r="U110" s="4838"/>
      <c r="V110" s="4843"/>
      <c r="W110" s="4838"/>
      <c r="X110" s="4838"/>
      <c r="Y110" s="4838"/>
      <c r="Z110" s="4838"/>
      <c r="AA110" s="4838"/>
      <c r="AB110" s="4838"/>
      <c r="AC110" s="4843"/>
      <c r="AD110" s="4838"/>
      <c r="AE110" s="4838"/>
      <c r="AF110" s="4838"/>
      <c r="AG110" s="4838"/>
      <c r="AH110" s="4839"/>
      <c r="AI110" s="4833" t="s">
        <v>1908</v>
      </c>
      <c r="AJ110" s="4840" t="e">
        <f>+AJ109/AJ108</f>
        <v>#DIV/0!</v>
      </c>
      <c r="AM110" s="4860"/>
    </row>
    <row r="111" spans="1:39" s="4721" customFormat="1">
      <c r="A111" s="1135"/>
      <c r="C111" s="4836"/>
      <c r="D111" s="4837"/>
      <c r="E111" s="4838"/>
      <c r="F111" s="4838"/>
      <c r="G111" s="4838"/>
      <c r="H111" s="4843"/>
      <c r="I111" s="4838"/>
      <c r="J111" s="4838"/>
      <c r="K111" s="4838"/>
      <c r="L111" s="4838"/>
      <c r="M111" s="4838"/>
      <c r="N111" s="4838"/>
      <c r="O111" s="4843"/>
      <c r="P111" s="4838"/>
      <c r="Q111" s="4838"/>
      <c r="R111" s="4838"/>
      <c r="S111" s="4838"/>
      <c r="T111" s="4838"/>
      <c r="U111" s="4838"/>
      <c r="V111" s="4843"/>
      <c r="W111" s="4838"/>
      <c r="X111" s="4838"/>
      <c r="Y111" s="4838"/>
      <c r="Z111" s="4838"/>
      <c r="AA111" s="4838"/>
      <c r="AB111" s="4838"/>
      <c r="AC111" s="4843"/>
      <c r="AD111" s="4838"/>
      <c r="AE111" s="4838"/>
      <c r="AF111" s="4838"/>
      <c r="AG111" s="4838"/>
      <c r="AH111" s="4839"/>
      <c r="AI111" s="4833" t="s">
        <v>1897</v>
      </c>
      <c r="AJ111" s="4834">
        <f>+COUNTA(D112:AH113)</f>
        <v>0</v>
      </c>
      <c r="AM111" s="4860"/>
    </row>
    <row r="112" spans="1:39" s="4721" customFormat="1">
      <c r="A112" s="1135"/>
      <c r="C112" s="4841" t="s">
        <v>1902</v>
      </c>
      <c r="D112" s="4842"/>
      <c r="E112" s="4843"/>
      <c r="F112" s="4843"/>
      <c r="G112" s="4843"/>
      <c r="H112" s="4866"/>
      <c r="I112" s="4843"/>
      <c r="J112" s="4843"/>
      <c r="K112" s="4843"/>
      <c r="L112" s="4843"/>
      <c r="M112" s="4843"/>
      <c r="N112" s="4843"/>
      <c r="O112" s="4866"/>
      <c r="P112" s="4843"/>
      <c r="Q112" s="4843"/>
      <c r="R112" s="4843"/>
      <c r="S112" s="4843"/>
      <c r="T112" s="4843"/>
      <c r="U112" s="4843"/>
      <c r="V112" s="4866"/>
      <c r="W112" s="4843"/>
      <c r="X112" s="4843"/>
      <c r="Y112" s="4843"/>
      <c r="Z112" s="4843"/>
      <c r="AA112" s="4843"/>
      <c r="AB112" s="4843"/>
      <c r="AC112" s="4866"/>
      <c r="AD112" s="4843"/>
      <c r="AE112" s="4843"/>
      <c r="AF112" s="4843"/>
      <c r="AG112" s="4843"/>
      <c r="AH112" s="4844"/>
      <c r="AI112" s="4845" t="s">
        <v>1909</v>
      </c>
      <c r="AJ112" s="4846" t="e">
        <f>+AJ111/AJ108</f>
        <v>#DIV/0!</v>
      </c>
      <c r="AM112" s="4623">
        <f>+COUNTIF(D110:AH111,"休")</f>
        <v>0</v>
      </c>
    </row>
    <row r="113" spans="1:39" s="4721" customFormat="1">
      <c r="A113" s="1135"/>
      <c r="C113" s="4847"/>
      <c r="D113" s="4848"/>
      <c r="E113" s="4849"/>
      <c r="F113" s="4849"/>
      <c r="G113" s="4849"/>
      <c r="H113" s="4849"/>
      <c r="I113" s="4849"/>
      <c r="J113" s="4849"/>
      <c r="K113" s="4849"/>
      <c r="L113" s="4849"/>
      <c r="M113" s="4849"/>
      <c r="N113" s="4849"/>
      <c r="O113" s="4849"/>
      <c r="P113" s="4849"/>
      <c r="Q113" s="4849"/>
      <c r="R113" s="4849"/>
      <c r="S113" s="4849"/>
      <c r="T113" s="4849"/>
      <c r="U113" s="4849"/>
      <c r="V113" s="4849"/>
      <c r="W113" s="4849"/>
      <c r="X113" s="4849"/>
      <c r="Y113" s="4849"/>
      <c r="Z113" s="4849"/>
      <c r="AA113" s="4849"/>
      <c r="AB113" s="4849"/>
      <c r="AC113" s="4849"/>
      <c r="AD113" s="4849"/>
      <c r="AE113" s="4849"/>
      <c r="AF113" s="4849"/>
      <c r="AG113" s="4849"/>
      <c r="AH113" s="4850"/>
      <c r="AI113" s="4851" t="s">
        <v>2018</v>
      </c>
      <c r="AJ113" s="4852" t="str">
        <f>IF(7&gt;AJ108,"対象外",IF(AJ111&gt;=AJ106,"OK","NG"))</f>
        <v>対象外</v>
      </c>
      <c r="AK113" s="4721" t="str">
        <f>IF(AJ113="対象外","←７日間に満たない期間は達成判定の対象外",IF(AJ113="NG","←月単位未達成","←月単位達成"))</f>
        <v>←７日間に満たない期間は達成判定の対象外</v>
      </c>
      <c r="AM113" s="4853" t="str">
        <f>IF(7&gt;AJ108,"対象外",IF(AM112&gt;=AJ106,"OK","NG"))</f>
        <v>対象外</v>
      </c>
    </row>
    <row r="114" spans="1:39" hidden="1">
      <c r="C114" s="4854" t="s">
        <v>2017</v>
      </c>
      <c r="D114" s="4760" t="e">
        <f t="shared" ref="D114:AH114" si="45">IF(AND(DAY(D106)&gt;=22,DAY(D106)&lt;=28,D107="土"),1,0)</f>
        <v>#VALUE!</v>
      </c>
      <c r="E114" s="4760" t="e">
        <f t="shared" si="45"/>
        <v>#VALUE!</v>
      </c>
      <c r="F114" s="4760" t="e">
        <f t="shared" si="45"/>
        <v>#VALUE!</v>
      </c>
      <c r="G114" s="4760" t="e">
        <f t="shared" si="45"/>
        <v>#VALUE!</v>
      </c>
      <c r="H114" s="4760" t="e">
        <f t="shared" si="45"/>
        <v>#VALUE!</v>
      </c>
      <c r="I114" s="4760" t="e">
        <f t="shared" si="45"/>
        <v>#VALUE!</v>
      </c>
      <c r="J114" s="4760" t="e">
        <f t="shared" si="45"/>
        <v>#VALUE!</v>
      </c>
      <c r="K114" s="4760" t="e">
        <f t="shared" si="45"/>
        <v>#VALUE!</v>
      </c>
      <c r="L114" s="4760" t="e">
        <f t="shared" si="45"/>
        <v>#VALUE!</v>
      </c>
      <c r="M114" s="4760" t="e">
        <f t="shared" si="45"/>
        <v>#VALUE!</v>
      </c>
      <c r="N114" s="4760" t="e">
        <f t="shared" si="45"/>
        <v>#VALUE!</v>
      </c>
      <c r="O114" s="4760" t="e">
        <f t="shared" si="45"/>
        <v>#VALUE!</v>
      </c>
      <c r="P114" s="4760" t="e">
        <f t="shared" si="45"/>
        <v>#VALUE!</v>
      </c>
      <c r="Q114" s="4760" t="e">
        <f t="shared" si="45"/>
        <v>#VALUE!</v>
      </c>
      <c r="R114" s="4760" t="e">
        <f t="shared" si="45"/>
        <v>#VALUE!</v>
      </c>
      <c r="S114" s="4760" t="e">
        <f t="shared" si="45"/>
        <v>#VALUE!</v>
      </c>
      <c r="T114" s="4760" t="e">
        <f t="shared" si="45"/>
        <v>#VALUE!</v>
      </c>
      <c r="U114" s="4760" t="e">
        <f t="shared" si="45"/>
        <v>#VALUE!</v>
      </c>
      <c r="V114" s="4760" t="e">
        <f t="shared" si="45"/>
        <v>#VALUE!</v>
      </c>
      <c r="W114" s="4760" t="e">
        <f t="shared" si="45"/>
        <v>#VALUE!</v>
      </c>
      <c r="X114" s="4760" t="e">
        <f t="shared" si="45"/>
        <v>#VALUE!</v>
      </c>
      <c r="Y114" s="4760" t="e">
        <f t="shared" si="45"/>
        <v>#VALUE!</v>
      </c>
      <c r="Z114" s="4760" t="e">
        <f t="shared" si="45"/>
        <v>#VALUE!</v>
      </c>
      <c r="AA114" s="4760" t="e">
        <f t="shared" si="45"/>
        <v>#VALUE!</v>
      </c>
      <c r="AB114" s="4760" t="e">
        <f t="shared" si="45"/>
        <v>#VALUE!</v>
      </c>
      <c r="AC114" s="4760" t="e">
        <f t="shared" si="45"/>
        <v>#VALUE!</v>
      </c>
      <c r="AD114" s="4760" t="e">
        <f t="shared" si="45"/>
        <v>#VALUE!</v>
      </c>
      <c r="AE114" s="4760" t="e">
        <f t="shared" si="45"/>
        <v>#VALUE!</v>
      </c>
      <c r="AF114" s="4760" t="e">
        <f t="shared" si="45"/>
        <v>#VALUE!</v>
      </c>
      <c r="AG114" s="4760" t="e">
        <f t="shared" si="45"/>
        <v>#VALUE!</v>
      </c>
      <c r="AH114" s="4760" t="e">
        <f t="shared" si="45"/>
        <v>#VALUE!</v>
      </c>
      <c r="AI114" s="4773" t="s">
        <v>2014</v>
      </c>
      <c r="AJ114" s="4855">
        <f>_xlfn.AGGREGATE(9,6,D114:AH114)</f>
        <v>0</v>
      </c>
      <c r="AK114" s="4721"/>
    </row>
    <row r="115" spans="1:39" hidden="1">
      <c r="C115" s="4854" t="s">
        <v>2016</v>
      </c>
      <c r="D115" s="4856" t="e">
        <f t="shared" ref="D115:AH115" si="46">IF(AND(DAY(D106)&gt;=22,DAY(D106)&lt;=28,D107="土",OR(D112="休",D112="雨")),1,0)</f>
        <v>#VALUE!</v>
      </c>
      <c r="E115" s="4856" t="e">
        <f t="shared" si="46"/>
        <v>#VALUE!</v>
      </c>
      <c r="F115" s="4856" t="e">
        <f t="shared" si="46"/>
        <v>#VALUE!</v>
      </c>
      <c r="G115" s="4856" t="e">
        <f t="shared" si="46"/>
        <v>#VALUE!</v>
      </c>
      <c r="H115" s="4856" t="e">
        <f t="shared" si="46"/>
        <v>#VALUE!</v>
      </c>
      <c r="I115" s="4856" t="e">
        <f t="shared" si="46"/>
        <v>#VALUE!</v>
      </c>
      <c r="J115" s="4856" t="e">
        <f t="shared" si="46"/>
        <v>#VALUE!</v>
      </c>
      <c r="K115" s="4856" t="e">
        <f t="shared" si="46"/>
        <v>#VALUE!</v>
      </c>
      <c r="L115" s="4856" t="e">
        <f t="shared" si="46"/>
        <v>#VALUE!</v>
      </c>
      <c r="M115" s="4856" t="e">
        <f t="shared" si="46"/>
        <v>#VALUE!</v>
      </c>
      <c r="N115" s="4856" t="e">
        <f t="shared" si="46"/>
        <v>#VALUE!</v>
      </c>
      <c r="O115" s="4856" t="e">
        <f t="shared" si="46"/>
        <v>#VALUE!</v>
      </c>
      <c r="P115" s="4856" t="e">
        <f t="shared" si="46"/>
        <v>#VALUE!</v>
      </c>
      <c r="Q115" s="4856" t="e">
        <f t="shared" si="46"/>
        <v>#VALUE!</v>
      </c>
      <c r="R115" s="4856" t="e">
        <f t="shared" si="46"/>
        <v>#VALUE!</v>
      </c>
      <c r="S115" s="4856" t="e">
        <f t="shared" si="46"/>
        <v>#VALUE!</v>
      </c>
      <c r="T115" s="4856" t="e">
        <f t="shared" si="46"/>
        <v>#VALUE!</v>
      </c>
      <c r="U115" s="4856" t="e">
        <f t="shared" si="46"/>
        <v>#VALUE!</v>
      </c>
      <c r="V115" s="4856" t="e">
        <f t="shared" si="46"/>
        <v>#VALUE!</v>
      </c>
      <c r="W115" s="4856" t="e">
        <f t="shared" si="46"/>
        <v>#VALUE!</v>
      </c>
      <c r="X115" s="4856" t="e">
        <f t="shared" si="46"/>
        <v>#VALUE!</v>
      </c>
      <c r="Y115" s="4856" t="e">
        <f t="shared" si="46"/>
        <v>#VALUE!</v>
      </c>
      <c r="Z115" s="4856" t="e">
        <f t="shared" si="46"/>
        <v>#VALUE!</v>
      </c>
      <c r="AA115" s="4856" t="e">
        <f t="shared" si="46"/>
        <v>#VALUE!</v>
      </c>
      <c r="AB115" s="4856" t="e">
        <f t="shared" si="46"/>
        <v>#VALUE!</v>
      </c>
      <c r="AC115" s="4856" t="e">
        <f t="shared" si="46"/>
        <v>#VALUE!</v>
      </c>
      <c r="AD115" s="4856" t="e">
        <f t="shared" si="46"/>
        <v>#VALUE!</v>
      </c>
      <c r="AE115" s="4856" t="e">
        <f t="shared" si="46"/>
        <v>#VALUE!</v>
      </c>
      <c r="AF115" s="4856" t="e">
        <f t="shared" si="46"/>
        <v>#VALUE!</v>
      </c>
      <c r="AG115" s="4856" t="e">
        <f t="shared" si="46"/>
        <v>#VALUE!</v>
      </c>
      <c r="AH115" s="4856" t="e">
        <f t="shared" si="46"/>
        <v>#VALUE!</v>
      </c>
      <c r="AI115" s="4857" t="s">
        <v>2012</v>
      </c>
      <c r="AJ115" s="4855">
        <f>_xlfn.AGGREGATE(9,6,D115:AH115)</f>
        <v>0</v>
      </c>
      <c r="AK115" s="4721"/>
    </row>
    <row r="116" spans="1:39" hidden="1">
      <c r="C116" s="4854" t="s">
        <v>2015</v>
      </c>
      <c r="D116" s="4760" t="e">
        <f t="shared" ref="D116:AH116" si="47">IF(AND(DAY(D106)&gt;=8,DAY(D106)&lt;=14,D107="土"),1,0)</f>
        <v>#VALUE!</v>
      </c>
      <c r="E116" s="4760" t="e">
        <f t="shared" si="47"/>
        <v>#VALUE!</v>
      </c>
      <c r="F116" s="4760" t="e">
        <f t="shared" si="47"/>
        <v>#VALUE!</v>
      </c>
      <c r="G116" s="4760" t="e">
        <f t="shared" si="47"/>
        <v>#VALUE!</v>
      </c>
      <c r="H116" s="4760" t="e">
        <f t="shared" si="47"/>
        <v>#VALUE!</v>
      </c>
      <c r="I116" s="4760" t="e">
        <f t="shared" si="47"/>
        <v>#VALUE!</v>
      </c>
      <c r="J116" s="4760" t="e">
        <f t="shared" si="47"/>
        <v>#VALUE!</v>
      </c>
      <c r="K116" s="4760" t="e">
        <f t="shared" si="47"/>
        <v>#VALUE!</v>
      </c>
      <c r="L116" s="4760" t="e">
        <f t="shared" si="47"/>
        <v>#VALUE!</v>
      </c>
      <c r="M116" s="4760" t="e">
        <f t="shared" si="47"/>
        <v>#VALUE!</v>
      </c>
      <c r="N116" s="4760" t="e">
        <f t="shared" si="47"/>
        <v>#VALUE!</v>
      </c>
      <c r="O116" s="4760" t="e">
        <f t="shared" si="47"/>
        <v>#VALUE!</v>
      </c>
      <c r="P116" s="4760" t="e">
        <f t="shared" si="47"/>
        <v>#VALUE!</v>
      </c>
      <c r="Q116" s="4760" t="e">
        <f t="shared" si="47"/>
        <v>#VALUE!</v>
      </c>
      <c r="R116" s="4760" t="e">
        <f t="shared" si="47"/>
        <v>#VALUE!</v>
      </c>
      <c r="S116" s="4760" t="e">
        <f t="shared" si="47"/>
        <v>#VALUE!</v>
      </c>
      <c r="T116" s="4760" t="e">
        <f t="shared" si="47"/>
        <v>#VALUE!</v>
      </c>
      <c r="U116" s="4760" t="e">
        <f t="shared" si="47"/>
        <v>#VALUE!</v>
      </c>
      <c r="V116" s="4760" t="e">
        <f t="shared" si="47"/>
        <v>#VALUE!</v>
      </c>
      <c r="W116" s="4760" t="e">
        <f t="shared" si="47"/>
        <v>#VALUE!</v>
      </c>
      <c r="X116" s="4760" t="e">
        <f t="shared" si="47"/>
        <v>#VALUE!</v>
      </c>
      <c r="Y116" s="4760" t="e">
        <f t="shared" si="47"/>
        <v>#VALUE!</v>
      </c>
      <c r="Z116" s="4760" t="e">
        <f t="shared" si="47"/>
        <v>#VALUE!</v>
      </c>
      <c r="AA116" s="4760" t="e">
        <f t="shared" si="47"/>
        <v>#VALUE!</v>
      </c>
      <c r="AB116" s="4760" t="e">
        <f t="shared" si="47"/>
        <v>#VALUE!</v>
      </c>
      <c r="AC116" s="4760" t="e">
        <f t="shared" si="47"/>
        <v>#VALUE!</v>
      </c>
      <c r="AD116" s="4760" t="e">
        <f t="shared" si="47"/>
        <v>#VALUE!</v>
      </c>
      <c r="AE116" s="4760" t="e">
        <f t="shared" si="47"/>
        <v>#VALUE!</v>
      </c>
      <c r="AF116" s="4760" t="e">
        <f t="shared" si="47"/>
        <v>#VALUE!</v>
      </c>
      <c r="AG116" s="4760" t="e">
        <f t="shared" si="47"/>
        <v>#VALUE!</v>
      </c>
      <c r="AH116" s="4760" t="e">
        <f t="shared" si="47"/>
        <v>#VALUE!</v>
      </c>
      <c r="AI116" s="4773" t="s">
        <v>2014</v>
      </c>
      <c r="AJ116" s="4855">
        <f>_xlfn.AGGREGATE(9,6,D116:AH116)</f>
        <v>0</v>
      </c>
      <c r="AK116" s="4721"/>
    </row>
    <row r="117" spans="1:39" hidden="1">
      <c r="C117" s="4854" t="s">
        <v>2013</v>
      </c>
      <c r="D117" s="4856" t="e">
        <f t="shared" ref="D117:AH117" si="48">IF(AND(DAY(D106)&gt;=8,DAY(D106)&lt;=14,D107="土",OR(D112="休",D112="雨")),1,0)</f>
        <v>#VALUE!</v>
      </c>
      <c r="E117" s="4856" t="e">
        <f t="shared" si="48"/>
        <v>#VALUE!</v>
      </c>
      <c r="F117" s="4856" t="e">
        <f t="shared" si="48"/>
        <v>#VALUE!</v>
      </c>
      <c r="G117" s="4856" t="e">
        <f t="shared" si="48"/>
        <v>#VALUE!</v>
      </c>
      <c r="H117" s="4856" t="e">
        <f t="shared" si="48"/>
        <v>#VALUE!</v>
      </c>
      <c r="I117" s="4856" t="e">
        <f t="shared" si="48"/>
        <v>#VALUE!</v>
      </c>
      <c r="J117" s="4856" t="e">
        <f t="shared" si="48"/>
        <v>#VALUE!</v>
      </c>
      <c r="K117" s="4856" t="e">
        <f t="shared" si="48"/>
        <v>#VALUE!</v>
      </c>
      <c r="L117" s="4856" t="e">
        <f t="shared" si="48"/>
        <v>#VALUE!</v>
      </c>
      <c r="M117" s="4856" t="e">
        <f t="shared" si="48"/>
        <v>#VALUE!</v>
      </c>
      <c r="N117" s="4856" t="e">
        <f t="shared" si="48"/>
        <v>#VALUE!</v>
      </c>
      <c r="O117" s="4856" t="e">
        <f t="shared" si="48"/>
        <v>#VALUE!</v>
      </c>
      <c r="P117" s="4856" t="e">
        <f t="shared" si="48"/>
        <v>#VALUE!</v>
      </c>
      <c r="Q117" s="4856" t="e">
        <f t="shared" si="48"/>
        <v>#VALUE!</v>
      </c>
      <c r="R117" s="4856" t="e">
        <f t="shared" si="48"/>
        <v>#VALUE!</v>
      </c>
      <c r="S117" s="4856" t="e">
        <f t="shared" si="48"/>
        <v>#VALUE!</v>
      </c>
      <c r="T117" s="4856" t="e">
        <f t="shared" si="48"/>
        <v>#VALUE!</v>
      </c>
      <c r="U117" s="4856" t="e">
        <f t="shared" si="48"/>
        <v>#VALUE!</v>
      </c>
      <c r="V117" s="4856" t="e">
        <f t="shared" si="48"/>
        <v>#VALUE!</v>
      </c>
      <c r="W117" s="4856" t="e">
        <f t="shared" si="48"/>
        <v>#VALUE!</v>
      </c>
      <c r="X117" s="4856" t="e">
        <f t="shared" si="48"/>
        <v>#VALUE!</v>
      </c>
      <c r="Y117" s="4856" t="e">
        <f t="shared" si="48"/>
        <v>#VALUE!</v>
      </c>
      <c r="Z117" s="4856" t="e">
        <f t="shared" si="48"/>
        <v>#VALUE!</v>
      </c>
      <c r="AA117" s="4856" t="e">
        <f t="shared" si="48"/>
        <v>#VALUE!</v>
      </c>
      <c r="AB117" s="4856" t="e">
        <f t="shared" si="48"/>
        <v>#VALUE!</v>
      </c>
      <c r="AC117" s="4856" t="e">
        <f t="shared" si="48"/>
        <v>#VALUE!</v>
      </c>
      <c r="AD117" s="4856" t="e">
        <f t="shared" si="48"/>
        <v>#VALUE!</v>
      </c>
      <c r="AE117" s="4856" t="e">
        <f t="shared" si="48"/>
        <v>#VALUE!</v>
      </c>
      <c r="AF117" s="4856" t="e">
        <f t="shared" si="48"/>
        <v>#VALUE!</v>
      </c>
      <c r="AG117" s="4856" t="e">
        <f t="shared" si="48"/>
        <v>#VALUE!</v>
      </c>
      <c r="AH117" s="4856" t="e">
        <f t="shared" si="48"/>
        <v>#VALUE!</v>
      </c>
      <c r="AI117" s="4857" t="s">
        <v>2012</v>
      </c>
      <c r="AJ117" s="4855">
        <f>_xlfn.AGGREGATE(9,6,D117:AH117)</f>
        <v>0</v>
      </c>
      <c r="AK117" s="4721"/>
    </row>
    <row r="118" spans="1:39" s="4721" customFormat="1">
      <c r="A118" s="1135"/>
      <c r="C118" s="4616"/>
      <c r="D118" s="4616"/>
      <c r="E118" s="4616"/>
      <c r="F118" s="4616"/>
      <c r="G118" s="4616"/>
      <c r="H118" s="4616"/>
      <c r="I118" s="4616"/>
      <c r="J118" s="4616"/>
      <c r="K118" s="4616"/>
      <c r="L118" s="4616"/>
      <c r="M118" s="4616"/>
      <c r="N118" s="4616"/>
      <c r="O118" s="4616"/>
      <c r="P118" s="4616"/>
      <c r="Q118" s="4616"/>
      <c r="R118" s="4616"/>
      <c r="S118" s="4616"/>
      <c r="T118" s="4616"/>
      <c r="U118" s="4616"/>
      <c r="V118" s="4616"/>
      <c r="W118" s="4616"/>
      <c r="X118" s="4616"/>
      <c r="Y118" s="4616"/>
      <c r="Z118" s="4616"/>
      <c r="AA118" s="4616"/>
      <c r="AB118" s="4616"/>
      <c r="AC118" s="4616"/>
      <c r="AD118" s="4616"/>
      <c r="AE118" s="4616"/>
      <c r="AF118" s="4616"/>
      <c r="AG118" s="4616"/>
      <c r="AH118" s="4616"/>
      <c r="AJ118" s="4616"/>
      <c r="AM118" s="4860"/>
    </row>
    <row r="119" spans="1:39" hidden="1">
      <c r="D119" s="4529" t="e">
        <f>YEAR(D122)</f>
        <v>#VALUE!</v>
      </c>
      <c r="E119" s="4529" t="e">
        <f>MONTH(D122)</f>
        <v>#VALUE!</v>
      </c>
    </row>
    <row r="120" spans="1:39">
      <c r="C120" s="4717" t="s">
        <v>2022</v>
      </c>
      <c r="D120" s="4628" t="e">
        <f>D122</f>
        <v>#VALUE!</v>
      </c>
      <c r="E120" s="4629"/>
      <c r="F120" s="4629"/>
      <c r="G120" s="4629"/>
      <c r="H120" s="4629"/>
      <c r="I120" s="4629"/>
      <c r="J120" s="4629"/>
      <c r="K120" s="4629"/>
      <c r="L120" s="4629"/>
      <c r="M120" s="4629"/>
      <c r="N120" s="4629"/>
      <c r="O120" s="4629"/>
      <c r="P120" s="4629"/>
      <c r="Q120" s="4629"/>
      <c r="R120" s="4629"/>
      <c r="S120" s="4629"/>
      <c r="T120" s="4629"/>
      <c r="U120" s="4629"/>
      <c r="V120" s="4629"/>
      <c r="W120" s="4629"/>
      <c r="X120" s="4629"/>
      <c r="Y120" s="4629"/>
      <c r="Z120" s="4629"/>
      <c r="AA120" s="4629"/>
      <c r="AB120" s="4629"/>
      <c r="AC120" s="4629"/>
      <c r="AD120" s="4629"/>
      <c r="AE120" s="4629"/>
      <c r="AF120" s="4629"/>
      <c r="AG120" s="4629"/>
      <c r="AH120" s="4629"/>
      <c r="AI120" s="4629"/>
      <c r="AJ120" s="4824"/>
    </row>
    <row r="121" spans="1:39" hidden="1">
      <c r="C121" s="4718"/>
      <c r="D121" s="4640" t="e">
        <f>DATE($D119,$E119,1)</f>
        <v>#VALUE!</v>
      </c>
      <c r="E121" s="4640" t="e">
        <f t="shared" ref="E121:AH121" si="49">D121+1</f>
        <v>#VALUE!</v>
      </c>
      <c r="F121" s="4640" t="e">
        <f t="shared" si="49"/>
        <v>#VALUE!</v>
      </c>
      <c r="G121" s="4640" t="e">
        <f t="shared" si="49"/>
        <v>#VALUE!</v>
      </c>
      <c r="H121" s="4640" t="e">
        <f t="shared" si="49"/>
        <v>#VALUE!</v>
      </c>
      <c r="I121" s="4640" t="e">
        <f t="shared" si="49"/>
        <v>#VALUE!</v>
      </c>
      <c r="J121" s="4640" t="e">
        <f t="shared" si="49"/>
        <v>#VALUE!</v>
      </c>
      <c r="K121" s="4640" t="e">
        <f t="shared" si="49"/>
        <v>#VALUE!</v>
      </c>
      <c r="L121" s="4640" t="e">
        <f t="shared" si="49"/>
        <v>#VALUE!</v>
      </c>
      <c r="M121" s="4640" t="e">
        <f t="shared" si="49"/>
        <v>#VALUE!</v>
      </c>
      <c r="N121" s="4640" t="e">
        <f t="shared" si="49"/>
        <v>#VALUE!</v>
      </c>
      <c r="O121" s="4640" t="e">
        <f t="shared" si="49"/>
        <v>#VALUE!</v>
      </c>
      <c r="P121" s="4640" t="e">
        <f t="shared" si="49"/>
        <v>#VALUE!</v>
      </c>
      <c r="Q121" s="4640" t="e">
        <f t="shared" si="49"/>
        <v>#VALUE!</v>
      </c>
      <c r="R121" s="4640" t="e">
        <f t="shared" si="49"/>
        <v>#VALUE!</v>
      </c>
      <c r="S121" s="4640" t="e">
        <f t="shared" si="49"/>
        <v>#VALUE!</v>
      </c>
      <c r="T121" s="4640" t="e">
        <f t="shared" si="49"/>
        <v>#VALUE!</v>
      </c>
      <c r="U121" s="4640" t="e">
        <f t="shared" si="49"/>
        <v>#VALUE!</v>
      </c>
      <c r="V121" s="4640" t="e">
        <f t="shared" si="49"/>
        <v>#VALUE!</v>
      </c>
      <c r="W121" s="4640" t="e">
        <f t="shared" si="49"/>
        <v>#VALUE!</v>
      </c>
      <c r="X121" s="4640" t="e">
        <f t="shared" si="49"/>
        <v>#VALUE!</v>
      </c>
      <c r="Y121" s="4640" t="e">
        <f t="shared" si="49"/>
        <v>#VALUE!</v>
      </c>
      <c r="Z121" s="4640" t="e">
        <f t="shared" si="49"/>
        <v>#VALUE!</v>
      </c>
      <c r="AA121" s="4640" t="e">
        <f t="shared" si="49"/>
        <v>#VALUE!</v>
      </c>
      <c r="AB121" s="4640" t="e">
        <f t="shared" si="49"/>
        <v>#VALUE!</v>
      </c>
      <c r="AC121" s="4640" t="e">
        <f t="shared" si="49"/>
        <v>#VALUE!</v>
      </c>
      <c r="AD121" s="4640" t="e">
        <f t="shared" si="49"/>
        <v>#VALUE!</v>
      </c>
      <c r="AE121" s="4640" t="e">
        <f t="shared" si="49"/>
        <v>#VALUE!</v>
      </c>
      <c r="AF121" s="4640" t="e">
        <f t="shared" si="49"/>
        <v>#VALUE!</v>
      </c>
      <c r="AG121" s="4640" t="e">
        <f t="shared" si="49"/>
        <v>#VALUE!</v>
      </c>
      <c r="AH121" s="4640" t="e">
        <f t="shared" si="49"/>
        <v>#VALUE!</v>
      </c>
      <c r="AI121" s="4858"/>
      <c r="AJ121" s="4859"/>
    </row>
    <row r="122" spans="1:39">
      <c r="C122" s="4719" t="s">
        <v>1655</v>
      </c>
      <c r="D122" s="4720" t="e">
        <f>IF(EDATE(D105,1)&gt;$H$5,"",EDATE(D105,1))</f>
        <v>#VALUE!</v>
      </c>
      <c r="E122" s="4640" t="e">
        <f t="shared" ref="E122:AH122" si="50">IF(E121&gt;$H$5,"",IF(D122=EOMONTH(DATE($D119,$E119,1),0),"",IF(D122="","",D122+1)))</f>
        <v>#VALUE!</v>
      </c>
      <c r="F122" s="4640" t="e">
        <f t="shared" si="50"/>
        <v>#VALUE!</v>
      </c>
      <c r="G122" s="4640" t="e">
        <f t="shared" si="50"/>
        <v>#VALUE!</v>
      </c>
      <c r="H122" s="4640" t="e">
        <f t="shared" si="50"/>
        <v>#VALUE!</v>
      </c>
      <c r="I122" s="4640" t="e">
        <f t="shared" si="50"/>
        <v>#VALUE!</v>
      </c>
      <c r="J122" s="4640" t="e">
        <f t="shared" si="50"/>
        <v>#VALUE!</v>
      </c>
      <c r="K122" s="4640" t="e">
        <f t="shared" si="50"/>
        <v>#VALUE!</v>
      </c>
      <c r="L122" s="4640" t="e">
        <f t="shared" si="50"/>
        <v>#VALUE!</v>
      </c>
      <c r="M122" s="4640" t="e">
        <f t="shared" si="50"/>
        <v>#VALUE!</v>
      </c>
      <c r="N122" s="4640" t="e">
        <f t="shared" si="50"/>
        <v>#VALUE!</v>
      </c>
      <c r="O122" s="4640" t="e">
        <f t="shared" si="50"/>
        <v>#VALUE!</v>
      </c>
      <c r="P122" s="4640" t="e">
        <f t="shared" si="50"/>
        <v>#VALUE!</v>
      </c>
      <c r="Q122" s="4640" t="e">
        <f t="shared" si="50"/>
        <v>#VALUE!</v>
      </c>
      <c r="R122" s="4640" t="e">
        <f t="shared" si="50"/>
        <v>#VALUE!</v>
      </c>
      <c r="S122" s="4640" t="e">
        <f t="shared" si="50"/>
        <v>#VALUE!</v>
      </c>
      <c r="T122" s="4640" t="e">
        <f t="shared" si="50"/>
        <v>#VALUE!</v>
      </c>
      <c r="U122" s="4640" t="e">
        <f t="shared" si="50"/>
        <v>#VALUE!</v>
      </c>
      <c r="V122" s="4640" t="e">
        <f t="shared" si="50"/>
        <v>#VALUE!</v>
      </c>
      <c r="W122" s="4640" t="e">
        <f t="shared" si="50"/>
        <v>#VALUE!</v>
      </c>
      <c r="X122" s="4640" t="e">
        <f t="shared" si="50"/>
        <v>#VALUE!</v>
      </c>
      <c r="Y122" s="4640" t="e">
        <f t="shared" si="50"/>
        <v>#VALUE!</v>
      </c>
      <c r="Z122" s="4640" t="e">
        <f t="shared" si="50"/>
        <v>#VALUE!</v>
      </c>
      <c r="AA122" s="4640" t="e">
        <f t="shared" si="50"/>
        <v>#VALUE!</v>
      </c>
      <c r="AB122" s="4640" t="e">
        <f t="shared" si="50"/>
        <v>#VALUE!</v>
      </c>
      <c r="AC122" s="4640" t="e">
        <f t="shared" si="50"/>
        <v>#VALUE!</v>
      </c>
      <c r="AD122" s="4640" t="e">
        <f t="shared" si="50"/>
        <v>#VALUE!</v>
      </c>
      <c r="AE122" s="4640" t="e">
        <f t="shared" si="50"/>
        <v>#VALUE!</v>
      </c>
      <c r="AF122" s="4640" t="e">
        <f t="shared" si="50"/>
        <v>#VALUE!</v>
      </c>
      <c r="AG122" s="4640" t="e">
        <f t="shared" si="50"/>
        <v>#VALUE!</v>
      </c>
      <c r="AH122" s="4640" t="e">
        <f t="shared" si="50"/>
        <v>#VALUE!</v>
      </c>
      <c r="AI122" s="4827" t="s">
        <v>2021</v>
      </c>
      <c r="AJ122" s="4828">
        <f>+COUNTIFS(D123:AH123,"土",D124:AH124,"")+COUNTIFS(D123:AH123,"日",D124:AH124,"")</f>
        <v>0</v>
      </c>
    </row>
    <row r="123" spans="1:39" s="4721" customFormat="1">
      <c r="A123" s="1135"/>
      <c r="C123" s="4722" t="s">
        <v>1905</v>
      </c>
      <c r="D123" s="4723" t="str">
        <f t="shared" ref="D123:AH123" si="51">IFERROR(TEXT(WEEKDAY(+D122),"aaa"),"")</f>
        <v/>
      </c>
      <c r="E123" s="4723" t="str">
        <f t="shared" si="51"/>
        <v/>
      </c>
      <c r="F123" s="4723" t="str">
        <f t="shared" si="51"/>
        <v/>
      </c>
      <c r="G123" s="4723" t="str">
        <f t="shared" si="51"/>
        <v/>
      </c>
      <c r="H123" s="4723" t="str">
        <f t="shared" si="51"/>
        <v/>
      </c>
      <c r="I123" s="4723" t="str">
        <f t="shared" si="51"/>
        <v/>
      </c>
      <c r="J123" s="4723" t="str">
        <f t="shared" si="51"/>
        <v/>
      </c>
      <c r="K123" s="4723" t="str">
        <f t="shared" si="51"/>
        <v/>
      </c>
      <c r="L123" s="4723" t="str">
        <f t="shared" si="51"/>
        <v/>
      </c>
      <c r="M123" s="4723" t="str">
        <f t="shared" si="51"/>
        <v/>
      </c>
      <c r="N123" s="4723" t="str">
        <f t="shared" si="51"/>
        <v/>
      </c>
      <c r="O123" s="4723" t="str">
        <f t="shared" si="51"/>
        <v/>
      </c>
      <c r="P123" s="4723" t="str">
        <f t="shared" si="51"/>
        <v/>
      </c>
      <c r="Q123" s="4723" t="str">
        <f t="shared" si="51"/>
        <v/>
      </c>
      <c r="R123" s="4723" t="str">
        <f t="shared" si="51"/>
        <v/>
      </c>
      <c r="S123" s="4723" t="str">
        <f t="shared" si="51"/>
        <v/>
      </c>
      <c r="T123" s="4723" t="str">
        <f t="shared" si="51"/>
        <v/>
      </c>
      <c r="U123" s="4723" t="str">
        <f t="shared" si="51"/>
        <v/>
      </c>
      <c r="V123" s="4723" t="str">
        <f t="shared" si="51"/>
        <v/>
      </c>
      <c r="W123" s="4723" t="str">
        <f t="shared" si="51"/>
        <v/>
      </c>
      <c r="X123" s="4723" t="str">
        <f t="shared" si="51"/>
        <v/>
      </c>
      <c r="Y123" s="4723" t="str">
        <f t="shared" si="51"/>
        <v/>
      </c>
      <c r="Z123" s="4723" t="str">
        <f t="shared" si="51"/>
        <v/>
      </c>
      <c r="AA123" s="4723" t="str">
        <f t="shared" si="51"/>
        <v/>
      </c>
      <c r="AB123" s="4723" t="str">
        <f t="shared" si="51"/>
        <v/>
      </c>
      <c r="AC123" s="4723" t="str">
        <f t="shared" si="51"/>
        <v/>
      </c>
      <c r="AD123" s="4723" t="str">
        <f t="shared" si="51"/>
        <v/>
      </c>
      <c r="AE123" s="4723" t="str">
        <f t="shared" si="51"/>
        <v/>
      </c>
      <c r="AF123" s="4723" t="str">
        <f t="shared" si="51"/>
        <v/>
      </c>
      <c r="AG123" s="4723" t="str">
        <f t="shared" si="51"/>
        <v/>
      </c>
      <c r="AH123" s="4723" t="str">
        <f t="shared" si="51"/>
        <v/>
      </c>
      <c r="AI123" s="4827" t="s">
        <v>2020</v>
      </c>
      <c r="AJ123" s="4828">
        <f>+COUNTIF(D124:AH124,"夏休")+COUNTIF(D124:AH124,"冬休")+COUNTIF(D124:AH124,"中止")</f>
        <v>0</v>
      </c>
      <c r="AM123" s="4860"/>
    </row>
    <row r="124" spans="1:39" s="4721" customFormat="1" ht="13.5" customHeight="1">
      <c r="A124" s="1135"/>
      <c r="C124" s="4829" t="s">
        <v>2019</v>
      </c>
      <c r="D124" s="4830"/>
      <c r="E124" s="4831"/>
      <c r="F124" s="4831"/>
      <c r="G124" s="4831"/>
      <c r="H124" s="4831"/>
      <c r="I124" s="4831"/>
      <c r="J124" s="4831"/>
      <c r="K124" s="4831"/>
      <c r="L124" s="4831"/>
      <c r="M124" s="4831"/>
      <c r="N124" s="4831"/>
      <c r="O124" s="4831"/>
      <c r="P124" s="4831"/>
      <c r="Q124" s="4831"/>
      <c r="R124" s="4831"/>
      <c r="S124" s="4831"/>
      <c r="T124" s="4831"/>
      <c r="U124" s="4831"/>
      <c r="V124" s="4831"/>
      <c r="W124" s="4831"/>
      <c r="X124" s="4831"/>
      <c r="Y124" s="4831"/>
      <c r="Z124" s="4831"/>
      <c r="AA124" s="4831"/>
      <c r="AB124" s="4831"/>
      <c r="AC124" s="4831"/>
      <c r="AD124" s="4831"/>
      <c r="AE124" s="4831"/>
      <c r="AF124" s="4831"/>
      <c r="AG124" s="4831"/>
      <c r="AH124" s="4832"/>
      <c r="AI124" s="4833" t="s">
        <v>1906</v>
      </c>
      <c r="AJ124" s="4834">
        <f>COUNT(D122:AH122)-AJ123</f>
        <v>0</v>
      </c>
      <c r="AM124" s="4860"/>
    </row>
    <row r="125" spans="1:39" s="4721" customFormat="1" ht="13.5" customHeight="1">
      <c r="A125" s="1135"/>
      <c r="C125" s="4835"/>
      <c r="D125" s="4830"/>
      <c r="E125" s="4831"/>
      <c r="F125" s="4831"/>
      <c r="G125" s="4831"/>
      <c r="H125" s="4831"/>
      <c r="I125" s="4831"/>
      <c r="J125" s="4831"/>
      <c r="K125" s="4831"/>
      <c r="L125" s="4831"/>
      <c r="M125" s="4831"/>
      <c r="N125" s="4831"/>
      <c r="O125" s="4831"/>
      <c r="P125" s="4831"/>
      <c r="Q125" s="4831"/>
      <c r="R125" s="4831"/>
      <c r="S125" s="4831"/>
      <c r="T125" s="4831"/>
      <c r="U125" s="4831"/>
      <c r="V125" s="4831"/>
      <c r="W125" s="4831"/>
      <c r="X125" s="4831"/>
      <c r="Y125" s="4831"/>
      <c r="Z125" s="4831"/>
      <c r="AA125" s="4831"/>
      <c r="AB125" s="4831"/>
      <c r="AC125" s="4831"/>
      <c r="AD125" s="4831"/>
      <c r="AE125" s="4831"/>
      <c r="AF125" s="4831"/>
      <c r="AG125" s="4831"/>
      <c r="AH125" s="4832"/>
      <c r="AI125" s="4833" t="s">
        <v>1907</v>
      </c>
      <c r="AJ125" s="4834">
        <f>+COUNTIF(D126:AH127,"休")</f>
        <v>0</v>
      </c>
      <c r="AK125" s="4721" t="e">
        <f>IF(AJ126&gt;0.285,"",IF(AJ125&lt;AJ122,"←計画日数が足りません",""))</f>
        <v>#DIV/0!</v>
      </c>
      <c r="AM125" s="4860"/>
    </row>
    <row r="126" spans="1:39" s="4721" customFormat="1" ht="13.5" customHeight="1">
      <c r="A126" s="1135"/>
      <c r="C126" s="4836" t="s">
        <v>1899</v>
      </c>
      <c r="D126" s="4837"/>
      <c r="E126" s="4843"/>
      <c r="F126" s="4838"/>
      <c r="G126" s="4838"/>
      <c r="H126" s="4838"/>
      <c r="I126" s="4838"/>
      <c r="J126" s="4838"/>
      <c r="K126" s="4838"/>
      <c r="L126" s="4843"/>
      <c r="M126" s="4838"/>
      <c r="N126" s="4838"/>
      <c r="O126" s="4838"/>
      <c r="P126" s="4838"/>
      <c r="Q126" s="4838"/>
      <c r="R126" s="4838"/>
      <c r="S126" s="4843"/>
      <c r="T126" s="4838"/>
      <c r="U126" s="4838"/>
      <c r="V126" s="4838"/>
      <c r="W126" s="4838"/>
      <c r="X126" s="4838"/>
      <c r="Y126" s="4838"/>
      <c r="Z126" s="4843"/>
      <c r="AA126" s="4838"/>
      <c r="AB126" s="4838"/>
      <c r="AC126" s="4838"/>
      <c r="AD126" s="4838"/>
      <c r="AE126" s="4838"/>
      <c r="AF126" s="4838"/>
      <c r="AG126" s="4838"/>
      <c r="AH126" s="4839"/>
      <c r="AI126" s="4833" t="s">
        <v>1908</v>
      </c>
      <c r="AJ126" s="4840" t="e">
        <f>+AJ125/AJ124</f>
        <v>#DIV/0!</v>
      </c>
      <c r="AM126" s="4860"/>
    </row>
    <row r="127" spans="1:39" s="4721" customFormat="1">
      <c r="A127" s="1135"/>
      <c r="C127" s="4836"/>
      <c r="D127" s="4837"/>
      <c r="E127" s="4843"/>
      <c r="F127" s="4838"/>
      <c r="G127" s="4838"/>
      <c r="H127" s="4838"/>
      <c r="I127" s="4838"/>
      <c r="J127" s="4838"/>
      <c r="K127" s="4838"/>
      <c r="L127" s="4843"/>
      <c r="M127" s="4838"/>
      <c r="N127" s="4838"/>
      <c r="O127" s="4838"/>
      <c r="P127" s="4838"/>
      <c r="Q127" s="4838"/>
      <c r="R127" s="4838"/>
      <c r="S127" s="4843"/>
      <c r="T127" s="4838"/>
      <c r="U127" s="4838"/>
      <c r="V127" s="4838"/>
      <c r="W127" s="4838"/>
      <c r="X127" s="4838"/>
      <c r="Y127" s="4838"/>
      <c r="Z127" s="4843"/>
      <c r="AA127" s="4838"/>
      <c r="AB127" s="4838"/>
      <c r="AC127" s="4838"/>
      <c r="AD127" s="4838"/>
      <c r="AE127" s="4838"/>
      <c r="AF127" s="4838"/>
      <c r="AG127" s="4838"/>
      <c r="AH127" s="4839"/>
      <c r="AI127" s="4833" t="s">
        <v>1897</v>
      </c>
      <c r="AJ127" s="4834">
        <f>+COUNTA(D128:AH129)</f>
        <v>0</v>
      </c>
      <c r="AM127" s="4860"/>
    </row>
    <row r="128" spans="1:39" s="4721" customFormat="1">
      <c r="A128" s="1135"/>
      <c r="C128" s="4841" t="s">
        <v>1902</v>
      </c>
      <c r="D128" s="4842"/>
      <c r="E128" s="4866"/>
      <c r="F128" s="4843"/>
      <c r="G128" s="4843"/>
      <c r="H128" s="4843"/>
      <c r="I128" s="4843"/>
      <c r="J128" s="4843"/>
      <c r="K128" s="4843"/>
      <c r="L128" s="4866"/>
      <c r="M128" s="4843"/>
      <c r="N128" s="4843"/>
      <c r="O128" s="4843"/>
      <c r="P128" s="4843"/>
      <c r="Q128" s="4843"/>
      <c r="R128" s="4843"/>
      <c r="S128" s="4866"/>
      <c r="T128" s="4843"/>
      <c r="U128" s="4843"/>
      <c r="V128" s="4843"/>
      <c r="W128" s="4843"/>
      <c r="X128" s="4843"/>
      <c r="Y128" s="4843"/>
      <c r="Z128" s="4866"/>
      <c r="AA128" s="4843"/>
      <c r="AB128" s="4843"/>
      <c r="AC128" s="4843"/>
      <c r="AD128" s="4843"/>
      <c r="AE128" s="4843"/>
      <c r="AF128" s="4843"/>
      <c r="AG128" s="4843"/>
      <c r="AH128" s="4844"/>
      <c r="AI128" s="4845" t="s">
        <v>1909</v>
      </c>
      <c r="AJ128" s="4846" t="e">
        <f>+AJ127/AJ124</f>
        <v>#DIV/0!</v>
      </c>
      <c r="AM128" s="4623">
        <f>+COUNTIF(D126:AH127,"休")</f>
        <v>0</v>
      </c>
    </row>
    <row r="129" spans="1:39" s="4721" customFormat="1">
      <c r="A129" s="1135"/>
      <c r="C129" s="4847"/>
      <c r="D129" s="4848"/>
      <c r="E129" s="4849"/>
      <c r="F129" s="4849"/>
      <c r="G129" s="4849"/>
      <c r="H129" s="4849"/>
      <c r="I129" s="4849"/>
      <c r="J129" s="4849"/>
      <c r="K129" s="4849"/>
      <c r="L129" s="4849"/>
      <c r="M129" s="4849"/>
      <c r="N129" s="4849"/>
      <c r="O129" s="4849"/>
      <c r="P129" s="4849"/>
      <c r="Q129" s="4849"/>
      <c r="R129" s="4849"/>
      <c r="S129" s="4849"/>
      <c r="T129" s="4849"/>
      <c r="U129" s="4849"/>
      <c r="V129" s="4849"/>
      <c r="W129" s="4849"/>
      <c r="X129" s="4849"/>
      <c r="Y129" s="4849"/>
      <c r="Z129" s="4849"/>
      <c r="AA129" s="4849"/>
      <c r="AB129" s="4849"/>
      <c r="AC129" s="4849"/>
      <c r="AD129" s="4849"/>
      <c r="AE129" s="4849"/>
      <c r="AF129" s="4849"/>
      <c r="AG129" s="4849"/>
      <c r="AH129" s="4850"/>
      <c r="AI129" s="4851" t="s">
        <v>2018</v>
      </c>
      <c r="AJ129" s="4852" t="str">
        <f>IF(7&gt;AJ124,"対象外",IF(AJ127&gt;=AJ122,"OK","NG"))</f>
        <v>対象外</v>
      </c>
      <c r="AK129" s="4721" t="str">
        <f>IF(AJ129="対象外","←７日間に満たない期間は達成判定の対象外",IF(AJ129="NG","←月単位未達成","←月単位達成"))</f>
        <v>←７日間に満たない期間は達成判定の対象外</v>
      </c>
      <c r="AM129" s="4853" t="str">
        <f>IF(7&gt;AJ124,"対象外",IF(AM128&gt;=AJ122,"OK","NG"))</f>
        <v>対象外</v>
      </c>
    </row>
    <row r="130" spans="1:39" hidden="1">
      <c r="C130" s="4854" t="s">
        <v>2017</v>
      </c>
      <c r="D130" s="4760" t="e">
        <f t="shared" ref="D130:AH130" si="52">IF(AND(DAY(D122)&gt;=22,DAY(D122)&lt;=28,D123="土"),1,0)</f>
        <v>#VALUE!</v>
      </c>
      <c r="E130" s="4760" t="e">
        <f t="shared" si="52"/>
        <v>#VALUE!</v>
      </c>
      <c r="F130" s="4760" t="e">
        <f t="shared" si="52"/>
        <v>#VALUE!</v>
      </c>
      <c r="G130" s="4760" t="e">
        <f t="shared" si="52"/>
        <v>#VALUE!</v>
      </c>
      <c r="H130" s="4760" t="e">
        <f t="shared" si="52"/>
        <v>#VALUE!</v>
      </c>
      <c r="I130" s="4760" t="e">
        <f t="shared" si="52"/>
        <v>#VALUE!</v>
      </c>
      <c r="J130" s="4760" t="e">
        <f t="shared" si="52"/>
        <v>#VALUE!</v>
      </c>
      <c r="K130" s="4760" t="e">
        <f t="shared" si="52"/>
        <v>#VALUE!</v>
      </c>
      <c r="L130" s="4760" t="e">
        <f t="shared" si="52"/>
        <v>#VALUE!</v>
      </c>
      <c r="M130" s="4760" t="e">
        <f t="shared" si="52"/>
        <v>#VALUE!</v>
      </c>
      <c r="N130" s="4760" t="e">
        <f t="shared" si="52"/>
        <v>#VALUE!</v>
      </c>
      <c r="O130" s="4760" t="e">
        <f t="shared" si="52"/>
        <v>#VALUE!</v>
      </c>
      <c r="P130" s="4760" t="e">
        <f t="shared" si="52"/>
        <v>#VALUE!</v>
      </c>
      <c r="Q130" s="4760" t="e">
        <f t="shared" si="52"/>
        <v>#VALUE!</v>
      </c>
      <c r="R130" s="4760" t="e">
        <f t="shared" si="52"/>
        <v>#VALUE!</v>
      </c>
      <c r="S130" s="4760" t="e">
        <f t="shared" si="52"/>
        <v>#VALUE!</v>
      </c>
      <c r="T130" s="4760" t="e">
        <f t="shared" si="52"/>
        <v>#VALUE!</v>
      </c>
      <c r="U130" s="4760" t="e">
        <f t="shared" si="52"/>
        <v>#VALUE!</v>
      </c>
      <c r="V130" s="4760" t="e">
        <f t="shared" si="52"/>
        <v>#VALUE!</v>
      </c>
      <c r="W130" s="4760" t="e">
        <f t="shared" si="52"/>
        <v>#VALUE!</v>
      </c>
      <c r="X130" s="4760" t="e">
        <f t="shared" si="52"/>
        <v>#VALUE!</v>
      </c>
      <c r="Y130" s="4760" t="e">
        <f t="shared" si="52"/>
        <v>#VALUE!</v>
      </c>
      <c r="Z130" s="4760" t="e">
        <f t="shared" si="52"/>
        <v>#VALUE!</v>
      </c>
      <c r="AA130" s="4760" t="e">
        <f t="shared" si="52"/>
        <v>#VALUE!</v>
      </c>
      <c r="AB130" s="4760" t="e">
        <f t="shared" si="52"/>
        <v>#VALUE!</v>
      </c>
      <c r="AC130" s="4760" t="e">
        <f t="shared" si="52"/>
        <v>#VALUE!</v>
      </c>
      <c r="AD130" s="4760" t="e">
        <f t="shared" si="52"/>
        <v>#VALUE!</v>
      </c>
      <c r="AE130" s="4760" t="e">
        <f t="shared" si="52"/>
        <v>#VALUE!</v>
      </c>
      <c r="AF130" s="4760" t="e">
        <f t="shared" si="52"/>
        <v>#VALUE!</v>
      </c>
      <c r="AG130" s="4760" t="e">
        <f t="shared" si="52"/>
        <v>#VALUE!</v>
      </c>
      <c r="AH130" s="4760" t="e">
        <f t="shared" si="52"/>
        <v>#VALUE!</v>
      </c>
      <c r="AI130" s="4773" t="s">
        <v>2014</v>
      </c>
      <c r="AJ130" s="4855">
        <f>_xlfn.AGGREGATE(9,6,D130:AH130)</f>
        <v>0</v>
      </c>
      <c r="AK130" s="4721"/>
    </row>
    <row r="131" spans="1:39" hidden="1">
      <c r="C131" s="4854" t="s">
        <v>2016</v>
      </c>
      <c r="D131" s="4856" t="e">
        <f t="shared" ref="D131:AH131" si="53">IF(AND(DAY(D122)&gt;=22,DAY(D122)&lt;=28,D123="土",OR(D128="休",D128="雨")),1,0)</f>
        <v>#VALUE!</v>
      </c>
      <c r="E131" s="4856" t="e">
        <f t="shared" si="53"/>
        <v>#VALUE!</v>
      </c>
      <c r="F131" s="4856" t="e">
        <f t="shared" si="53"/>
        <v>#VALUE!</v>
      </c>
      <c r="G131" s="4856" t="e">
        <f t="shared" si="53"/>
        <v>#VALUE!</v>
      </c>
      <c r="H131" s="4856" t="e">
        <f t="shared" si="53"/>
        <v>#VALUE!</v>
      </c>
      <c r="I131" s="4856" t="e">
        <f t="shared" si="53"/>
        <v>#VALUE!</v>
      </c>
      <c r="J131" s="4856" t="e">
        <f t="shared" si="53"/>
        <v>#VALUE!</v>
      </c>
      <c r="K131" s="4856" t="e">
        <f t="shared" si="53"/>
        <v>#VALUE!</v>
      </c>
      <c r="L131" s="4856" t="e">
        <f t="shared" si="53"/>
        <v>#VALUE!</v>
      </c>
      <c r="M131" s="4856" t="e">
        <f t="shared" si="53"/>
        <v>#VALUE!</v>
      </c>
      <c r="N131" s="4856" t="e">
        <f t="shared" si="53"/>
        <v>#VALUE!</v>
      </c>
      <c r="O131" s="4856" t="e">
        <f t="shared" si="53"/>
        <v>#VALUE!</v>
      </c>
      <c r="P131" s="4856" t="e">
        <f t="shared" si="53"/>
        <v>#VALUE!</v>
      </c>
      <c r="Q131" s="4856" t="e">
        <f t="shared" si="53"/>
        <v>#VALUE!</v>
      </c>
      <c r="R131" s="4856" t="e">
        <f t="shared" si="53"/>
        <v>#VALUE!</v>
      </c>
      <c r="S131" s="4856" t="e">
        <f t="shared" si="53"/>
        <v>#VALUE!</v>
      </c>
      <c r="T131" s="4856" t="e">
        <f t="shared" si="53"/>
        <v>#VALUE!</v>
      </c>
      <c r="U131" s="4856" t="e">
        <f t="shared" si="53"/>
        <v>#VALUE!</v>
      </c>
      <c r="V131" s="4856" t="e">
        <f t="shared" si="53"/>
        <v>#VALUE!</v>
      </c>
      <c r="W131" s="4856" t="e">
        <f t="shared" si="53"/>
        <v>#VALUE!</v>
      </c>
      <c r="X131" s="4856" t="e">
        <f t="shared" si="53"/>
        <v>#VALUE!</v>
      </c>
      <c r="Y131" s="4856" t="e">
        <f t="shared" si="53"/>
        <v>#VALUE!</v>
      </c>
      <c r="Z131" s="4856" t="e">
        <f t="shared" si="53"/>
        <v>#VALUE!</v>
      </c>
      <c r="AA131" s="4856" t="e">
        <f t="shared" si="53"/>
        <v>#VALUE!</v>
      </c>
      <c r="AB131" s="4856" t="e">
        <f t="shared" si="53"/>
        <v>#VALUE!</v>
      </c>
      <c r="AC131" s="4856" t="e">
        <f t="shared" si="53"/>
        <v>#VALUE!</v>
      </c>
      <c r="AD131" s="4856" t="e">
        <f t="shared" si="53"/>
        <v>#VALUE!</v>
      </c>
      <c r="AE131" s="4856" t="e">
        <f t="shared" si="53"/>
        <v>#VALUE!</v>
      </c>
      <c r="AF131" s="4856" t="e">
        <f t="shared" si="53"/>
        <v>#VALUE!</v>
      </c>
      <c r="AG131" s="4856" t="e">
        <f t="shared" si="53"/>
        <v>#VALUE!</v>
      </c>
      <c r="AH131" s="4856" t="e">
        <f t="shared" si="53"/>
        <v>#VALUE!</v>
      </c>
      <c r="AI131" s="4857" t="s">
        <v>2012</v>
      </c>
      <c r="AJ131" s="4855">
        <f>_xlfn.AGGREGATE(9,6,D131:AH131)</f>
        <v>0</v>
      </c>
      <c r="AK131" s="4721"/>
    </row>
    <row r="132" spans="1:39" hidden="1">
      <c r="C132" s="4854" t="s">
        <v>2015</v>
      </c>
      <c r="D132" s="4760" t="e">
        <f t="shared" ref="D132:AH132" si="54">IF(AND(DAY(D122)&gt;=8,DAY(D122)&lt;=14,D123="土"),1,0)</f>
        <v>#VALUE!</v>
      </c>
      <c r="E132" s="4760" t="e">
        <f t="shared" si="54"/>
        <v>#VALUE!</v>
      </c>
      <c r="F132" s="4760" t="e">
        <f t="shared" si="54"/>
        <v>#VALUE!</v>
      </c>
      <c r="G132" s="4760" t="e">
        <f t="shared" si="54"/>
        <v>#VALUE!</v>
      </c>
      <c r="H132" s="4760" t="e">
        <f t="shared" si="54"/>
        <v>#VALUE!</v>
      </c>
      <c r="I132" s="4760" t="e">
        <f t="shared" si="54"/>
        <v>#VALUE!</v>
      </c>
      <c r="J132" s="4760" t="e">
        <f t="shared" si="54"/>
        <v>#VALUE!</v>
      </c>
      <c r="K132" s="4760" t="e">
        <f t="shared" si="54"/>
        <v>#VALUE!</v>
      </c>
      <c r="L132" s="4760" t="e">
        <f t="shared" si="54"/>
        <v>#VALUE!</v>
      </c>
      <c r="M132" s="4760" t="e">
        <f t="shared" si="54"/>
        <v>#VALUE!</v>
      </c>
      <c r="N132" s="4760" t="e">
        <f t="shared" si="54"/>
        <v>#VALUE!</v>
      </c>
      <c r="O132" s="4760" t="e">
        <f t="shared" si="54"/>
        <v>#VALUE!</v>
      </c>
      <c r="P132" s="4760" t="e">
        <f t="shared" si="54"/>
        <v>#VALUE!</v>
      </c>
      <c r="Q132" s="4760" t="e">
        <f t="shared" si="54"/>
        <v>#VALUE!</v>
      </c>
      <c r="R132" s="4760" t="e">
        <f t="shared" si="54"/>
        <v>#VALUE!</v>
      </c>
      <c r="S132" s="4760" t="e">
        <f t="shared" si="54"/>
        <v>#VALUE!</v>
      </c>
      <c r="T132" s="4760" t="e">
        <f t="shared" si="54"/>
        <v>#VALUE!</v>
      </c>
      <c r="U132" s="4760" t="e">
        <f t="shared" si="54"/>
        <v>#VALUE!</v>
      </c>
      <c r="V132" s="4760" t="e">
        <f t="shared" si="54"/>
        <v>#VALUE!</v>
      </c>
      <c r="W132" s="4760" t="e">
        <f t="shared" si="54"/>
        <v>#VALUE!</v>
      </c>
      <c r="X132" s="4760" t="e">
        <f t="shared" si="54"/>
        <v>#VALUE!</v>
      </c>
      <c r="Y132" s="4760" t="e">
        <f t="shared" si="54"/>
        <v>#VALUE!</v>
      </c>
      <c r="Z132" s="4760" t="e">
        <f t="shared" si="54"/>
        <v>#VALUE!</v>
      </c>
      <c r="AA132" s="4760" t="e">
        <f t="shared" si="54"/>
        <v>#VALUE!</v>
      </c>
      <c r="AB132" s="4760" t="e">
        <f t="shared" si="54"/>
        <v>#VALUE!</v>
      </c>
      <c r="AC132" s="4760" t="e">
        <f t="shared" si="54"/>
        <v>#VALUE!</v>
      </c>
      <c r="AD132" s="4760" t="e">
        <f t="shared" si="54"/>
        <v>#VALUE!</v>
      </c>
      <c r="AE132" s="4760" t="e">
        <f t="shared" si="54"/>
        <v>#VALUE!</v>
      </c>
      <c r="AF132" s="4760" t="e">
        <f t="shared" si="54"/>
        <v>#VALUE!</v>
      </c>
      <c r="AG132" s="4760" t="e">
        <f t="shared" si="54"/>
        <v>#VALUE!</v>
      </c>
      <c r="AH132" s="4760" t="e">
        <f t="shared" si="54"/>
        <v>#VALUE!</v>
      </c>
      <c r="AI132" s="4773" t="s">
        <v>2014</v>
      </c>
      <c r="AJ132" s="4855">
        <f>_xlfn.AGGREGATE(9,6,D132:AH132)</f>
        <v>0</v>
      </c>
      <c r="AK132" s="4721"/>
    </row>
    <row r="133" spans="1:39" hidden="1">
      <c r="C133" s="4854" t="s">
        <v>2013</v>
      </c>
      <c r="D133" s="4856" t="e">
        <f t="shared" ref="D133:AH133" si="55">IF(AND(DAY(D122)&gt;=8,DAY(D122)&lt;=14,D123="土",OR(D128="休",D128="雨")),1,0)</f>
        <v>#VALUE!</v>
      </c>
      <c r="E133" s="4856" t="e">
        <f t="shared" si="55"/>
        <v>#VALUE!</v>
      </c>
      <c r="F133" s="4856" t="e">
        <f t="shared" si="55"/>
        <v>#VALUE!</v>
      </c>
      <c r="G133" s="4856" t="e">
        <f t="shared" si="55"/>
        <v>#VALUE!</v>
      </c>
      <c r="H133" s="4856" t="e">
        <f t="shared" si="55"/>
        <v>#VALUE!</v>
      </c>
      <c r="I133" s="4856" t="e">
        <f t="shared" si="55"/>
        <v>#VALUE!</v>
      </c>
      <c r="J133" s="4856" t="e">
        <f t="shared" si="55"/>
        <v>#VALUE!</v>
      </c>
      <c r="K133" s="4856" t="e">
        <f t="shared" si="55"/>
        <v>#VALUE!</v>
      </c>
      <c r="L133" s="4856" t="e">
        <f t="shared" si="55"/>
        <v>#VALUE!</v>
      </c>
      <c r="M133" s="4856" t="e">
        <f t="shared" si="55"/>
        <v>#VALUE!</v>
      </c>
      <c r="N133" s="4856" t="e">
        <f t="shared" si="55"/>
        <v>#VALUE!</v>
      </c>
      <c r="O133" s="4856" t="e">
        <f t="shared" si="55"/>
        <v>#VALUE!</v>
      </c>
      <c r="P133" s="4856" t="e">
        <f t="shared" si="55"/>
        <v>#VALUE!</v>
      </c>
      <c r="Q133" s="4856" t="e">
        <f t="shared" si="55"/>
        <v>#VALUE!</v>
      </c>
      <c r="R133" s="4856" t="e">
        <f t="shared" si="55"/>
        <v>#VALUE!</v>
      </c>
      <c r="S133" s="4856" t="e">
        <f t="shared" si="55"/>
        <v>#VALUE!</v>
      </c>
      <c r="T133" s="4856" t="e">
        <f t="shared" si="55"/>
        <v>#VALUE!</v>
      </c>
      <c r="U133" s="4856" t="e">
        <f t="shared" si="55"/>
        <v>#VALUE!</v>
      </c>
      <c r="V133" s="4856" t="e">
        <f t="shared" si="55"/>
        <v>#VALUE!</v>
      </c>
      <c r="W133" s="4856" t="e">
        <f t="shared" si="55"/>
        <v>#VALUE!</v>
      </c>
      <c r="X133" s="4856" t="e">
        <f t="shared" si="55"/>
        <v>#VALUE!</v>
      </c>
      <c r="Y133" s="4856" t="e">
        <f t="shared" si="55"/>
        <v>#VALUE!</v>
      </c>
      <c r="Z133" s="4856" t="e">
        <f t="shared" si="55"/>
        <v>#VALUE!</v>
      </c>
      <c r="AA133" s="4856" t="e">
        <f t="shared" si="55"/>
        <v>#VALUE!</v>
      </c>
      <c r="AB133" s="4856" t="e">
        <f t="shared" si="55"/>
        <v>#VALUE!</v>
      </c>
      <c r="AC133" s="4856" t="e">
        <f t="shared" si="55"/>
        <v>#VALUE!</v>
      </c>
      <c r="AD133" s="4856" t="e">
        <f t="shared" si="55"/>
        <v>#VALUE!</v>
      </c>
      <c r="AE133" s="4856" t="e">
        <f t="shared" si="55"/>
        <v>#VALUE!</v>
      </c>
      <c r="AF133" s="4856" t="e">
        <f t="shared" si="55"/>
        <v>#VALUE!</v>
      </c>
      <c r="AG133" s="4856" t="e">
        <f t="shared" si="55"/>
        <v>#VALUE!</v>
      </c>
      <c r="AH133" s="4856" t="e">
        <f t="shared" si="55"/>
        <v>#VALUE!</v>
      </c>
      <c r="AI133" s="4857" t="s">
        <v>2012</v>
      </c>
      <c r="AJ133" s="4855">
        <f>_xlfn.AGGREGATE(9,6,D133:AH133)</f>
        <v>0</v>
      </c>
      <c r="AK133" s="4721"/>
    </row>
    <row r="134" spans="1:39" s="4721" customFormat="1">
      <c r="A134" s="1135"/>
      <c r="C134" s="4616"/>
      <c r="D134" s="4616"/>
      <c r="E134" s="4616"/>
      <c r="F134" s="4616"/>
      <c r="G134" s="4616"/>
      <c r="H134" s="4616"/>
      <c r="I134" s="4616"/>
      <c r="J134" s="4616"/>
      <c r="K134" s="4616"/>
      <c r="L134" s="4616"/>
      <c r="M134" s="4616"/>
      <c r="N134" s="4616"/>
      <c r="O134" s="4616"/>
      <c r="P134" s="4616"/>
      <c r="Q134" s="4616"/>
      <c r="R134" s="4616"/>
      <c r="S134" s="4616"/>
      <c r="T134" s="4616"/>
      <c r="U134" s="4616"/>
      <c r="V134" s="4616"/>
      <c r="W134" s="4616"/>
      <c r="X134" s="4616"/>
      <c r="Y134" s="4616"/>
      <c r="Z134" s="4616"/>
      <c r="AA134" s="4616"/>
      <c r="AB134" s="4616"/>
      <c r="AC134" s="4616"/>
      <c r="AD134" s="4616"/>
      <c r="AE134" s="4616"/>
      <c r="AF134" s="4616"/>
      <c r="AG134" s="4616"/>
      <c r="AH134" s="4616"/>
      <c r="AJ134" s="4616"/>
      <c r="AM134" s="4860"/>
    </row>
    <row r="135" spans="1:39" hidden="1">
      <c r="D135" s="4529" t="e">
        <f>YEAR(D138)</f>
        <v>#VALUE!</v>
      </c>
      <c r="E135" s="4529" t="e">
        <f>MONTH(D138)</f>
        <v>#VALUE!</v>
      </c>
    </row>
    <row r="136" spans="1:39">
      <c r="C136" s="4717" t="s">
        <v>2022</v>
      </c>
      <c r="D136" s="4628" t="e">
        <f>D138</f>
        <v>#VALUE!</v>
      </c>
      <c r="E136" s="4629"/>
      <c r="F136" s="4629"/>
      <c r="G136" s="4629"/>
      <c r="H136" s="4629"/>
      <c r="I136" s="4629"/>
      <c r="J136" s="4629"/>
      <c r="K136" s="4629"/>
      <c r="L136" s="4629"/>
      <c r="M136" s="4629"/>
      <c r="N136" s="4629"/>
      <c r="O136" s="4629"/>
      <c r="P136" s="4629"/>
      <c r="Q136" s="4629"/>
      <c r="R136" s="4629"/>
      <c r="S136" s="4629"/>
      <c r="T136" s="4629"/>
      <c r="U136" s="4629"/>
      <c r="V136" s="4629"/>
      <c r="W136" s="4629"/>
      <c r="X136" s="4629"/>
      <c r="Y136" s="4629"/>
      <c r="Z136" s="4629"/>
      <c r="AA136" s="4629"/>
      <c r="AB136" s="4629"/>
      <c r="AC136" s="4629"/>
      <c r="AD136" s="4629"/>
      <c r="AE136" s="4629"/>
      <c r="AF136" s="4629"/>
      <c r="AG136" s="4629"/>
      <c r="AH136" s="4629"/>
      <c r="AI136" s="4629"/>
      <c r="AJ136" s="4824"/>
    </row>
    <row r="137" spans="1:39" hidden="1">
      <c r="C137" s="4718"/>
      <c r="D137" s="4640" t="e">
        <f>DATE($D135,$E135,1)</f>
        <v>#VALUE!</v>
      </c>
      <c r="E137" s="4640" t="e">
        <f t="shared" ref="E137:AH137" si="56">D137+1</f>
        <v>#VALUE!</v>
      </c>
      <c r="F137" s="4640" t="e">
        <f t="shared" si="56"/>
        <v>#VALUE!</v>
      </c>
      <c r="G137" s="4640" t="e">
        <f t="shared" si="56"/>
        <v>#VALUE!</v>
      </c>
      <c r="H137" s="4640" t="e">
        <f t="shared" si="56"/>
        <v>#VALUE!</v>
      </c>
      <c r="I137" s="4640" t="e">
        <f t="shared" si="56"/>
        <v>#VALUE!</v>
      </c>
      <c r="J137" s="4640" t="e">
        <f t="shared" si="56"/>
        <v>#VALUE!</v>
      </c>
      <c r="K137" s="4640" t="e">
        <f t="shared" si="56"/>
        <v>#VALUE!</v>
      </c>
      <c r="L137" s="4640" t="e">
        <f t="shared" si="56"/>
        <v>#VALUE!</v>
      </c>
      <c r="M137" s="4640" t="e">
        <f t="shared" si="56"/>
        <v>#VALUE!</v>
      </c>
      <c r="N137" s="4640" t="e">
        <f t="shared" si="56"/>
        <v>#VALUE!</v>
      </c>
      <c r="O137" s="4640" t="e">
        <f t="shared" si="56"/>
        <v>#VALUE!</v>
      </c>
      <c r="P137" s="4640" t="e">
        <f t="shared" si="56"/>
        <v>#VALUE!</v>
      </c>
      <c r="Q137" s="4640" t="e">
        <f t="shared" si="56"/>
        <v>#VALUE!</v>
      </c>
      <c r="R137" s="4640" t="e">
        <f t="shared" si="56"/>
        <v>#VALUE!</v>
      </c>
      <c r="S137" s="4640" t="e">
        <f t="shared" si="56"/>
        <v>#VALUE!</v>
      </c>
      <c r="T137" s="4640" t="e">
        <f t="shared" si="56"/>
        <v>#VALUE!</v>
      </c>
      <c r="U137" s="4640" t="e">
        <f t="shared" si="56"/>
        <v>#VALUE!</v>
      </c>
      <c r="V137" s="4640" t="e">
        <f t="shared" si="56"/>
        <v>#VALUE!</v>
      </c>
      <c r="W137" s="4640" t="e">
        <f t="shared" si="56"/>
        <v>#VALUE!</v>
      </c>
      <c r="X137" s="4640" t="e">
        <f t="shared" si="56"/>
        <v>#VALUE!</v>
      </c>
      <c r="Y137" s="4640" t="e">
        <f t="shared" si="56"/>
        <v>#VALUE!</v>
      </c>
      <c r="Z137" s="4640" t="e">
        <f t="shared" si="56"/>
        <v>#VALUE!</v>
      </c>
      <c r="AA137" s="4640" t="e">
        <f t="shared" si="56"/>
        <v>#VALUE!</v>
      </c>
      <c r="AB137" s="4640" t="e">
        <f t="shared" si="56"/>
        <v>#VALUE!</v>
      </c>
      <c r="AC137" s="4640" t="e">
        <f t="shared" si="56"/>
        <v>#VALUE!</v>
      </c>
      <c r="AD137" s="4640" t="e">
        <f t="shared" si="56"/>
        <v>#VALUE!</v>
      </c>
      <c r="AE137" s="4640" t="e">
        <f t="shared" si="56"/>
        <v>#VALUE!</v>
      </c>
      <c r="AF137" s="4640" t="e">
        <f t="shared" si="56"/>
        <v>#VALUE!</v>
      </c>
      <c r="AG137" s="4640" t="e">
        <f t="shared" si="56"/>
        <v>#VALUE!</v>
      </c>
      <c r="AH137" s="4640" t="e">
        <f t="shared" si="56"/>
        <v>#VALUE!</v>
      </c>
      <c r="AI137" s="4858"/>
      <c r="AJ137" s="4859"/>
    </row>
    <row r="138" spans="1:39">
      <c r="C138" s="4719" t="s">
        <v>1655</v>
      </c>
      <c r="D138" s="4720" t="e">
        <f>IF(EDATE(D121,1)&gt;$H$5,"",EDATE(D121,1))</f>
        <v>#VALUE!</v>
      </c>
      <c r="E138" s="4640" t="e">
        <f t="shared" ref="E138:AH138" si="57">IF(E137&gt;$H$5,"",IF(D138=EOMONTH(DATE($D135,$E135,1),0),"",IF(D138="","",D138+1)))</f>
        <v>#VALUE!</v>
      </c>
      <c r="F138" s="4640" t="e">
        <f t="shared" si="57"/>
        <v>#VALUE!</v>
      </c>
      <c r="G138" s="4640" t="e">
        <f t="shared" si="57"/>
        <v>#VALUE!</v>
      </c>
      <c r="H138" s="4640" t="e">
        <f t="shared" si="57"/>
        <v>#VALUE!</v>
      </c>
      <c r="I138" s="4640" t="e">
        <f t="shared" si="57"/>
        <v>#VALUE!</v>
      </c>
      <c r="J138" s="4640" t="e">
        <f t="shared" si="57"/>
        <v>#VALUE!</v>
      </c>
      <c r="K138" s="4640" t="e">
        <f t="shared" si="57"/>
        <v>#VALUE!</v>
      </c>
      <c r="L138" s="4640" t="e">
        <f t="shared" si="57"/>
        <v>#VALUE!</v>
      </c>
      <c r="M138" s="4640" t="e">
        <f t="shared" si="57"/>
        <v>#VALUE!</v>
      </c>
      <c r="N138" s="4640" t="e">
        <f t="shared" si="57"/>
        <v>#VALUE!</v>
      </c>
      <c r="O138" s="4640" t="e">
        <f t="shared" si="57"/>
        <v>#VALUE!</v>
      </c>
      <c r="P138" s="4640" t="e">
        <f t="shared" si="57"/>
        <v>#VALUE!</v>
      </c>
      <c r="Q138" s="4640" t="e">
        <f t="shared" si="57"/>
        <v>#VALUE!</v>
      </c>
      <c r="R138" s="4640" t="e">
        <f t="shared" si="57"/>
        <v>#VALUE!</v>
      </c>
      <c r="S138" s="4640" t="e">
        <f t="shared" si="57"/>
        <v>#VALUE!</v>
      </c>
      <c r="T138" s="4640" t="e">
        <f t="shared" si="57"/>
        <v>#VALUE!</v>
      </c>
      <c r="U138" s="4640" t="e">
        <f t="shared" si="57"/>
        <v>#VALUE!</v>
      </c>
      <c r="V138" s="4640" t="e">
        <f t="shared" si="57"/>
        <v>#VALUE!</v>
      </c>
      <c r="W138" s="4640" t="e">
        <f t="shared" si="57"/>
        <v>#VALUE!</v>
      </c>
      <c r="X138" s="4640" t="e">
        <f t="shared" si="57"/>
        <v>#VALUE!</v>
      </c>
      <c r="Y138" s="4640" t="e">
        <f t="shared" si="57"/>
        <v>#VALUE!</v>
      </c>
      <c r="Z138" s="4640" t="e">
        <f t="shared" si="57"/>
        <v>#VALUE!</v>
      </c>
      <c r="AA138" s="4640" t="e">
        <f t="shared" si="57"/>
        <v>#VALUE!</v>
      </c>
      <c r="AB138" s="4640" t="e">
        <f t="shared" si="57"/>
        <v>#VALUE!</v>
      </c>
      <c r="AC138" s="4640" t="e">
        <f t="shared" si="57"/>
        <v>#VALUE!</v>
      </c>
      <c r="AD138" s="4640" t="e">
        <f t="shared" si="57"/>
        <v>#VALUE!</v>
      </c>
      <c r="AE138" s="4640" t="e">
        <f t="shared" si="57"/>
        <v>#VALUE!</v>
      </c>
      <c r="AF138" s="4640" t="e">
        <f t="shared" si="57"/>
        <v>#VALUE!</v>
      </c>
      <c r="AG138" s="4640" t="e">
        <f t="shared" si="57"/>
        <v>#VALUE!</v>
      </c>
      <c r="AH138" s="4640" t="e">
        <f t="shared" si="57"/>
        <v>#VALUE!</v>
      </c>
      <c r="AI138" s="4827" t="s">
        <v>2021</v>
      </c>
      <c r="AJ138" s="4828">
        <f>+COUNTIFS(D139:AH139,"土",D140:AH140,"")+COUNTIFS(D139:AH139,"日",D140:AH140,"")</f>
        <v>0</v>
      </c>
    </row>
    <row r="139" spans="1:39" s="4721" customFormat="1">
      <c r="A139" s="1135"/>
      <c r="C139" s="4722" t="s">
        <v>1905</v>
      </c>
      <c r="D139" s="4723" t="str">
        <f t="shared" ref="D139:AH139" si="58">IFERROR(TEXT(WEEKDAY(+D138),"aaa"),"")</f>
        <v/>
      </c>
      <c r="E139" s="4723" t="str">
        <f t="shared" si="58"/>
        <v/>
      </c>
      <c r="F139" s="4723" t="str">
        <f t="shared" si="58"/>
        <v/>
      </c>
      <c r="G139" s="4723" t="str">
        <f t="shared" si="58"/>
        <v/>
      </c>
      <c r="H139" s="4723" t="str">
        <f t="shared" si="58"/>
        <v/>
      </c>
      <c r="I139" s="4723" t="str">
        <f t="shared" si="58"/>
        <v/>
      </c>
      <c r="J139" s="4723" t="str">
        <f t="shared" si="58"/>
        <v/>
      </c>
      <c r="K139" s="4723" t="str">
        <f t="shared" si="58"/>
        <v/>
      </c>
      <c r="L139" s="4723" t="str">
        <f t="shared" si="58"/>
        <v/>
      </c>
      <c r="M139" s="4723" t="str">
        <f t="shared" si="58"/>
        <v/>
      </c>
      <c r="N139" s="4723" t="str">
        <f t="shared" si="58"/>
        <v/>
      </c>
      <c r="O139" s="4723" t="str">
        <f t="shared" si="58"/>
        <v/>
      </c>
      <c r="P139" s="4723" t="str">
        <f t="shared" si="58"/>
        <v/>
      </c>
      <c r="Q139" s="4723" t="str">
        <f t="shared" si="58"/>
        <v/>
      </c>
      <c r="R139" s="4723" t="str">
        <f t="shared" si="58"/>
        <v/>
      </c>
      <c r="S139" s="4723" t="str">
        <f t="shared" si="58"/>
        <v/>
      </c>
      <c r="T139" s="4723" t="str">
        <f t="shared" si="58"/>
        <v/>
      </c>
      <c r="U139" s="4723" t="str">
        <f t="shared" si="58"/>
        <v/>
      </c>
      <c r="V139" s="4723" t="str">
        <f t="shared" si="58"/>
        <v/>
      </c>
      <c r="W139" s="4723" t="str">
        <f t="shared" si="58"/>
        <v/>
      </c>
      <c r="X139" s="4723" t="str">
        <f t="shared" si="58"/>
        <v/>
      </c>
      <c r="Y139" s="4723" t="str">
        <f t="shared" si="58"/>
        <v/>
      </c>
      <c r="Z139" s="4723" t="str">
        <f t="shared" si="58"/>
        <v/>
      </c>
      <c r="AA139" s="4723" t="str">
        <f t="shared" si="58"/>
        <v/>
      </c>
      <c r="AB139" s="4723" t="str">
        <f t="shared" si="58"/>
        <v/>
      </c>
      <c r="AC139" s="4723" t="str">
        <f t="shared" si="58"/>
        <v/>
      </c>
      <c r="AD139" s="4723" t="str">
        <f t="shared" si="58"/>
        <v/>
      </c>
      <c r="AE139" s="4723" t="str">
        <f t="shared" si="58"/>
        <v/>
      </c>
      <c r="AF139" s="4723" t="str">
        <f t="shared" si="58"/>
        <v/>
      </c>
      <c r="AG139" s="4723" t="str">
        <f t="shared" si="58"/>
        <v/>
      </c>
      <c r="AH139" s="4723" t="str">
        <f t="shared" si="58"/>
        <v/>
      </c>
      <c r="AI139" s="4827" t="s">
        <v>2020</v>
      </c>
      <c r="AJ139" s="4828">
        <f>+COUNTIF(D140:AH140,"夏休")+COUNTIF(D140:AH140,"冬休")+COUNTIF(D140:AH140,"中止")</f>
        <v>0</v>
      </c>
      <c r="AM139" s="4860"/>
    </row>
    <row r="140" spans="1:39" s="4721" customFormat="1" ht="13.5" customHeight="1">
      <c r="A140" s="1135"/>
      <c r="C140" s="4829" t="s">
        <v>2019</v>
      </c>
      <c r="D140" s="4830"/>
      <c r="E140" s="4831"/>
      <c r="F140" s="4831"/>
      <c r="G140" s="4831"/>
      <c r="H140" s="4831"/>
      <c r="I140" s="4831"/>
      <c r="J140" s="4831"/>
      <c r="K140" s="4831"/>
      <c r="L140" s="4831"/>
      <c r="M140" s="4831"/>
      <c r="N140" s="4831"/>
      <c r="O140" s="4831"/>
      <c r="P140" s="4831"/>
      <c r="Q140" s="4831"/>
      <c r="R140" s="4831"/>
      <c r="S140" s="4831"/>
      <c r="T140" s="4831"/>
      <c r="U140" s="4831"/>
      <c r="V140" s="4831"/>
      <c r="W140" s="4831"/>
      <c r="X140" s="4831"/>
      <c r="Y140" s="4831"/>
      <c r="Z140" s="4831"/>
      <c r="AA140" s="4831"/>
      <c r="AB140" s="4831"/>
      <c r="AC140" s="4831"/>
      <c r="AD140" s="4831"/>
      <c r="AE140" s="4831"/>
      <c r="AF140" s="4831"/>
      <c r="AG140" s="4831"/>
      <c r="AH140" s="4832"/>
      <c r="AI140" s="4833" t="s">
        <v>1906</v>
      </c>
      <c r="AJ140" s="4834">
        <f>COUNT(D138:AH138)-AJ139</f>
        <v>0</v>
      </c>
      <c r="AM140" s="4860"/>
    </row>
    <row r="141" spans="1:39" s="4721" customFormat="1" ht="13.5" customHeight="1">
      <c r="A141" s="1135"/>
      <c r="C141" s="4835"/>
      <c r="D141" s="4830"/>
      <c r="E141" s="4831"/>
      <c r="F141" s="4831"/>
      <c r="G141" s="4831"/>
      <c r="H141" s="4831"/>
      <c r="I141" s="4831"/>
      <c r="J141" s="4831"/>
      <c r="K141" s="4831"/>
      <c r="L141" s="4831"/>
      <c r="M141" s="4831"/>
      <c r="N141" s="4831"/>
      <c r="O141" s="4831"/>
      <c r="P141" s="4831"/>
      <c r="Q141" s="4831"/>
      <c r="R141" s="4831"/>
      <c r="S141" s="4831"/>
      <c r="T141" s="4831"/>
      <c r="U141" s="4831"/>
      <c r="V141" s="4831"/>
      <c r="W141" s="4831"/>
      <c r="X141" s="4831"/>
      <c r="Y141" s="4831"/>
      <c r="Z141" s="4831"/>
      <c r="AA141" s="4831"/>
      <c r="AB141" s="4831"/>
      <c r="AC141" s="4831"/>
      <c r="AD141" s="4831"/>
      <c r="AE141" s="4831"/>
      <c r="AF141" s="4831"/>
      <c r="AG141" s="4831"/>
      <c r="AH141" s="4832"/>
      <c r="AI141" s="4833" t="s">
        <v>1907</v>
      </c>
      <c r="AJ141" s="4834">
        <f>+COUNTIF(D142:AH143,"休")</f>
        <v>0</v>
      </c>
      <c r="AK141" s="4721" t="e">
        <f>IF(AJ142&gt;0.285,"",IF(AJ141&lt;AJ138,"←計画日数が足りません",""))</f>
        <v>#DIV/0!</v>
      </c>
      <c r="AM141" s="4860"/>
    </row>
    <row r="142" spans="1:39" s="4721" customFormat="1" ht="13.5" customHeight="1">
      <c r="A142" s="1135"/>
      <c r="C142" s="4836" t="s">
        <v>1899</v>
      </c>
      <c r="D142" s="4838"/>
      <c r="E142" s="4838"/>
      <c r="F142" s="4838"/>
      <c r="G142" s="4838"/>
      <c r="H142" s="4838"/>
      <c r="I142" s="4838"/>
      <c r="J142" s="4843"/>
      <c r="K142" s="4838"/>
      <c r="L142" s="4838"/>
      <c r="M142" s="4838"/>
      <c r="N142" s="4838"/>
      <c r="O142" s="4838"/>
      <c r="P142" s="4838"/>
      <c r="Q142" s="4843"/>
      <c r="R142" s="4838"/>
      <c r="S142" s="4838"/>
      <c r="T142" s="4838"/>
      <c r="U142" s="4838"/>
      <c r="V142" s="4838"/>
      <c r="W142" s="4838"/>
      <c r="X142" s="4843"/>
      <c r="Y142" s="4838"/>
      <c r="Z142" s="4838"/>
      <c r="AA142" s="4838"/>
      <c r="AB142" s="4838"/>
      <c r="AC142" s="4838"/>
      <c r="AD142" s="4838"/>
      <c r="AE142" s="4843"/>
      <c r="AF142" s="4838"/>
      <c r="AG142" s="4838"/>
      <c r="AH142" s="4839"/>
      <c r="AI142" s="4833" t="s">
        <v>1908</v>
      </c>
      <c r="AJ142" s="4840" t="e">
        <f>+AJ141/AJ140</f>
        <v>#DIV/0!</v>
      </c>
      <c r="AM142" s="4860"/>
    </row>
    <row r="143" spans="1:39" s="4721" customFormat="1">
      <c r="A143" s="1135"/>
      <c r="C143" s="4836"/>
      <c r="D143" s="4838"/>
      <c r="E143" s="4838"/>
      <c r="F143" s="4838"/>
      <c r="G143" s="4838"/>
      <c r="H143" s="4838"/>
      <c r="I143" s="4838"/>
      <c r="J143" s="4843"/>
      <c r="K143" s="4838"/>
      <c r="L143" s="4838"/>
      <c r="M143" s="4838"/>
      <c r="N143" s="4838"/>
      <c r="O143" s="4838"/>
      <c r="P143" s="4838"/>
      <c r="Q143" s="4843"/>
      <c r="R143" s="4838"/>
      <c r="S143" s="4838"/>
      <c r="T143" s="4838"/>
      <c r="U143" s="4838"/>
      <c r="V143" s="4838"/>
      <c r="W143" s="4838"/>
      <c r="X143" s="4843"/>
      <c r="Y143" s="4838"/>
      <c r="Z143" s="4838"/>
      <c r="AA143" s="4838"/>
      <c r="AB143" s="4838"/>
      <c r="AC143" s="4838"/>
      <c r="AD143" s="4838"/>
      <c r="AE143" s="4843"/>
      <c r="AF143" s="4838"/>
      <c r="AG143" s="4838"/>
      <c r="AH143" s="4839"/>
      <c r="AI143" s="4833" t="s">
        <v>1897</v>
      </c>
      <c r="AJ143" s="4834">
        <f>+COUNTA(D144:AH145)</f>
        <v>0</v>
      </c>
      <c r="AM143" s="4860"/>
    </row>
    <row r="144" spans="1:39" s="4721" customFormat="1">
      <c r="A144" s="1135"/>
      <c r="C144" s="4841" t="s">
        <v>1902</v>
      </c>
      <c r="D144" s="4843"/>
      <c r="E144" s="4843"/>
      <c r="F144" s="4843"/>
      <c r="G144" s="4843"/>
      <c r="H144" s="4843"/>
      <c r="I144" s="4843"/>
      <c r="J144" s="4866"/>
      <c r="K144" s="4843"/>
      <c r="L144" s="4843"/>
      <c r="M144" s="4843"/>
      <c r="N144" s="4843"/>
      <c r="O144" s="4843"/>
      <c r="P144" s="4843"/>
      <c r="Q144" s="4866"/>
      <c r="R144" s="4843"/>
      <c r="S144" s="4843"/>
      <c r="T144" s="4843"/>
      <c r="U144" s="4843"/>
      <c r="V144" s="4843"/>
      <c r="W144" s="4843"/>
      <c r="X144" s="4866"/>
      <c r="Y144" s="4843"/>
      <c r="Z144" s="4843"/>
      <c r="AA144" s="4843"/>
      <c r="AB144" s="4843"/>
      <c r="AC144" s="4843"/>
      <c r="AD144" s="4843"/>
      <c r="AE144" s="4866"/>
      <c r="AF144" s="4843"/>
      <c r="AG144" s="4843"/>
      <c r="AH144" s="4844"/>
      <c r="AI144" s="4845" t="s">
        <v>1909</v>
      </c>
      <c r="AJ144" s="4846" t="e">
        <f>+AJ143/AJ140</f>
        <v>#DIV/0!</v>
      </c>
      <c r="AM144" s="4623">
        <f>+COUNTIF(D142:AH143,"休")</f>
        <v>0</v>
      </c>
    </row>
    <row r="145" spans="1:39" s="4721" customFormat="1">
      <c r="A145" s="1135"/>
      <c r="C145" s="4847"/>
      <c r="D145" s="4849"/>
      <c r="E145" s="4849"/>
      <c r="F145" s="4849"/>
      <c r="G145" s="4849"/>
      <c r="H145" s="4849"/>
      <c r="I145" s="4849"/>
      <c r="J145" s="4849"/>
      <c r="K145" s="4849"/>
      <c r="L145" s="4849"/>
      <c r="M145" s="4849"/>
      <c r="N145" s="4849"/>
      <c r="O145" s="4849"/>
      <c r="P145" s="4849"/>
      <c r="Q145" s="4849"/>
      <c r="R145" s="4849"/>
      <c r="S145" s="4849"/>
      <c r="T145" s="4849"/>
      <c r="U145" s="4849"/>
      <c r="V145" s="4849"/>
      <c r="W145" s="4849"/>
      <c r="X145" s="4849"/>
      <c r="Y145" s="4849"/>
      <c r="Z145" s="4849"/>
      <c r="AA145" s="4849"/>
      <c r="AB145" s="4849"/>
      <c r="AC145" s="4849"/>
      <c r="AD145" s="4849"/>
      <c r="AE145" s="4849"/>
      <c r="AF145" s="4849"/>
      <c r="AG145" s="4849"/>
      <c r="AH145" s="4850"/>
      <c r="AI145" s="4851" t="s">
        <v>2018</v>
      </c>
      <c r="AJ145" s="4852" t="str">
        <f>IF(7&gt;AJ140,"対象外",IF(AJ143&gt;=AJ138,"OK","NG"))</f>
        <v>対象外</v>
      </c>
      <c r="AK145" s="4721" t="str">
        <f>IF(AJ145="対象外","←７日間に満たない期間は達成判定の対象外",IF(AJ145="NG","←月単位未達成","←月単位達成"))</f>
        <v>←７日間に満たない期間は達成判定の対象外</v>
      </c>
      <c r="AM145" s="4853" t="str">
        <f>IF(7&gt;AJ140,"対象外",IF(AM144&gt;=AJ138,"OK","NG"))</f>
        <v>対象外</v>
      </c>
    </row>
    <row r="146" spans="1:39" hidden="1">
      <c r="C146" s="4854" t="s">
        <v>2017</v>
      </c>
      <c r="D146" s="4760" t="e">
        <f t="shared" ref="D146:AH146" si="59">IF(AND(DAY(D138)&gt;=22,DAY(D138)&lt;=28,D139="土"),1,0)</f>
        <v>#VALUE!</v>
      </c>
      <c r="E146" s="4760" t="e">
        <f t="shared" si="59"/>
        <v>#VALUE!</v>
      </c>
      <c r="F146" s="4760" t="e">
        <f t="shared" si="59"/>
        <v>#VALUE!</v>
      </c>
      <c r="G146" s="4760" t="e">
        <f t="shared" si="59"/>
        <v>#VALUE!</v>
      </c>
      <c r="H146" s="4760" t="e">
        <f t="shared" si="59"/>
        <v>#VALUE!</v>
      </c>
      <c r="I146" s="4760" t="e">
        <f t="shared" si="59"/>
        <v>#VALUE!</v>
      </c>
      <c r="J146" s="4760" t="e">
        <f t="shared" si="59"/>
        <v>#VALUE!</v>
      </c>
      <c r="K146" s="4760" t="e">
        <f t="shared" si="59"/>
        <v>#VALUE!</v>
      </c>
      <c r="L146" s="4760" t="e">
        <f t="shared" si="59"/>
        <v>#VALUE!</v>
      </c>
      <c r="M146" s="4760" t="e">
        <f t="shared" si="59"/>
        <v>#VALUE!</v>
      </c>
      <c r="N146" s="4760" t="e">
        <f t="shared" si="59"/>
        <v>#VALUE!</v>
      </c>
      <c r="O146" s="4760" t="e">
        <f t="shared" si="59"/>
        <v>#VALUE!</v>
      </c>
      <c r="P146" s="4760" t="e">
        <f t="shared" si="59"/>
        <v>#VALUE!</v>
      </c>
      <c r="Q146" s="4760" t="e">
        <f t="shared" si="59"/>
        <v>#VALUE!</v>
      </c>
      <c r="R146" s="4760" t="e">
        <f t="shared" si="59"/>
        <v>#VALUE!</v>
      </c>
      <c r="S146" s="4760" t="e">
        <f t="shared" si="59"/>
        <v>#VALUE!</v>
      </c>
      <c r="T146" s="4760" t="e">
        <f t="shared" si="59"/>
        <v>#VALUE!</v>
      </c>
      <c r="U146" s="4760" t="e">
        <f t="shared" si="59"/>
        <v>#VALUE!</v>
      </c>
      <c r="V146" s="4760" t="e">
        <f t="shared" si="59"/>
        <v>#VALUE!</v>
      </c>
      <c r="W146" s="4760" t="e">
        <f t="shared" si="59"/>
        <v>#VALUE!</v>
      </c>
      <c r="X146" s="4760" t="e">
        <f t="shared" si="59"/>
        <v>#VALUE!</v>
      </c>
      <c r="Y146" s="4760" t="e">
        <f t="shared" si="59"/>
        <v>#VALUE!</v>
      </c>
      <c r="Z146" s="4760" t="e">
        <f t="shared" si="59"/>
        <v>#VALUE!</v>
      </c>
      <c r="AA146" s="4760" t="e">
        <f t="shared" si="59"/>
        <v>#VALUE!</v>
      </c>
      <c r="AB146" s="4760" t="e">
        <f t="shared" si="59"/>
        <v>#VALUE!</v>
      </c>
      <c r="AC146" s="4760" t="e">
        <f t="shared" si="59"/>
        <v>#VALUE!</v>
      </c>
      <c r="AD146" s="4760" t="e">
        <f t="shared" si="59"/>
        <v>#VALUE!</v>
      </c>
      <c r="AE146" s="4760" t="e">
        <f t="shared" si="59"/>
        <v>#VALUE!</v>
      </c>
      <c r="AF146" s="4760" t="e">
        <f t="shared" si="59"/>
        <v>#VALUE!</v>
      </c>
      <c r="AG146" s="4760" t="e">
        <f t="shared" si="59"/>
        <v>#VALUE!</v>
      </c>
      <c r="AH146" s="4760" t="e">
        <f t="shared" si="59"/>
        <v>#VALUE!</v>
      </c>
      <c r="AI146" s="4773" t="s">
        <v>2014</v>
      </c>
      <c r="AJ146" s="4855">
        <f>_xlfn.AGGREGATE(9,6,D146:AH146)</f>
        <v>0</v>
      </c>
      <c r="AK146" s="4721"/>
    </row>
    <row r="147" spans="1:39" hidden="1">
      <c r="C147" s="4854" t="s">
        <v>2016</v>
      </c>
      <c r="D147" s="4856" t="e">
        <f t="shared" ref="D147:AH147" si="60">IF(AND(DAY(D138)&gt;=22,DAY(D138)&lt;=28,D139="土",OR(D144="休",D144="雨")),1,0)</f>
        <v>#VALUE!</v>
      </c>
      <c r="E147" s="4856" t="e">
        <f t="shared" si="60"/>
        <v>#VALUE!</v>
      </c>
      <c r="F147" s="4856" t="e">
        <f t="shared" si="60"/>
        <v>#VALUE!</v>
      </c>
      <c r="G147" s="4856" t="e">
        <f t="shared" si="60"/>
        <v>#VALUE!</v>
      </c>
      <c r="H147" s="4856" t="e">
        <f t="shared" si="60"/>
        <v>#VALUE!</v>
      </c>
      <c r="I147" s="4856" t="e">
        <f t="shared" si="60"/>
        <v>#VALUE!</v>
      </c>
      <c r="J147" s="4856" t="e">
        <f t="shared" si="60"/>
        <v>#VALUE!</v>
      </c>
      <c r="K147" s="4856" t="e">
        <f t="shared" si="60"/>
        <v>#VALUE!</v>
      </c>
      <c r="L147" s="4856" t="e">
        <f t="shared" si="60"/>
        <v>#VALUE!</v>
      </c>
      <c r="M147" s="4856" t="e">
        <f t="shared" si="60"/>
        <v>#VALUE!</v>
      </c>
      <c r="N147" s="4856" t="e">
        <f t="shared" si="60"/>
        <v>#VALUE!</v>
      </c>
      <c r="O147" s="4856" t="e">
        <f t="shared" si="60"/>
        <v>#VALUE!</v>
      </c>
      <c r="P147" s="4856" t="e">
        <f t="shared" si="60"/>
        <v>#VALUE!</v>
      </c>
      <c r="Q147" s="4856" t="e">
        <f t="shared" si="60"/>
        <v>#VALUE!</v>
      </c>
      <c r="R147" s="4856" t="e">
        <f t="shared" si="60"/>
        <v>#VALUE!</v>
      </c>
      <c r="S147" s="4856" t="e">
        <f t="shared" si="60"/>
        <v>#VALUE!</v>
      </c>
      <c r="T147" s="4856" t="e">
        <f t="shared" si="60"/>
        <v>#VALUE!</v>
      </c>
      <c r="U147" s="4856" t="e">
        <f t="shared" si="60"/>
        <v>#VALUE!</v>
      </c>
      <c r="V147" s="4856" t="e">
        <f t="shared" si="60"/>
        <v>#VALUE!</v>
      </c>
      <c r="W147" s="4856" t="e">
        <f t="shared" si="60"/>
        <v>#VALUE!</v>
      </c>
      <c r="X147" s="4856" t="e">
        <f t="shared" si="60"/>
        <v>#VALUE!</v>
      </c>
      <c r="Y147" s="4856" t="e">
        <f t="shared" si="60"/>
        <v>#VALUE!</v>
      </c>
      <c r="Z147" s="4856" t="e">
        <f t="shared" si="60"/>
        <v>#VALUE!</v>
      </c>
      <c r="AA147" s="4856" t="e">
        <f t="shared" si="60"/>
        <v>#VALUE!</v>
      </c>
      <c r="AB147" s="4856" t="e">
        <f t="shared" si="60"/>
        <v>#VALUE!</v>
      </c>
      <c r="AC147" s="4856" t="e">
        <f t="shared" si="60"/>
        <v>#VALUE!</v>
      </c>
      <c r="AD147" s="4856" t="e">
        <f t="shared" si="60"/>
        <v>#VALUE!</v>
      </c>
      <c r="AE147" s="4856" t="e">
        <f t="shared" si="60"/>
        <v>#VALUE!</v>
      </c>
      <c r="AF147" s="4856" t="e">
        <f t="shared" si="60"/>
        <v>#VALUE!</v>
      </c>
      <c r="AG147" s="4856" t="e">
        <f t="shared" si="60"/>
        <v>#VALUE!</v>
      </c>
      <c r="AH147" s="4856" t="e">
        <f t="shared" si="60"/>
        <v>#VALUE!</v>
      </c>
      <c r="AI147" s="4857" t="s">
        <v>2012</v>
      </c>
      <c r="AJ147" s="4855">
        <f>_xlfn.AGGREGATE(9,6,D147:AH147)</f>
        <v>0</v>
      </c>
      <c r="AK147" s="4721"/>
    </row>
    <row r="148" spans="1:39" hidden="1">
      <c r="C148" s="4854" t="s">
        <v>2015</v>
      </c>
      <c r="D148" s="4760" t="e">
        <f t="shared" ref="D148:AH148" si="61">IF(AND(DAY(D138)&gt;=8,DAY(D138)&lt;=14,D139="土"),1,0)</f>
        <v>#VALUE!</v>
      </c>
      <c r="E148" s="4760" t="e">
        <f t="shared" si="61"/>
        <v>#VALUE!</v>
      </c>
      <c r="F148" s="4760" t="e">
        <f t="shared" si="61"/>
        <v>#VALUE!</v>
      </c>
      <c r="G148" s="4760" t="e">
        <f t="shared" si="61"/>
        <v>#VALUE!</v>
      </c>
      <c r="H148" s="4760" t="e">
        <f t="shared" si="61"/>
        <v>#VALUE!</v>
      </c>
      <c r="I148" s="4760" t="e">
        <f t="shared" si="61"/>
        <v>#VALUE!</v>
      </c>
      <c r="J148" s="4760" t="e">
        <f t="shared" si="61"/>
        <v>#VALUE!</v>
      </c>
      <c r="K148" s="4760" t="e">
        <f t="shared" si="61"/>
        <v>#VALUE!</v>
      </c>
      <c r="L148" s="4760" t="e">
        <f t="shared" si="61"/>
        <v>#VALUE!</v>
      </c>
      <c r="M148" s="4760" t="e">
        <f t="shared" si="61"/>
        <v>#VALUE!</v>
      </c>
      <c r="N148" s="4760" t="e">
        <f t="shared" si="61"/>
        <v>#VALUE!</v>
      </c>
      <c r="O148" s="4760" t="e">
        <f t="shared" si="61"/>
        <v>#VALUE!</v>
      </c>
      <c r="P148" s="4760" t="e">
        <f t="shared" si="61"/>
        <v>#VALUE!</v>
      </c>
      <c r="Q148" s="4760" t="e">
        <f t="shared" si="61"/>
        <v>#VALUE!</v>
      </c>
      <c r="R148" s="4760" t="e">
        <f t="shared" si="61"/>
        <v>#VALUE!</v>
      </c>
      <c r="S148" s="4760" t="e">
        <f t="shared" si="61"/>
        <v>#VALUE!</v>
      </c>
      <c r="T148" s="4760" t="e">
        <f t="shared" si="61"/>
        <v>#VALUE!</v>
      </c>
      <c r="U148" s="4760" t="e">
        <f t="shared" si="61"/>
        <v>#VALUE!</v>
      </c>
      <c r="V148" s="4760" t="e">
        <f t="shared" si="61"/>
        <v>#VALUE!</v>
      </c>
      <c r="W148" s="4760" t="e">
        <f t="shared" si="61"/>
        <v>#VALUE!</v>
      </c>
      <c r="X148" s="4760" t="e">
        <f t="shared" si="61"/>
        <v>#VALUE!</v>
      </c>
      <c r="Y148" s="4760" t="e">
        <f t="shared" si="61"/>
        <v>#VALUE!</v>
      </c>
      <c r="Z148" s="4760" t="e">
        <f t="shared" si="61"/>
        <v>#VALUE!</v>
      </c>
      <c r="AA148" s="4760" t="e">
        <f t="shared" si="61"/>
        <v>#VALUE!</v>
      </c>
      <c r="AB148" s="4760" t="e">
        <f t="shared" si="61"/>
        <v>#VALUE!</v>
      </c>
      <c r="AC148" s="4760" t="e">
        <f t="shared" si="61"/>
        <v>#VALUE!</v>
      </c>
      <c r="AD148" s="4760" t="e">
        <f t="shared" si="61"/>
        <v>#VALUE!</v>
      </c>
      <c r="AE148" s="4760" t="e">
        <f t="shared" si="61"/>
        <v>#VALUE!</v>
      </c>
      <c r="AF148" s="4760" t="e">
        <f t="shared" si="61"/>
        <v>#VALUE!</v>
      </c>
      <c r="AG148" s="4760" t="e">
        <f t="shared" si="61"/>
        <v>#VALUE!</v>
      </c>
      <c r="AH148" s="4760" t="e">
        <f t="shared" si="61"/>
        <v>#VALUE!</v>
      </c>
      <c r="AI148" s="4773" t="s">
        <v>2014</v>
      </c>
      <c r="AJ148" s="4855">
        <f>_xlfn.AGGREGATE(9,6,D148:AH148)</f>
        <v>0</v>
      </c>
      <c r="AK148" s="4721"/>
    </row>
    <row r="149" spans="1:39" hidden="1">
      <c r="C149" s="4854" t="s">
        <v>2013</v>
      </c>
      <c r="D149" s="4856" t="e">
        <f t="shared" ref="D149:AH149" si="62">IF(AND(DAY(D138)&gt;=8,DAY(D138)&lt;=14,D139="土",OR(D144="休",D144="雨")),1,0)</f>
        <v>#VALUE!</v>
      </c>
      <c r="E149" s="4856" t="e">
        <f t="shared" si="62"/>
        <v>#VALUE!</v>
      </c>
      <c r="F149" s="4856" t="e">
        <f t="shared" si="62"/>
        <v>#VALUE!</v>
      </c>
      <c r="G149" s="4856" t="e">
        <f t="shared" si="62"/>
        <v>#VALUE!</v>
      </c>
      <c r="H149" s="4856" t="e">
        <f t="shared" si="62"/>
        <v>#VALUE!</v>
      </c>
      <c r="I149" s="4856" t="e">
        <f t="shared" si="62"/>
        <v>#VALUE!</v>
      </c>
      <c r="J149" s="4856" t="e">
        <f t="shared" si="62"/>
        <v>#VALUE!</v>
      </c>
      <c r="K149" s="4856" t="e">
        <f t="shared" si="62"/>
        <v>#VALUE!</v>
      </c>
      <c r="L149" s="4856" t="e">
        <f t="shared" si="62"/>
        <v>#VALUE!</v>
      </c>
      <c r="M149" s="4856" t="e">
        <f t="shared" si="62"/>
        <v>#VALUE!</v>
      </c>
      <c r="N149" s="4856" t="e">
        <f t="shared" si="62"/>
        <v>#VALUE!</v>
      </c>
      <c r="O149" s="4856" t="e">
        <f t="shared" si="62"/>
        <v>#VALUE!</v>
      </c>
      <c r="P149" s="4856" t="e">
        <f t="shared" si="62"/>
        <v>#VALUE!</v>
      </c>
      <c r="Q149" s="4856" t="e">
        <f t="shared" si="62"/>
        <v>#VALUE!</v>
      </c>
      <c r="R149" s="4856" t="e">
        <f t="shared" si="62"/>
        <v>#VALUE!</v>
      </c>
      <c r="S149" s="4856" t="e">
        <f t="shared" si="62"/>
        <v>#VALUE!</v>
      </c>
      <c r="T149" s="4856" t="e">
        <f t="shared" si="62"/>
        <v>#VALUE!</v>
      </c>
      <c r="U149" s="4856" t="e">
        <f t="shared" si="62"/>
        <v>#VALUE!</v>
      </c>
      <c r="V149" s="4856" t="e">
        <f t="shared" si="62"/>
        <v>#VALUE!</v>
      </c>
      <c r="W149" s="4856" t="e">
        <f t="shared" si="62"/>
        <v>#VALUE!</v>
      </c>
      <c r="X149" s="4856" t="e">
        <f t="shared" si="62"/>
        <v>#VALUE!</v>
      </c>
      <c r="Y149" s="4856" t="e">
        <f t="shared" si="62"/>
        <v>#VALUE!</v>
      </c>
      <c r="Z149" s="4856" t="e">
        <f t="shared" si="62"/>
        <v>#VALUE!</v>
      </c>
      <c r="AA149" s="4856" t="e">
        <f t="shared" si="62"/>
        <v>#VALUE!</v>
      </c>
      <c r="AB149" s="4856" t="e">
        <f t="shared" si="62"/>
        <v>#VALUE!</v>
      </c>
      <c r="AC149" s="4856" t="e">
        <f t="shared" si="62"/>
        <v>#VALUE!</v>
      </c>
      <c r="AD149" s="4856" t="e">
        <f t="shared" si="62"/>
        <v>#VALUE!</v>
      </c>
      <c r="AE149" s="4856" t="e">
        <f t="shared" si="62"/>
        <v>#VALUE!</v>
      </c>
      <c r="AF149" s="4856" t="e">
        <f t="shared" si="62"/>
        <v>#VALUE!</v>
      </c>
      <c r="AG149" s="4856" t="e">
        <f t="shared" si="62"/>
        <v>#VALUE!</v>
      </c>
      <c r="AH149" s="4856" t="e">
        <f t="shared" si="62"/>
        <v>#VALUE!</v>
      </c>
      <c r="AI149" s="4857" t="s">
        <v>2012</v>
      </c>
      <c r="AJ149" s="4855">
        <f>_xlfn.AGGREGATE(9,6,D149:AH149)</f>
        <v>0</v>
      </c>
      <c r="AK149" s="4721"/>
    </row>
    <row r="150" spans="1:39" s="4721" customFormat="1">
      <c r="A150" s="1135"/>
      <c r="C150" s="4616"/>
      <c r="D150" s="4616"/>
      <c r="E150" s="4616"/>
      <c r="F150" s="4616"/>
      <c r="G150" s="4616"/>
      <c r="H150" s="4616"/>
      <c r="I150" s="4616"/>
      <c r="J150" s="4616"/>
      <c r="K150" s="4616"/>
      <c r="L150" s="4616"/>
      <c r="M150" s="4616"/>
      <c r="N150" s="4616"/>
      <c r="O150" s="4616"/>
      <c r="P150" s="4616"/>
      <c r="Q150" s="4616"/>
      <c r="R150" s="4616"/>
      <c r="S150" s="4616"/>
      <c r="T150" s="4616"/>
      <c r="U150" s="4616"/>
      <c r="V150" s="4616"/>
      <c r="W150" s="4616"/>
      <c r="X150" s="4616"/>
      <c r="Y150" s="4616"/>
      <c r="Z150" s="4616"/>
      <c r="AA150" s="4616"/>
      <c r="AB150" s="4616"/>
      <c r="AC150" s="4616"/>
      <c r="AD150" s="4616"/>
      <c r="AE150" s="4616"/>
      <c r="AF150" s="4616"/>
      <c r="AG150" s="4616"/>
      <c r="AH150" s="4616"/>
      <c r="AJ150" s="4616"/>
      <c r="AM150" s="4860"/>
    </row>
    <row r="151" spans="1:39" hidden="1">
      <c r="D151" s="4529" t="e">
        <f>YEAR(D154)</f>
        <v>#VALUE!</v>
      </c>
      <c r="E151" s="4529" t="e">
        <f>MONTH(D154)</f>
        <v>#VALUE!</v>
      </c>
    </row>
    <row r="152" spans="1:39">
      <c r="C152" s="4717" t="s">
        <v>2022</v>
      </c>
      <c r="D152" s="4628" t="e">
        <f>D154</f>
        <v>#VALUE!</v>
      </c>
      <c r="E152" s="4629"/>
      <c r="F152" s="4629"/>
      <c r="G152" s="4629"/>
      <c r="H152" s="4629"/>
      <c r="I152" s="4629"/>
      <c r="J152" s="4629"/>
      <c r="K152" s="4629"/>
      <c r="L152" s="4629"/>
      <c r="M152" s="4629"/>
      <c r="N152" s="4629"/>
      <c r="O152" s="4629"/>
      <c r="P152" s="4629"/>
      <c r="Q152" s="4629"/>
      <c r="R152" s="4629"/>
      <c r="S152" s="4629"/>
      <c r="T152" s="4629"/>
      <c r="U152" s="4629"/>
      <c r="V152" s="4629"/>
      <c r="W152" s="4629"/>
      <c r="X152" s="4629"/>
      <c r="Y152" s="4629"/>
      <c r="Z152" s="4629"/>
      <c r="AA152" s="4629"/>
      <c r="AB152" s="4629"/>
      <c r="AC152" s="4629"/>
      <c r="AD152" s="4629"/>
      <c r="AE152" s="4629"/>
      <c r="AF152" s="4629"/>
      <c r="AG152" s="4629"/>
      <c r="AH152" s="4629"/>
      <c r="AI152" s="4629"/>
      <c r="AJ152" s="4824"/>
    </row>
    <row r="153" spans="1:39" hidden="1">
      <c r="C153" s="4718"/>
      <c r="D153" s="4640" t="e">
        <f>DATE($D151,$E151,1)</f>
        <v>#VALUE!</v>
      </c>
      <c r="E153" s="4640" t="e">
        <f t="shared" ref="E153:AH153" si="63">D153+1</f>
        <v>#VALUE!</v>
      </c>
      <c r="F153" s="4640" t="e">
        <f t="shared" si="63"/>
        <v>#VALUE!</v>
      </c>
      <c r="G153" s="4640" t="e">
        <f t="shared" si="63"/>
        <v>#VALUE!</v>
      </c>
      <c r="H153" s="4640" t="e">
        <f t="shared" si="63"/>
        <v>#VALUE!</v>
      </c>
      <c r="I153" s="4640" t="e">
        <f t="shared" si="63"/>
        <v>#VALUE!</v>
      </c>
      <c r="J153" s="4640" t="e">
        <f t="shared" si="63"/>
        <v>#VALUE!</v>
      </c>
      <c r="K153" s="4640" t="e">
        <f t="shared" si="63"/>
        <v>#VALUE!</v>
      </c>
      <c r="L153" s="4640" t="e">
        <f t="shared" si="63"/>
        <v>#VALUE!</v>
      </c>
      <c r="M153" s="4640" t="e">
        <f t="shared" si="63"/>
        <v>#VALUE!</v>
      </c>
      <c r="N153" s="4640" t="e">
        <f t="shared" si="63"/>
        <v>#VALUE!</v>
      </c>
      <c r="O153" s="4640" t="e">
        <f t="shared" si="63"/>
        <v>#VALUE!</v>
      </c>
      <c r="P153" s="4640" t="e">
        <f t="shared" si="63"/>
        <v>#VALUE!</v>
      </c>
      <c r="Q153" s="4640" t="e">
        <f t="shared" si="63"/>
        <v>#VALUE!</v>
      </c>
      <c r="R153" s="4640" t="e">
        <f t="shared" si="63"/>
        <v>#VALUE!</v>
      </c>
      <c r="S153" s="4640" t="e">
        <f t="shared" si="63"/>
        <v>#VALUE!</v>
      </c>
      <c r="T153" s="4640" t="e">
        <f t="shared" si="63"/>
        <v>#VALUE!</v>
      </c>
      <c r="U153" s="4640" t="e">
        <f t="shared" si="63"/>
        <v>#VALUE!</v>
      </c>
      <c r="V153" s="4640" t="e">
        <f t="shared" si="63"/>
        <v>#VALUE!</v>
      </c>
      <c r="W153" s="4640" t="e">
        <f t="shared" si="63"/>
        <v>#VALUE!</v>
      </c>
      <c r="X153" s="4640" t="e">
        <f t="shared" si="63"/>
        <v>#VALUE!</v>
      </c>
      <c r="Y153" s="4640" t="e">
        <f t="shared" si="63"/>
        <v>#VALUE!</v>
      </c>
      <c r="Z153" s="4640" t="e">
        <f t="shared" si="63"/>
        <v>#VALUE!</v>
      </c>
      <c r="AA153" s="4640" t="e">
        <f t="shared" si="63"/>
        <v>#VALUE!</v>
      </c>
      <c r="AB153" s="4640" t="e">
        <f t="shared" si="63"/>
        <v>#VALUE!</v>
      </c>
      <c r="AC153" s="4640" t="e">
        <f t="shared" si="63"/>
        <v>#VALUE!</v>
      </c>
      <c r="AD153" s="4640" t="e">
        <f t="shared" si="63"/>
        <v>#VALUE!</v>
      </c>
      <c r="AE153" s="4640" t="e">
        <f t="shared" si="63"/>
        <v>#VALUE!</v>
      </c>
      <c r="AF153" s="4640" t="e">
        <f t="shared" si="63"/>
        <v>#VALUE!</v>
      </c>
      <c r="AG153" s="4640" t="e">
        <f t="shared" si="63"/>
        <v>#VALUE!</v>
      </c>
      <c r="AH153" s="4640" t="e">
        <f t="shared" si="63"/>
        <v>#VALUE!</v>
      </c>
      <c r="AI153" s="4858"/>
      <c r="AJ153" s="4859"/>
    </row>
    <row r="154" spans="1:39">
      <c r="C154" s="4719" t="s">
        <v>1655</v>
      </c>
      <c r="D154" s="4720" t="e">
        <f>IF(EDATE(D137,1)&gt;$H$5,"",EDATE(D137,1))</f>
        <v>#VALUE!</v>
      </c>
      <c r="E154" s="4640" t="e">
        <f t="shared" ref="E154:AH154" si="64">IF(E153&gt;$H$5,"",IF(D154=EOMONTH(DATE($D151,$E151,1),0),"",IF(D154="","",D154+1)))</f>
        <v>#VALUE!</v>
      </c>
      <c r="F154" s="4640" t="e">
        <f t="shared" si="64"/>
        <v>#VALUE!</v>
      </c>
      <c r="G154" s="4640" t="e">
        <f t="shared" si="64"/>
        <v>#VALUE!</v>
      </c>
      <c r="H154" s="4640" t="e">
        <f t="shared" si="64"/>
        <v>#VALUE!</v>
      </c>
      <c r="I154" s="4640" t="e">
        <f t="shared" si="64"/>
        <v>#VALUE!</v>
      </c>
      <c r="J154" s="4640" t="e">
        <f t="shared" si="64"/>
        <v>#VALUE!</v>
      </c>
      <c r="K154" s="4640" t="e">
        <f t="shared" si="64"/>
        <v>#VALUE!</v>
      </c>
      <c r="L154" s="4640" t="e">
        <f t="shared" si="64"/>
        <v>#VALUE!</v>
      </c>
      <c r="M154" s="4640" t="e">
        <f t="shared" si="64"/>
        <v>#VALUE!</v>
      </c>
      <c r="N154" s="4640" t="e">
        <f t="shared" si="64"/>
        <v>#VALUE!</v>
      </c>
      <c r="O154" s="4640" t="e">
        <f t="shared" si="64"/>
        <v>#VALUE!</v>
      </c>
      <c r="P154" s="4640" t="e">
        <f t="shared" si="64"/>
        <v>#VALUE!</v>
      </c>
      <c r="Q154" s="4640" t="e">
        <f t="shared" si="64"/>
        <v>#VALUE!</v>
      </c>
      <c r="R154" s="4640" t="e">
        <f t="shared" si="64"/>
        <v>#VALUE!</v>
      </c>
      <c r="S154" s="4640" t="e">
        <f t="shared" si="64"/>
        <v>#VALUE!</v>
      </c>
      <c r="T154" s="4640" t="e">
        <f t="shared" si="64"/>
        <v>#VALUE!</v>
      </c>
      <c r="U154" s="4640" t="e">
        <f t="shared" si="64"/>
        <v>#VALUE!</v>
      </c>
      <c r="V154" s="4640" t="e">
        <f t="shared" si="64"/>
        <v>#VALUE!</v>
      </c>
      <c r="W154" s="4640" t="e">
        <f t="shared" si="64"/>
        <v>#VALUE!</v>
      </c>
      <c r="X154" s="4640" t="e">
        <f t="shared" si="64"/>
        <v>#VALUE!</v>
      </c>
      <c r="Y154" s="4640" t="e">
        <f t="shared" si="64"/>
        <v>#VALUE!</v>
      </c>
      <c r="Z154" s="4640" t="e">
        <f t="shared" si="64"/>
        <v>#VALUE!</v>
      </c>
      <c r="AA154" s="4640" t="e">
        <f t="shared" si="64"/>
        <v>#VALUE!</v>
      </c>
      <c r="AB154" s="4640" t="e">
        <f t="shared" si="64"/>
        <v>#VALUE!</v>
      </c>
      <c r="AC154" s="4640" t="e">
        <f t="shared" si="64"/>
        <v>#VALUE!</v>
      </c>
      <c r="AD154" s="4640" t="e">
        <f t="shared" si="64"/>
        <v>#VALUE!</v>
      </c>
      <c r="AE154" s="4640" t="e">
        <f t="shared" si="64"/>
        <v>#VALUE!</v>
      </c>
      <c r="AF154" s="4640" t="e">
        <f t="shared" si="64"/>
        <v>#VALUE!</v>
      </c>
      <c r="AG154" s="4640" t="e">
        <f t="shared" si="64"/>
        <v>#VALUE!</v>
      </c>
      <c r="AH154" s="4640" t="e">
        <f t="shared" si="64"/>
        <v>#VALUE!</v>
      </c>
      <c r="AI154" s="4827" t="s">
        <v>2021</v>
      </c>
      <c r="AJ154" s="4828">
        <f>+COUNTIFS(D155:AH155,"土",D156:AH156,"")+COUNTIFS(D155:AH155,"日",D156:AH156,"")</f>
        <v>0</v>
      </c>
    </row>
    <row r="155" spans="1:39" s="4721" customFormat="1">
      <c r="A155" s="1135"/>
      <c r="C155" s="4722" t="s">
        <v>1905</v>
      </c>
      <c r="D155" s="4723" t="str">
        <f t="shared" ref="D155:AH155" si="65">IFERROR(TEXT(WEEKDAY(+D154),"aaa"),"")</f>
        <v/>
      </c>
      <c r="E155" s="4723" t="str">
        <f t="shared" si="65"/>
        <v/>
      </c>
      <c r="F155" s="4723" t="str">
        <f t="shared" si="65"/>
        <v/>
      </c>
      <c r="G155" s="4723" t="str">
        <f t="shared" si="65"/>
        <v/>
      </c>
      <c r="H155" s="4723" t="str">
        <f t="shared" si="65"/>
        <v/>
      </c>
      <c r="I155" s="4723" t="str">
        <f t="shared" si="65"/>
        <v/>
      </c>
      <c r="J155" s="4723" t="str">
        <f t="shared" si="65"/>
        <v/>
      </c>
      <c r="K155" s="4723" t="str">
        <f t="shared" si="65"/>
        <v/>
      </c>
      <c r="L155" s="4723" t="str">
        <f t="shared" si="65"/>
        <v/>
      </c>
      <c r="M155" s="4723" t="str">
        <f t="shared" si="65"/>
        <v/>
      </c>
      <c r="N155" s="4723" t="str">
        <f t="shared" si="65"/>
        <v/>
      </c>
      <c r="O155" s="4723" t="str">
        <f t="shared" si="65"/>
        <v/>
      </c>
      <c r="P155" s="4723" t="str">
        <f t="shared" si="65"/>
        <v/>
      </c>
      <c r="Q155" s="4723" t="str">
        <f t="shared" si="65"/>
        <v/>
      </c>
      <c r="R155" s="4723" t="str">
        <f t="shared" si="65"/>
        <v/>
      </c>
      <c r="S155" s="4723" t="str">
        <f t="shared" si="65"/>
        <v/>
      </c>
      <c r="T155" s="4723" t="str">
        <f t="shared" si="65"/>
        <v/>
      </c>
      <c r="U155" s="4723" t="str">
        <f t="shared" si="65"/>
        <v/>
      </c>
      <c r="V155" s="4723" t="str">
        <f t="shared" si="65"/>
        <v/>
      </c>
      <c r="W155" s="4723" t="str">
        <f t="shared" si="65"/>
        <v/>
      </c>
      <c r="X155" s="4723" t="str">
        <f t="shared" si="65"/>
        <v/>
      </c>
      <c r="Y155" s="4723" t="str">
        <f t="shared" si="65"/>
        <v/>
      </c>
      <c r="Z155" s="4723" t="str">
        <f t="shared" si="65"/>
        <v/>
      </c>
      <c r="AA155" s="4723" t="str">
        <f t="shared" si="65"/>
        <v/>
      </c>
      <c r="AB155" s="4723" t="str">
        <f t="shared" si="65"/>
        <v/>
      </c>
      <c r="AC155" s="4723" t="str">
        <f t="shared" si="65"/>
        <v/>
      </c>
      <c r="AD155" s="4723" t="str">
        <f t="shared" si="65"/>
        <v/>
      </c>
      <c r="AE155" s="4723" t="str">
        <f t="shared" si="65"/>
        <v/>
      </c>
      <c r="AF155" s="4723" t="str">
        <f t="shared" si="65"/>
        <v/>
      </c>
      <c r="AG155" s="4723" t="str">
        <f t="shared" si="65"/>
        <v/>
      </c>
      <c r="AH155" s="4723" t="str">
        <f t="shared" si="65"/>
        <v/>
      </c>
      <c r="AI155" s="4827" t="s">
        <v>2020</v>
      </c>
      <c r="AJ155" s="4828">
        <f>+COUNTIF(D156:AH156,"夏休")+COUNTIF(D156:AH156,"冬休")+COUNTIF(D156:AH156,"中止")</f>
        <v>0</v>
      </c>
      <c r="AM155" s="4860"/>
    </row>
    <row r="156" spans="1:39" s="4721" customFormat="1" ht="13.5" customHeight="1">
      <c r="A156" s="1135"/>
      <c r="C156" s="4829" t="s">
        <v>2019</v>
      </c>
      <c r="D156" s="4830"/>
      <c r="E156" s="4831"/>
      <c r="F156" s="4831"/>
      <c r="G156" s="4831"/>
      <c r="H156" s="4831"/>
      <c r="I156" s="4831"/>
      <c r="J156" s="4831"/>
      <c r="K156" s="4831"/>
      <c r="L156" s="4831"/>
      <c r="M156" s="4831"/>
      <c r="N156" s="4831"/>
      <c r="O156" s="4831"/>
      <c r="P156" s="4831"/>
      <c r="Q156" s="4831"/>
      <c r="R156" s="4831"/>
      <c r="S156" s="4831"/>
      <c r="T156" s="4831"/>
      <c r="U156" s="4831"/>
      <c r="V156" s="4831"/>
      <c r="W156" s="4831"/>
      <c r="X156" s="4831"/>
      <c r="Y156" s="4831"/>
      <c r="Z156" s="4831"/>
      <c r="AA156" s="4831"/>
      <c r="AB156" s="4831"/>
      <c r="AC156" s="4831"/>
      <c r="AD156" s="4831"/>
      <c r="AE156" s="4831"/>
      <c r="AF156" s="4831"/>
      <c r="AG156" s="4831"/>
      <c r="AH156" s="4832"/>
      <c r="AI156" s="4833" t="s">
        <v>1906</v>
      </c>
      <c r="AJ156" s="4834">
        <f>COUNT(D154:AH154)-AJ155</f>
        <v>0</v>
      </c>
      <c r="AM156" s="4860"/>
    </row>
    <row r="157" spans="1:39" s="4721" customFormat="1" ht="13.5" customHeight="1">
      <c r="A157" s="1135"/>
      <c r="C157" s="4835"/>
      <c r="D157" s="4830"/>
      <c r="E157" s="4831"/>
      <c r="F157" s="4831"/>
      <c r="G157" s="4831"/>
      <c r="H157" s="4831"/>
      <c r="I157" s="4831"/>
      <c r="J157" s="4831"/>
      <c r="K157" s="4831"/>
      <c r="L157" s="4831"/>
      <c r="M157" s="4831"/>
      <c r="N157" s="4831"/>
      <c r="O157" s="4831"/>
      <c r="P157" s="4831"/>
      <c r="Q157" s="4831"/>
      <c r="R157" s="4831"/>
      <c r="S157" s="4831"/>
      <c r="T157" s="4831"/>
      <c r="U157" s="4831"/>
      <c r="V157" s="4831"/>
      <c r="W157" s="4831"/>
      <c r="X157" s="4831"/>
      <c r="Y157" s="4831"/>
      <c r="Z157" s="4831"/>
      <c r="AA157" s="4831"/>
      <c r="AB157" s="4831"/>
      <c r="AC157" s="4831"/>
      <c r="AD157" s="4831"/>
      <c r="AE157" s="4831"/>
      <c r="AF157" s="4831"/>
      <c r="AG157" s="4831"/>
      <c r="AH157" s="4832"/>
      <c r="AI157" s="4833" t="s">
        <v>1907</v>
      </c>
      <c r="AJ157" s="4834">
        <f>+COUNTIF(D158:AH159,"休")</f>
        <v>0</v>
      </c>
      <c r="AK157" s="4721" t="e">
        <f>IF(AJ158&gt;0.285,"",IF(AJ157&lt;AJ154,"←計画日数が足りません",""))</f>
        <v>#DIV/0!</v>
      </c>
      <c r="AM157" s="4860"/>
    </row>
    <row r="158" spans="1:39" s="4721" customFormat="1" ht="13.5" customHeight="1">
      <c r="A158" s="1135"/>
      <c r="C158" s="4836" t="s">
        <v>1899</v>
      </c>
      <c r="D158" s="4837"/>
      <c r="E158" s="4838"/>
      <c r="F158" s="4838"/>
      <c r="G158" s="4843"/>
      <c r="H158" s="4838"/>
      <c r="I158" s="4838"/>
      <c r="J158" s="4838"/>
      <c r="K158" s="4838"/>
      <c r="L158" s="4838"/>
      <c r="M158" s="4838"/>
      <c r="N158" s="4843"/>
      <c r="O158" s="4838"/>
      <c r="P158" s="4838"/>
      <c r="Q158" s="4838"/>
      <c r="R158" s="4838"/>
      <c r="S158" s="4838"/>
      <c r="T158" s="4838"/>
      <c r="U158" s="4843"/>
      <c r="V158" s="4838"/>
      <c r="W158" s="4838"/>
      <c r="X158" s="4838"/>
      <c r="Y158" s="4838"/>
      <c r="Z158" s="4838"/>
      <c r="AA158" s="4838"/>
      <c r="AB158" s="4843"/>
      <c r="AC158" s="4838"/>
      <c r="AD158" s="4838"/>
      <c r="AE158" s="4838"/>
      <c r="AF158" s="4838"/>
      <c r="AG158" s="4838"/>
      <c r="AH158" s="4839"/>
      <c r="AI158" s="4833" t="s">
        <v>1908</v>
      </c>
      <c r="AJ158" s="4840" t="e">
        <f>+AJ157/AJ156</f>
        <v>#DIV/0!</v>
      </c>
      <c r="AM158" s="4860"/>
    </row>
    <row r="159" spans="1:39" s="4721" customFormat="1">
      <c r="A159" s="1135"/>
      <c r="C159" s="4836"/>
      <c r="D159" s="4837"/>
      <c r="E159" s="4838"/>
      <c r="F159" s="4838"/>
      <c r="G159" s="4843"/>
      <c r="H159" s="4838"/>
      <c r="I159" s="4838"/>
      <c r="J159" s="4838"/>
      <c r="K159" s="4838"/>
      <c r="L159" s="4838"/>
      <c r="M159" s="4838"/>
      <c r="N159" s="4843"/>
      <c r="O159" s="4838"/>
      <c r="P159" s="4838"/>
      <c r="Q159" s="4838"/>
      <c r="R159" s="4838"/>
      <c r="S159" s="4838"/>
      <c r="T159" s="4838"/>
      <c r="U159" s="4843"/>
      <c r="V159" s="4838"/>
      <c r="W159" s="4838"/>
      <c r="X159" s="4838"/>
      <c r="Y159" s="4838"/>
      <c r="Z159" s="4838"/>
      <c r="AA159" s="4838"/>
      <c r="AB159" s="4843"/>
      <c r="AC159" s="4838"/>
      <c r="AD159" s="4838"/>
      <c r="AE159" s="4838"/>
      <c r="AF159" s="4838"/>
      <c r="AG159" s="4838"/>
      <c r="AH159" s="4839"/>
      <c r="AI159" s="4833" t="s">
        <v>1897</v>
      </c>
      <c r="AJ159" s="4834">
        <f>+COUNTA(D160:AH161)</f>
        <v>0</v>
      </c>
      <c r="AM159" s="4860"/>
    </row>
    <row r="160" spans="1:39" s="4721" customFormat="1">
      <c r="A160" s="1135"/>
      <c r="C160" s="4841" t="s">
        <v>1902</v>
      </c>
      <c r="D160" s="4842"/>
      <c r="E160" s="4843"/>
      <c r="F160" s="4843"/>
      <c r="G160" s="4866"/>
      <c r="H160" s="4843"/>
      <c r="I160" s="4843"/>
      <c r="J160" s="4843"/>
      <c r="K160" s="4843"/>
      <c r="L160" s="4843"/>
      <c r="M160" s="4843"/>
      <c r="N160" s="4866"/>
      <c r="O160" s="4843"/>
      <c r="P160" s="4843"/>
      <c r="Q160" s="4843"/>
      <c r="R160" s="4843"/>
      <c r="S160" s="4843"/>
      <c r="T160" s="4843"/>
      <c r="U160" s="4866"/>
      <c r="V160" s="4843"/>
      <c r="W160" s="4843"/>
      <c r="X160" s="4843"/>
      <c r="Y160" s="4843"/>
      <c r="Z160" s="4843"/>
      <c r="AA160" s="4843"/>
      <c r="AB160" s="4866"/>
      <c r="AC160" s="4843"/>
      <c r="AD160" s="4843"/>
      <c r="AE160" s="4843"/>
      <c r="AF160" s="4843"/>
      <c r="AG160" s="4843"/>
      <c r="AH160" s="4844"/>
      <c r="AI160" s="4845" t="s">
        <v>1909</v>
      </c>
      <c r="AJ160" s="4846" t="e">
        <f>+AJ159/AJ156</f>
        <v>#DIV/0!</v>
      </c>
      <c r="AM160" s="4623">
        <f>+COUNTIF(D158:AH159,"休")</f>
        <v>0</v>
      </c>
    </row>
    <row r="161" spans="1:39" s="4721" customFormat="1">
      <c r="A161" s="1135"/>
      <c r="C161" s="4847"/>
      <c r="D161" s="4848"/>
      <c r="E161" s="4849"/>
      <c r="F161" s="4849"/>
      <c r="G161" s="4849"/>
      <c r="H161" s="4849"/>
      <c r="I161" s="4849"/>
      <c r="J161" s="4849"/>
      <c r="K161" s="4849"/>
      <c r="L161" s="4849"/>
      <c r="M161" s="4849"/>
      <c r="N161" s="4849"/>
      <c r="O161" s="4849"/>
      <c r="P161" s="4849"/>
      <c r="Q161" s="4849"/>
      <c r="R161" s="4849"/>
      <c r="S161" s="4849"/>
      <c r="T161" s="4849"/>
      <c r="U161" s="4849"/>
      <c r="V161" s="4849"/>
      <c r="W161" s="4849"/>
      <c r="X161" s="4849"/>
      <c r="Y161" s="4849"/>
      <c r="Z161" s="4849"/>
      <c r="AA161" s="4849"/>
      <c r="AB161" s="4849"/>
      <c r="AC161" s="4849"/>
      <c r="AD161" s="4849"/>
      <c r="AE161" s="4849"/>
      <c r="AF161" s="4849"/>
      <c r="AG161" s="4849"/>
      <c r="AH161" s="4850"/>
      <c r="AI161" s="4851" t="s">
        <v>2018</v>
      </c>
      <c r="AJ161" s="4852" t="str">
        <f>IF(7&gt;AJ156,"対象外",IF(AJ159&gt;=AJ154,"OK","NG"))</f>
        <v>対象外</v>
      </c>
      <c r="AK161" s="4721" t="str">
        <f>IF(AJ161="対象外","←７日間に満たない期間は達成判定の対象外",IF(AJ161="NG","←月単位未達成","←月単位達成"))</f>
        <v>←７日間に満たない期間は達成判定の対象外</v>
      </c>
      <c r="AM161" s="4853" t="str">
        <f>IF(7&gt;AJ156,"対象外",IF(AM160&gt;=AJ154,"OK","NG"))</f>
        <v>対象外</v>
      </c>
    </row>
    <row r="162" spans="1:39" hidden="1">
      <c r="C162" s="4854" t="s">
        <v>2017</v>
      </c>
      <c r="D162" s="4760" t="e">
        <f t="shared" ref="D162:AH162" si="66">IF(AND(DAY(D154)&gt;=22,DAY(D154)&lt;=28,D155="土"),1,0)</f>
        <v>#VALUE!</v>
      </c>
      <c r="E162" s="4760" t="e">
        <f t="shared" si="66"/>
        <v>#VALUE!</v>
      </c>
      <c r="F162" s="4760" t="e">
        <f t="shared" si="66"/>
        <v>#VALUE!</v>
      </c>
      <c r="G162" s="4760" t="e">
        <f t="shared" si="66"/>
        <v>#VALUE!</v>
      </c>
      <c r="H162" s="4760" t="e">
        <f t="shared" si="66"/>
        <v>#VALUE!</v>
      </c>
      <c r="I162" s="4760" t="e">
        <f t="shared" si="66"/>
        <v>#VALUE!</v>
      </c>
      <c r="J162" s="4760" t="e">
        <f t="shared" si="66"/>
        <v>#VALUE!</v>
      </c>
      <c r="K162" s="4760" t="e">
        <f t="shared" si="66"/>
        <v>#VALUE!</v>
      </c>
      <c r="L162" s="4760" t="e">
        <f t="shared" si="66"/>
        <v>#VALUE!</v>
      </c>
      <c r="M162" s="4760" t="e">
        <f t="shared" si="66"/>
        <v>#VALUE!</v>
      </c>
      <c r="N162" s="4760" t="e">
        <f t="shared" si="66"/>
        <v>#VALUE!</v>
      </c>
      <c r="O162" s="4760" t="e">
        <f t="shared" si="66"/>
        <v>#VALUE!</v>
      </c>
      <c r="P162" s="4760" t="e">
        <f t="shared" si="66"/>
        <v>#VALUE!</v>
      </c>
      <c r="Q162" s="4760" t="e">
        <f t="shared" si="66"/>
        <v>#VALUE!</v>
      </c>
      <c r="R162" s="4760" t="e">
        <f t="shared" si="66"/>
        <v>#VALUE!</v>
      </c>
      <c r="S162" s="4760" t="e">
        <f t="shared" si="66"/>
        <v>#VALUE!</v>
      </c>
      <c r="T162" s="4760" t="e">
        <f t="shared" si="66"/>
        <v>#VALUE!</v>
      </c>
      <c r="U162" s="4760" t="e">
        <f t="shared" si="66"/>
        <v>#VALUE!</v>
      </c>
      <c r="V162" s="4760" t="e">
        <f t="shared" si="66"/>
        <v>#VALUE!</v>
      </c>
      <c r="W162" s="4760" t="e">
        <f t="shared" si="66"/>
        <v>#VALUE!</v>
      </c>
      <c r="X162" s="4760" t="e">
        <f t="shared" si="66"/>
        <v>#VALUE!</v>
      </c>
      <c r="Y162" s="4760" t="e">
        <f t="shared" si="66"/>
        <v>#VALUE!</v>
      </c>
      <c r="Z162" s="4760" t="e">
        <f t="shared" si="66"/>
        <v>#VALUE!</v>
      </c>
      <c r="AA162" s="4760" t="e">
        <f t="shared" si="66"/>
        <v>#VALUE!</v>
      </c>
      <c r="AB162" s="4760" t="e">
        <f t="shared" si="66"/>
        <v>#VALUE!</v>
      </c>
      <c r="AC162" s="4760" t="e">
        <f t="shared" si="66"/>
        <v>#VALUE!</v>
      </c>
      <c r="AD162" s="4760" t="e">
        <f t="shared" si="66"/>
        <v>#VALUE!</v>
      </c>
      <c r="AE162" s="4760" t="e">
        <f t="shared" si="66"/>
        <v>#VALUE!</v>
      </c>
      <c r="AF162" s="4760" t="e">
        <f t="shared" si="66"/>
        <v>#VALUE!</v>
      </c>
      <c r="AG162" s="4760" t="e">
        <f t="shared" si="66"/>
        <v>#VALUE!</v>
      </c>
      <c r="AH162" s="4760" t="e">
        <f t="shared" si="66"/>
        <v>#VALUE!</v>
      </c>
      <c r="AI162" s="4773" t="s">
        <v>2014</v>
      </c>
      <c r="AJ162" s="4855">
        <f>_xlfn.AGGREGATE(9,6,D162:AH162)</f>
        <v>0</v>
      </c>
      <c r="AK162" s="4721"/>
    </row>
    <row r="163" spans="1:39" hidden="1">
      <c r="C163" s="4854" t="s">
        <v>2016</v>
      </c>
      <c r="D163" s="4856" t="e">
        <f t="shared" ref="D163:AH163" si="67">IF(AND(DAY(D154)&gt;=22,DAY(D154)&lt;=28,D155="土",OR(D160="休",D160="雨")),1,0)</f>
        <v>#VALUE!</v>
      </c>
      <c r="E163" s="4856" t="e">
        <f t="shared" si="67"/>
        <v>#VALUE!</v>
      </c>
      <c r="F163" s="4856" t="e">
        <f t="shared" si="67"/>
        <v>#VALUE!</v>
      </c>
      <c r="G163" s="4856" t="e">
        <f t="shared" si="67"/>
        <v>#VALUE!</v>
      </c>
      <c r="H163" s="4856" t="e">
        <f t="shared" si="67"/>
        <v>#VALUE!</v>
      </c>
      <c r="I163" s="4856" t="e">
        <f t="shared" si="67"/>
        <v>#VALUE!</v>
      </c>
      <c r="J163" s="4856" t="e">
        <f t="shared" si="67"/>
        <v>#VALUE!</v>
      </c>
      <c r="K163" s="4856" t="e">
        <f t="shared" si="67"/>
        <v>#VALUE!</v>
      </c>
      <c r="L163" s="4856" t="e">
        <f t="shared" si="67"/>
        <v>#VALUE!</v>
      </c>
      <c r="M163" s="4856" t="e">
        <f t="shared" si="67"/>
        <v>#VALUE!</v>
      </c>
      <c r="N163" s="4856" t="e">
        <f t="shared" si="67"/>
        <v>#VALUE!</v>
      </c>
      <c r="O163" s="4856" t="e">
        <f t="shared" si="67"/>
        <v>#VALUE!</v>
      </c>
      <c r="P163" s="4856" t="e">
        <f t="shared" si="67"/>
        <v>#VALUE!</v>
      </c>
      <c r="Q163" s="4856" t="e">
        <f t="shared" si="67"/>
        <v>#VALUE!</v>
      </c>
      <c r="R163" s="4856" t="e">
        <f t="shared" si="67"/>
        <v>#VALUE!</v>
      </c>
      <c r="S163" s="4856" t="e">
        <f t="shared" si="67"/>
        <v>#VALUE!</v>
      </c>
      <c r="T163" s="4856" t="e">
        <f t="shared" si="67"/>
        <v>#VALUE!</v>
      </c>
      <c r="U163" s="4856" t="e">
        <f t="shared" si="67"/>
        <v>#VALUE!</v>
      </c>
      <c r="V163" s="4856" t="e">
        <f t="shared" si="67"/>
        <v>#VALUE!</v>
      </c>
      <c r="W163" s="4856" t="e">
        <f t="shared" si="67"/>
        <v>#VALUE!</v>
      </c>
      <c r="X163" s="4856" t="e">
        <f t="shared" si="67"/>
        <v>#VALUE!</v>
      </c>
      <c r="Y163" s="4856" t="e">
        <f t="shared" si="67"/>
        <v>#VALUE!</v>
      </c>
      <c r="Z163" s="4856" t="e">
        <f t="shared" si="67"/>
        <v>#VALUE!</v>
      </c>
      <c r="AA163" s="4856" t="e">
        <f t="shared" si="67"/>
        <v>#VALUE!</v>
      </c>
      <c r="AB163" s="4856" t="e">
        <f t="shared" si="67"/>
        <v>#VALUE!</v>
      </c>
      <c r="AC163" s="4856" t="e">
        <f t="shared" si="67"/>
        <v>#VALUE!</v>
      </c>
      <c r="AD163" s="4856" t="e">
        <f t="shared" si="67"/>
        <v>#VALUE!</v>
      </c>
      <c r="AE163" s="4856" t="e">
        <f t="shared" si="67"/>
        <v>#VALUE!</v>
      </c>
      <c r="AF163" s="4856" t="e">
        <f t="shared" si="67"/>
        <v>#VALUE!</v>
      </c>
      <c r="AG163" s="4856" t="e">
        <f t="shared" si="67"/>
        <v>#VALUE!</v>
      </c>
      <c r="AH163" s="4856" t="e">
        <f t="shared" si="67"/>
        <v>#VALUE!</v>
      </c>
      <c r="AI163" s="4857" t="s">
        <v>2012</v>
      </c>
      <c r="AJ163" s="4855">
        <f>_xlfn.AGGREGATE(9,6,D163:AH163)</f>
        <v>0</v>
      </c>
      <c r="AK163" s="4721"/>
    </row>
    <row r="164" spans="1:39" hidden="1">
      <c r="C164" s="4854" t="s">
        <v>2015</v>
      </c>
      <c r="D164" s="4760" t="e">
        <f t="shared" ref="D164:AH164" si="68">IF(AND(DAY(D154)&gt;=8,DAY(D154)&lt;=14,D155="土"),1,0)</f>
        <v>#VALUE!</v>
      </c>
      <c r="E164" s="4760" t="e">
        <f t="shared" si="68"/>
        <v>#VALUE!</v>
      </c>
      <c r="F164" s="4760" t="e">
        <f t="shared" si="68"/>
        <v>#VALUE!</v>
      </c>
      <c r="G164" s="4760" t="e">
        <f t="shared" si="68"/>
        <v>#VALUE!</v>
      </c>
      <c r="H164" s="4760" t="e">
        <f t="shared" si="68"/>
        <v>#VALUE!</v>
      </c>
      <c r="I164" s="4760" t="e">
        <f t="shared" si="68"/>
        <v>#VALUE!</v>
      </c>
      <c r="J164" s="4760" t="e">
        <f t="shared" si="68"/>
        <v>#VALUE!</v>
      </c>
      <c r="K164" s="4760" t="e">
        <f t="shared" si="68"/>
        <v>#VALUE!</v>
      </c>
      <c r="L164" s="4760" t="e">
        <f t="shared" si="68"/>
        <v>#VALUE!</v>
      </c>
      <c r="M164" s="4760" t="e">
        <f t="shared" si="68"/>
        <v>#VALUE!</v>
      </c>
      <c r="N164" s="4760" t="e">
        <f t="shared" si="68"/>
        <v>#VALUE!</v>
      </c>
      <c r="O164" s="4760" t="e">
        <f t="shared" si="68"/>
        <v>#VALUE!</v>
      </c>
      <c r="P164" s="4760" t="e">
        <f t="shared" si="68"/>
        <v>#VALUE!</v>
      </c>
      <c r="Q164" s="4760" t="e">
        <f t="shared" si="68"/>
        <v>#VALUE!</v>
      </c>
      <c r="R164" s="4760" t="e">
        <f t="shared" si="68"/>
        <v>#VALUE!</v>
      </c>
      <c r="S164" s="4760" t="e">
        <f t="shared" si="68"/>
        <v>#VALUE!</v>
      </c>
      <c r="T164" s="4760" t="e">
        <f t="shared" si="68"/>
        <v>#VALUE!</v>
      </c>
      <c r="U164" s="4760" t="e">
        <f t="shared" si="68"/>
        <v>#VALUE!</v>
      </c>
      <c r="V164" s="4760" t="e">
        <f t="shared" si="68"/>
        <v>#VALUE!</v>
      </c>
      <c r="W164" s="4760" t="e">
        <f t="shared" si="68"/>
        <v>#VALUE!</v>
      </c>
      <c r="X164" s="4760" t="e">
        <f t="shared" si="68"/>
        <v>#VALUE!</v>
      </c>
      <c r="Y164" s="4760" t="e">
        <f t="shared" si="68"/>
        <v>#VALUE!</v>
      </c>
      <c r="Z164" s="4760" t="e">
        <f t="shared" si="68"/>
        <v>#VALUE!</v>
      </c>
      <c r="AA164" s="4760" t="e">
        <f t="shared" si="68"/>
        <v>#VALUE!</v>
      </c>
      <c r="AB164" s="4760" t="e">
        <f t="shared" si="68"/>
        <v>#VALUE!</v>
      </c>
      <c r="AC164" s="4760" t="e">
        <f t="shared" si="68"/>
        <v>#VALUE!</v>
      </c>
      <c r="AD164" s="4760" t="e">
        <f t="shared" si="68"/>
        <v>#VALUE!</v>
      </c>
      <c r="AE164" s="4760" t="e">
        <f t="shared" si="68"/>
        <v>#VALUE!</v>
      </c>
      <c r="AF164" s="4760" t="e">
        <f t="shared" si="68"/>
        <v>#VALUE!</v>
      </c>
      <c r="AG164" s="4760" t="e">
        <f t="shared" si="68"/>
        <v>#VALUE!</v>
      </c>
      <c r="AH164" s="4760" t="e">
        <f t="shared" si="68"/>
        <v>#VALUE!</v>
      </c>
      <c r="AI164" s="4773" t="s">
        <v>2014</v>
      </c>
      <c r="AJ164" s="4855">
        <f>_xlfn.AGGREGATE(9,6,D164:AH164)</f>
        <v>0</v>
      </c>
      <c r="AK164" s="4721"/>
    </row>
    <row r="165" spans="1:39" hidden="1">
      <c r="C165" s="4854" t="s">
        <v>2013</v>
      </c>
      <c r="D165" s="4856" t="e">
        <f t="shared" ref="D165:AH165" si="69">IF(AND(DAY(D154)&gt;=8,DAY(D154)&lt;=14,D155="土",OR(D160="休",D160="雨")),1,0)</f>
        <v>#VALUE!</v>
      </c>
      <c r="E165" s="4856" t="e">
        <f t="shared" si="69"/>
        <v>#VALUE!</v>
      </c>
      <c r="F165" s="4856" t="e">
        <f t="shared" si="69"/>
        <v>#VALUE!</v>
      </c>
      <c r="G165" s="4856" t="e">
        <f t="shared" si="69"/>
        <v>#VALUE!</v>
      </c>
      <c r="H165" s="4856" t="e">
        <f t="shared" si="69"/>
        <v>#VALUE!</v>
      </c>
      <c r="I165" s="4856" t="e">
        <f t="shared" si="69"/>
        <v>#VALUE!</v>
      </c>
      <c r="J165" s="4856" t="e">
        <f t="shared" si="69"/>
        <v>#VALUE!</v>
      </c>
      <c r="K165" s="4856" t="e">
        <f t="shared" si="69"/>
        <v>#VALUE!</v>
      </c>
      <c r="L165" s="4856" t="e">
        <f t="shared" si="69"/>
        <v>#VALUE!</v>
      </c>
      <c r="M165" s="4856" t="e">
        <f t="shared" si="69"/>
        <v>#VALUE!</v>
      </c>
      <c r="N165" s="4856" t="e">
        <f t="shared" si="69"/>
        <v>#VALUE!</v>
      </c>
      <c r="O165" s="4856" t="e">
        <f t="shared" si="69"/>
        <v>#VALUE!</v>
      </c>
      <c r="P165" s="4856" t="e">
        <f t="shared" si="69"/>
        <v>#VALUE!</v>
      </c>
      <c r="Q165" s="4856" t="e">
        <f t="shared" si="69"/>
        <v>#VALUE!</v>
      </c>
      <c r="R165" s="4856" t="e">
        <f t="shared" si="69"/>
        <v>#VALUE!</v>
      </c>
      <c r="S165" s="4856" t="e">
        <f t="shared" si="69"/>
        <v>#VALUE!</v>
      </c>
      <c r="T165" s="4856" t="e">
        <f t="shared" si="69"/>
        <v>#VALUE!</v>
      </c>
      <c r="U165" s="4856" t="e">
        <f t="shared" si="69"/>
        <v>#VALUE!</v>
      </c>
      <c r="V165" s="4856" t="e">
        <f t="shared" si="69"/>
        <v>#VALUE!</v>
      </c>
      <c r="W165" s="4856" t="e">
        <f t="shared" si="69"/>
        <v>#VALUE!</v>
      </c>
      <c r="X165" s="4856" t="e">
        <f t="shared" si="69"/>
        <v>#VALUE!</v>
      </c>
      <c r="Y165" s="4856" t="e">
        <f t="shared" si="69"/>
        <v>#VALUE!</v>
      </c>
      <c r="Z165" s="4856" t="e">
        <f t="shared" si="69"/>
        <v>#VALUE!</v>
      </c>
      <c r="AA165" s="4856" t="e">
        <f t="shared" si="69"/>
        <v>#VALUE!</v>
      </c>
      <c r="AB165" s="4856" t="e">
        <f t="shared" si="69"/>
        <v>#VALUE!</v>
      </c>
      <c r="AC165" s="4856" t="e">
        <f t="shared" si="69"/>
        <v>#VALUE!</v>
      </c>
      <c r="AD165" s="4856" t="e">
        <f t="shared" si="69"/>
        <v>#VALUE!</v>
      </c>
      <c r="AE165" s="4856" t="e">
        <f t="shared" si="69"/>
        <v>#VALUE!</v>
      </c>
      <c r="AF165" s="4856" t="e">
        <f t="shared" si="69"/>
        <v>#VALUE!</v>
      </c>
      <c r="AG165" s="4856" t="e">
        <f t="shared" si="69"/>
        <v>#VALUE!</v>
      </c>
      <c r="AH165" s="4856" t="e">
        <f t="shared" si="69"/>
        <v>#VALUE!</v>
      </c>
      <c r="AI165" s="4857" t="s">
        <v>2012</v>
      </c>
      <c r="AJ165" s="4855">
        <f>_xlfn.AGGREGATE(9,6,D165:AH165)</f>
        <v>0</v>
      </c>
      <c r="AK165" s="4721"/>
    </row>
    <row r="166" spans="1:39" s="4721" customFormat="1">
      <c r="A166" s="1135"/>
      <c r="C166" s="4616"/>
      <c r="D166" s="4616"/>
      <c r="E166" s="4616"/>
      <c r="F166" s="4616"/>
      <c r="G166" s="4616"/>
      <c r="H166" s="4616"/>
      <c r="I166" s="4616"/>
      <c r="J166" s="4616"/>
      <c r="K166" s="4616"/>
      <c r="L166" s="4616"/>
      <c r="M166" s="4616"/>
      <c r="N166" s="4616"/>
      <c r="O166" s="4616"/>
      <c r="P166" s="4616"/>
      <c r="Q166" s="4616"/>
      <c r="R166" s="4616"/>
      <c r="S166" s="4616"/>
      <c r="T166" s="4616"/>
      <c r="U166" s="4616"/>
      <c r="V166" s="4616"/>
      <c r="W166" s="4616"/>
      <c r="X166" s="4616"/>
      <c r="Y166" s="4616"/>
      <c r="Z166" s="4616"/>
      <c r="AA166" s="4616"/>
      <c r="AB166" s="4616"/>
      <c r="AC166" s="4616"/>
      <c r="AD166" s="4616"/>
      <c r="AE166" s="4616"/>
      <c r="AF166" s="4616"/>
      <c r="AG166" s="4616"/>
      <c r="AH166" s="4616"/>
      <c r="AJ166" s="4616"/>
      <c r="AM166" s="4860"/>
    </row>
    <row r="167" spans="1:39" hidden="1">
      <c r="D167" s="4529" t="e">
        <f>YEAR(D170)</f>
        <v>#VALUE!</v>
      </c>
      <c r="E167" s="4529" t="e">
        <f>MONTH(D170)</f>
        <v>#VALUE!</v>
      </c>
    </row>
    <row r="168" spans="1:39">
      <c r="C168" s="4717" t="s">
        <v>2022</v>
      </c>
      <c r="D168" s="4628" t="e">
        <f>D170</f>
        <v>#VALUE!</v>
      </c>
      <c r="E168" s="4629"/>
      <c r="F168" s="4629"/>
      <c r="G168" s="4629"/>
      <c r="H168" s="4629"/>
      <c r="I168" s="4629"/>
      <c r="J168" s="4629"/>
      <c r="K168" s="4629"/>
      <c r="L168" s="4629"/>
      <c r="M168" s="4629"/>
      <c r="N168" s="4629"/>
      <c r="O168" s="4629"/>
      <c r="P168" s="4629"/>
      <c r="Q168" s="4629"/>
      <c r="R168" s="4629"/>
      <c r="S168" s="4629"/>
      <c r="T168" s="4629"/>
      <c r="U168" s="4629"/>
      <c r="V168" s="4629"/>
      <c r="W168" s="4629"/>
      <c r="X168" s="4629"/>
      <c r="Y168" s="4629"/>
      <c r="Z168" s="4629"/>
      <c r="AA168" s="4629"/>
      <c r="AB168" s="4629"/>
      <c r="AC168" s="4629"/>
      <c r="AD168" s="4629"/>
      <c r="AE168" s="4629"/>
      <c r="AF168" s="4629"/>
      <c r="AG168" s="4629"/>
      <c r="AH168" s="4629"/>
      <c r="AI168" s="4629"/>
      <c r="AJ168" s="4824"/>
    </row>
    <row r="169" spans="1:39" hidden="1">
      <c r="C169" s="4718"/>
      <c r="D169" s="4640" t="e">
        <f>DATE($D167,$E167,1)</f>
        <v>#VALUE!</v>
      </c>
      <c r="E169" s="4640" t="e">
        <f t="shared" ref="E169:AH169" si="70">D169+1</f>
        <v>#VALUE!</v>
      </c>
      <c r="F169" s="4640" t="e">
        <f t="shared" si="70"/>
        <v>#VALUE!</v>
      </c>
      <c r="G169" s="4640" t="e">
        <f t="shared" si="70"/>
        <v>#VALUE!</v>
      </c>
      <c r="H169" s="4640" t="e">
        <f t="shared" si="70"/>
        <v>#VALUE!</v>
      </c>
      <c r="I169" s="4640" t="e">
        <f t="shared" si="70"/>
        <v>#VALUE!</v>
      </c>
      <c r="J169" s="4640" t="e">
        <f t="shared" si="70"/>
        <v>#VALUE!</v>
      </c>
      <c r="K169" s="4640" t="e">
        <f t="shared" si="70"/>
        <v>#VALUE!</v>
      </c>
      <c r="L169" s="4640" t="e">
        <f t="shared" si="70"/>
        <v>#VALUE!</v>
      </c>
      <c r="M169" s="4640" t="e">
        <f t="shared" si="70"/>
        <v>#VALUE!</v>
      </c>
      <c r="N169" s="4640" t="e">
        <f t="shared" si="70"/>
        <v>#VALUE!</v>
      </c>
      <c r="O169" s="4640" t="e">
        <f t="shared" si="70"/>
        <v>#VALUE!</v>
      </c>
      <c r="P169" s="4640" t="e">
        <f t="shared" si="70"/>
        <v>#VALUE!</v>
      </c>
      <c r="Q169" s="4640" t="e">
        <f t="shared" si="70"/>
        <v>#VALUE!</v>
      </c>
      <c r="R169" s="4640" t="e">
        <f t="shared" si="70"/>
        <v>#VALUE!</v>
      </c>
      <c r="S169" s="4640" t="e">
        <f t="shared" si="70"/>
        <v>#VALUE!</v>
      </c>
      <c r="T169" s="4640" t="e">
        <f t="shared" si="70"/>
        <v>#VALUE!</v>
      </c>
      <c r="U169" s="4640" t="e">
        <f t="shared" si="70"/>
        <v>#VALUE!</v>
      </c>
      <c r="V169" s="4640" t="e">
        <f t="shared" si="70"/>
        <v>#VALUE!</v>
      </c>
      <c r="W169" s="4640" t="e">
        <f t="shared" si="70"/>
        <v>#VALUE!</v>
      </c>
      <c r="X169" s="4640" t="e">
        <f t="shared" si="70"/>
        <v>#VALUE!</v>
      </c>
      <c r="Y169" s="4640" t="e">
        <f t="shared" si="70"/>
        <v>#VALUE!</v>
      </c>
      <c r="Z169" s="4640" t="e">
        <f t="shared" si="70"/>
        <v>#VALUE!</v>
      </c>
      <c r="AA169" s="4640" t="e">
        <f t="shared" si="70"/>
        <v>#VALUE!</v>
      </c>
      <c r="AB169" s="4640" t="e">
        <f t="shared" si="70"/>
        <v>#VALUE!</v>
      </c>
      <c r="AC169" s="4640" t="e">
        <f t="shared" si="70"/>
        <v>#VALUE!</v>
      </c>
      <c r="AD169" s="4640" t="e">
        <f t="shared" si="70"/>
        <v>#VALUE!</v>
      </c>
      <c r="AE169" s="4640" t="e">
        <f t="shared" si="70"/>
        <v>#VALUE!</v>
      </c>
      <c r="AF169" s="4640" t="e">
        <f t="shared" si="70"/>
        <v>#VALUE!</v>
      </c>
      <c r="AG169" s="4640" t="e">
        <f t="shared" si="70"/>
        <v>#VALUE!</v>
      </c>
      <c r="AH169" s="4640" t="e">
        <f t="shared" si="70"/>
        <v>#VALUE!</v>
      </c>
      <c r="AI169" s="4858"/>
      <c r="AJ169" s="4859"/>
    </row>
    <row r="170" spans="1:39">
      <c r="C170" s="4719" t="s">
        <v>1655</v>
      </c>
      <c r="D170" s="4720" t="e">
        <f>IF(EDATE(D153,1)&gt;$H$5,"",EDATE(D153,1))</f>
        <v>#VALUE!</v>
      </c>
      <c r="E170" s="4640" t="e">
        <f t="shared" ref="E170:AH170" si="71">IF(E169&gt;$H$5,"",IF(D170=EOMONTH(DATE($D167,$E167,1),0),"",IF(D170="","",D170+1)))</f>
        <v>#VALUE!</v>
      </c>
      <c r="F170" s="4640" t="e">
        <f t="shared" si="71"/>
        <v>#VALUE!</v>
      </c>
      <c r="G170" s="4640" t="e">
        <f t="shared" si="71"/>
        <v>#VALUE!</v>
      </c>
      <c r="H170" s="4640" t="e">
        <f t="shared" si="71"/>
        <v>#VALUE!</v>
      </c>
      <c r="I170" s="4640" t="e">
        <f t="shared" si="71"/>
        <v>#VALUE!</v>
      </c>
      <c r="J170" s="4640" t="e">
        <f t="shared" si="71"/>
        <v>#VALUE!</v>
      </c>
      <c r="K170" s="4640" t="e">
        <f t="shared" si="71"/>
        <v>#VALUE!</v>
      </c>
      <c r="L170" s="4640" t="e">
        <f t="shared" si="71"/>
        <v>#VALUE!</v>
      </c>
      <c r="M170" s="4640" t="e">
        <f t="shared" si="71"/>
        <v>#VALUE!</v>
      </c>
      <c r="N170" s="4640" t="e">
        <f t="shared" si="71"/>
        <v>#VALUE!</v>
      </c>
      <c r="O170" s="4640" t="e">
        <f t="shared" si="71"/>
        <v>#VALUE!</v>
      </c>
      <c r="P170" s="4640" t="e">
        <f t="shared" si="71"/>
        <v>#VALUE!</v>
      </c>
      <c r="Q170" s="4640" t="e">
        <f t="shared" si="71"/>
        <v>#VALUE!</v>
      </c>
      <c r="R170" s="4640" t="e">
        <f t="shared" si="71"/>
        <v>#VALUE!</v>
      </c>
      <c r="S170" s="4640" t="e">
        <f t="shared" si="71"/>
        <v>#VALUE!</v>
      </c>
      <c r="T170" s="4640" t="e">
        <f t="shared" si="71"/>
        <v>#VALUE!</v>
      </c>
      <c r="U170" s="4640" t="e">
        <f t="shared" si="71"/>
        <v>#VALUE!</v>
      </c>
      <c r="V170" s="4640" t="e">
        <f t="shared" si="71"/>
        <v>#VALUE!</v>
      </c>
      <c r="W170" s="4640" t="e">
        <f t="shared" si="71"/>
        <v>#VALUE!</v>
      </c>
      <c r="X170" s="4640" t="e">
        <f t="shared" si="71"/>
        <v>#VALUE!</v>
      </c>
      <c r="Y170" s="4640" t="e">
        <f t="shared" si="71"/>
        <v>#VALUE!</v>
      </c>
      <c r="Z170" s="4640" t="e">
        <f t="shared" si="71"/>
        <v>#VALUE!</v>
      </c>
      <c r="AA170" s="4640" t="e">
        <f t="shared" si="71"/>
        <v>#VALUE!</v>
      </c>
      <c r="AB170" s="4640" t="e">
        <f t="shared" si="71"/>
        <v>#VALUE!</v>
      </c>
      <c r="AC170" s="4640" t="e">
        <f t="shared" si="71"/>
        <v>#VALUE!</v>
      </c>
      <c r="AD170" s="4640" t="e">
        <f t="shared" si="71"/>
        <v>#VALUE!</v>
      </c>
      <c r="AE170" s="4640" t="e">
        <f t="shared" si="71"/>
        <v>#VALUE!</v>
      </c>
      <c r="AF170" s="4640" t="e">
        <f t="shared" si="71"/>
        <v>#VALUE!</v>
      </c>
      <c r="AG170" s="4640" t="e">
        <f t="shared" si="71"/>
        <v>#VALUE!</v>
      </c>
      <c r="AH170" s="4640" t="e">
        <f t="shared" si="71"/>
        <v>#VALUE!</v>
      </c>
      <c r="AI170" s="4827" t="s">
        <v>2021</v>
      </c>
      <c r="AJ170" s="4828">
        <f>+COUNTIFS(D171:AH171,"土",D172:AH172,"")+COUNTIFS(D171:AH171,"日",D172:AH172,"")</f>
        <v>0</v>
      </c>
    </row>
    <row r="171" spans="1:39" s="4721" customFormat="1">
      <c r="A171" s="1135"/>
      <c r="C171" s="4722" t="s">
        <v>1905</v>
      </c>
      <c r="D171" s="4723" t="str">
        <f t="shared" ref="D171:AH171" si="72">IFERROR(TEXT(WEEKDAY(+D170),"aaa"),"")</f>
        <v/>
      </c>
      <c r="E171" s="4723" t="str">
        <f t="shared" si="72"/>
        <v/>
      </c>
      <c r="F171" s="4723" t="str">
        <f t="shared" si="72"/>
        <v/>
      </c>
      <c r="G171" s="4723" t="str">
        <f t="shared" si="72"/>
        <v/>
      </c>
      <c r="H171" s="4723" t="str">
        <f t="shared" si="72"/>
        <v/>
      </c>
      <c r="I171" s="4723" t="str">
        <f t="shared" si="72"/>
        <v/>
      </c>
      <c r="J171" s="4723" t="str">
        <f t="shared" si="72"/>
        <v/>
      </c>
      <c r="K171" s="4723" t="str">
        <f t="shared" si="72"/>
        <v/>
      </c>
      <c r="L171" s="4723" t="str">
        <f t="shared" si="72"/>
        <v/>
      </c>
      <c r="M171" s="4723" t="str">
        <f t="shared" si="72"/>
        <v/>
      </c>
      <c r="N171" s="4723" t="str">
        <f t="shared" si="72"/>
        <v/>
      </c>
      <c r="O171" s="4723" t="str">
        <f t="shared" si="72"/>
        <v/>
      </c>
      <c r="P171" s="4723" t="str">
        <f t="shared" si="72"/>
        <v/>
      </c>
      <c r="Q171" s="4723" t="str">
        <f t="shared" si="72"/>
        <v/>
      </c>
      <c r="R171" s="4723" t="str">
        <f t="shared" si="72"/>
        <v/>
      </c>
      <c r="S171" s="4723" t="str">
        <f t="shared" si="72"/>
        <v/>
      </c>
      <c r="T171" s="4723" t="str">
        <f t="shared" si="72"/>
        <v/>
      </c>
      <c r="U171" s="4723" t="str">
        <f t="shared" si="72"/>
        <v/>
      </c>
      <c r="V171" s="4723" t="str">
        <f t="shared" si="72"/>
        <v/>
      </c>
      <c r="W171" s="4723" t="str">
        <f t="shared" si="72"/>
        <v/>
      </c>
      <c r="X171" s="4723" t="str">
        <f t="shared" si="72"/>
        <v/>
      </c>
      <c r="Y171" s="4723" t="str">
        <f t="shared" si="72"/>
        <v/>
      </c>
      <c r="Z171" s="4723" t="str">
        <f t="shared" si="72"/>
        <v/>
      </c>
      <c r="AA171" s="4723" t="str">
        <f t="shared" si="72"/>
        <v/>
      </c>
      <c r="AB171" s="4723" t="str">
        <f t="shared" si="72"/>
        <v/>
      </c>
      <c r="AC171" s="4723" t="str">
        <f t="shared" si="72"/>
        <v/>
      </c>
      <c r="AD171" s="4723" t="str">
        <f t="shared" si="72"/>
        <v/>
      </c>
      <c r="AE171" s="4723" t="str">
        <f t="shared" si="72"/>
        <v/>
      </c>
      <c r="AF171" s="4723" t="str">
        <f t="shared" si="72"/>
        <v/>
      </c>
      <c r="AG171" s="4723" t="str">
        <f t="shared" si="72"/>
        <v/>
      </c>
      <c r="AH171" s="4723" t="str">
        <f t="shared" si="72"/>
        <v/>
      </c>
      <c r="AI171" s="4827" t="s">
        <v>2020</v>
      </c>
      <c r="AJ171" s="4828">
        <f>+COUNTIF(D172:AH172,"夏休")+COUNTIF(D172:AH172,"冬休")+COUNTIF(D172:AH172,"中止")</f>
        <v>0</v>
      </c>
      <c r="AM171" s="4860"/>
    </row>
    <row r="172" spans="1:39" s="4721" customFormat="1" ht="13.5" customHeight="1">
      <c r="A172" s="1135"/>
      <c r="C172" s="4829" t="s">
        <v>2019</v>
      </c>
      <c r="D172" s="4830"/>
      <c r="E172" s="4831"/>
      <c r="F172" s="4831"/>
      <c r="G172" s="4831"/>
      <c r="H172" s="4831"/>
      <c r="I172" s="4831"/>
      <c r="J172" s="4831"/>
      <c r="K172" s="4831"/>
      <c r="L172" s="4831"/>
      <c r="M172" s="4831"/>
      <c r="N172" s="4831"/>
      <c r="O172" s="4831"/>
      <c r="P172" s="4831"/>
      <c r="Q172" s="4831"/>
      <c r="R172" s="4831"/>
      <c r="S172" s="4831"/>
      <c r="T172" s="4831"/>
      <c r="U172" s="4831"/>
      <c r="V172" s="4831"/>
      <c r="W172" s="4831"/>
      <c r="X172" s="4831"/>
      <c r="Y172" s="4831"/>
      <c r="Z172" s="4831"/>
      <c r="AA172" s="4831"/>
      <c r="AB172" s="4831"/>
      <c r="AC172" s="4831"/>
      <c r="AD172" s="4831"/>
      <c r="AE172" s="4831"/>
      <c r="AF172" s="4831"/>
      <c r="AG172" s="4831"/>
      <c r="AH172" s="4832"/>
      <c r="AI172" s="4833" t="s">
        <v>1906</v>
      </c>
      <c r="AJ172" s="4834">
        <f>COUNT(D170:AH170)-AJ171</f>
        <v>0</v>
      </c>
      <c r="AM172" s="4860"/>
    </row>
    <row r="173" spans="1:39" s="4721" customFormat="1" ht="13.5" customHeight="1">
      <c r="A173" s="1135"/>
      <c r="C173" s="4835"/>
      <c r="D173" s="4830"/>
      <c r="E173" s="4831"/>
      <c r="F173" s="4831"/>
      <c r="G173" s="4831"/>
      <c r="H173" s="4831"/>
      <c r="I173" s="4831"/>
      <c r="J173" s="4831"/>
      <c r="K173" s="4831"/>
      <c r="L173" s="4831"/>
      <c r="M173" s="4831"/>
      <c r="N173" s="4831"/>
      <c r="O173" s="4831"/>
      <c r="P173" s="4831"/>
      <c r="Q173" s="4831"/>
      <c r="R173" s="4831"/>
      <c r="S173" s="4831"/>
      <c r="T173" s="4831"/>
      <c r="U173" s="4831"/>
      <c r="V173" s="4831"/>
      <c r="W173" s="4831"/>
      <c r="X173" s="4831"/>
      <c r="Y173" s="4831"/>
      <c r="Z173" s="4831"/>
      <c r="AA173" s="4831"/>
      <c r="AB173" s="4831"/>
      <c r="AC173" s="4831"/>
      <c r="AD173" s="4831"/>
      <c r="AE173" s="4831"/>
      <c r="AF173" s="4831"/>
      <c r="AG173" s="4831"/>
      <c r="AH173" s="4832"/>
      <c r="AI173" s="4833" t="s">
        <v>1907</v>
      </c>
      <c r="AJ173" s="4834">
        <f>+COUNTIF(D174:AH175,"休")</f>
        <v>0</v>
      </c>
      <c r="AK173" s="4721" t="e">
        <f>IF(AJ174&gt;0.285,"",IF(AJ173&lt;AJ170,"←計画日数が足りません",""))</f>
        <v>#DIV/0!</v>
      </c>
      <c r="AM173" s="4860"/>
    </row>
    <row r="174" spans="1:39" s="4721" customFormat="1" ht="13.5" customHeight="1">
      <c r="A174" s="1135"/>
      <c r="C174" s="4836" t="s">
        <v>1899</v>
      </c>
      <c r="D174" s="4838"/>
      <c r="E174" s="4838"/>
      <c r="F174" s="4838"/>
      <c r="G174" s="4838"/>
      <c r="H174" s="4838"/>
      <c r="I174" s="4838"/>
      <c r="J174" s="4838"/>
      <c r="K174" s="4838"/>
      <c r="L174" s="4838"/>
      <c r="M174" s="4838"/>
      <c r="N174" s="4838"/>
      <c r="O174" s="4838"/>
      <c r="P174" s="4838"/>
      <c r="Q174" s="4838"/>
      <c r="R174" s="4838"/>
      <c r="S174" s="4838"/>
      <c r="T174" s="4838"/>
      <c r="U174" s="4838"/>
      <c r="V174" s="4838"/>
      <c r="W174" s="4838"/>
      <c r="X174" s="4838"/>
      <c r="Y174" s="4838"/>
      <c r="Z174" s="4838"/>
      <c r="AA174" s="4838"/>
      <c r="AB174" s="4838"/>
      <c r="AC174" s="4838"/>
      <c r="AD174" s="4838"/>
      <c r="AE174" s="4838"/>
      <c r="AF174" s="4838"/>
      <c r="AG174" s="4838"/>
      <c r="AH174" s="4839"/>
      <c r="AI174" s="4833" t="s">
        <v>1908</v>
      </c>
      <c r="AJ174" s="4840" t="e">
        <f>+AJ173/AJ172</f>
        <v>#DIV/0!</v>
      </c>
      <c r="AM174" s="4860"/>
    </row>
    <row r="175" spans="1:39" s="4721" customFormat="1">
      <c r="A175" s="1135"/>
      <c r="C175" s="4836"/>
      <c r="D175" s="4838"/>
      <c r="E175" s="4838"/>
      <c r="F175" s="4838"/>
      <c r="G175" s="4838"/>
      <c r="H175" s="4838"/>
      <c r="I175" s="4838"/>
      <c r="J175" s="4838"/>
      <c r="K175" s="4838"/>
      <c r="L175" s="4838"/>
      <c r="M175" s="4838"/>
      <c r="N175" s="4838"/>
      <c r="O175" s="4838"/>
      <c r="P175" s="4838"/>
      <c r="Q175" s="4838"/>
      <c r="R175" s="4838"/>
      <c r="S175" s="4838"/>
      <c r="T175" s="4838"/>
      <c r="U175" s="4838"/>
      <c r="V175" s="4838"/>
      <c r="W175" s="4838"/>
      <c r="X175" s="4838"/>
      <c r="Y175" s="4838"/>
      <c r="Z175" s="4838"/>
      <c r="AA175" s="4838"/>
      <c r="AB175" s="4838"/>
      <c r="AC175" s="4838"/>
      <c r="AD175" s="4838"/>
      <c r="AE175" s="4838"/>
      <c r="AF175" s="4838"/>
      <c r="AG175" s="4838"/>
      <c r="AH175" s="4839"/>
      <c r="AI175" s="4833" t="s">
        <v>1897</v>
      </c>
      <c r="AJ175" s="4834">
        <f>+COUNTA(D176:AH177)</f>
        <v>0</v>
      </c>
      <c r="AM175" s="4860"/>
    </row>
    <row r="176" spans="1:39" s="4721" customFormat="1">
      <c r="A176" s="1135"/>
      <c r="C176" s="4841" t="s">
        <v>1902</v>
      </c>
      <c r="D176" s="4843"/>
      <c r="E176" s="4843"/>
      <c r="F176" s="4843"/>
      <c r="G176" s="4843"/>
      <c r="H176" s="4843"/>
      <c r="I176" s="4843"/>
      <c r="J176" s="4843"/>
      <c r="K176" s="4843"/>
      <c r="L176" s="4843"/>
      <c r="M176" s="4843"/>
      <c r="N176" s="4843"/>
      <c r="O176" s="4843"/>
      <c r="P176" s="4843"/>
      <c r="Q176" s="4843"/>
      <c r="R176" s="4843"/>
      <c r="S176" s="4843"/>
      <c r="T176" s="4843"/>
      <c r="U176" s="4843"/>
      <c r="V176" s="4843"/>
      <c r="W176" s="4843"/>
      <c r="X176" s="4843"/>
      <c r="Y176" s="4843"/>
      <c r="Z176" s="4843"/>
      <c r="AA176" s="4843"/>
      <c r="AB176" s="4843"/>
      <c r="AC176" s="4843"/>
      <c r="AD176" s="4843"/>
      <c r="AE176" s="4843"/>
      <c r="AF176" s="4843"/>
      <c r="AG176" s="4843"/>
      <c r="AH176" s="4844"/>
      <c r="AI176" s="4845" t="s">
        <v>1909</v>
      </c>
      <c r="AJ176" s="4846" t="e">
        <f>+AJ175/AJ172</f>
        <v>#DIV/0!</v>
      </c>
      <c r="AM176" s="4623">
        <f>+COUNTIF(D174:AH175,"休")</f>
        <v>0</v>
      </c>
    </row>
    <row r="177" spans="1:39" s="4721" customFormat="1">
      <c r="A177" s="1135"/>
      <c r="C177" s="4847"/>
      <c r="D177" s="4849"/>
      <c r="E177" s="4849"/>
      <c r="F177" s="4849"/>
      <c r="G177" s="4849"/>
      <c r="H177" s="4849"/>
      <c r="I177" s="4849"/>
      <c r="J177" s="4849"/>
      <c r="K177" s="4849"/>
      <c r="L177" s="4849"/>
      <c r="M177" s="4849"/>
      <c r="N177" s="4849"/>
      <c r="O177" s="4849"/>
      <c r="P177" s="4849"/>
      <c r="Q177" s="4849"/>
      <c r="R177" s="4849"/>
      <c r="S177" s="4849"/>
      <c r="T177" s="4849"/>
      <c r="U177" s="4849"/>
      <c r="V177" s="4849"/>
      <c r="W177" s="4849"/>
      <c r="X177" s="4849"/>
      <c r="Y177" s="4849"/>
      <c r="Z177" s="4849"/>
      <c r="AA177" s="4849"/>
      <c r="AB177" s="4849"/>
      <c r="AC177" s="4849"/>
      <c r="AD177" s="4849"/>
      <c r="AE177" s="4849"/>
      <c r="AF177" s="4849"/>
      <c r="AG177" s="4849"/>
      <c r="AH177" s="4850"/>
      <c r="AI177" s="4851" t="s">
        <v>2018</v>
      </c>
      <c r="AJ177" s="4852" t="str">
        <f>IF(7&gt;AJ172,"対象外",IF(AJ175&gt;=AJ170,"OK","NG"))</f>
        <v>対象外</v>
      </c>
      <c r="AK177" s="4721" t="str">
        <f>IF(AJ177="対象外","←７日間に満たない期間は達成判定の対象外",IF(AJ177="NG","←月単位未達成","←月単位達成"))</f>
        <v>←７日間に満たない期間は達成判定の対象外</v>
      </c>
      <c r="AM177" s="4853" t="str">
        <f>IF(7&gt;AJ172,"対象外",IF(AM176&gt;=AJ170,"OK","NG"))</f>
        <v>対象外</v>
      </c>
    </row>
    <row r="178" spans="1:39" hidden="1">
      <c r="C178" s="4854" t="s">
        <v>2017</v>
      </c>
      <c r="D178" s="4760" t="e">
        <f t="shared" ref="D178:AH178" si="73">IF(AND(DAY(D170)&gt;=22,DAY(D170)&lt;=28,D171="土"),1,0)</f>
        <v>#VALUE!</v>
      </c>
      <c r="E178" s="4760" t="e">
        <f t="shared" si="73"/>
        <v>#VALUE!</v>
      </c>
      <c r="F178" s="4760" t="e">
        <f t="shared" si="73"/>
        <v>#VALUE!</v>
      </c>
      <c r="G178" s="4760" t="e">
        <f t="shared" si="73"/>
        <v>#VALUE!</v>
      </c>
      <c r="H178" s="4760" t="e">
        <f t="shared" si="73"/>
        <v>#VALUE!</v>
      </c>
      <c r="I178" s="4760" t="e">
        <f t="shared" si="73"/>
        <v>#VALUE!</v>
      </c>
      <c r="J178" s="4760" t="e">
        <f t="shared" si="73"/>
        <v>#VALUE!</v>
      </c>
      <c r="K178" s="4760" t="e">
        <f t="shared" si="73"/>
        <v>#VALUE!</v>
      </c>
      <c r="L178" s="4760" t="e">
        <f t="shared" si="73"/>
        <v>#VALUE!</v>
      </c>
      <c r="M178" s="4760" t="e">
        <f t="shared" si="73"/>
        <v>#VALUE!</v>
      </c>
      <c r="N178" s="4760" t="e">
        <f t="shared" si="73"/>
        <v>#VALUE!</v>
      </c>
      <c r="O178" s="4760" t="e">
        <f t="shared" si="73"/>
        <v>#VALUE!</v>
      </c>
      <c r="P178" s="4760" t="e">
        <f t="shared" si="73"/>
        <v>#VALUE!</v>
      </c>
      <c r="Q178" s="4760" t="e">
        <f t="shared" si="73"/>
        <v>#VALUE!</v>
      </c>
      <c r="R178" s="4760" t="e">
        <f t="shared" si="73"/>
        <v>#VALUE!</v>
      </c>
      <c r="S178" s="4760" t="e">
        <f t="shared" si="73"/>
        <v>#VALUE!</v>
      </c>
      <c r="T178" s="4760" t="e">
        <f t="shared" si="73"/>
        <v>#VALUE!</v>
      </c>
      <c r="U178" s="4760" t="e">
        <f t="shared" si="73"/>
        <v>#VALUE!</v>
      </c>
      <c r="V178" s="4760" t="e">
        <f t="shared" si="73"/>
        <v>#VALUE!</v>
      </c>
      <c r="W178" s="4760" t="e">
        <f t="shared" si="73"/>
        <v>#VALUE!</v>
      </c>
      <c r="X178" s="4760" t="e">
        <f t="shared" si="73"/>
        <v>#VALUE!</v>
      </c>
      <c r="Y178" s="4760" t="e">
        <f t="shared" si="73"/>
        <v>#VALUE!</v>
      </c>
      <c r="Z178" s="4760" t="e">
        <f t="shared" si="73"/>
        <v>#VALUE!</v>
      </c>
      <c r="AA178" s="4760" t="e">
        <f t="shared" si="73"/>
        <v>#VALUE!</v>
      </c>
      <c r="AB178" s="4760" t="e">
        <f t="shared" si="73"/>
        <v>#VALUE!</v>
      </c>
      <c r="AC178" s="4760" t="e">
        <f t="shared" si="73"/>
        <v>#VALUE!</v>
      </c>
      <c r="AD178" s="4760" t="e">
        <f t="shared" si="73"/>
        <v>#VALUE!</v>
      </c>
      <c r="AE178" s="4760" t="e">
        <f t="shared" si="73"/>
        <v>#VALUE!</v>
      </c>
      <c r="AF178" s="4760" t="e">
        <f t="shared" si="73"/>
        <v>#VALUE!</v>
      </c>
      <c r="AG178" s="4760" t="e">
        <f t="shared" si="73"/>
        <v>#VALUE!</v>
      </c>
      <c r="AH178" s="4760" t="e">
        <f t="shared" si="73"/>
        <v>#VALUE!</v>
      </c>
      <c r="AI178" s="4773" t="s">
        <v>2014</v>
      </c>
      <c r="AJ178" s="4855">
        <f>_xlfn.AGGREGATE(9,6,D178:AH178)</f>
        <v>0</v>
      </c>
      <c r="AK178" s="4721"/>
    </row>
    <row r="179" spans="1:39" hidden="1">
      <c r="C179" s="4854" t="s">
        <v>2016</v>
      </c>
      <c r="D179" s="4856" t="e">
        <f t="shared" ref="D179:AH179" si="74">IF(AND(DAY(D170)&gt;=22,DAY(D170)&lt;=28,D171="土",OR(D176="休",D176="雨")),1,0)</f>
        <v>#VALUE!</v>
      </c>
      <c r="E179" s="4856" t="e">
        <f t="shared" si="74"/>
        <v>#VALUE!</v>
      </c>
      <c r="F179" s="4856" t="e">
        <f t="shared" si="74"/>
        <v>#VALUE!</v>
      </c>
      <c r="G179" s="4856" t="e">
        <f t="shared" si="74"/>
        <v>#VALUE!</v>
      </c>
      <c r="H179" s="4856" t="e">
        <f t="shared" si="74"/>
        <v>#VALUE!</v>
      </c>
      <c r="I179" s="4856" t="e">
        <f t="shared" si="74"/>
        <v>#VALUE!</v>
      </c>
      <c r="J179" s="4856" t="e">
        <f t="shared" si="74"/>
        <v>#VALUE!</v>
      </c>
      <c r="K179" s="4856" t="e">
        <f t="shared" si="74"/>
        <v>#VALUE!</v>
      </c>
      <c r="L179" s="4856" t="e">
        <f t="shared" si="74"/>
        <v>#VALUE!</v>
      </c>
      <c r="M179" s="4856" t="e">
        <f t="shared" si="74"/>
        <v>#VALUE!</v>
      </c>
      <c r="N179" s="4856" t="e">
        <f t="shared" si="74"/>
        <v>#VALUE!</v>
      </c>
      <c r="O179" s="4856" t="e">
        <f t="shared" si="74"/>
        <v>#VALUE!</v>
      </c>
      <c r="P179" s="4856" t="e">
        <f t="shared" si="74"/>
        <v>#VALUE!</v>
      </c>
      <c r="Q179" s="4856" t="e">
        <f t="shared" si="74"/>
        <v>#VALUE!</v>
      </c>
      <c r="R179" s="4856" t="e">
        <f t="shared" si="74"/>
        <v>#VALUE!</v>
      </c>
      <c r="S179" s="4856" t="e">
        <f t="shared" si="74"/>
        <v>#VALUE!</v>
      </c>
      <c r="T179" s="4856" t="e">
        <f t="shared" si="74"/>
        <v>#VALUE!</v>
      </c>
      <c r="U179" s="4856" t="e">
        <f t="shared" si="74"/>
        <v>#VALUE!</v>
      </c>
      <c r="V179" s="4856" t="e">
        <f t="shared" si="74"/>
        <v>#VALUE!</v>
      </c>
      <c r="W179" s="4856" t="e">
        <f t="shared" si="74"/>
        <v>#VALUE!</v>
      </c>
      <c r="X179" s="4856" t="e">
        <f t="shared" si="74"/>
        <v>#VALUE!</v>
      </c>
      <c r="Y179" s="4856" t="e">
        <f t="shared" si="74"/>
        <v>#VALUE!</v>
      </c>
      <c r="Z179" s="4856" t="e">
        <f t="shared" si="74"/>
        <v>#VALUE!</v>
      </c>
      <c r="AA179" s="4856" t="e">
        <f t="shared" si="74"/>
        <v>#VALUE!</v>
      </c>
      <c r="AB179" s="4856" t="e">
        <f t="shared" si="74"/>
        <v>#VALUE!</v>
      </c>
      <c r="AC179" s="4856" t="e">
        <f t="shared" si="74"/>
        <v>#VALUE!</v>
      </c>
      <c r="AD179" s="4856" t="e">
        <f t="shared" si="74"/>
        <v>#VALUE!</v>
      </c>
      <c r="AE179" s="4856" t="e">
        <f t="shared" si="74"/>
        <v>#VALUE!</v>
      </c>
      <c r="AF179" s="4856" t="e">
        <f t="shared" si="74"/>
        <v>#VALUE!</v>
      </c>
      <c r="AG179" s="4856" t="e">
        <f t="shared" si="74"/>
        <v>#VALUE!</v>
      </c>
      <c r="AH179" s="4856" t="e">
        <f t="shared" si="74"/>
        <v>#VALUE!</v>
      </c>
      <c r="AI179" s="4857" t="s">
        <v>2012</v>
      </c>
      <c r="AJ179" s="4855">
        <f>_xlfn.AGGREGATE(9,6,D179:AH179)</f>
        <v>0</v>
      </c>
      <c r="AK179" s="4721"/>
    </row>
    <row r="180" spans="1:39" hidden="1">
      <c r="C180" s="4854" t="s">
        <v>2015</v>
      </c>
      <c r="D180" s="4760" t="e">
        <f t="shared" ref="D180:AH180" si="75">IF(AND(DAY(D170)&gt;=8,DAY(D170)&lt;=14,D171="土"),1,0)</f>
        <v>#VALUE!</v>
      </c>
      <c r="E180" s="4760" t="e">
        <f t="shared" si="75"/>
        <v>#VALUE!</v>
      </c>
      <c r="F180" s="4760" t="e">
        <f t="shared" si="75"/>
        <v>#VALUE!</v>
      </c>
      <c r="G180" s="4760" t="e">
        <f t="shared" si="75"/>
        <v>#VALUE!</v>
      </c>
      <c r="H180" s="4760" t="e">
        <f t="shared" si="75"/>
        <v>#VALUE!</v>
      </c>
      <c r="I180" s="4760" t="e">
        <f t="shared" si="75"/>
        <v>#VALUE!</v>
      </c>
      <c r="J180" s="4760" t="e">
        <f t="shared" si="75"/>
        <v>#VALUE!</v>
      </c>
      <c r="K180" s="4760" t="e">
        <f t="shared" si="75"/>
        <v>#VALUE!</v>
      </c>
      <c r="L180" s="4760" t="e">
        <f t="shared" si="75"/>
        <v>#VALUE!</v>
      </c>
      <c r="M180" s="4760" t="e">
        <f t="shared" si="75"/>
        <v>#VALUE!</v>
      </c>
      <c r="N180" s="4760" t="e">
        <f t="shared" si="75"/>
        <v>#VALUE!</v>
      </c>
      <c r="O180" s="4760" t="e">
        <f t="shared" si="75"/>
        <v>#VALUE!</v>
      </c>
      <c r="P180" s="4760" t="e">
        <f t="shared" si="75"/>
        <v>#VALUE!</v>
      </c>
      <c r="Q180" s="4760" t="e">
        <f t="shared" si="75"/>
        <v>#VALUE!</v>
      </c>
      <c r="R180" s="4760" t="e">
        <f t="shared" si="75"/>
        <v>#VALUE!</v>
      </c>
      <c r="S180" s="4760" t="e">
        <f t="shared" si="75"/>
        <v>#VALUE!</v>
      </c>
      <c r="T180" s="4760" t="e">
        <f t="shared" si="75"/>
        <v>#VALUE!</v>
      </c>
      <c r="U180" s="4760" t="e">
        <f t="shared" si="75"/>
        <v>#VALUE!</v>
      </c>
      <c r="V180" s="4760" t="e">
        <f t="shared" si="75"/>
        <v>#VALUE!</v>
      </c>
      <c r="W180" s="4760" t="e">
        <f t="shared" si="75"/>
        <v>#VALUE!</v>
      </c>
      <c r="X180" s="4760" t="e">
        <f t="shared" si="75"/>
        <v>#VALUE!</v>
      </c>
      <c r="Y180" s="4760" t="e">
        <f t="shared" si="75"/>
        <v>#VALUE!</v>
      </c>
      <c r="Z180" s="4760" t="e">
        <f t="shared" si="75"/>
        <v>#VALUE!</v>
      </c>
      <c r="AA180" s="4760" t="e">
        <f t="shared" si="75"/>
        <v>#VALUE!</v>
      </c>
      <c r="AB180" s="4760" t="e">
        <f t="shared" si="75"/>
        <v>#VALUE!</v>
      </c>
      <c r="AC180" s="4760" t="e">
        <f t="shared" si="75"/>
        <v>#VALUE!</v>
      </c>
      <c r="AD180" s="4760" t="e">
        <f t="shared" si="75"/>
        <v>#VALUE!</v>
      </c>
      <c r="AE180" s="4760" t="e">
        <f t="shared" si="75"/>
        <v>#VALUE!</v>
      </c>
      <c r="AF180" s="4760" t="e">
        <f t="shared" si="75"/>
        <v>#VALUE!</v>
      </c>
      <c r="AG180" s="4760" t="e">
        <f t="shared" si="75"/>
        <v>#VALUE!</v>
      </c>
      <c r="AH180" s="4760" t="e">
        <f t="shared" si="75"/>
        <v>#VALUE!</v>
      </c>
      <c r="AI180" s="4773" t="s">
        <v>2014</v>
      </c>
      <c r="AJ180" s="4855">
        <f>_xlfn.AGGREGATE(9,6,D180:AH180)</f>
        <v>0</v>
      </c>
      <c r="AK180" s="4721"/>
    </row>
    <row r="181" spans="1:39" hidden="1">
      <c r="C181" s="4854" t="s">
        <v>2013</v>
      </c>
      <c r="D181" s="4856" t="e">
        <f t="shared" ref="D181:AH181" si="76">IF(AND(DAY(D170)&gt;=8,DAY(D170)&lt;=14,D171="土",OR(D176="休",D176="雨")),1,0)</f>
        <v>#VALUE!</v>
      </c>
      <c r="E181" s="4856" t="e">
        <f t="shared" si="76"/>
        <v>#VALUE!</v>
      </c>
      <c r="F181" s="4856" t="e">
        <f t="shared" si="76"/>
        <v>#VALUE!</v>
      </c>
      <c r="G181" s="4856" t="e">
        <f t="shared" si="76"/>
        <v>#VALUE!</v>
      </c>
      <c r="H181" s="4856" t="e">
        <f t="shared" si="76"/>
        <v>#VALUE!</v>
      </c>
      <c r="I181" s="4856" t="e">
        <f t="shared" si="76"/>
        <v>#VALUE!</v>
      </c>
      <c r="J181" s="4856" t="e">
        <f t="shared" si="76"/>
        <v>#VALUE!</v>
      </c>
      <c r="K181" s="4856" t="e">
        <f t="shared" si="76"/>
        <v>#VALUE!</v>
      </c>
      <c r="L181" s="4856" t="e">
        <f t="shared" si="76"/>
        <v>#VALUE!</v>
      </c>
      <c r="M181" s="4856" t="e">
        <f t="shared" si="76"/>
        <v>#VALUE!</v>
      </c>
      <c r="N181" s="4856" t="e">
        <f t="shared" si="76"/>
        <v>#VALUE!</v>
      </c>
      <c r="O181" s="4856" t="e">
        <f t="shared" si="76"/>
        <v>#VALUE!</v>
      </c>
      <c r="P181" s="4856" t="e">
        <f t="shared" si="76"/>
        <v>#VALUE!</v>
      </c>
      <c r="Q181" s="4856" t="e">
        <f t="shared" si="76"/>
        <v>#VALUE!</v>
      </c>
      <c r="R181" s="4856" t="e">
        <f t="shared" si="76"/>
        <v>#VALUE!</v>
      </c>
      <c r="S181" s="4856" t="e">
        <f t="shared" si="76"/>
        <v>#VALUE!</v>
      </c>
      <c r="T181" s="4856" t="e">
        <f t="shared" si="76"/>
        <v>#VALUE!</v>
      </c>
      <c r="U181" s="4856" t="e">
        <f t="shared" si="76"/>
        <v>#VALUE!</v>
      </c>
      <c r="V181" s="4856" t="e">
        <f t="shared" si="76"/>
        <v>#VALUE!</v>
      </c>
      <c r="W181" s="4856" t="e">
        <f t="shared" si="76"/>
        <v>#VALUE!</v>
      </c>
      <c r="X181" s="4856" t="e">
        <f t="shared" si="76"/>
        <v>#VALUE!</v>
      </c>
      <c r="Y181" s="4856" t="e">
        <f t="shared" si="76"/>
        <v>#VALUE!</v>
      </c>
      <c r="Z181" s="4856" t="e">
        <f t="shared" si="76"/>
        <v>#VALUE!</v>
      </c>
      <c r="AA181" s="4856" t="e">
        <f t="shared" si="76"/>
        <v>#VALUE!</v>
      </c>
      <c r="AB181" s="4856" t="e">
        <f t="shared" si="76"/>
        <v>#VALUE!</v>
      </c>
      <c r="AC181" s="4856" t="e">
        <f t="shared" si="76"/>
        <v>#VALUE!</v>
      </c>
      <c r="AD181" s="4856" t="e">
        <f t="shared" si="76"/>
        <v>#VALUE!</v>
      </c>
      <c r="AE181" s="4856" t="e">
        <f t="shared" si="76"/>
        <v>#VALUE!</v>
      </c>
      <c r="AF181" s="4856" t="e">
        <f t="shared" si="76"/>
        <v>#VALUE!</v>
      </c>
      <c r="AG181" s="4856" t="e">
        <f t="shared" si="76"/>
        <v>#VALUE!</v>
      </c>
      <c r="AH181" s="4856" t="e">
        <f t="shared" si="76"/>
        <v>#VALUE!</v>
      </c>
      <c r="AI181" s="4857" t="s">
        <v>2012</v>
      </c>
      <c r="AJ181" s="4855">
        <f>_xlfn.AGGREGATE(9,6,D181:AH181)</f>
        <v>0</v>
      </c>
      <c r="AK181" s="4721"/>
    </row>
    <row r="182" spans="1:39" s="4721" customFormat="1">
      <c r="A182" s="1135"/>
      <c r="C182" s="4616"/>
      <c r="D182" s="4616"/>
      <c r="E182" s="4616"/>
      <c r="F182" s="4616"/>
      <c r="G182" s="4760"/>
      <c r="H182" s="4616"/>
      <c r="I182" s="4616"/>
      <c r="J182" s="4616"/>
      <c r="K182" s="4616"/>
      <c r="L182" s="4616"/>
      <c r="M182" s="4616"/>
      <c r="N182" s="4616"/>
      <c r="O182" s="4616"/>
      <c r="P182" s="4616"/>
      <c r="Q182" s="4616"/>
      <c r="R182" s="4616"/>
      <c r="S182" s="4616"/>
      <c r="T182" s="4616"/>
      <c r="U182" s="4616"/>
      <c r="V182" s="4616"/>
      <c r="W182" s="4616"/>
      <c r="X182" s="4616"/>
      <c r="Y182" s="4616"/>
      <c r="Z182" s="4616"/>
      <c r="AA182" s="4616"/>
      <c r="AB182" s="4616"/>
      <c r="AC182" s="4616"/>
      <c r="AD182" s="4616"/>
      <c r="AE182" s="4616"/>
      <c r="AF182" s="4616"/>
      <c r="AG182" s="4616"/>
      <c r="AH182" s="4616"/>
      <c r="AJ182" s="4616"/>
      <c r="AM182" s="4860"/>
    </row>
    <row r="183" spans="1:39" hidden="1">
      <c r="D183" s="4529" t="e">
        <f>YEAR(D186)</f>
        <v>#VALUE!</v>
      </c>
      <c r="E183" s="4529" t="e">
        <f>MONTH(D186)</f>
        <v>#VALUE!</v>
      </c>
    </row>
    <row r="184" spans="1:39">
      <c r="C184" s="4717" t="s">
        <v>2022</v>
      </c>
      <c r="D184" s="4628" t="e">
        <f>D186</f>
        <v>#VALUE!</v>
      </c>
      <c r="E184" s="4629"/>
      <c r="F184" s="4629"/>
      <c r="G184" s="4629"/>
      <c r="H184" s="4629"/>
      <c r="I184" s="4629"/>
      <c r="J184" s="4629"/>
      <c r="K184" s="4629"/>
      <c r="L184" s="4629"/>
      <c r="M184" s="4629"/>
      <c r="N184" s="4629"/>
      <c r="O184" s="4629"/>
      <c r="P184" s="4629"/>
      <c r="Q184" s="4629"/>
      <c r="R184" s="4629"/>
      <c r="S184" s="4629"/>
      <c r="T184" s="4629"/>
      <c r="U184" s="4629"/>
      <c r="V184" s="4629"/>
      <c r="W184" s="4629"/>
      <c r="X184" s="4629"/>
      <c r="Y184" s="4629"/>
      <c r="Z184" s="4629"/>
      <c r="AA184" s="4629"/>
      <c r="AB184" s="4629"/>
      <c r="AC184" s="4629"/>
      <c r="AD184" s="4629"/>
      <c r="AE184" s="4629"/>
      <c r="AF184" s="4629"/>
      <c r="AG184" s="4629"/>
      <c r="AH184" s="4629"/>
      <c r="AI184" s="4629"/>
      <c r="AJ184" s="4824"/>
    </row>
    <row r="185" spans="1:39" hidden="1">
      <c r="C185" s="4718"/>
      <c r="D185" s="4640" t="e">
        <f>DATE($D183,$E183,1)</f>
        <v>#VALUE!</v>
      </c>
      <c r="E185" s="4640" t="e">
        <f t="shared" ref="E185:AH185" si="77">D185+1</f>
        <v>#VALUE!</v>
      </c>
      <c r="F185" s="4640" t="e">
        <f t="shared" si="77"/>
        <v>#VALUE!</v>
      </c>
      <c r="G185" s="4640" t="e">
        <f t="shared" si="77"/>
        <v>#VALUE!</v>
      </c>
      <c r="H185" s="4640" t="e">
        <f t="shared" si="77"/>
        <v>#VALUE!</v>
      </c>
      <c r="I185" s="4640" t="e">
        <f t="shared" si="77"/>
        <v>#VALUE!</v>
      </c>
      <c r="J185" s="4640" t="e">
        <f t="shared" si="77"/>
        <v>#VALUE!</v>
      </c>
      <c r="K185" s="4640" t="e">
        <f t="shared" si="77"/>
        <v>#VALUE!</v>
      </c>
      <c r="L185" s="4640" t="e">
        <f t="shared" si="77"/>
        <v>#VALUE!</v>
      </c>
      <c r="M185" s="4640" t="e">
        <f t="shared" si="77"/>
        <v>#VALUE!</v>
      </c>
      <c r="N185" s="4640" t="e">
        <f t="shared" si="77"/>
        <v>#VALUE!</v>
      </c>
      <c r="O185" s="4640" t="e">
        <f t="shared" si="77"/>
        <v>#VALUE!</v>
      </c>
      <c r="P185" s="4640" t="e">
        <f t="shared" si="77"/>
        <v>#VALUE!</v>
      </c>
      <c r="Q185" s="4640" t="e">
        <f t="shared" si="77"/>
        <v>#VALUE!</v>
      </c>
      <c r="R185" s="4640" t="e">
        <f t="shared" si="77"/>
        <v>#VALUE!</v>
      </c>
      <c r="S185" s="4640" t="e">
        <f t="shared" si="77"/>
        <v>#VALUE!</v>
      </c>
      <c r="T185" s="4640" t="e">
        <f t="shared" si="77"/>
        <v>#VALUE!</v>
      </c>
      <c r="U185" s="4640" t="e">
        <f t="shared" si="77"/>
        <v>#VALUE!</v>
      </c>
      <c r="V185" s="4640" t="e">
        <f t="shared" si="77"/>
        <v>#VALUE!</v>
      </c>
      <c r="W185" s="4640" t="e">
        <f t="shared" si="77"/>
        <v>#VALUE!</v>
      </c>
      <c r="X185" s="4640" t="e">
        <f t="shared" si="77"/>
        <v>#VALUE!</v>
      </c>
      <c r="Y185" s="4640" t="e">
        <f t="shared" si="77"/>
        <v>#VALUE!</v>
      </c>
      <c r="Z185" s="4640" t="e">
        <f t="shared" si="77"/>
        <v>#VALUE!</v>
      </c>
      <c r="AA185" s="4640" t="e">
        <f t="shared" si="77"/>
        <v>#VALUE!</v>
      </c>
      <c r="AB185" s="4640" t="e">
        <f t="shared" si="77"/>
        <v>#VALUE!</v>
      </c>
      <c r="AC185" s="4640" t="e">
        <f t="shared" si="77"/>
        <v>#VALUE!</v>
      </c>
      <c r="AD185" s="4640" t="e">
        <f t="shared" si="77"/>
        <v>#VALUE!</v>
      </c>
      <c r="AE185" s="4640" t="e">
        <f t="shared" si="77"/>
        <v>#VALUE!</v>
      </c>
      <c r="AF185" s="4640" t="e">
        <f t="shared" si="77"/>
        <v>#VALUE!</v>
      </c>
      <c r="AG185" s="4640" t="e">
        <f t="shared" si="77"/>
        <v>#VALUE!</v>
      </c>
      <c r="AH185" s="4640" t="e">
        <f t="shared" si="77"/>
        <v>#VALUE!</v>
      </c>
      <c r="AI185" s="4858"/>
      <c r="AJ185" s="4859"/>
    </row>
    <row r="186" spans="1:39">
      <c r="C186" s="4719" t="s">
        <v>1655</v>
      </c>
      <c r="D186" s="4720" t="e">
        <f>IF(EDATE(D169,1)&gt;$H$5,"",EDATE(D169,1))</f>
        <v>#VALUE!</v>
      </c>
      <c r="E186" s="4640" t="e">
        <f t="shared" ref="E186:AH186" si="78">IF(E185&gt;$H$5,"",IF(D186=EOMONTH(DATE($D183,$E183,1),0),"",IF(D186="","",D186+1)))</f>
        <v>#VALUE!</v>
      </c>
      <c r="F186" s="4640" t="e">
        <f t="shared" si="78"/>
        <v>#VALUE!</v>
      </c>
      <c r="G186" s="4640" t="e">
        <f t="shared" si="78"/>
        <v>#VALUE!</v>
      </c>
      <c r="H186" s="4640" t="e">
        <f t="shared" si="78"/>
        <v>#VALUE!</v>
      </c>
      <c r="I186" s="4640" t="e">
        <f t="shared" si="78"/>
        <v>#VALUE!</v>
      </c>
      <c r="J186" s="4640" t="e">
        <f t="shared" si="78"/>
        <v>#VALUE!</v>
      </c>
      <c r="K186" s="4640" t="e">
        <f t="shared" si="78"/>
        <v>#VALUE!</v>
      </c>
      <c r="L186" s="4640" t="e">
        <f t="shared" si="78"/>
        <v>#VALUE!</v>
      </c>
      <c r="M186" s="4640" t="e">
        <f t="shared" si="78"/>
        <v>#VALUE!</v>
      </c>
      <c r="N186" s="4640" t="e">
        <f t="shared" si="78"/>
        <v>#VALUE!</v>
      </c>
      <c r="O186" s="4640" t="e">
        <f t="shared" si="78"/>
        <v>#VALUE!</v>
      </c>
      <c r="P186" s="4640" t="e">
        <f t="shared" si="78"/>
        <v>#VALUE!</v>
      </c>
      <c r="Q186" s="4640" t="e">
        <f t="shared" si="78"/>
        <v>#VALUE!</v>
      </c>
      <c r="R186" s="4640" t="e">
        <f t="shared" si="78"/>
        <v>#VALUE!</v>
      </c>
      <c r="S186" s="4640" t="e">
        <f t="shared" si="78"/>
        <v>#VALUE!</v>
      </c>
      <c r="T186" s="4640" t="e">
        <f t="shared" si="78"/>
        <v>#VALUE!</v>
      </c>
      <c r="U186" s="4640" t="e">
        <f t="shared" si="78"/>
        <v>#VALUE!</v>
      </c>
      <c r="V186" s="4640" t="e">
        <f t="shared" si="78"/>
        <v>#VALUE!</v>
      </c>
      <c r="W186" s="4640" t="e">
        <f t="shared" si="78"/>
        <v>#VALUE!</v>
      </c>
      <c r="X186" s="4640" t="e">
        <f t="shared" si="78"/>
        <v>#VALUE!</v>
      </c>
      <c r="Y186" s="4640" t="e">
        <f t="shared" si="78"/>
        <v>#VALUE!</v>
      </c>
      <c r="Z186" s="4640" t="e">
        <f t="shared" si="78"/>
        <v>#VALUE!</v>
      </c>
      <c r="AA186" s="4640" t="e">
        <f t="shared" si="78"/>
        <v>#VALUE!</v>
      </c>
      <c r="AB186" s="4640" t="e">
        <f t="shared" si="78"/>
        <v>#VALUE!</v>
      </c>
      <c r="AC186" s="4640" t="e">
        <f t="shared" si="78"/>
        <v>#VALUE!</v>
      </c>
      <c r="AD186" s="4640" t="e">
        <f t="shared" si="78"/>
        <v>#VALUE!</v>
      </c>
      <c r="AE186" s="4640" t="e">
        <f t="shared" si="78"/>
        <v>#VALUE!</v>
      </c>
      <c r="AF186" s="4640" t="e">
        <f t="shared" si="78"/>
        <v>#VALUE!</v>
      </c>
      <c r="AG186" s="4640" t="e">
        <f t="shared" si="78"/>
        <v>#VALUE!</v>
      </c>
      <c r="AH186" s="4640" t="e">
        <f t="shared" si="78"/>
        <v>#VALUE!</v>
      </c>
      <c r="AI186" s="4827" t="s">
        <v>2021</v>
      </c>
      <c r="AJ186" s="4828">
        <f>+COUNTIFS(D187:AH187,"土",D188:AH188,"")+COUNTIFS(D187:AH187,"日",D188:AH188,"")</f>
        <v>0</v>
      </c>
    </row>
    <row r="187" spans="1:39" s="4721" customFormat="1">
      <c r="A187" s="1135"/>
      <c r="C187" s="4722" t="s">
        <v>1905</v>
      </c>
      <c r="D187" s="4723" t="str">
        <f t="shared" ref="D187:AH187" si="79">IFERROR(TEXT(WEEKDAY(+D186),"aaa"),"")</f>
        <v/>
      </c>
      <c r="E187" s="4723" t="str">
        <f t="shared" si="79"/>
        <v/>
      </c>
      <c r="F187" s="4723" t="str">
        <f t="shared" si="79"/>
        <v/>
      </c>
      <c r="G187" s="4723" t="str">
        <f t="shared" si="79"/>
        <v/>
      </c>
      <c r="H187" s="4723" t="str">
        <f t="shared" si="79"/>
        <v/>
      </c>
      <c r="I187" s="4723" t="str">
        <f t="shared" si="79"/>
        <v/>
      </c>
      <c r="J187" s="4723" t="str">
        <f t="shared" si="79"/>
        <v/>
      </c>
      <c r="K187" s="4723" t="str">
        <f t="shared" si="79"/>
        <v/>
      </c>
      <c r="L187" s="4723" t="str">
        <f t="shared" si="79"/>
        <v/>
      </c>
      <c r="M187" s="4723" t="str">
        <f t="shared" si="79"/>
        <v/>
      </c>
      <c r="N187" s="4723" t="str">
        <f t="shared" si="79"/>
        <v/>
      </c>
      <c r="O187" s="4723" t="str">
        <f t="shared" si="79"/>
        <v/>
      </c>
      <c r="P187" s="4723" t="str">
        <f t="shared" si="79"/>
        <v/>
      </c>
      <c r="Q187" s="4723" t="str">
        <f t="shared" si="79"/>
        <v/>
      </c>
      <c r="R187" s="4723" t="str">
        <f t="shared" si="79"/>
        <v/>
      </c>
      <c r="S187" s="4723" t="str">
        <f t="shared" si="79"/>
        <v/>
      </c>
      <c r="T187" s="4723" t="str">
        <f t="shared" si="79"/>
        <v/>
      </c>
      <c r="U187" s="4723" t="str">
        <f t="shared" si="79"/>
        <v/>
      </c>
      <c r="V187" s="4723" t="str">
        <f t="shared" si="79"/>
        <v/>
      </c>
      <c r="W187" s="4723" t="str">
        <f t="shared" si="79"/>
        <v/>
      </c>
      <c r="X187" s="4723" t="str">
        <f t="shared" si="79"/>
        <v/>
      </c>
      <c r="Y187" s="4723" t="str">
        <f t="shared" si="79"/>
        <v/>
      </c>
      <c r="Z187" s="4723" t="str">
        <f t="shared" si="79"/>
        <v/>
      </c>
      <c r="AA187" s="4723" t="str">
        <f t="shared" si="79"/>
        <v/>
      </c>
      <c r="AB187" s="4723" t="str">
        <f t="shared" si="79"/>
        <v/>
      </c>
      <c r="AC187" s="4723" t="str">
        <f t="shared" si="79"/>
        <v/>
      </c>
      <c r="AD187" s="4723" t="str">
        <f t="shared" si="79"/>
        <v/>
      </c>
      <c r="AE187" s="4723" t="str">
        <f t="shared" si="79"/>
        <v/>
      </c>
      <c r="AF187" s="4723" t="str">
        <f t="shared" si="79"/>
        <v/>
      </c>
      <c r="AG187" s="4723" t="str">
        <f t="shared" si="79"/>
        <v/>
      </c>
      <c r="AH187" s="4723" t="str">
        <f t="shared" si="79"/>
        <v/>
      </c>
      <c r="AI187" s="4827" t="s">
        <v>2020</v>
      </c>
      <c r="AJ187" s="4828">
        <f>+COUNTIF(D188:AH188,"夏休")+COUNTIF(D188:AH188,"冬休")+COUNTIF(D188:AH188,"中止")</f>
        <v>0</v>
      </c>
      <c r="AM187" s="4860"/>
    </row>
    <row r="188" spans="1:39" s="4721" customFormat="1" ht="13.5" customHeight="1">
      <c r="A188" s="1135"/>
      <c r="C188" s="4829" t="s">
        <v>2019</v>
      </c>
      <c r="D188" s="4830"/>
      <c r="E188" s="4831"/>
      <c r="F188" s="4831"/>
      <c r="G188" s="4831"/>
      <c r="H188" s="4831"/>
      <c r="I188" s="4831"/>
      <c r="J188" s="4831"/>
      <c r="K188" s="4831"/>
      <c r="L188" s="4831"/>
      <c r="M188" s="4831"/>
      <c r="N188" s="4831"/>
      <c r="O188" s="4831"/>
      <c r="P188" s="4831"/>
      <c r="Q188" s="4831"/>
      <c r="R188" s="4831"/>
      <c r="S188" s="4831"/>
      <c r="T188" s="4831"/>
      <c r="U188" s="4831"/>
      <c r="V188" s="4831"/>
      <c r="W188" s="4831"/>
      <c r="X188" s="4831"/>
      <c r="Y188" s="4831"/>
      <c r="Z188" s="4831"/>
      <c r="AA188" s="4831"/>
      <c r="AB188" s="4831"/>
      <c r="AC188" s="4831"/>
      <c r="AD188" s="4831"/>
      <c r="AE188" s="4831"/>
      <c r="AF188" s="4831"/>
      <c r="AG188" s="4831"/>
      <c r="AH188" s="4832"/>
      <c r="AI188" s="4833" t="s">
        <v>1906</v>
      </c>
      <c r="AJ188" s="4834">
        <f>COUNT(D186:AH186)-AJ187</f>
        <v>0</v>
      </c>
      <c r="AM188" s="4860"/>
    </row>
    <row r="189" spans="1:39" s="4721" customFormat="1" ht="13.5" customHeight="1">
      <c r="A189" s="1135"/>
      <c r="C189" s="4835"/>
      <c r="D189" s="4830"/>
      <c r="E189" s="4831"/>
      <c r="F189" s="4831"/>
      <c r="G189" s="4831"/>
      <c r="H189" s="4831"/>
      <c r="I189" s="4831"/>
      <c r="J189" s="4831"/>
      <c r="K189" s="4831"/>
      <c r="L189" s="4831"/>
      <c r="M189" s="4831"/>
      <c r="N189" s="4831"/>
      <c r="O189" s="4831"/>
      <c r="P189" s="4831"/>
      <c r="Q189" s="4831"/>
      <c r="R189" s="4831"/>
      <c r="S189" s="4831"/>
      <c r="T189" s="4831"/>
      <c r="U189" s="4831"/>
      <c r="V189" s="4831"/>
      <c r="W189" s="4831"/>
      <c r="X189" s="4831"/>
      <c r="Y189" s="4831"/>
      <c r="Z189" s="4831"/>
      <c r="AA189" s="4831"/>
      <c r="AB189" s="4831"/>
      <c r="AC189" s="4831"/>
      <c r="AD189" s="4831"/>
      <c r="AE189" s="4831"/>
      <c r="AF189" s="4831"/>
      <c r="AG189" s="4831"/>
      <c r="AH189" s="4832"/>
      <c r="AI189" s="4833" t="s">
        <v>1907</v>
      </c>
      <c r="AJ189" s="4834">
        <f>+COUNTIF(D190:AH191,"休")</f>
        <v>0</v>
      </c>
      <c r="AK189" s="4721" t="e">
        <f>IF(AJ190&gt;0.285,"",IF(AJ189&lt;AJ186,"←計画日数が足りません",""))</f>
        <v>#DIV/0!</v>
      </c>
      <c r="AM189" s="4860"/>
    </row>
    <row r="190" spans="1:39" s="4721" customFormat="1" ht="13.5" customHeight="1">
      <c r="A190" s="1135"/>
      <c r="C190" s="4836" t="s">
        <v>1899</v>
      </c>
      <c r="D190" s="4837"/>
      <c r="E190" s="4838"/>
      <c r="F190" s="4838"/>
      <c r="G190" s="4838"/>
      <c r="H190" s="4838"/>
      <c r="I190" s="4838"/>
      <c r="J190" s="4838"/>
      <c r="K190" s="4838"/>
      <c r="L190" s="4838"/>
      <c r="M190" s="4838"/>
      <c r="N190" s="4838"/>
      <c r="O190" s="4838"/>
      <c r="P190" s="4838"/>
      <c r="Q190" s="4838"/>
      <c r="R190" s="4838"/>
      <c r="S190" s="4838"/>
      <c r="T190" s="4838"/>
      <c r="U190" s="4838"/>
      <c r="V190" s="4838"/>
      <c r="W190" s="4838"/>
      <c r="X190" s="4838"/>
      <c r="Y190" s="4838"/>
      <c r="Z190" s="4838"/>
      <c r="AA190" s="4838"/>
      <c r="AB190" s="4838"/>
      <c r="AC190" s="4838"/>
      <c r="AD190" s="4838"/>
      <c r="AE190" s="4838"/>
      <c r="AF190" s="4838"/>
      <c r="AG190" s="4838"/>
      <c r="AH190" s="4839"/>
      <c r="AI190" s="4833" t="s">
        <v>1908</v>
      </c>
      <c r="AJ190" s="4840" t="e">
        <f>+AJ189/AJ188</f>
        <v>#DIV/0!</v>
      </c>
      <c r="AM190" s="4860"/>
    </row>
    <row r="191" spans="1:39" s="4721" customFormat="1">
      <c r="A191" s="1135"/>
      <c r="C191" s="4836"/>
      <c r="D191" s="4837"/>
      <c r="E191" s="4838"/>
      <c r="F191" s="4838"/>
      <c r="G191" s="4838"/>
      <c r="H191" s="4838"/>
      <c r="I191" s="4838"/>
      <c r="J191" s="4838"/>
      <c r="K191" s="4838"/>
      <c r="L191" s="4838"/>
      <c r="M191" s="4838"/>
      <c r="N191" s="4838"/>
      <c r="O191" s="4838"/>
      <c r="P191" s="4838"/>
      <c r="Q191" s="4838"/>
      <c r="R191" s="4838"/>
      <c r="S191" s="4838"/>
      <c r="T191" s="4838"/>
      <c r="U191" s="4838"/>
      <c r="V191" s="4838"/>
      <c r="W191" s="4838"/>
      <c r="X191" s="4838"/>
      <c r="Y191" s="4838"/>
      <c r="Z191" s="4838"/>
      <c r="AA191" s="4838"/>
      <c r="AB191" s="4838"/>
      <c r="AC191" s="4838"/>
      <c r="AD191" s="4838"/>
      <c r="AE191" s="4838"/>
      <c r="AF191" s="4838"/>
      <c r="AG191" s="4838"/>
      <c r="AH191" s="4839"/>
      <c r="AI191" s="4833" t="s">
        <v>1897</v>
      </c>
      <c r="AJ191" s="4834">
        <f>+COUNTA(D192:AH193)</f>
        <v>0</v>
      </c>
      <c r="AM191" s="4860"/>
    </row>
    <row r="192" spans="1:39" s="4721" customFormat="1">
      <c r="A192" s="1135"/>
      <c r="C192" s="4841" t="s">
        <v>1902</v>
      </c>
      <c r="D192" s="4842"/>
      <c r="E192" s="4843"/>
      <c r="F192" s="4843"/>
      <c r="G192" s="4843"/>
      <c r="H192" s="4843"/>
      <c r="I192" s="4843"/>
      <c r="J192" s="4843"/>
      <c r="K192" s="4843"/>
      <c r="L192" s="4843"/>
      <c r="M192" s="4843"/>
      <c r="N192" s="4843"/>
      <c r="O192" s="4843"/>
      <c r="P192" s="4843"/>
      <c r="Q192" s="4843"/>
      <c r="R192" s="4843"/>
      <c r="S192" s="4843"/>
      <c r="T192" s="4843"/>
      <c r="U192" s="4843"/>
      <c r="V192" s="4843"/>
      <c r="W192" s="4843"/>
      <c r="X192" s="4843"/>
      <c r="Y192" s="4843"/>
      <c r="Z192" s="4843"/>
      <c r="AA192" s="4843"/>
      <c r="AB192" s="4843"/>
      <c r="AC192" s="4843"/>
      <c r="AD192" s="4843"/>
      <c r="AE192" s="4843"/>
      <c r="AF192" s="4843"/>
      <c r="AG192" s="4843"/>
      <c r="AH192" s="4844"/>
      <c r="AI192" s="4845" t="s">
        <v>1909</v>
      </c>
      <c r="AJ192" s="4846" t="e">
        <f>+AJ191/AJ188</f>
        <v>#DIV/0!</v>
      </c>
      <c r="AM192" s="4623">
        <f>+COUNTIF(D190:AH191,"休")</f>
        <v>0</v>
      </c>
    </row>
    <row r="193" spans="1:39" s="4721" customFormat="1">
      <c r="A193" s="1135"/>
      <c r="C193" s="4847"/>
      <c r="D193" s="4848"/>
      <c r="E193" s="4849"/>
      <c r="F193" s="4849"/>
      <c r="G193" s="4849"/>
      <c r="H193" s="4849"/>
      <c r="I193" s="4849"/>
      <c r="J193" s="4849"/>
      <c r="K193" s="4849"/>
      <c r="L193" s="4849"/>
      <c r="M193" s="4849"/>
      <c r="N193" s="4849"/>
      <c r="O193" s="4849"/>
      <c r="P193" s="4849"/>
      <c r="Q193" s="4849"/>
      <c r="R193" s="4849"/>
      <c r="S193" s="4849"/>
      <c r="T193" s="4849"/>
      <c r="U193" s="4849"/>
      <c r="V193" s="4849"/>
      <c r="W193" s="4849"/>
      <c r="X193" s="4849"/>
      <c r="Y193" s="4849"/>
      <c r="Z193" s="4849"/>
      <c r="AA193" s="4849"/>
      <c r="AB193" s="4849"/>
      <c r="AC193" s="4849"/>
      <c r="AD193" s="4849"/>
      <c r="AE193" s="4849"/>
      <c r="AF193" s="4849"/>
      <c r="AG193" s="4849"/>
      <c r="AH193" s="4850"/>
      <c r="AI193" s="4851" t="s">
        <v>2018</v>
      </c>
      <c r="AJ193" s="4852" t="str">
        <f>IF(7&gt;AJ188,"対象外",IF(AJ191&gt;=AJ186,"OK","NG"))</f>
        <v>対象外</v>
      </c>
      <c r="AK193" s="4721" t="str">
        <f>IF(AJ193="対象外","←７日間に満たない期間は達成判定の対象外",IF(AJ193="NG","←月単位未達成","←月単位達成"))</f>
        <v>←７日間に満たない期間は達成判定の対象外</v>
      </c>
      <c r="AM193" s="4853" t="str">
        <f>IF(7&gt;AJ188,"対象外",IF(AM192&gt;=AJ186,"OK","NG"))</f>
        <v>対象外</v>
      </c>
    </row>
    <row r="194" spans="1:39" hidden="1">
      <c r="C194" s="4854" t="s">
        <v>2017</v>
      </c>
      <c r="D194" s="4760" t="e">
        <f t="shared" ref="D194:AH194" si="80">IF(AND(DAY(D186)&gt;=22,DAY(D186)&lt;=28,D187="土"),1,0)</f>
        <v>#VALUE!</v>
      </c>
      <c r="E194" s="4760" t="e">
        <f t="shared" si="80"/>
        <v>#VALUE!</v>
      </c>
      <c r="F194" s="4760" t="e">
        <f t="shared" si="80"/>
        <v>#VALUE!</v>
      </c>
      <c r="G194" s="4760" t="e">
        <f t="shared" si="80"/>
        <v>#VALUE!</v>
      </c>
      <c r="H194" s="4760" t="e">
        <f t="shared" si="80"/>
        <v>#VALUE!</v>
      </c>
      <c r="I194" s="4760" t="e">
        <f t="shared" si="80"/>
        <v>#VALUE!</v>
      </c>
      <c r="J194" s="4760" t="e">
        <f t="shared" si="80"/>
        <v>#VALUE!</v>
      </c>
      <c r="K194" s="4760" t="e">
        <f t="shared" si="80"/>
        <v>#VALUE!</v>
      </c>
      <c r="L194" s="4760" t="e">
        <f t="shared" si="80"/>
        <v>#VALUE!</v>
      </c>
      <c r="M194" s="4760" t="e">
        <f t="shared" si="80"/>
        <v>#VALUE!</v>
      </c>
      <c r="N194" s="4760" t="e">
        <f t="shared" si="80"/>
        <v>#VALUE!</v>
      </c>
      <c r="O194" s="4760" t="e">
        <f t="shared" si="80"/>
        <v>#VALUE!</v>
      </c>
      <c r="P194" s="4760" t="e">
        <f t="shared" si="80"/>
        <v>#VALUE!</v>
      </c>
      <c r="Q194" s="4760" t="e">
        <f t="shared" si="80"/>
        <v>#VALUE!</v>
      </c>
      <c r="R194" s="4760" t="e">
        <f t="shared" si="80"/>
        <v>#VALUE!</v>
      </c>
      <c r="S194" s="4760" t="e">
        <f t="shared" si="80"/>
        <v>#VALUE!</v>
      </c>
      <c r="T194" s="4760" t="e">
        <f t="shared" si="80"/>
        <v>#VALUE!</v>
      </c>
      <c r="U194" s="4760" t="e">
        <f t="shared" si="80"/>
        <v>#VALUE!</v>
      </c>
      <c r="V194" s="4760" t="e">
        <f t="shared" si="80"/>
        <v>#VALUE!</v>
      </c>
      <c r="W194" s="4760" t="e">
        <f t="shared" si="80"/>
        <v>#VALUE!</v>
      </c>
      <c r="X194" s="4760" t="e">
        <f t="shared" si="80"/>
        <v>#VALUE!</v>
      </c>
      <c r="Y194" s="4760" t="e">
        <f t="shared" si="80"/>
        <v>#VALUE!</v>
      </c>
      <c r="Z194" s="4760" t="e">
        <f t="shared" si="80"/>
        <v>#VALUE!</v>
      </c>
      <c r="AA194" s="4760" t="e">
        <f t="shared" si="80"/>
        <v>#VALUE!</v>
      </c>
      <c r="AB194" s="4760" t="e">
        <f t="shared" si="80"/>
        <v>#VALUE!</v>
      </c>
      <c r="AC194" s="4760" t="e">
        <f t="shared" si="80"/>
        <v>#VALUE!</v>
      </c>
      <c r="AD194" s="4760" t="e">
        <f t="shared" si="80"/>
        <v>#VALUE!</v>
      </c>
      <c r="AE194" s="4760" t="e">
        <f t="shared" si="80"/>
        <v>#VALUE!</v>
      </c>
      <c r="AF194" s="4760" t="e">
        <f t="shared" si="80"/>
        <v>#VALUE!</v>
      </c>
      <c r="AG194" s="4760" t="e">
        <f t="shared" si="80"/>
        <v>#VALUE!</v>
      </c>
      <c r="AH194" s="4760" t="e">
        <f t="shared" si="80"/>
        <v>#VALUE!</v>
      </c>
      <c r="AI194" s="4773" t="s">
        <v>2014</v>
      </c>
      <c r="AJ194" s="4855">
        <f>_xlfn.AGGREGATE(9,6,D194:AH194)</f>
        <v>0</v>
      </c>
      <c r="AK194" s="4721"/>
    </row>
    <row r="195" spans="1:39" hidden="1">
      <c r="C195" s="4854" t="s">
        <v>2016</v>
      </c>
      <c r="D195" s="4856" t="e">
        <f t="shared" ref="D195:AH195" si="81">IF(AND(DAY(D186)&gt;=22,DAY(D186)&lt;=28,D187="土",OR(D192="休",D192="雨")),1,0)</f>
        <v>#VALUE!</v>
      </c>
      <c r="E195" s="4856" t="e">
        <f t="shared" si="81"/>
        <v>#VALUE!</v>
      </c>
      <c r="F195" s="4856" t="e">
        <f t="shared" si="81"/>
        <v>#VALUE!</v>
      </c>
      <c r="G195" s="4856" t="e">
        <f t="shared" si="81"/>
        <v>#VALUE!</v>
      </c>
      <c r="H195" s="4856" t="e">
        <f t="shared" si="81"/>
        <v>#VALUE!</v>
      </c>
      <c r="I195" s="4856" t="e">
        <f t="shared" si="81"/>
        <v>#VALUE!</v>
      </c>
      <c r="J195" s="4856" t="e">
        <f t="shared" si="81"/>
        <v>#VALUE!</v>
      </c>
      <c r="K195" s="4856" t="e">
        <f t="shared" si="81"/>
        <v>#VALUE!</v>
      </c>
      <c r="L195" s="4856" t="e">
        <f t="shared" si="81"/>
        <v>#VALUE!</v>
      </c>
      <c r="M195" s="4856" t="e">
        <f t="shared" si="81"/>
        <v>#VALUE!</v>
      </c>
      <c r="N195" s="4856" t="e">
        <f t="shared" si="81"/>
        <v>#VALUE!</v>
      </c>
      <c r="O195" s="4856" t="e">
        <f t="shared" si="81"/>
        <v>#VALUE!</v>
      </c>
      <c r="P195" s="4856" t="e">
        <f t="shared" si="81"/>
        <v>#VALUE!</v>
      </c>
      <c r="Q195" s="4856" t="e">
        <f t="shared" si="81"/>
        <v>#VALUE!</v>
      </c>
      <c r="R195" s="4856" t="e">
        <f t="shared" si="81"/>
        <v>#VALUE!</v>
      </c>
      <c r="S195" s="4856" t="e">
        <f t="shared" si="81"/>
        <v>#VALUE!</v>
      </c>
      <c r="T195" s="4856" t="e">
        <f t="shared" si="81"/>
        <v>#VALUE!</v>
      </c>
      <c r="U195" s="4856" t="e">
        <f t="shared" si="81"/>
        <v>#VALUE!</v>
      </c>
      <c r="V195" s="4856" t="e">
        <f t="shared" si="81"/>
        <v>#VALUE!</v>
      </c>
      <c r="W195" s="4856" t="e">
        <f t="shared" si="81"/>
        <v>#VALUE!</v>
      </c>
      <c r="X195" s="4856" t="e">
        <f t="shared" si="81"/>
        <v>#VALUE!</v>
      </c>
      <c r="Y195" s="4856" t="e">
        <f t="shared" si="81"/>
        <v>#VALUE!</v>
      </c>
      <c r="Z195" s="4856" t="e">
        <f t="shared" si="81"/>
        <v>#VALUE!</v>
      </c>
      <c r="AA195" s="4856" t="e">
        <f t="shared" si="81"/>
        <v>#VALUE!</v>
      </c>
      <c r="AB195" s="4856" t="e">
        <f t="shared" si="81"/>
        <v>#VALUE!</v>
      </c>
      <c r="AC195" s="4856" t="e">
        <f t="shared" si="81"/>
        <v>#VALUE!</v>
      </c>
      <c r="AD195" s="4856" t="e">
        <f t="shared" si="81"/>
        <v>#VALUE!</v>
      </c>
      <c r="AE195" s="4856" t="e">
        <f t="shared" si="81"/>
        <v>#VALUE!</v>
      </c>
      <c r="AF195" s="4856" t="e">
        <f t="shared" si="81"/>
        <v>#VALUE!</v>
      </c>
      <c r="AG195" s="4856" t="e">
        <f t="shared" si="81"/>
        <v>#VALUE!</v>
      </c>
      <c r="AH195" s="4856" t="e">
        <f t="shared" si="81"/>
        <v>#VALUE!</v>
      </c>
      <c r="AI195" s="4857" t="s">
        <v>2012</v>
      </c>
      <c r="AJ195" s="4855">
        <f>_xlfn.AGGREGATE(9,6,D195:AH195)</f>
        <v>0</v>
      </c>
      <c r="AK195" s="4721"/>
    </row>
    <row r="196" spans="1:39" hidden="1">
      <c r="C196" s="4854" t="s">
        <v>2015</v>
      </c>
      <c r="D196" s="4760" t="e">
        <f t="shared" ref="D196:AH196" si="82">IF(AND(DAY(D186)&gt;=8,DAY(D186)&lt;=14,D187="土"),1,0)</f>
        <v>#VALUE!</v>
      </c>
      <c r="E196" s="4760" t="e">
        <f t="shared" si="82"/>
        <v>#VALUE!</v>
      </c>
      <c r="F196" s="4760" t="e">
        <f t="shared" si="82"/>
        <v>#VALUE!</v>
      </c>
      <c r="G196" s="4760" t="e">
        <f t="shared" si="82"/>
        <v>#VALUE!</v>
      </c>
      <c r="H196" s="4760" t="e">
        <f t="shared" si="82"/>
        <v>#VALUE!</v>
      </c>
      <c r="I196" s="4760" t="e">
        <f t="shared" si="82"/>
        <v>#VALUE!</v>
      </c>
      <c r="J196" s="4760" t="e">
        <f t="shared" si="82"/>
        <v>#VALUE!</v>
      </c>
      <c r="K196" s="4760" t="e">
        <f t="shared" si="82"/>
        <v>#VALUE!</v>
      </c>
      <c r="L196" s="4760" t="e">
        <f t="shared" si="82"/>
        <v>#VALUE!</v>
      </c>
      <c r="M196" s="4760" t="e">
        <f t="shared" si="82"/>
        <v>#VALUE!</v>
      </c>
      <c r="N196" s="4760" t="e">
        <f t="shared" si="82"/>
        <v>#VALUE!</v>
      </c>
      <c r="O196" s="4760" t="e">
        <f t="shared" si="82"/>
        <v>#VALUE!</v>
      </c>
      <c r="P196" s="4760" t="e">
        <f t="shared" si="82"/>
        <v>#VALUE!</v>
      </c>
      <c r="Q196" s="4760" t="e">
        <f t="shared" si="82"/>
        <v>#VALUE!</v>
      </c>
      <c r="R196" s="4760" t="e">
        <f t="shared" si="82"/>
        <v>#VALUE!</v>
      </c>
      <c r="S196" s="4760" t="e">
        <f t="shared" si="82"/>
        <v>#VALUE!</v>
      </c>
      <c r="T196" s="4760" t="e">
        <f t="shared" si="82"/>
        <v>#VALUE!</v>
      </c>
      <c r="U196" s="4760" t="e">
        <f t="shared" si="82"/>
        <v>#VALUE!</v>
      </c>
      <c r="V196" s="4760" t="e">
        <f t="shared" si="82"/>
        <v>#VALUE!</v>
      </c>
      <c r="W196" s="4760" t="e">
        <f t="shared" si="82"/>
        <v>#VALUE!</v>
      </c>
      <c r="X196" s="4760" t="e">
        <f t="shared" si="82"/>
        <v>#VALUE!</v>
      </c>
      <c r="Y196" s="4760" t="e">
        <f t="shared" si="82"/>
        <v>#VALUE!</v>
      </c>
      <c r="Z196" s="4760" t="e">
        <f t="shared" si="82"/>
        <v>#VALUE!</v>
      </c>
      <c r="AA196" s="4760" t="e">
        <f t="shared" si="82"/>
        <v>#VALUE!</v>
      </c>
      <c r="AB196" s="4760" t="e">
        <f t="shared" si="82"/>
        <v>#VALUE!</v>
      </c>
      <c r="AC196" s="4760" t="e">
        <f t="shared" si="82"/>
        <v>#VALUE!</v>
      </c>
      <c r="AD196" s="4760" t="e">
        <f t="shared" si="82"/>
        <v>#VALUE!</v>
      </c>
      <c r="AE196" s="4760" t="e">
        <f t="shared" si="82"/>
        <v>#VALUE!</v>
      </c>
      <c r="AF196" s="4760" t="e">
        <f t="shared" si="82"/>
        <v>#VALUE!</v>
      </c>
      <c r="AG196" s="4760" t="e">
        <f t="shared" si="82"/>
        <v>#VALUE!</v>
      </c>
      <c r="AH196" s="4760" t="e">
        <f t="shared" si="82"/>
        <v>#VALUE!</v>
      </c>
      <c r="AI196" s="4773" t="s">
        <v>2014</v>
      </c>
      <c r="AJ196" s="4855">
        <f>_xlfn.AGGREGATE(9,6,D196:AH196)</f>
        <v>0</v>
      </c>
      <c r="AK196" s="4721"/>
    </row>
    <row r="197" spans="1:39" hidden="1">
      <c r="C197" s="4854" t="s">
        <v>2013</v>
      </c>
      <c r="D197" s="4856" t="e">
        <f t="shared" ref="D197:AH197" si="83">IF(AND(DAY(D186)&gt;=8,DAY(D186)&lt;=14,D187="土",OR(D192="休",D192="雨")),1,0)</f>
        <v>#VALUE!</v>
      </c>
      <c r="E197" s="4856" t="e">
        <f t="shared" si="83"/>
        <v>#VALUE!</v>
      </c>
      <c r="F197" s="4856" t="e">
        <f t="shared" si="83"/>
        <v>#VALUE!</v>
      </c>
      <c r="G197" s="4856" t="e">
        <f t="shared" si="83"/>
        <v>#VALUE!</v>
      </c>
      <c r="H197" s="4856" t="e">
        <f t="shared" si="83"/>
        <v>#VALUE!</v>
      </c>
      <c r="I197" s="4856" t="e">
        <f t="shared" si="83"/>
        <v>#VALUE!</v>
      </c>
      <c r="J197" s="4856" t="e">
        <f t="shared" si="83"/>
        <v>#VALUE!</v>
      </c>
      <c r="K197" s="4856" t="e">
        <f t="shared" si="83"/>
        <v>#VALUE!</v>
      </c>
      <c r="L197" s="4856" t="e">
        <f t="shared" si="83"/>
        <v>#VALUE!</v>
      </c>
      <c r="M197" s="4856" t="e">
        <f t="shared" si="83"/>
        <v>#VALUE!</v>
      </c>
      <c r="N197" s="4856" t="e">
        <f t="shared" si="83"/>
        <v>#VALUE!</v>
      </c>
      <c r="O197" s="4856" t="e">
        <f t="shared" si="83"/>
        <v>#VALUE!</v>
      </c>
      <c r="P197" s="4856" t="e">
        <f t="shared" si="83"/>
        <v>#VALUE!</v>
      </c>
      <c r="Q197" s="4856" t="e">
        <f t="shared" si="83"/>
        <v>#VALUE!</v>
      </c>
      <c r="R197" s="4856" t="e">
        <f t="shared" si="83"/>
        <v>#VALUE!</v>
      </c>
      <c r="S197" s="4856" t="e">
        <f t="shared" si="83"/>
        <v>#VALUE!</v>
      </c>
      <c r="T197" s="4856" t="e">
        <f t="shared" si="83"/>
        <v>#VALUE!</v>
      </c>
      <c r="U197" s="4856" t="e">
        <f t="shared" si="83"/>
        <v>#VALUE!</v>
      </c>
      <c r="V197" s="4856" t="e">
        <f t="shared" si="83"/>
        <v>#VALUE!</v>
      </c>
      <c r="W197" s="4856" t="e">
        <f t="shared" si="83"/>
        <v>#VALUE!</v>
      </c>
      <c r="X197" s="4856" t="e">
        <f t="shared" si="83"/>
        <v>#VALUE!</v>
      </c>
      <c r="Y197" s="4856" t="e">
        <f t="shared" si="83"/>
        <v>#VALUE!</v>
      </c>
      <c r="Z197" s="4856" t="e">
        <f t="shared" si="83"/>
        <v>#VALUE!</v>
      </c>
      <c r="AA197" s="4856" t="e">
        <f t="shared" si="83"/>
        <v>#VALUE!</v>
      </c>
      <c r="AB197" s="4856" t="e">
        <f t="shared" si="83"/>
        <v>#VALUE!</v>
      </c>
      <c r="AC197" s="4856" t="e">
        <f t="shared" si="83"/>
        <v>#VALUE!</v>
      </c>
      <c r="AD197" s="4856" t="e">
        <f t="shared" si="83"/>
        <v>#VALUE!</v>
      </c>
      <c r="AE197" s="4856" t="e">
        <f t="shared" si="83"/>
        <v>#VALUE!</v>
      </c>
      <c r="AF197" s="4856" t="e">
        <f t="shared" si="83"/>
        <v>#VALUE!</v>
      </c>
      <c r="AG197" s="4856" t="e">
        <f t="shared" si="83"/>
        <v>#VALUE!</v>
      </c>
      <c r="AH197" s="4856" t="e">
        <f t="shared" si="83"/>
        <v>#VALUE!</v>
      </c>
      <c r="AI197" s="4857" t="s">
        <v>2012</v>
      </c>
      <c r="AJ197" s="4855">
        <f>_xlfn.AGGREGATE(9,6,D197:AH197)</f>
        <v>0</v>
      </c>
      <c r="AK197" s="4721"/>
    </row>
    <row r="198" spans="1:39" s="4721" customFormat="1">
      <c r="A198" s="1135"/>
      <c r="C198" s="4616"/>
      <c r="D198" s="4616"/>
      <c r="E198" s="4616"/>
      <c r="F198" s="4616"/>
      <c r="G198" s="4616"/>
      <c r="H198" s="4616"/>
      <c r="I198" s="4616"/>
      <c r="J198" s="4616"/>
      <c r="K198" s="4616"/>
      <c r="L198" s="4616"/>
      <c r="M198" s="4616"/>
      <c r="N198" s="4616"/>
      <c r="O198" s="4616"/>
      <c r="P198" s="4616"/>
      <c r="Q198" s="4616"/>
      <c r="R198" s="4616"/>
      <c r="S198" s="4616"/>
      <c r="T198" s="4616"/>
      <c r="U198" s="4616"/>
      <c r="V198" s="4616"/>
      <c r="W198" s="4616"/>
      <c r="X198" s="4616"/>
      <c r="Y198" s="4616"/>
      <c r="Z198" s="4616"/>
      <c r="AA198" s="4616"/>
      <c r="AB198" s="4616"/>
      <c r="AC198" s="4616"/>
      <c r="AD198" s="4616"/>
      <c r="AE198" s="4616"/>
      <c r="AF198" s="4616"/>
      <c r="AG198" s="4616"/>
      <c r="AH198" s="4616"/>
      <c r="AJ198" s="4616"/>
      <c r="AM198" s="4860"/>
    </row>
    <row r="199" spans="1:39" hidden="1">
      <c r="D199" s="4529" t="e">
        <f>YEAR(D202)</f>
        <v>#VALUE!</v>
      </c>
      <c r="E199" s="4529" t="e">
        <f>MONTH(D202)</f>
        <v>#VALUE!</v>
      </c>
    </row>
    <row r="200" spans="1:39">
      <c r="C200" s="4717" t="s">
        <v>2022</v>
      </c>
      <c r="D200" s="4628" t="e">
        <f>D202</f>
        <v>#VALUE!</v>
      </c>
      <c r="E200" s="4629"/>
      <c r="F200" s="4629"/>
      <c r="G200" s="4629"/>
      <c r="H200" s="4629"/>
      <c r="I200" s="4629"/>
      <c r="J200" s="4629"/>
      <c r="K200" s="4629"/>
      <c r="L200" s="4629"/>
      <c r="M200" s="4629"/>
      <c r="N200" s="4629"/>
      <c r="O200" s="4629"/>
      <c r="P200" s="4629"/>
      <c r="Q200" s="4629"/>
      <c r="R200" s="4629"/>
      <c r="S200" s="4629"/>
      <c r="T200" s="4629"/>
      <c r="U200" s="4629"/>
      <c r="V200" s="4629"/>
      <c r="W200" s="4629"/>
      <c r="X200" s="4629"/>
      <c r="Y200" s="4629"/>
      <c r="Z200" s="4629"/>
      <c r="AA200" s="4629"/>
      <c r="AB200" s="4629"/>
      <c r="AC200" s="4629"/>
      <c r="AD200" s="4629"/>
      <c r="AE200" s="4629"/>
      <c r="AF200" s="4629"/>
      <c r="AG200" s="4629"/>
      <c r="AH200" s="4629"/>
      <c r="AI200" s="4629"/>
      <c r="AJ200" s="4824"/>
    </row>
    <row r="201" spans="1:39" hidden="1">
      <c r="C201" s="4718"/>
      <c r="D201" s="4640" t="e">
        <f>DATE($D199,$E199,1)</f>
        <v>#VALUE!</v>
      </c>
      <c r="E201" s="4640" t="e">
        <f t="shared" ref="E201:AH201" si="84">D201+1</f>
        <v>#VALUE!</v>
      </c>
      <c r="F201" s="4640" t="e">
        <f t="shared" si="84"/>
        <v>#VALUE!</v>
      </c>
      <c r="G201" s="4640" t="e">
        <f t="shared" si="84"/>
        <v>#VALUE!</v>
      </c>
      <c r="H201" s="4640" t="e">
        <f t="shared" si="84"/>
        <v>#VALUE!</v>
      </c>
      <c r="I201" s="4640" t="e">
        <f t="shared" si="84"/>
        <v>#VALUE!</v>
      </c>
      <c r="J201" s="4640" t="e">
        <f t="shared" si="84"/>
        <v>#VALUE!</v>
      </c>
      <c r="K201" s="4640" t="e">
        <f t="shared" si="84"/>
        <v>#VALUE!</v>
      </c>
      <c r="L201" s="4640" t="e">
        <f t="shared" si="84"/>
        <v>#VALUE!</v>
      </c>
      <c r="M201" s="4640" t="e">
        <f t="shared" si="84"/>
        <v>#VALUE!</v>
      </c>
      <c r="N201" s="4640" t="e">
        <f t="shared" si="84"/>
        <v>#VALUE!</v>
      </c>
      <c r="O201" s="4640" t="e">
        <f t="shared" si="84"/>
        <v>#VALUE!</v>
      </c>
      <c r="P201" s="4640" t="e">
        <f t="shared" si="84"/>
        <v>#VALUE!</v>
      </c>
      <c r="Q201" s="4640" t="e">
        <f t="shared" si="84"/>
        <v>#VALUE!</v>
      </c>
      <c r="R201" s="4640" t="e">
        <f t="shared" si="84"/>
        <v>#VALUE!</v>
      </c>
      <c r="S201" s="4640" t="e">
        <f t="shared" si="84"/>
        <v>#VALUE!</v>
      </c>
      <c r="T201" s="4640" t="e">
        <f t="shared" si="84"/>
        <v>#VALUE!</v>
      </c>
      <c r="U201" s="4640" t="e">
        <f t="shared" si="84"/>
        <v>#VALUE!</v>
      </c>
      <c r="V201" s="4640" t="e">
        <f t="shared" si="84"/>
        <v>#VALUE!</v>
      </c>
      <c r="W201" s="4640" t="e">
        <f t="shared" si="84"/>
        <v>#VALUE!</v>
      </c>
      <c r="X201" s="4640" t="e">
        <f t="shared" si="84"/>
        <v>#VALUE!</v>
      </c>
      <c r="Y201" s="4640" t="e">
        <f t="shared" si="84"/>
        <v>#VALUE!</v>
      </c>
      <c r="Z201" s="4640" t="e">
        <f t="shared" si="84"/>
        <v>#VALUE!</v>
      </c>
      <c r="AA201" s="4640" t="e">
        <f t="shared" si="84"/>
        <v>#VALUE!</v>
      </c>
      <c r="AB201" s="4640" t="e">
        <f t="shared" si="84"/>
        <v>#VALUE!</v>
      </c>
      <c r="AC201" s="4640" t="e">
        <f t="shared" si="84"/>
        <v>#VALUE!</v>
      </c>
      <c r="AD201" s="4640" t="e">
        <f t="shared" si="84"/>
        <v>#VALUE!</v>
      </c>
      <c r="AE201" s="4640" t="e">
        <f t="shared" si="84"/>
        <v>#VALUE!</v>
      </c>
      <c r="AF201" s="4640" t="e">
        <f t="shared" si="84"/>
        <v>#VALUE!</v>
      </c>
      <c r="AG201" s="4640" t="e">
        <f t="shared" si="84"/>
        <v>#VALUE!</v>
      </c>
      <c r="AH201" s="4640" t="e">
        <f t="shared" si="84"/>
        <v>#VALUE!</v>
      </c>
      <c r="AI201" s="4858"/>
      <c r="AJ201" s="4859"/>
    </row>
    <row r="202" spans="1:39">
      <c r="C202" s="4719" t="s">
        <v>1655</v>
      </c>
      <c r="D202" s="4720" t="e">
        <f>IF(EDATE(D185,1)&gt;$H$5,"",EDATE(D185,1))</f>
        <v>#VALUE!</v>
      </c>
      <c r="E202" s="4640" t="e">
        <f t="shared" ref="E202:AH202" si="85">IF(E201&gt;$H$5,"",IF(D202=EOMONTH(DATE($D199,$E199,1),0),"",IF(D202="","",D202+1)))</f>
        <v>#VALUE!</v>
      </c>
      <c r="F202" s="4640" t="e">
        <f t="shared" si="85"/>
        <v>#VALUE!</v>
      </c>
      <c r="G202" s="4640" t="e">
        <f t="shared" si="85"/>
        <v>#VALUE!</v>
      </c>
      <c r="H202" s="4640" t="e">
        <f t="shared" si="85"/>
        <v>#VALUE!</v>
      </c>
      <c r="I202" s="4640" t="e">
        <f t="shared" si="85"/>
        <v>#VALUE!</v>
      </c>
      <c r="J202" s="4640" t="e">
        <f t="shared" si="85"/>
        <v>#VALUE!</v>
      </c>
      <c r="K202" s="4640" t="e">
        <f t="shared" si="85"/>
        <v>#VALUE!</v>
      </c>
      <c r="L202" s="4640" t="e">
        <f t="shared" si="85"/>
        <v>#VALUE!</v>
      </c>
      <c r="M202" s="4640" t="e">
        <f t="shared" si="85"/>
        <v>#VALUE!</v>
      </c>
      <c r="N202" s="4640" t="e">
        <f t="shared" si="85"/>
        <v>#VALUE!</v>
      </c>
      <c r="O202" s="4640" t="e">
        <f t="shared" si="85"/>
        <v>#VALUE!</v>
      </c>
      <c r="P202" s="4640" t="e">
        <f t="shared" si="85"/>
        <v>#VALUE!</v>
      </c>
      <c r="Q202" s="4640" t="e">
        <f t="shared" si="85"/>
        <v>#VALUE!</v>
      </c>
      <c r="R202" s="4640" t="e">
        <f t="shared" si="85"/>
        <v>#VALUE!</v>
      </c>
      <c r="S202" s="4640" t="e">
        <f t="shared" si="85"/>
        <v>#VALUE!</v>
      </c>
      <c r="T202" s="4640" t="e">
        <f t="shared" si="85"/>
        <v>#VALUE!</v>
      </c>
      <c r="U202" s="4640" t="e">
        <f t="shared" si="85"/>
        <v>#VALUE!</v>
      </c>
      <c r="V202" s="4640" t="e">
        <f t="shared" si="85"/>
        <v>#VALUE!</v>
      </c>
      <c r="W202" s="4640" t="e">
        <f t="shared" si="85"/>
        <v>#VALUE!</v>
      </c>
      <c r="X202" s="4640" t="e">
        <f t="shared" si="85"/>
        <v>#VALUE!</v>
      </c>
      <c r="Y202" s="4640" t="e">
        <f t="shared" si="85"/>
        <v>#VALUE!</v>
      </c>
      <c r="Z202" s="4640" t="e">
        <f t="shared" si="85"/>
        <v>#VALUE!</v>
      </c>
      <c r="AA202" s="4640" t="e">
        <f t="shared" si="85"/>
        <v>#VALUE!</v>
      </c>
      <c r="AB202" s="4640" t="e">
        <f t="shared" si="85"/>
        <v>#VALUE!</v>
      </c>
      <c r="AC202" s="4640" t="e">
        <f t="shared" si="85"/>
        <v>#VALUE!</v>
      </c>
      <c r="AD202" s="4640" t="e">
        <f t="shared" si="85"/>
        <v>#VALUE!</v>
      </c>
      <c r="AE202" s="4640" t="e">
        <f t="shared" si="85"/>
        <v>#VALUE!</v>
      </c>
      <c r="AF202" s="4640" t="e">
        <f t="shared" si="85"/>
        <v>#VALUE!</v>
      </c>
      <c r="AG202" s="4640" t="e">
        <f t="shared" si="85"/>
        <v>#VALUE!</v>
      </c>
      <c r="AH202" s="4640" t="e">
        <f t="shared" si="85"/>
        <v>#VALUE!</v>
      </c>
      <c r="AI202" s="4827" t="s">
        <v>2021</v>
      </c>
      <c r="AJ202" s="4828">
        <f>+COUNTIFS(D203:AH203,"土",D204:AH204,"")+COUNTIFS(D203:AH203,"日",D204:AH204,"")</f>
        <v>0</v>
      </c>
    </row>
    <row r="203" spans="1:39" s="4721" customFormat="1">
      <c r="A203" s="1135"/>
      <c r="C203" s="4722" t="s">
        <v>1905</v>
      </c>
      <c r="D203" s="4723" t="str">
        <f t="shared" ref="D203:AH203" si="86">IFERROR(TEXT(WEEKDAY(+D202),"aaa"),"")</f>
        <v/>
      </c>
      <c r="E203" s="4723" t="str">
        <f t="shared" si="86"/>
        <v/>
      </c>
      <c r="F203" s="4723" t="str">
        <f t="shared" si="86"/>
        <v/>
      </c>
      <c r="G203" s="4723" t="str">
        <f t="shared" si="86"/>
        <v/>
      </c>
      <c r="H203" s="4723" t="str">
        <f t="shared" si="86"/>
        <v/>
      </c>
      <c r="I203" s="4723" t="str">
        <f t="shared" si="86"/>
        <v/>
      </c>
      <c r="J203" s="4723" t="str">
        <f t="shared" si="86"/>
        <v/>
      </c>
      <c r="K203" s="4723" t="str">
        <f t="shared" si="86"/>
        <v/>
      </c>
      <c r="L203" s="4723" t="str">
        <f t="shared" si="86"/>
        <v/>
      </c>
      <c r="M203" s="4723" t="str">
        <f t="shared" si="86"/>
        <v/>
      </c>
      <c r="N203" s="4723" t="str">
        <f t="shared" si="86"/>
        <v/>
      </c>
      <c r="O203" s="4723" t="str">
        <f t="shared" si="86"/>
        <v/>
      </c>
      <c r="P203" s="4723" t="str">
        <f t="shared" si="86"/>
        <v/>
      </c>
      <c r="Q203" s="4723" t="str">
        <f t="shared" si="86"/>
        <v/>
      </c>
      <c r="R203" s="4723" t="str">
        <f t="shared" si="86"/>
        <v/>
      </c>
      <c r="S203" s="4723" t="str">
        <f t="shared" si="86"/>
        <v/>
      </c>
      <c r="T203" s="4723" t="str">
        <f t="shared" si="86"/>
        <v/>
      </c>
      <c r="U203" s="4723" t="str">
        <f t="shared" si="86"/>
        <v/>
      </c>
      <c r="V203" s="4723" t="str">
        <f t="shared" si="86"/>
        <v/>
      </c>
      <c r="W203" s="4723" t="str">
        <f t="shared" si="86"/>
        <v/>
      </c>
      <c r="X203" s="4723" t="str">
        <f t="shared" si="86"/>
        <v/>
      </c>
      <c r="Y203" s="4723" t="str">
        <f t="shared" si="86"/>
        <v/>
      </c>
      <c r="Z203" s="4723" t="str">
        <f t="shared" si="86"/>
        <v/>
      </c>
      <c r="AA203" s="4723" t="str">
        <f t="shared" si="86"/>
        <v/>
      </c>
      <c r="AB203" s="4723" t="str">
        <f t="shared" si="86"/>
        <v/>
      </c>
      <c r="AC203" s="4723" t="str">
        <f t="shared" si="86"/>
        <v/>
      </c>
      <c r="AD203" s="4723" t="str">
        <f t="shared" si="86"/>
        <v/>
      </c>
      <c r="AE203" s="4723" t="str">
        <f t="shared" si="86"/>
        <v/>
      </c>
      <c r="AF203" s="4723" t="str">
        <f t="shared" si="86"/>
        <v/>
      </c>
      <c r="AG203" s="4723" t="str">
        <f t="shared" si="86"/>
        <v/>
      </c>
      <c r="AH203" s="4723" t="str">
        <f t="shared" si="86"/>
        <v/>
      </c>
      <c r="AI203" s="4827" t="s">
        <v>2020</v>
      </c>
      <c r="AJ203" s="4828">
        <f>+COUNTIF(D204:AH204,"夏休")+COUNTIF(D204:AH204,"冬休")+COUNTIF(D204:AH204,"中止")</f>
        <v>0</v>
      </c>
      <c r="AM203" s="4860"/>
    </row>
    <row r="204" spans="1:39" s="4721" customFormat="1" ht="13.5" customHeight="1">
      <c r="A204" s="1135"/>
      <c r="C204" s="4829" t="s">
        <v>2019</v>
      </c>
      <c r="D204" s="4830"/>
      <c r="E204" s="4831"/>
      <c r="F204" s="4831"/>
      <c r="G204" s="4831"/>
      <c r="H204" s="4831"/>
      <c r="I204" s="4831"/>
      <c r="J204" s="4831"/>
      <c r="K204" s="4831"/>
      <c r="L204" s="4831"/>
      <c r="M204" s="4831"/>
      <c r="N204" s="4831"/>
      <c r="O204" s="4831"/>
      <c r="P204" s="4831"/>
      <c r="Q204" s="4831"/>
      <c r="R204" s="4831"/>
      <c r="S204" s="4831"/>
      <c r="T204" s="4831"/>
      <c r="U204" s="4831"/>
      <c r="V204" s="4831"/>
      <c r="W204" s="4831"/>
      <c r="X204" s="4831"/>
      <c r="Y204" s="4831"/>
      <c r="Z204" s="4831"/>
      <c r="AA204" s="4831"/>
      <c r="AB204" s="4831"/>
      <c r="AC204" s="4831"/>
      <c r="AD204" s="4831"/>
      <c r="AE204" s="4831"/>
      <c r="AF204" s="4831"/>
      <c r="AG204" s="4831"/>
      <c r="AH204" s="4832"/>
      <c r="AI204" s="4833" t="s">
        <v>1906</v>
      </c>
      <c r="AJ204" s="4834">
        <f>COUNT(D202:AH202)-AJ203</f>
        <v>0</v>
      </c>
      <c r="AM204" s="4860"/>
    </row>
    <row r="205" spans="1:39" s="4721" customFormat="1" ht="13.5" customHeight="1">
      <c r="A205" s="1135"/>
      <c r="C205" s="4835"/>
      <c r="D205" s="4830"/>
      <c r="E205" s="4831"/>
      <c r="F205" s="4831"/>
      <c r="G205" s="4831"/>
      <c r="H205" s="4831"/>
      <c r="I205" s="4831"/>
      <c r="J205" s="4831"/>
      <c r="K205" s="4831"/>
      <c r="L205" s="4831"/>
      <c r="M205" s="4831"/>
      <c r="N205" s="4831"/>
      <c r="O205" s="4831"/>
      <c r="P205" s="4831"/>
      <c r="Q205" s="4831"/>
      <c r="R205" s="4831"/>
      <c r="S205" s="4831"/>
      <c r="T205" s="4831"/>
      <c r="U205" s="4831"/>
      <c r="V205" s="4831"/>
      <c r="W205" s="4831"/>
      <c r="X205" s="4831"/>
      <c r="Y205" s="4831"/>
      <c r="Z205" s="4831"/>
      <c r="AA205" s="4831"/>
      <c r="AB205" s="4831"/>
      <c r="AC205" s="4831"/>
      <c r="AD205" s="4831"/>
      <c r="AE205" s="4831"/>
      <c r="AF205" s="4831"/>
      <c r="AG205" s="4831"/>
      <c r="AH205" s="4832"/>
      <c r="AI205" s="4833" t="s">
        <v>1907</v>
      </c>
      <c r="AJ205" s="4834">
        <f>+COUNTIF(D206:AH207,"休")</f>
        <v>0</v>
      </c>
      <c r="AK205" s="4721" t="e">
        <f>IF(AJ206&gt;0.285,"",IF(AJ205&lt;AJ202,"←計画日数が足りません",""))</f>
        <v>#DIV/0!</v>
      </c>
      <c r="AM205" s="4860"/>
    </row>
    <row r="206" spans="1:39" s="4721" customFormat="1" ht="13.5" customHeight="1">
      <c r="A206" s="1135"/>
      <c r="C206" s="4836" t="s">
        <v>1899</v>
      </c>
      <c r="D206" s="4837"/>
      <c r="E206" s="4838"/>
      <c r="F206" s="4838"/>
      <c r="G206" s="4838"/>
      <c r="H206" s="4838"/>
      <c r="I206" s="4838"/>
      <c r="J206" s="4838"/>
      <c r="K206" s="4838"/>
      <c r="L206" s="4838"/>
      <c r="M206" s="4838"/>
      <c r="N206" s="4838"/>
      <c r="O206" s="4838"/>
      <c r="P206" s="4838"/>
      <c r="Q206" s="4838"/>
      <c r="R206" s="4838"/>
      <c r="S206" s="4838"/>
      <c r="T206" s="4838"/>
      <c r="U206" s="4838"/>
      <c r="V206" s="4838"/>
      <c r="W206" s="4838"/>
      <c r="X206" s="4838"/>
      <c r="Y206" s="4838"/>
      <c r="Z206" s="4838"/>
      <c r="AA206" s="4838"/>
      <c r="AB206" s="4838"/>
      <c r="AC206" s="4838"/>
      <c r="AD206" s="4838"/>
      <c r="AE206" s="4838"/>
      <c r="AF206" s="4838"/>
      <c r="AG206" s="4838"/>
      <c r="AH206" s="4839"/>
      <c r="AI206" s="4833" t="s">
        <v>1908</v>
      </c>
      <c r="AJ206" s="4840" t="e">
        <f>+AJ205/AJ204</f>
        <v>#DIV/0!</v>
      </c>
      <c r="AM206" s="4860"/>
    </row>
    <row r="207" spans="1:39" s="4721" customFormat="1">
      <c r="A207" s="1135"/>
      <c r="C207" s="4836"/>
      <c r="D207" s="4837"/>
      <c r="E207" s="4838"/>
      <c r="F207" s="4838"/>
      <c r="G207" s="4838"/>
      <c r="H207" s="4838"/>
      <c r="I207" s="4838"/>
      <c r="J207" s="4838"/>
      <c r="K207" s="4838"/>
      <c r="L207" s="4838"/>
      <c r="M207" s="4838"/>
      <c r="N207" s="4838"/>
      <c r="O207" s="4838"/>
      <c r="P207" s="4838"/>
      <c r="Q207" s="4838"/>
      <c r="R207" s="4838"/>
      <c r="S207" s="4838"/>
      <c r="T207" s="4838"/>
      <c r="U207" s="4838"/>
      <c r="V207" s="4838"/>
      <c r="W207" s="4838"/>
      <c r="X207" s="4838"/>
      <c r="Y207" s="4838"/>
      <c r="Z207" s="4838"/>
      <c r="AA207" s="4838"/>
      <c r="AB207" s="4838"/>
      <c r="AC207" s="4838"/>
      <c r="AD207" s="4838"/>
      <c r="AE207" s="4838"/>
      <c r="AF207" s="4838"/>
      <c r="AG207" s="4838"/>
      <c r="AH207" s="4839"/>
      <c r="AI207" s="4833" t="s">
        <v>1897</v>
      </c>
      <c r="AJ207" s="4834">
        <f>+COUNTA(D208:AH209)</f>
        <v>0</v>
      </c>
      <c r="AM207" s="4860"/>
    </row>
    <row r="208" spans="1:39" s="4721" customFormat="1">
      <c r="A208" s="1135"/>
      <c r="C208" s="4841" t="s">
        <v>1902</v>
      </c>
      <c r="D208" s="4842"/>
      <c r="E208" s="4843"/>
      <c r="F208" s="4843"/>
      <c r="G208" s="4843"/>
      <c r="H208" s="4843"/>
      <c r="I208" s="4843"/>
      <c r="J208" s="4843"/>
      <c r="K208" s="4843"/>
      <c r="L208" s="4843"/>
      <c r="M208" s="4843"/>
      <c r="N208" s="4843"/>
      <c r="O208" s="4843"/>
      <c r="P208" s="4843"/>
      <c r="Q208" s="4843"/>
      <c r="R208" s="4843"/>
      <c r="S208" s="4843"/>
      <c r="T208" s="4843"/>
      <c r="U208" s="4843"/>
      <c r="V208" s="4843"/>
      <c r="W208" s="4843"/>
      <c r="X208" s="4843"/>
      <c r="Y208" s="4843"/>
      <c r="Z208" s="4843"/>
      <c r="AA208" s="4843"/>
      <c r="AB208" s="4843"/>
      <c r="AC208" s="4843"/>
      <c r="AD208" s="4843"/>
      <c r="AE208" s="4843"/>
      <c r="AF208" s="4843"/>
      <c r="AG208" s="4843"/>
      <c r="AH208" s="4844"/>
      <c r="AI208" s="4845" t="s">
        <v>1909</v>
      </c>
      <c r="AJ208" s="4846" t="e">
        <f>+AJ207/AJ204</f>
        <v>#DIV/0!</v>
      </c>
      <c r="AM208" s="4623">
        <f>+COUNTIF(D206:AH207,"休")</f>
        <v>0</v>
      </c>
    </row>
    <row r="209" spans="1:39" s="4721" customFormat="1">
      <c r="A209" s="1135"/>
      <c r="C209" s="4847"/>
      <c r="D209" s="4848"/>
      <c r="E209" s="4849"/>
      <c r="F209" s="4849"/>
      <c r="G209" s="4849"/>
      <c r="H209" s="4849"/>
      <c r="I209" s="4849"/>
      <c r="J209" s="4849"/>
      <c r="K209" s="4849"/>
      <c r="L209" s="4849"/>
      <c r="M209" s="4849"/>
      <c r="N209" s="4849"/>
      <c r="O209" s="4849"/>
      <c r="P209" s="4849"/>
      <c r="Q209" s="4849"/>
      <c r="R209" s="4849"/>
      <c r="S209" s="4849"/>
      <c r="T209" s="4849"/>
      <c r="U209" s="4849"/>
      <c r="V209" s="4849"/>
      <c r="W209" s="4849"/>
      <c r="X209" s="4849"/>
      <c r="Y209" s="4849"/>
      <c r="Z209" s="4849"/>
      <c r="AA209" s="4849"/>
      <c r="AB209" s="4849"/>
      <c r="AC209" s="4849"/>
      <c r="AD209" s="4849"/>
      <c r="AE209" s="4849"/>
      <c r="AF209" s="4849"/>
      <c r="AG209" s="4849"/>
      <c r="AH209" s="4850"/>
      <c r="AI209" s="4851" t="s">
        <v>2018</v>
      </c>
      <c r="AJ209" s="4852" t="str">
        <f>IF(7&gt;AJ204,"対象外",IF(AJ207&gt;=AJ202,"OK","NG"))</f>
        <v>対象外</v>
      </c>
      <c r="AK209" s="4721" t="str">
        <f>IF(AJ209="対象外","←７日間に満たない期間は達成判定の対象外",IF(AJ209="NG","←月単位未達成","←月単位達成"))</f>
        <v>←７日間に満たない期間は達成判定の対象外</v>
      </c>
      <c r="AM209" s="4853" t="str">
        <f>IF(7&gt;AJ204,"対象外",IF(AM208&gt;=AJ202,"OK","NG"))</f>
        <v>対象外</v>
      </c>
    </row>
    <row r="210" spans="1:39" hidden="1">
      <c r="C210" s="4854" t="s">
        <v>2017</v>
      </c>
      <c r="D210" s="4760" t="e">
        <f t="shared" ref="D210:AH210" si="87">IF(AND(DAY(D202)&gt;=22,DAY(D202)&lt;=28,D203="土"),1,0)</f>
        <v>#VALUE!</v>
      </c>
      <c r="E210" s="4760" t="e">
        <f t="shared" si="87"/>
        <v>#VALUE!</v>
      </c>
      <c r="F210" s="4760" t="e">
        <f t="shared" si="87"/>
        <v>#VALUE!</v>
      </c>
      <c r="G210" s="4760" t="e">
        <f t="shared" si="87"/>
        <v>#VALUE!</v>
      </c>
      <c r="H210" s="4760" t="e">
        <f t="shared" si="87"/>
        <v>#VALUE!</v>
      </c>
      <c r="I210" s="4760" t="e">
        <f t="shared" si="87"/>
        <v>#VALUE!</v>
      </c>
      <c r="J210" s="4760" t="e">
        <f t="shared" si="87"/>
        <v>#VALUE!</v>
      </c>
      <c r="K210" s="4760" t="e">
        <f t="shared" si="87"/>
        <v>#VALUE!</v>
      </c>
      <c r="L210" s="4760" t="e">
        <f t="shared" si="87"/>
        <v>#VALUE!</v>
      </c>
      <c r="M210" s="4760" t="e">
        <f t="shared" si="87"/>
        <v>#VALUE!</v>
      </c>
      <c r="N210" s="4760" t="e">
        <f t="shared" si="87"/>
        <v>#VALUE!</v>
      </c>
      <c r="O210" s="4760" t="e">
        <f t="shared" si="87"/>
        <v>#VALUE!</v>
      </c>
      <c r="P210" s="4760" t="e">
        <f t="shared" si="87"/>
        <v>#VALUE!</v>
      </c>
      <c r="Q210" s="4760" t="e">
        <f t="shared" si="87"/>
        <v>#VALUE!</v>
      </c>
      <c r="R210" s="4760" t="e">
        <f t="shared" si="87"/>
        <v>#VALUE!</v>
      </c>
      <c r="S210" s="4760" t="e">
        <f t="shared" si="87"/>
        <v>#VALUE!</v>
      </c>
      <c r="T210" s="4760" t="e">
        <f t="shared" si="87"/>
        <v>#VALUE!</v>
      </c>
      <c r="U210" s="4760" t="e">
        <f t="shared" si="87"/>
        <v>#VALUE!</v>
      </c>
      <c r="V210" s="4760" t="e">
        <f t="shared" si="87"/>
        <v>#VALUE!</v>
      </c>
      <c r="W210" s="4760" t="e">
        <f t="shared" si="87"/>
        <v>#VALUE!</v>
      </c>
      <c r="X210" s="4760" t="e">
        <f t="shared" si="87"/>
        <v>#VALUE!</v>
      </c>
      <c r="Y210" s="4760" t="e">
        <f t="shared" si="87"/>
        <v>#VALUE!</v>
      </c>
      <c r="Z210" s="4760" t="e">
        <f t="shared" si="87"/>
        <v>#VALUE!</v>
      </c>
      <c r="AA210" s="4760" t="e">
        <f t="shared" si="87"/>
        <v>#VALUE!</v>
      </c>
      <c r="AB210" s="4760" t="e">
        <f t="shared" si="87"/>
        <v>#VALUE!</v>
      </c>
      <c r="AC210" s="4760" t="e">
        <f t="shared" si="87"/>
        <v>#VALUE!</v>
      </c>
      <c r="AD210" s="4760" t="e">
        <f t="shared" si="87"/>
        <v>#VALUE!</v>
      </c>
      <c r="AE210" s="4760" t="e">
        <f t="shared" si="87"/>
        <v>#VALUE!</v>
      </c>
      <c r="AF210" s="4760" t="e">
        <f t="shared" si="87"/>
        <v>#VALUE!</v>
      </c>
      <c r="AG210" s="4760" t="e">
        <f t="shared" si="87"/>
        <v>#VALUE!</v>
      </c>
      <c r="AH210" s="4760" t="e">
        <f t="shared" si="87"/>
        <v>#VALUE!</v>
      </c>
      <c r="AI210" s="4773" t="s">
        <v>2014</v>
      </c>
      <c r="AJ210" s="4855">
        <f>_xlfn.AGGREGATE(9,6,D210:AH210)</f>
        <v>0</v>
      </c>
      <c r="AK210" s="4721"/>
    </row>
    <row r="211" spans="1:39" hidden="1">
      <c r="C211" s="4854" t="s">
        <v>2016</v>
      </c>
      <c r="D211" s="4856" t="e">
        <f t="shared" ref="D211:AH211" si="88">IF(AND(DAY(D202)&gt;=22,DAY(D202)&lt;=28,D203="土",OR(D208="休",D208="雨")),1,0)</f>
        <v>#VALUE!</v>
      </c>
      <c r="E211" s="4856" t="e">
        <f t="shared" si="88"/>
        <v>#VALUE!</v>
      </c>
      <c r="F211" s="4856" t="e">
        <f t="shared" si="88"/>
        <v>#VALUE!</v>
      </c>
      <c r="G211" s="4856" t="e">
        <f t="shared" si="88"/>
        <v>#VALUE!</v>
      </c>
      <c r="H211" s="4856" t="e">
        <f t="shared" si="88"/>
        <v>#VALUE!</v>
      </c>
      <c r="I211" s="4856" t="e">
        <f t="shared" si="88"/>
        <v>#VALUE!</v>
      </c>
      <c r="J211" s="4856" t="e">
        <f t="shared" si="88"/>
        <v>#VALUE!</v>
      </c>
      <c r="K211" s="4856" t="e">
        <f t="shared" si="88"/>
        <v>#VALUE!</v>
      </c>
      <c r="L211" s="4856" t="e">
        <f t="shared" si="88"/>
        <v>#VALUE!</v>
      </c>
      <c r="M211" s="4856" t="e">
        <f t="shared" si="88"/>
        <v>#VALUE!</v>
      </c>
      <c r="N211" s="4856" t="e">
        <f t="shared" si="88"/>
        <v>#VALUE!</v>
      </c>
      <c r="O211" s="4856" t="e">
        <f t="shared" si="88"/>
        <v>#VALUE!</v>
      </c>
      <c r="P211" s="4856" t="e">
        <f t="shared" si="88"/>
        <v>#VALUE!</v>
      </c>
      <c r="Q211" s="4856" t="e">
        <f t="shared" si="88"/>
        <v>#VALUE!</v>
      </c>
      <c r="R211" s="4856" t="e">
        <f t="shared" si="88"/>
        <v>#VALUE!</v>
      </c>
      <c r="S211" s="4856" t="e">
        <f t="shared" si="88"/>
        <v>#VALUE!</v>
      </c>
      <c r="T211" s="4856" t="e">
        <f t="shared" si="88"/>
        <v>#VALUE!</v>
      </c>
      <c r="U211" s="4856" t="e">
        <f t="shared" si="88"/>
        <v>#VALUE!</v>
      </c>
      <c r="V211" s="4856" t="e">
        <f t="shared" si="88"/>
        <v>#VALUE!</v>
      </c>
      <c r="W211" s="4856" t="e">
        <f t="shared" si="88"/>
        <v>#VALUE!</v>
      </c>
      <c r="X211" s="4856" t="e">
        <f t="shared" si="88"/>
        <v>#VALUE!</v>
      </c>
      <c r="Y211" s="4856" t="e">
        <f t="shared" si="88"/>
        <v>#VALUE!</v>
      </c>
      <c r="Z211" s="4856" t="e">
        <f t="shared" si="88"/>
        <v>#VALUE!</v>
      </c>
      <c r="AA211" s="4856" t="e">
        <f t="shared" si="88"/>
        <v>#VALUE!</v>
      </c>
      <c r="AB211" s="4856" t="e">
        <f t="shared" si="88"/>
        <v>#VALUE!</v>
      </c>
      <c r="AC211" s="4856" t="e">
        <f t="shared" si="88"/>
        <v>#VALUE!</v>
      </c>
      <c r="AD211" s="4856" t="e">
        <f t="shared" si="88"/>
        <v>#VALUE!</v>
      </c>
      <c r="AE211" s="4856" t="e">
        <f t="shared" si="88"/>
        <v>#VALUE!</v>
      </c>
      <c r="AF211" s="4856" t="e">
        <f t="shared" si="88"/>
        <v>#VALUE!</v>
      </c>
      <c r="AG211" s="4856" t="e">
        <f t="shared" si="88"/>
        <v>#VALUE!</v>
      </c>
      <c r="AH211" s="4856" t="e">
        <f t="shared" si="88"/>
        <v>#VALUE!</v>
      </c>
      <c r="AI211" s="4857" t="s">
        <v>2012</v>
      </c>
      <c r="AJ211" s="4855">
        <f>_xlfn.AGGREGATE(9,6,D211:AH211)</f>
        <v>0</v>
      </c>
      <c r="AK211" s="4721"/>
    </row>
    <row r="212" spans="1:39" hidden="1">
      <c r="C212" s="4854" t="s">
        <v>2015</v>
      </c>
      <c r="D212" s="4760" t="e">
        <f t="shared" ref="D212:AH212" si="89">IF(AND(DAY(D202)&gt;=8,DAY(D202)&lt;=14,D203="土"),1,0)</f>
        <v>#VALUE!</v>
      </c>
      <c r="E212" s="4760" t="e">
        <f t="shared" si="89"/>
        <v>#VALUE!</v>
      </c>
      <c r="F212" s="4760" t="e">
        <f t="shared" si="89"/>
        <v>#VALUE!</v>
      </c>
      <c r="G212" s="4760" t="e">
        <f t="shared" si="89"/>
        <v>#VALUE!</v>
      </c>
      <c r="H212" s="4760" t="e">
        <f t="shared" si="89"/>
        <v>#VALUE!</v>
      </c>
      <c r="I212" s="4760" t="e">
        <f t="shared" si="89"/>
        <v>#VALUE!</v>
      </c>
      <c r="J212" s="4760" t="e">
        <f t="shared" si="89"/>
        <v>#VALUE!</v>
      </c>
      <c r="K212" s="4760" t="e">
        <f t="shared" si="89"/>
        <v>#VALUE!</v>
      </c>
      <c r="L212" s="4760" t="e">
        <f t="shared" si="89"/>
        <v>#VALUE!</v>
      </c>
      <c r="M212" s="4760" t="e">
        <f t="shared" si="89"/>
        <v>#VALUE!</v>
      </c>
      <c r="N212" s="4760" t="e">
        <f t="shared" si="89"/>
        <v>#VALUE!</v>
      </c>
      <c r="O212" s="4760" t="e">
        <f t="shared" si="89"/>
        <v>#VALUE!</v>
      </c>
      <c r="P212" s="4760" t="e">
        <f t="shared" si="89"/>
        <v>#VALUE!</v>
      </c>
      <c r="Q212" s="4760" t="e">
        <f t="shared" si="89"/>
        <v>#VALUE!</v>
      </c>
      <c r="R212" s="4760" t="e">
        <f t="shared" si="89"/>
        <v>#VALUE!</v>
      </c>
      <c r="S212" s="4760" t="e">
        <f t="shared" si="89"/>
        <v>#VALUE!</v>
      </c>
      <c r="T212" s="4760" t="e">
        <f t="shared" si="89"/>
        <v>#VALUE!</v>
      </c>
      <c r="U212" s="4760" t="e">
        <f t="shared" si="89"/>
        <v>#VALUE!</v>
      </c>
      <c r="V212" s="4760" t="e">
        <f t="shared" si="89"/>
        <v>#VALUE!</v>
      </c>
      <c r="W212" s="4760" t="e">
        <f t="shared" si="89"/>
        <v>#VALUE!</v>
      </c>
      <c r="X212" s="4760" t="e">
        <f t="shared" si="89"/>
        <v>#VALUE!</v>
      </c>
      <c r="Y212" s="4760" t="e">
        <f t="shared" si="89"/>
        <v>#VALUE!</v>
      </c>
      <c r="Z212" s="4760" t="e">
        <f t="shared" si="89"/>
        <v>#VALUE!</v>
      </c>
      <c r="AA212" s="4760" t="e">
        <f t="shared" si="89"/>
        <v>#VALUE!</v>
      </c>
      <c r="AB212" s="4760" t="e">
        <f t="shared" si="89"/>
        <v>#VALUE!</v>
      </c>
      <c r="AC212" s="4760" t="e">
        <f t="shared" si="89"/>
        <v>#VALUE!</v>
      </c>
      <c r="AD212" s="4760" t="e">
        <f t="shared" si="89"/>
        <v>#VALUE!</v>
      </c>
      <c r="AE212" s="4760" t="e">
        <f t="shared" si="89"/>
        <v>#VALUE!</v>
      </c>
      <c r="AF212" s="4760" t="e">
        <f t="shared" si="89"/>
        <v>#VALUE!</v>
      </c>
      <c r="AG212" s="4760" t="e">
        <f t="shared" si="89"/>
        <v>#VALUE!</v>
      </c>
      <c r="AH212" s="4760" t="e">
        <f t="shared" si="89"/>
        <v>#VALUE!</v>
      </c>
      <c r="AI212" s="4773" t="s">
        <v>2014</v>
      </c>
      <c r="AJ212" s="4855">
        <f>_xlfn.AGGREGATE(9,6,D212:AH212)</f>
        <v>0</v>
      </c>
      <c r="AK212" s="4721"/>
    </row>
    <row r="213" spans="1:39" hidden="1">
      <c r="C213" s="4854" t="s">
        <v>2013</v>
      </c>
      <c r="D213" s="4856" t="e">
        <f t="shared" ref="D213:AH213" si="90">IF(AND(DAY(D202)&gt;=8,DAY(D202)&lt;=14,D203="土",OR(D208="休",D208="雨")),1,0)</f>
        <v>#VALUE!</v>
      </c>
      <c r="E213" s="4856" t="e">
        <f t="shared" si="90"/>
        <v>#VALUE!</v>
      </c>
      <c r="F213" s="4856" t="e">
        <f t="shared" si="90"/>
        <v>#VALUE!</v>
      </c>
      <c r="G213" s="4856" t="e">
        <f t="shared" si="90"/>
        <v>#VALUE!</v>
      </c>
      <c r="H213" s="4856" t="e">
        <f t="shared" si="90"/>
        <v>#VALUE!</v>
      </c>
      <c r="I213" s="4856" t="e">
        <f t="shared" si="90"/>
        <v>#VALUE!</v>
      </c>
      <c r="J213" s="4856" t="e">
        <f t="shared" si="90"/>
        <v>#VALUE!</v>
      </c>
      <c r="K213" s="4856" t="e">
        <f t="shared" si="90"/>
        <v>#VALUE!</v>
      </c>
      <c r="L213" s="4856" t="e">
        <f t="shared" si="90"/>
        <v>#VALUE!</v>
      </c>
      <c r="M213" s="4856" t="e">
        <f t="shared" si="90"/>
        <v>#VALUE!</v>
      </c>
      <c r="N213" s="4856" t="e">
        <f t="shared" si="90"/>
        <v>#VALUE!</v>
      </c>
      <c r="O213" s="4856" t="e">
        <f t="shared" si="90"/>
        <v>#VALUE!</v>
      </c>
      <c r="P213" s="4856" t="e">
        <f t="shared" si="90"/>
        <v>#VALUE!</v>
      </c>
      <c r="Q213" s="4856" t="e">
        <f t="shared" si="90"/>
        <v>#VALUE!</v>
      </c>
      <c r="R213" s="4856" t="e">
        <f t="shared" si="90"/>
        <v>#VALUE!</v>
      </c>
      <c r="S213" s="4856" t="e">
        <f t="shared" si="90"/>
        <v>#VALUE!</v>
      </c>
      <c r="T213" s="4856" t="e">
        <f t="shared" si="90"/>
        <v>#VALUE!</v>
      </c>
      <c r="U213" s="4856" t="e">
        <f t="shared" si="90"/>
        <v>#VALUE!</v>
      </c>
      <c r="V213" s="4856" t="e">
        <f t="shared" si="90"/>
        <v>#VALUE!</v>
      </c>
      <c r="W213" s="4856" t="e">
        <f t="shared" si="90"/>
        <v>#VALUE!</v>
      </c>
      <c r="X213" s="4856" t="e">
        <f t="shared" si="90"/>
        <v>#VALUE!</v>
      </c>
      <c r="Y213" s="4856" t="e">
        <f t="shared" si="90"/>
        <v>#VALUE!</v>
      </c>
      <c r="Z213" s="4856" t="e">
        <f t="shared" si="90"/>
        <v>#VALUE!</v>
      </c>
      <c r="AA213" s="4856" t="e">
        <f t="shared" si="90"/>
        <v>#VALUE!</v>
      </c>
      <c r="AB213" s="4856" t="e">
        <f t="shared" si="90"/>
        <v>#VALUE!</v>
      </c>
      <c r="AC213" s="4856" t="e">
        <f t="shared" si="90"/>
        <v>#VALUE!</v>
      </c>
      <c r="AD213" s="4856" t="e">
        <f t="shared" si="90"/>
        <v>#VALUE!</v>
      </c>
      <c r="AE213" s="4856" t="e">
        <f t="shared" si="90"/>
        <v>#VALUE!</v>
      </c>
      <c r="AF213" s="4856" t="e">
        <f t="shared" si="90"/>
        <v>#VALUE!</v>
      </c>
      <c r="AG213" s="4856" t="e">
        <f t="shared" si="90"/>
        <v>#VALUE!</v>
      </c>
      <c r="AH213" s="4856" t="e">
        <f t="shared" si="90"/>
        <v>#VALUE!</v>
      </c>
      <c r="AI213" s="4857" t="s">
        <v>2012</v>
      </c>
      <c r="AJ213" s="4855">
        <f>_xlfn.AGGREGATE(9,6,D213:AH213)</f>
        <v>0</v>
      </c>
      <c r="AK213" s="4721"/>
    </row>
    <row r="214" spans="1:39" s="4721" customFormat="1">
      <c r="A214" s="1135"/>
      <c r="C214" s="4616"/>
      <c r="D214" s="4616"/>
      <c r="E214" s="4616"/>
      <c r="F214" s="4616"/>
      <c r="G214" s="4616"/>
      <c r="H214" s="4616"/>
      <c r="I214" s="4616"/>
      <c r="J214" s="4616"/>
      <c r="K214" s="4616"/>
      <c r="L214" s="4616"/>
      <c r="M214" s="4616"/>
      <c r="N214" s="4616"/>
      <c r="O214" s="4616"/>
      <c r="P214" s="4616"/>
      <c r="Q214" s="4616"/>
      <c r="R214" s="4616"/>
      <c r="S214" s="4616"/>
      <c r="T214" s="4616"/>
      <c r="U214" s="4616"/>
      <c r="V214" s="4616"/>
      <c r="W214" s="4616"/>
      <c r="X214" s="4616"/>
      <c r="Y214" s="4616"/>
      <c r="Z214" s="4616"/>
      <c r="AA214" s="4616"/>
      <c r="AB214" s="4616"/>
      <c r="AC214" s="4616"/>
      <c r="AD214" s="4616"/>
      <c r="AE214" s="4616"/>
      <c r="AF214" s="4616"/>
      <c r="AG214" s="4616"/>
      <c r="AH214" s="4616"/>
      <c r="AJ214" s="4616"/>
      <c r="AM214" s="4860"/>
    </row>
    <row r="215" spans="1:39" hidden="1">
      <c r="D215" s="4529" t="e">
        <f>YEAR(D218)</f>
        <v>#VALUE!</v>
      </c>
      <c r="E215" s="4529" t="e">
        <f>MONTH(D218)</f>
        <v>#VALUE!</v>
      </c>
    </row>
    <row r="216" spans="1:39">
      <c r="C216" s="4717" t="s">
        <v>2022</v>
      </c>
      <c r="D216" s="4628" t="e">
        <f>D218</f>
        <v>#VALUE!</v>
      </c>
      <c r="E216" s="4629"/>
      <c r="F216" s="4629"/>
      <c r="G216" s="4629"/>
      <c r="H216" s="4629"/>
      <c r="I216" s="4629"/>
      <c r="J216" s="4629"/>
      <c r="K216" s="4629"/>
      <c r="L216" s="4629"/>
      <c r="M216" s="4629"/>
      <c r="N216" s="4629"/>
      <c r="O216" s="4629"/>
      <c r="P216" s="4629"/>
      <c r="Q216" s="4629"/>
      <c r="R216" s="4629"/>
      <c r="S216" s="4629"/>
      <c r="T216" s="4629"/>
      <c r="U216" s="4629"/>
      <c r="V216" s="4629"/>
      <c r="W216" s="4629"/>
      <c r="X216" s="4629"/>
      <c r="Y216" s="4629"/>
      <c r="Z216" s="4629"/>
      <c r="AA216" s="4629"/>
      <c r="AB216" s="4629"/>
      <c r="AC216" s="4629"/>
      <c r="AD216" s="4629"/>
      <c r="AE216" s="4629"/>
      <c r="AF216" s="4629"/>
      <c r="AG216" s="4629"/>
      <c r="AH216" s="4629"/>
      <c r="AI216" s="4629"/>
      <c r="AJ216" s="4824"/>
    </row>
    <row r="217" spans="1:39" hidden="1">
      <c r="C217" s="4718"/>
      <c r="D217" s="4640" t="e">
        <f>DATE($D215,$E215,1)</f>
        <v>#VALUE!</v>
      </c>
      <c r="E217" s="4640" t="e">
        <f t="shared" ref="E217:AH217" si="91">D217+1</f>
        <v>#VALUE!</v>
      </c>
      <c r="F217" s="4640" t="e">
        <f t="shared" si="91"/>
        <v>#VALUE!</v>
      </c>
      <c r="G217" s="4640" t="e">
        <f t="shared" si="91"/>
        <v>#VALUE!</v>
      </c>
      <c r="H217" s="4640" t="e">
        <f t="shared" si="91"/>
        <v>#VALUE!</v>
      </c>
      <c r="I217" s="4640" t="e">
        <f t="shared" si="91"/>
        <v>#VALUE!</v>
      </c>
      <c r="J217" s="4640" t="e">
        <f t="shared" si="91"/>
        <v>#VALUE!</v>
      </c>
      <c r="K217" s="4640" t="e">
        <f t="shared" si="91"/>
        <v>#VALUE!</v>
      </c>
      <c r="L217" s="4640" t="e">
        <f t="shared" si="91"/>
        <v>#VALUE!</v>
      </c>
      <c r="M217" s="4640" t="e">
        <f t="shared" si="91"/>
        <v>#VALUE!</v>
      </c>
      <c r="N217" s="4640" t="e">
        <f t="shared" si="91"/>
        <v>#VALUE!</v>
      </c>
      <c r="O217" s="4640" t="e">
        <f t="shared" si="91"/>
        <v>#VALUE!</v>
      </c>
      <c r="P217" s="4640" t="e">
        <f t="shared" si="91"/>
        <v>#VALUE!</v>
      </c>
      <c r="Q217" s="4640" t="e">
        <f t="shared" si="91"/>
        <v>#VALUE!</v>
      </c>
      <c r="R217" s="4640" t="e">
        <f t="shared" si="91"/>
        <v>#VALUE!</v>
      </c>
      <c r="S217" s="4640" t="e">
        <f t="shared" si="91"/>
        <v>#VALUE!</v>
      </c>
      <c r="T217" s="4640" t="e">
        <f t="shared" si="91"/>
        <v>#VALUE!</v>
      </c>
      <c r="U217" s="4640" t="e">
        <f t="shared" si="91"/>
        <v>#VALUE!</v>
      </c>
      <c r="V217" s="4640" t="e">
        <f t="shared" si="91"/>
        <v>#VALUE!</v>
      </c>
      <c r="W217" s="4640" t="e">
        <f t="shared" si="91"/>
        <v>#VALUE!</v>
      </c>
      <c r="X217" s="4640" t="e">
        <f t="shared" si="91"/>
        <v>#VALUE!</v>
      </c>
      <c r="Y217" s="4640" t="e">
        <f t="shared" si="91"/>
        <v>#VALUE!</v>
      </c>
      <c r="Z217" s="4640" t="e">
        <f t="shared" si="91"/>
        <v>#VALUE!</v>
      </c>
      <c r="AA217" s="4640" t="e">
        <f t="shared" si="91"/>
        <v>#VALUE!</v>
      </c>
      <c r="AB217" s="4640" t="e">
        <f t="shared" si="91"/>
        <v>#VALUE!</v>
      </c>
      <c r="AC217" s="4640" t="e">
        <f t="shared" si="91"/>
        <v>#VALUE!</v>
      </c>
      <c r="AD217" s="4640" t="e">
        <f t="shared" si="91"/>
        <v>#VALUE!</v>
      </c>
      <c r="AE217" s="4640" t="e">
        <f t="shared" si="91"/>
        <v>#VALUE!</v>
      </c>
      <c r="AF217" s="4640" t="e">
        <f t="shared" si="91"/>
        <v>#VALUE!</v>
      </c>
      <c r="AG217" s="4640" t="e">
        <f t="shared" si="91"/>
        <v>#VALUE!</v>
      </c>
      <c r="AH217" s="4640" t="e">
        <f t="shared" si="91"/>
        <v>#VALUE!</v>
      </c>
      <c r="AI217" s="4858"/>
      <c r="AJ217" s="4859"/>
    </row>
    <row r="218" spans="1:39">
      <c r="C218" s="4719" t="s">
        <v>1655</v>
      </c>
      <c r="D218" s="4720" t="e">
        <f>IF(EDATE(D201,1)&gt;$H$5,"",EDATE(D201,1))</f>
        <v>#VALUE!</v>
      </c>
      <c r="E218" s="4640" t="e">
        <f t="shared" ref="E218:AH218" si="92">IF(E217&gt;$H$5,"",IF(D218=EOMONTH(DATE($D215,$E215,1),0),"",IF(D218="","",D218+1)))</f>
        <v>#VALUE!</v>
      </c>
      <c r="F218" s="4640" t="e">
        <f t="shared" si="92"/>
        <v>#VALUE!</v>
      </c>
      <c r="G218" s="4640" t="e">
        <f t="shared" si="92"/>
        <v>#VALUE!</v>
      </c>
      <c r="H218" s="4640" t="e">
        <f t="shared" si="92"/>
        <v>#VALUE!</v>
      </c>
      <c r="I218" s="4640" t="e">
        <f t="shared" si="92"/>
        <v>#VALUE!</v>
      </c>
      <c r="J218" s="4640" t="e">
        <f t="shared" si="92"/>
        <v>#VALUE!</v>
      </c>
      <c r="K218" s="4640" t="e">
        <f t="shared" si="92"/>
        <v>#VALUE!</v>
      </c>
      <c r="L218" s="4640" t="e">
        <f t="shared" si="92"/>
        <v>#VALUE!</v>
      </c>
      <c r="M218" s="4640" t="e">
        <f t="shared" si="92"/>
        <v>#VALUE!</v>
      </c>
      <c r="N218" s="4640" t="e">
        <f t="shared" si="92"/>
        <v>#VALUE!</v>
      </c>
      <c r="O218" s="4640" t="e">
        <f t="shared" si="92"/>
        <v>#VALUE!</v>
      </c>
      <c r="P218" s="4640" t="e">
        <f t="shared" si="92"/>
        <v>#VALUE!</v>
      </c>
      <c r="Q218" s="4640" t="e">
        <f t="shared" si="92"/>
        <v>#VALUE!</v>
      </c>
      <c r="R218" s="4640" t="e">
        <f t="shared" si="92"/>
        <v>#VALUE!</v>
      </c>
      <c r="S218" s="4640" t="e">
        <f t="shared" si="92"/>
        <v>#VALUE!</v>
      </c>
      <c r="T218" s="4640" t="e">
        <f t="shared" si="92"/>
        <v>#VALUE!</v>
      </c>
      <c r="U218" s="4640" t="e">
        <f t="shared" si="92"/>
        <v>#VALUE!</v>
      </c>
      <c r="V218" s="4640" t="e">
        <f t="shared" si="92"/>
        <v>#VALUE!</v>
      </c>
      <c r="W218" s="4640" t="e">
        <f t="shared" si="92"/>
        <v>#VALUE!</v>
      </c>
      <c r="X218" s="4640" t="e">
        <f t="shared" si="92"/>
        <v>#VALUE!</v>
      </c>
      <c r="Y218" s="4640" t="e">
        <f t="shared" si="92"/>
        <v>#VALUE!</v>
      </c>
      <c r="Z218" s="4640" t="e">
        <f t="shared" si="92"/>
        <v>#VALUE!</v>
      </c>
      <c r="AA218" s="4640" t="e">
        <f t="shared" si="92"/>
        <v>#VALUE!</v>
      </c>
      <c r="AB218" s="4640" t="e">
        <f t="shared" si="92"/>
        <v>#VALUE!</v>
      </c>
      <c r="AC218" s="4640" t="e">
        <f t="shared" si="92"/>
        <v>#VALUE!</v>
      </c>
      <c r="AD218" s="4640" t="e">
        <f t="shared" si="92"/>
        <v>#VALUE!</v>
      </c>
      <c r="AE218" s="4640" t="e">
        <f t="shared" si="92"/>
        <v>#VALUE!</v>
      </c>
      <c r="AF218" s="4640" t="e">
        <f t="shared" si="92"/>
        <v>#VALUE!</v>
      </c>
      <c r="AG218" s="4640" t="e">
        <f t="shared" si="92"/>
        <v>#VALUE!</v>
      </c>
      <c r="AH218" s="4640" t="e">
        <f t="shared" si="92"/>
        <v>#VALUE!</v>
      </c>
      <c r="AI218" s="4827" t="s">
        <v>2021</v>
      </c>
      <c r="AJ218" s="4828">
        <f>+COUNTIFS(D219:AH219,"土",D220:AH220,"")+COUNTIFS(D219:AH219,"日",D220:AH220,"")</f>
        <v>0</v>
      </c>
    </row>
    <row r="219" spans="1:39" s="4721" customFormat="1">
      <c r="A219" s="1135"/>
      <c r="C219" s="4722" t="s">
        <v>1905</v>
      </c>
      <c r="D219" s="4723" t="str">
        <f t="shared" ref="D219:AH219" si="93">IFERROR(TEXT(WEEKDAY(+D218),"aaa"),"")</f>
        <v/>
      </c>
      <c r="E219" s="4723" t="str">
        <f t="shared" si="93"/>
        <v/>
      </c>
      <c r="F219" s="4723" t="str">
        <f t="shared" si="93"/>
        <v/>
      </c>
      <c r="G219" s="4723" t="str">
        <f t="shared" si="93"/>
        <v/>
      </c>
      <c r="H219" s="4723" t="str">
        <f t="shared" si="93"/>
        <v/>
      </c>
      <c r="I219" s="4723" t="str">
        <f t="shared" si="93"/>
        <v/>
      </c>
      <c r="J219" s="4723" t="str">
        <f t="shared" si="93"/>
        <v/>
      </c>
      <c r="K219" s="4723" t="str">
        <f t="shared" si="93"/>
        <v/>
      </c>
      <c r="L219" s="4723" t="str">
        <f t="shared" si="93"/>
        <v/>
      </c>
      <c r="M219" s="4723" t="str">
        <f t="shared" si="93"/>
        <v/>
      </c>
      <c r="N219" s="4723" t="str">
        <f t="shared" si="93"/>
        <v/>
      </c>
      <c r="O219" s="4723" t="str">
        <f t="shared" si="93"/>
        <v/>
      </c>
      <c r="P219" s="4723" t="str">
        <f t="shared" si="93"/>
        <v/>
      </c>
      <c r="Q219" s="4723" t="str">
        <f t="shared" si="93"/>
        <v/>
      </c>
      <c r="R219" s="4723" t="str">
        <f t="shared" si="93"/>
        <v/>
      </c>
      <c r="S219" s="4723" t="str">
        <f t="shared" si="93"/>
        <v/>
      </c>
      <c r="T219" s="4723" t="str">
        <f t="shared" si="93"/>
        <v/>
      </c>
      <c r="U219" s="4723" t="str">
        <f t="shared" si="93"/>
        <v/>
      </c>
      <c r="V219" s="4723" t="str">
        <f t="shared" si="93"/>
        <v/>
      </c>
      <c r="W219" s="4723" t="str">
        <f t="shared" si="93"/>
        <v/>
      </c>
      <c r="X219" s="4723" t="str">
        <f t="shared" si="93"/>
        <v/>
      </c>
      <c r="Y219" s="4723" t="str">
        <f t="shared" si="93"/>
        <v/>
      </c>
      <c r="Z219" s="4723" t="str">
        <f t="shared" si="93"/>
        <v/>
      </c>
      <c r="AA219" s="4723" t="str">
        <f t="shared" si="93"/>
        <v/>
      </c>
      <c r="AB219" s="4723" t="str">
        <f t="shared" si="93"/>
        <v/>
      </c>
      <c r="AC219" s="4723" t="str">
        <f t="shared" si="93"/>
        <v/>
      </c>
      <c r="AD219" s="4723" t="str">
        <f t="shared" si="93"/>
        <v/>
      </c>
      <c r="AE219" s="4723" t="str">
        <f t="shared" si="93"/>
        <v/>
      </c>
      <c r="AF219" s="4723" t="str">
        <f t="shared" si="93"/>
        <v/>
      </c>
      <c r="AG219" s="4723" t="str">
        <f t="shared" si="93"/>
        <v/>
      </c>
      <c r="AH219" s="4723" t="str">
        <f t="shared" si="93"/>
        <v/>
      </c>
      <c r="AI219" s="4827" t="s">
        <v>2020</v>
      </c>
      <c r="AJ219" s="4828">
        <f>+COUNTIF(D220:AH220,"夏休")+COUNTIF(D220:AH220,"冬休")+COUNTIF(D220:AH220,"中止")</f>
        <v>0</v>
      </c>
      <c r="AM219" s="4860"/>
    </row>
    <row r="220" spans="1:39" s="4721" customFormat="1" ht="13.5" customHeight="1">
      <c r="A220" s="1135"/>
      <c r="C220" s="4829" t="s">
        <v>2019</v>
      </c>
      <c r="D220" s="4830"/>
      <c r="E220" s="4831"/>
      <c r="F220" s="4831"/>
      <c r="G220" s="4831"/>
      <c r="H220" s="4831"/>
      <c r="I220" s="4831"/>
      <c r="J220" s="4831"/>
      <c r="K220" s="4831"/>
      <c r="L220" s="4831"/>
      <c r="M220" s="4831"/>
      <c r="N220" s="4831"/>
      <c r="O220" s="4831"/>
      <c r="P220" s="4831"/>
      <c r="Q220" s="4831"/>
      <c r="R220" s="4831"/>
      <c r="S220" s="4831"/>
      <c r="T220" s="4831"/>
      <c r="U220" s="4831"/>
      <c r="V220" s="4831"/>
      <c r="W220" s="4831"/>
      <c r="X220" s="4831"/>
      <c r="Y220" s="4831"/>
      <c r="Z220" s="4831"/>
      <c r="AA220" s="4831"/>
      <c r="AB220" s="4831"/>
      <c r="AC220" s="4831"/>
      <c r="AD220" s="4831"/>
      <c r="AE220" s="4831"/>
      <c r="AF220" s="4831"/>
      <c r="AG220" s="4831"/>
      <c r="AH220" s="4832"/>
      <c r="AI220" s="4833" t="s">
        <v>1906</v>
      </c>
      <c r="AJ220" s="4834">
        <f>COUNT(D218:AH218)-AJ219</f>
        <v>0</v>
      </c>
      <c r="AM220" s="4860"/>
    </row>
    <row r="221" spans="1:39" s="4721" customFormat="1" ht="13.5" customHeight="1">
      <c r="A221" s="1135"/>
      <c r="C221" s="4835"/>
      <c r="D221" s="4830"/>
      <c r="E221" s="4831"/>
      <c r="F221" s="4831"/>
      <c r="G221" s="4831"/>
      <c r="H221" s="4831"/>
      <c r="I221" s="4831"/>
      <c r="J221" s="4831"/>
      <c r="K221" s="4831"/>
      <c r="L221" s="4831"/>
      <c r="M221" s="4831"/>
      <c r="N221" s="4831"/>
      <c r="O221" s="4831"/>
      <c r="P221" s="4831"/>
      <c r="Q221" s="4831"/>
      <c r="R221" s="4831"/>
      <c r="S221" s="4831"/>
      <c r="T221" s="4831"/>
      <c r="U221" s="4831"/>
      <c r="V221" s="4831"/>
      <c r="W221" s="4831"/>
      <c r="X221" s="4831"/>
      <c r="Y221" s="4831"/>
      <c r="Z221" s="4831"/>
      <c r="AA221" s="4831"/>
      <c r="AB221" s="4831"/>
      <c r="AC221" s="4831"/>
      <c r="AD221" s="4831"/>
      <c r="AE221" s="4831"/>
      <c r="AF221" s="4831"/>
      <c r="AG221" s="4831"/>
      <c r="AH221" s="4832"/>
      <c r="AI221" s="4833" t="s">
        <v>1907</v>
      </c>
      <c r="AJ221" s="4834">
        <f>+COUNTIF(D222:AH223,"休")</f>
        <v>0</v>
      </c>
      <c r="AK221" s="4721" t="e">
        <f>IF(AJ222&gt;0.285,"",IF(AJ221&lt;AJ218,"←計画日数が足りません",""))</f>
        <v>#DIV/0!</v>
      </c>
      <c r="AM221" s="4860"/>
    </row>
    <row r="222" spans="1:39" s="4721" customFormat="1" ht="13.5" customHeight="1">
      <c r="A222" s="1135"/>
      <c r="C222" s="4836" t="s">
        <v>1899</v>
      </c>
      <c r="D222" s="4837"/>
      <c r="E222" s="4838"/>
      <c r="F222" s="4838"/>
      <c r="G222" s="4838"/>
      <c r="H222" s="4838"/>
      <c r="I222" s="4838"/>
      <c r="J222" s="4838"/>
      <c r="K222" s="4838"/>
      <c r="L222" s="4838"/>
      <c r="M222" s="4838"/>
      <c r="N222" s="4838"/>
      <c r="O222" s="4838"/>
      <c r="P222" s="4838"/>
      <c r="Q222" s="4838"/>
      <c r="R222" s="4838"/>
      <c r="S222" s="4838"/>
      <c r="T222" s="4838"/>
      <c r="U222" s="4838"/>
      <c r="V222" s="4838"/>
      <c r="W222" s="4838"/>
      <c r="X222" s="4838"/>
      <c r="Y222" s="4838"/>
      <c r="Z222" s="4838"/>
      <c r="AA222" s="4838"/>
      <c r="AB222" s="4838"/>
      <c r="AC222" s="4838"/>
      <c r="AD222" s="4838"/>
      <c r="AE222" s="4838"/>
      <c r="AF222" s="4838"/>
      <c r="AG222" s="4838"/>
      <c r="AH222" s="4839"/>
      <c r="AI222" s="4833" t="s">
        <v>1908</v>
      </c>
      <c r="AJ222" s="4840" t="e">
        <f>+AJ221/AJ220</f>
        <v>#DIV/0!</v>
      </c>
      <c r="AM222" s="4860"/>
    </row>
    <row r="223" spans="1:39" s="4721" customFormat="1">
      <c r="A223" s="1135"/>
      <c r="C223" s="4836"/>
      <c r="D223" s="4837"/>
      <c r="E223" s="4838"/>
      <c r="F223" s="4838"/>
      <c r="G223" s="4838"/>
      <c r="H223" s="4838"/>
      <c r="I223" s="4838"/>
      <c r="J223" s="4838"/>
      <c r="K223" s="4838"/>
      <c r="L223" s="4838"/>
      <c r="M223" s="4838"/>
      <c r="N223" s="4838"/>
      <c r="O223" s="4838"/>
      <c r="P223" s="4838"/>
      <c r="Q223" s="4838"/>
      <c r="R223" s="4838"/>
      <c r="S223" s="4838"/>
      <c r="T223" s="4838"/>
      <c r="U223" s="4838"/>
      <c r="V223" s="4838"/>
      <c r="W223" s="4838"/>
      <c r="X223" s="4838"/>
      <c r="Y223" s="4838"/>
      <c r="Z223" s="4838"/>
      <c r="AA223" s="4838"/>
      <c r="AB223" s="4838"/>
      <c r="AC223" s="4838"/>
      <c r="AD223" s="4838"/>
      <c r="AE223" s="4838"/>
      <c r="AF223" s="4838"/>
      <c r="AG223" s="4838"/>
      <c r="AH223" s="4839"/>
      <c r="AI223" s="4833" t="s">
        <v>1897</v>
      </c>
      <c r="AJ223" s="4834">
        <f>+COUNTA(D224:AH225)</f>
        <v>0</v>
      </c>
      <c r="AM223" s="4860"/>
    </row>
    <row r="224" spans="1:39" s="4721" customFormat="1">
      <c r="A224" s="1135"/>
      <c r="C224" s="4841" t="s">
        <v>1902</v>
      </c>
      <c r="D224" s="4842"/>
      <c r="E224" s="4843"/>
      <c r="F224" s="4843"/>
      <c r="G224" s="4843"/>
      <c r="H224" s="4843"/>
      <c r="I224" s="4843"/>
      <c r="J224" s="4843"/>
      <c r="K224" s="4843"/>
      <c r="L224" s="4843"/>
      <c r="M224" s="4843"/>
      <c r="N224" s="4843"/>
      <c r="O224" s="4843"/>
      <c r="P224" s="4843"/>
      <c r="Q224" s="4843"/>
      <c r="R224" s="4843"/>
      <c r="S224" s="4843"/>
      <c r="T224" s="4843"/>
      <c r="U224" s="4843"/>
      <c r="V224" s="4843"/>
      <c r="W224" s="4843"/>
      <c r="X224" s="4843"/>
      <c r="Y224" s="4843"/>
      <c r="Z224" s="4843"/>
      <c r="AA224" s="4843"/>
      <c r="AB224" s="4843"/>
      <c r="AC224" s="4843"/>
      <c r="AD224" s="4843"/>
      <c r="AE224" s="4843"/>
      <c r="AF224" s="4843"/>
      <c r="AG224" s="4843"/>
      <c r="AH224" s="4844"/>
      <c r="AI224" s="4845" t="s">
        <v>1909</v>
      </c>
      <c r="AJ224" s="4846" t="e">
        <f>+AJ223/AJ220</f>
        <v>#DIV/0!</v>
      </c>
      <c r="AM224" s="4623">
        <f>+COUNTIF(D222:AH223,"休")</f>
        <v>0</v>
      </c>
    </row>
    <row r="225" spans="1:39" s="4721" customFormat="1">
      <c r="A225" s="1135"/>
      <c r="C225" s="4847"/>
      <c r="D225" s="4848"/>
      <c r="E225" s="4849"/>
      <c r="F225" s="4849"/>
      <c r="G225" s="4849"/>
      <c r="H225" s="4849"/>
      <c r="I225" s="4849"/>
      <c r="J225" s="4849"/>
      <c r="K225" s="4849"/>
      <c r="L225" s="4849"/>
      <c r="M225" s="4849"/>
      <c r="N225" s="4849"/>
      <c r="O225" s="4849"/>
      <c r="P225" s="4849"/>
      <c r="Q225" s="4849"/>
      <c r="R225" s="4849"/>
      <c r="S225" s="4849"/>
      <c r="T225" s="4849"/>
      <c r="U225" s="4849"/>
      <c r="V225" s="4849"/>
      <c r="W225" s="4849"/>
      <c r="X225" s="4849"/>
      <c r="Y225" s="4849"/>
      <c r="Z225" s="4849"/>
      <c r="AA225" s="4849"/>
      <c r="AB225" s="4849"/>
      <c r="AC225" s="4849"/>
      <c r="AD225" s="4849"/>
      <c r="AE225" s="4849"/>
      <c r="AF225" s="4849"/>
      <c r="AG225" s="4849"/>
      <c r="AH225" s="4850"/>
      <c r="AI225" s="4851" t="s">
        <v>2018</v>
      </c>
      <c r="AJ225" s="4852" t="str">
        <f>IF(7&gt;AJ220,"対象外",IF(AJ223&gt;=AJ218,"OK","NG"))</f>
        <v>対象外</v>
      </c>
      <c r="AK225" s="4721" t="str">
        <f>IF(AJ225="対象外","←７日間に満たない期間は達成判定の対象外",IF(AJ225="NG","←月単位未達成","←月単位達成"))</f>
        <v>←７日間に満たない期間は達成判定の対象外</v>
      </c>
      <c r="AM225" s="4853" t="str">
        <f>IF(7&gt;AJ220,"対象外",IF(AM224&gt;=AJ218,"OK","NG"))</f>
        <v>対象外</v>
      </c>
    </row>
    <row r="226" spans="1:39" hidden="1">
      <c r="C226" s="4854" t="s">
        <v>2017</v>
      </c>
      <c r="D226" s="4760" t="e">
        <f t="shared" ref="D226:AH226" si="94">IF(AND(DAY(D218)&gt;=22,DAY(D218)&lt;=28,D219="土"),1,0)</f>
        <v>#VALUE!</v>
      </c>
      <c r="E226" s="4760" t="e">
        <f t="shared" si="94"/>
        <v>#VALUE!</v>
      </c>
      <c r="F226" s="4760" t="e">
        <f t="shared" si="94"/>
        <v>#VALUE!</v>
      </c>
      <c r="G226" s="4760" t="e">
        <f t="shared" si="94"/>
        <v>#VALUE!</v>
      </c>
      <c r="H226" s="4760" t="e">
        <f t="shared" si="94"/>
        <v>#VALUE!</v>
      </c>
      <c r="I226" s="4760" t="e">
        <f t="shared" si="94"/>
        <v>#VALUE!</v>
      </c>
      <c r="J226" s="4760" t="e">
        <f t="shared" si="94"/>
        <v>#VALUE!</v>
      </c>
      <c r="K226" s="4760" t="e">
        <f t="shared" si="94"/>
        <v>#VALUE!</v>
      </c>
      <c r="L226" s="4760" t="e">
        <f t="shared" si="94"/>
        <v>#VALUE!</v>
      </c>
      <c r="M226" s="4760" t="e">
        <f t="shared" si="94"/>
        <v>#VALUE!</v>
      </c>
      <c r="N226" s="4760" t="e">
        <f t="shared" si="94"/>
        <v>#VALUE!</v>
      </c>
      <c r="O226" s="4760" t="e">
        <f t="shared" si="94"/>
        <v>#VALUE!</v>
      </c>
      <c r="P226" s="4760" t="e">
        <f t="shared" si="94"/>
        <v>#VALUE!</v>
      </c>
      <c r="Q226" s="4760" t="e">
        <f t="shared" si="94"/>
        <v>#VALUE!</v>
      </c>
      <c r="R226" s="4760" t="e">
        <f t="shared" si="94"/>
        <v>#VALUE!</v>
      </c>
      <c r="S226" s="4760" t="e">
        <f t="shared" si="94"/>
        <v>#VALUE!</v>
      </c>
      <c r="T226" s="4760" t="e">
        <f t="shared" si="94"/>
        <v>#VALUE!</v>
      </c>
      <c r="U226" s="4760" t="e">
        <f t="shared" si="94"/>
        <v>#VALUE!</v>
      </c>
      <c r="V226" s="4760" t="e">
        <f t="shared" si="94"/>
        <v>#VALUE!</v>
      </c>
      <c r="W226" s="4760" t="e">
        <f t="shared" si="94"/>
        <v>#VALUE!</v>
      </c>
      <c r="X226" s="4760" t="e">
        <f t="shared" si="94"/>
        <v>#VALUE!</v>
      </c>
      <c r="Y226" s="4760" t="e">
        <f t="shared" si="94"/>
        <v>#VALUE!</v>
      </c>
      <c r="Z226" s="4760" t="e">
        <f t="shared" si="94"/>
        <v>#VALUE!</v>
      </c>
      <c r="AA226" s="4760" t="e">
        <f t="shared" si="94"/>
        <v>#VALUE!</v>
      </c>
      <c r="AB226" s="4760" t="e">
        <f t="shared" si="94"/>
        <v>#VALUE!</v>
      </c>
      <c r="AC226" s="4760" t="e">
        <f t="shared" si="94"/>
        <v>#VALUE!</v>
      </c>
      <c r="AD226" s="4760" t="e">
        <f t="shared" si="94"/>
        <v>#VALUE!</v>
      </c>
      <c r="AE226" s="4760" t="e">
        <f t="shared" si="94"/>
        <v>#VALUE!</v>
      </c>
      <c r="AF226" s="4760" t="e">
        <f t="shared" si="94"/>
        <v>#VALUE!</v>
      </c>
      <c r="AG226" s="4760" t="e">
        <f t="shared" si="94"/>
        <v>#VALUE!</v>
      </c>
      <c r="AH226" s="4760" t="e">
        <f t="shared" si="94"/>
        <v>#VALUE!</v>
      </c>
      <c r="AI226" s="4773" t="s">
        <v>2014</v>
      </c>
      <c r="AJ226" s="4855">
        <f>_xlfn.AGGREGATE(9,6,D226:AH226)</f>
        <v>0</v>
      </c>
      <c r="AK226" s="4721"/>
    </row>
    <row r="227" spans="1:39" hidden="1">
      <c r="C227" s="4854" t="s">
        <v>2016</v>
      </c>
      <c r="D227" s="4856" t="e">
        <f t="shared" ref="D227:AH227" si="95">IF(AND(DAY(D218)&gt;=22,DAY(D218)&lt;=28,D219="土",OR(D224="休",D224="雨")),1,0)</f>
        <v>#VALUE!</v>
      </c>
      <c r="E227" s="4856" t="e">
        <f t="shared" si="95"/>
        <v>#VALUE!</v>
      </c>
      <c r="F227" s="4856" t="e">
        <f t="shared" si="95"/>
        <v>#VALUE!</v>
      </c>
      <c r="G227" s="4856" t="e">
        <f t="shared" si="95"/>
        <v>#VALUE!</v>
      </c>
      <c r="H227" s="4856" t="e">
        <f t="shared" si="95"/>
        <v>#VALUE!</v>
      </c>
      <c r="I227" s="4856" t="e">
        <f t="shared" si="95"/>
        <v>#VALUE!</v>
      </c>
      <c r="J227" s="4856" t="e">
        <f t="shared" si="95"/>
        <v>#VALUE!</v>
      </c>
      <c r="K227" s="4856" t="e">
        <f t="shared" si="95"/>
        <v>#VALUE!</v>
      </c>
      <c r="L227" s="4856" t="e">
        <f t="shared" si="95"/>
        <v>#VALUE!</v>
      </c>
      <c r="M227" s="4856" t="e">
        <f t="shared" si="95"/>
        <v>#VALUE!</v>
      </c>
      <c r="N227" s="4856" t="e">
        <f t="shared" si="95"/>
        <v>#VALUE!</v>
      </c>
      <c r="O227" s="4856" t="e">
        <f t="shared" si="95"/>
        <v>#VALUE!</v>
      </c>
      <c r="P227" s="4856" t="e">
        <f t="shared" si="95"/>
        <v>#VALUE!</v>
      </c>
      <c r="Q227" s="4856" t="e">
        <f t="shared" si="95"/>
        <v>#VALUE!</v>
      </c>
      <c r="R227" s="4856" t="e">
        <f t="shared" si="95"/>
        <v>#VALUE!</v>
      </c>
      <c r="S227" s="4856" t="e">
        <f t="shared" si="95"/>
        <v>#VALUE!</v>
      </c>
      <c r="T227" s="4856" t="e">
        <f t="shared" si="95"/>
        <v>#VALUE!</v>
      </c>
      <c r="U227" s="4856" t="e">
        <f t="shared" si="95"/>
        <v>#VALUE!</v>
      </c>
      <c r="V227" s="4856" t="e">
        <f t="shared" si="95"/>
        <v>#VALUE!</v>
      </c>
      <c r="W227" s="4856" t="e">
        <f t="shared" si="95"/>
        <v>#VALUE!</v>
      </c>
      <c r="X227" s="4856" t="e">
        <f t="shared" si="95"/>
        <v>#VALUE!</v>
      </c>
      <c r="Y227" s="4856" t="e">
        <f t="shared" si="95"/>
        <v>#VALUE!</v>
      </c>
      <c r="Z227" s="4856" t="e">
        <f t="shared" si="95"/>
        <v>#VALUE!</v>
      </c>
      <c r="AA227" s="4856" t="e">
        <f t="shared" si="95"/>
        <v>#VALUE!</v>
      </c>
      <c r="AB227" s="4856" t="e">
        <f t="shared" si="95"/>
        <v>#VALUE!</v>
      </c>
      <c r="AC227" s="4856" t="e">
        <f t="shared" si="95"/>
        <v>#VALUE!</v>
      </c>
      <c r="AD227" s="4856" t="e">
        <f t="shared" si="95"/>
        <v>#VALUE!</v>
      </c>
      <c r="AE227" s="4856" t="e">
        <f t="shared" si="95"/>
        <v>#VALUE!</v>
      </c>
      <c r="AF227" s="4856" t="e">
        <f t="shared" si="95"/>
        <v>#VALUE!</v>
      </c>
      <c r="AG227" s="4856" t="e">
        <f t="shared" si="95"/>
        <v>#VALUE!</v>
      </c>
      <c r="AH227" s="4856" t="e">
        <f t="shared" si="95"/>
        <v>#VALUE!</v>
      </c>
      <c r="AI227" s="4857" t="s">
        <v>2012</v>
      </c>
      <c r="AJ227" s="4855">
        <f>_xlfn.AGGREGATE(9,6,D227:AH227)</f>
        <v>0</v>
      </c>
      <c r="AK227" s="4721"/>
    </row>
    <row r="228" spans="1:39" hidden="1">
      <c r="C228" s="4854" t="s">
        <v>2015</v>
      </c>
      <c r="D228" s="4760" t="e">
        <f t="shared" ref="D228:AH228" si="96">IF(AND(DAY(D218)&gt;=8,DAY(D218)&lt;=14,D219="土"),1,0)</f>
        <v>#VALUE!</v>
      </c>
      <c r="E228" s="4760" t="e">
        <f t="shared" si="96"/>
        <v>#VALUE!</v>
      </c>
      <c r="F228" s="4760" t="e">
        <f t="shared" si="96"/>
        <v>#VALUE!</v>
      </c>
      <c r="G228" s="4760" t="e">
        <f t="shared" si="96"/>
        <v>#VALUE!</v>
      </c>
      <c r="H228" s="4760" t="e">
        <f t="shared" si="96"/>
        <v>#VALUE!</v>
      </c>
      <c r="I228" s="4760" t="e">
        <f t="shared" si="96"/>
        <v>#VALUE!</v>
      </c>
      <c r="J228" s="4760" t="e">
        <f t="shared" si="96"/>
        <v>#VALUE!</v>
      </c>
      <c r="K228" s="4760" t="e">
        <f t="shared" si="96"/>
        <v>#VALUE!</v>
      </c>
      <c r="L228" s="4760" t="e">
        <f t="shared" si="96"/>
        <v>#VALUE!</v>
      </c>
      <c r="M228" s="4760" t="e">
        <f t="shared" si="96"/>
        <v>#VALUE!</v>
      </c>
      <c r="N228" s="4760" t="e">
        <f t="shared" si="96"/>
        <v>#VALUE!</v>
      </c>
      <c r="O228" s="4760" t="e">
        <f t="shared" si="96"/>
        <v>#VALUE!</v>
      </c>
      <c r="P228" s="4760" t="e">
        <f t="shared" si="96"/>
        <v>#VALUE!</v>
      </c>
      <c r="Q228" s="4760" t="e">
        <f t="shared" si="96"/>
        <v>#VALUE!</v>
      </c>
      <c r="R228" s="4760" t="e">
        <f t="shared" si="96"/>
        <v>#VALUE!</v>
      </c>
      <c r="S228" s="4760" t="e">
        <f t="shared" si="96"/>
        <v>#VALUE!</v>
      </c>
      <c r="T228" s="4760" t="e">
        <f t="shared" si="96"/>
        <v>#VALUE!</v>
      </c>
      <c r="U228" s="4760" t="e">
        <f t="shared" si="96"/>
        <v>#VALUE!</v>
      </c>
      <c r="V228" s="4760" t="e">
        <f t="shared" si="96"/>
        <v>#VALUE!</v>
      </c>
      <c r="W228" s="4760" t="e">
        <f t="shared" si="96"/>
        <v>#VALUE!</v>
      </c>
      <c r="X228" s="4760" t="e">
        <f t="shared" si="96"/>
        <v>#VALUE!</v>
      </c>
      <c r="Y228" s="4760" t="e">
        <f t="shared" si="96"/>
        <v>#VALUE!</v>
      </c>
      <c r="Z228" s="4760" t="e">
        <f t="shared" si="96"/>
        <v>#VALUE!</v>
      </c>
      <c r="AA228" s="4760" t="e">
        <f t="shared" si="96"/>
        <v>#VALUE!</v>
      </c>
      <c r="AB228" s="4760" t="e">
        <f t="shared" si="96"/>
        <v>#VALUE!</v>
      </c>
      <c r="AC228" s="4760" t="e">
        <f t="shared" si="96"/>
        <v>#VALUE!</v>
      </c>
      <c r="AD228" s="4760" t="e">
        <f t="shared" si="96"/>
        <v>#VALUE!</v>
      </c>
      <c r="AE228" s="4760" t="e">
        <f t="shared" si="96"/>
        <v>#VALUE!</v>
      </c>
      <c r="AF228" s="4760" t="e">
        <f t="shared" si="96"/>
        <v>#VALUE!</v>
      </c>
      <c r="AG228" s="4760" t="e">
        <f t="shared" si="96"/>
        <v>#VALUE!</v>
      </c>
      <c r="AH228" s="4760" t="e">
        <f t="shared" si="96"/>
        <v>#VALUE!</v>
      </c>
      <c r="AI228" s="4773" t="s">
        <v>2014</v>
      </c>
      <c r="AJ228" s="4855">
        <f>_xlfn.AGGREGATE(9,6,D228:AH228)</f>
        <v>0</v>
      </c>
      <c r="AK228" s="4721"/>
    </row>
    <row r="229" spans="1:39" hidden="1">
      <c r="C229" s="4854" t="s">
        <v>2013</v>
      </c>
      <c r="D229" s="4856" t="e">
        <f t="shared" ref="D229:AH229" si="97">IF(AND(DAY(D218)&gt;=8,DAY(D218)&lt;=14,D219="土",OR(D224="休",D224="雨")),1,0)</f>
        <v>#VALUE!</v>
      </c>
      <c r="E229" s="4856" t="e">
        <f t="shared" si="97"/>
        <v>#VALUE!</v>
      </c>
      <c r="F229" s="4856" t="e">
        <f t="shared" si="97"/>
        <v>#VALUE!</v>
      </c>
      <c r="G229" s="4856" t="e">
        <f t="shared" si="97"/>
        <v>#VALUE!</v>
      </c>
      <c r="H229" s="4856" t="e">
        <f t="shared" si="97"/>
        <v>#VALUE!</v>
      </c>
      <c r="I229" s="4856" t="e">
        <f t="shared" si="97"/>
        <v>#VALUE!</v>
      </c>
      <c r="J229" s="4856" t="e">
        <f t="shared" si="97"/>
        <v>#VALUE!</v>
      </c>
      <c r="K229" s="4856" t="e">
        <f t="shared" si="97"/>
        <v>#VALUE!</v>
      </c>
      <c r="L229" s="4856" t="e">
        <f t="shared" si="97"/>
        <v>#VALUE!</v>
      </c>
      <c r="M229" s="4856" t="e">
        <f t="shared" si="97"/>
        <v>#VALUE!</v>
      </c>
      <c r="N229" s="4856" t="e">
        <f t="shared" si="97"/>
        <v>#VALUE!</v>
      </c>
      <c r="O229" s="4856" t="e">
        <f t="shared" si="97"/>
        <v>#VALUE!</v>
      </c>
      <c r="P229" s="4856" t="e">
        <f t="shared" si="97"/>
        <v>#VALUE!</v>
      </c>
      <c r="Q229" s="4856" t="e">
        <f t="shared" si="97"/>
        <v>#VALUE!</v>
      </c>
      <c r="R229" s="4856" t="e">
        <f t="shared" si="97"/>
        <v>#VALUE!</v>
      </c>
      <c r="S229" s="4856" t="e">
        <f t="shared" si="97"/>
        <v>#VALUE!</v>
      </c>
      <c r="T229" s="4856" t="e">
        <f t="shared" si="97"/>
        <v>#VALUE!</v>
      </c>
      <c r="U229" s="4856" t="e">
        <f t="shared" si="97"/>
        <v>#VALUE!</v>
      </c>
      <c r="V229" s="4856" t="e">
        <f t="shared" si="97"/>
        <v>#VALUE!</v>
      </c>
      <c r="W229" s="4856" t="e">
        <f t="shared" si="97"/>
        <v>#VALUE!</v>
      </c>
      <c r="X229" s="4856" t="e">
        <f t="shared" si="97"/>
        <v>#VALUE!</v>
      </c>
      <c r="Y229" s="4856" t="e">
        <f t="shared" si="97"/>
        <v>#VALUE!</v>
      </c>
      <c r="Z229" s="4856" t="e">
        <f t="shared" si="97"/>
        <v>#VALUE!</v>
      </c>
      <c r="AA229" s="4856" t="e">
        <f t="shared" si="97"/>
        <v>#VALUE!</v>
      </c>
      <c r="AB229" s="4856" t="e">
        <f t="shared" si="97"/>
        <v>#VALUE!</v>
      </c>
      <c r="AC229" s="4856" t="e">
        <f t="shared" si="97"/>
        <v>#VALUE!</v>
      </c>
      <c r="AD229" s="4856" t="e">
        <f t="shared" si="97"/>
        <v>#VALUE!</v>
      </c>
      <c r="AE229" s="4856" t="e">
        <f t="shared" si="97"/>
        <v>#VALUE!</v>
      </c>
      <c r="AF229" s="4856" t="e">
        <f t="shared" si="97"/>
        <v>#VALUE!</v>
      </c>
      <c r="AG229" s="4856" t="e">
        <f t="shared" si="97"/>
        <v>#VALUE!</v>
      </c>
      <c r="AH229" s="4856" t="e">
        <f t="shared" si="97"/>
        <v>#VALUE!</v>
      </c>
      <c r="AI229" s="4857" t="s">
        <v>2012</v>
      </c>
      <c r="AJ229" s="4855">
        <f>_xlfn.AGGREGATE(9,6,D229:AH229)</f>
        <v>0</v>
      </c>
      <c r="AK229" s="4721"/>
    </row>
    <row r="230" spans="1:39" s="4721" customFormat="1">
      <c r="A230" s="1135"/>
      <c r="C230" s="4616"/>
      <c r="D230" s="4616"/>
      <c r="E230" s="4616"/>
      <c r="F230" s="4616"/>
      <c r="G230" s="4616"/>
      <c r="H230" s="4616"/>
      <c r="I230" s="4616"/>
      <c r="J230" s="4616"/>
      <c r="K230" s="4616"/>
      <c r="L230" s="4616"/>
      <c r="M230" s="4616"/>
      <c r="N230" s="4616"/>
      <c r="O230" s="4616"/>
      <c r="P230" s="4616"/>
      <c r="Q230" s="4616"/>
      <c r="R230" s="4616"/>
      <c r="S230" s="4616"/>
      <c r="T230" s="4616"/>
      <c r="U230" s="4616"/>
      <c r="V230" s="4616"/>
      <c r="W230" s="4616"/>
      <c r="X230" s="4616"/>
      <c r="Y230" s="4616"/>
      <c r="Z230" s="4616"/>
      <c r="AA230" s="4616"/>
      <c r="AB230" s="4616"/>
      <c r="AC230" s="4616"/>
      <c r="AD230" s="4616"/>
      <c r="AE230" s="4616"/>
      <c r="AF230" s="4616"/>
      <c r="AG230" s="4616"/>
      <c r="AH230" s="4616"/>
      <c r="AJ230" s="4616"/>
      <c r="AM230" s="4860"/>
    </row>
    <row r="231" spans="1:39" hidden="1">
      <c r="D231" s="4529" t="e">
        <f>YEAR(D234)</f>
        <v>#VALUE!</v>
      </c>
      <c r="E231" s="4529" t="e">
        <f>MONTH(D234)</f>
        <v>#VALUE!</v>
      </c>
    </row>
    <row r="232" spans="1:39">
      <c r="C232" s="4717" t="s">
        <v>2022</v>
      </c>
      <c r="D232" s="4628" t="e">
        <f>D234</f>
        <v>#VALUE!</v>
      </c>
      <c r="E232" s="4629"/>
      <c r="F232" s="4629"/>
      <c r="G232" s="4629"/>
      <c r="H232" s="4629"/>
      <c r="I232" s="4629"/>
      <c r="J232" s="4629"/>
      <c r="K232" s="4629"/>
      <c r="L232" s="4629"/>
      <c r="M232" s="4629"/>
      <c r="N232" s="4629"/>
      <c r="O232" s="4629"/>
      <c r="P232" s="4629"/>
      <c r="Q232" s="4629"/>
      <c r="R232" s="4629"/>
      <c r="S232" s="4629"/>
      <c r="T232" s="4629"/>
      <c r="U232" s="4629"/>
      <c r="V232" s="4629"/>
      <c r="W232" s="4629"/>
      <c r="X232" s="4629"/>
      <c r="Y232" s="4629"/>
      <c r="Z232" s="4629"/>
      <c r="AA232" s="4629"/>
      <c r="AB232" s="4629"/>
      <c r="AC232" s="4629"/>
      <c r="AD232" s="4629"/>
      <c r="AE232" s="4629"/>
      <c r="AF232" s="4629"/>
      <c r="AG232" s="4629"/>
      <c r="AH232" s="4629"/>
      <c r="AI232" s="4629"/>
      <c r="AJ232" s="4824"/>
    </row>
    <row r="233" spans="1:39" hidden="1">
      <c r="C233" s="4718"/>
      <c r="D233" s="4640" t="e">
        <f>DATE($D231,$E231,1)</f>
        <v>#VALUE!</v>
      </c>
      <c r="E233" s="4640" t="e">
        <f t="shared" ref="E233:AH233" si="98">D233+1</f>
        <v>#VALUE!</v>
      </c>
      <c r="F233" s="4640" t="e">
        <f t="shared" si="98"/>
        <v>#VALUE!</v>
      </c>
      <c r="G233" s="4640" t="e">
        <f t="shared" si="98"/>
        <v>#VALUE!</v>
      </c>
      <c r="H233" s="4640" t="e">
        <f t="shared" si="98"/>
        <v>#VALUE!</v>
      </c>
      <c r="I233" s="4640" t="e">
        <f t="shared" si="98"/>
        <v>#VALUE!</v>
      </c>
      <c r="J233" s="4640" t="e">
        <f t="shared" si="98"/>
        <v>#VALUE!</v>
      </c>
      <c r="K233" s="4640" t="e">
        <f t="shared" si="98"/>
        <v>#VALUE!</v>
      </c>
      <c r="L233" s="4640" t="e">
        <f t="shared" si="98"/>
        <v>#VALUE!</v>
      </c>
      <c r="M233" s="4640" t="e">
        <f t="shared" si="98"/>
        <v>#VALUE!</v>
      </c>
      <c r="N233" s="4640" t="e">
        <f t="shared" si="98"/>
        <v>#VALUE!</v>
      </c>
      <c r="O233" s="4640" t="e">
        <f t="shared" si="98"/>
        <v>#VALUE!</v>
      </c>
      <c r="P233" s="4640" t="e">
        <f t="shared" si="98"/>
        <v>#VALUE!</v>
      </c>
      <c r="Q233" s="4640" t="e">
        <f t="shared" si="98"/>
        <v>#VALUE!</v>
      </c>
      <c r="R233" s="4640" t="e">
        <f t="shared" si="98"/>
        <v>#VALUE!</v>
      </c>
      <c r="S233" s="4640" t="e">
        <f t="shared" si="98"/>
        <v>#VALUE!</v>
      </c>
      <c r="T233" s="4640" t="e">
        <f t="shared" si="98"/>
        <v>#VALUE!</v>
      </c>
      <c r="U233" s="4640" t="e">
        <f t="shared" si="98"/>
        <v>#VALUE!</v>
      </c>
      <c r="V233" s="4640" t="e">
        <f t="shared" si="98"/>
        <v>#VALUE!</v>
      </c>
      <c r="W233" s="4640" t="e">
        <f t="shared" si="98"/>
        <v>#VALUE!</v>
      </c>
      <c r="X233" s="4640" t="e">
        <f t="shared" si="98"/>
        <v>#VALUE!</v>
      </c>
      <c r="Y233" s="4640" t="e">
        <f t="shared" si="98"/>
        <v>#VALUE!</v>
      </c>
      <c r="Z233" s="4640" t="e">
        <f t="shared" si="98"/>
        <v>#VALUE!</v>
      </c>
      <c r="AA233" s="4640" t="e">
        <f t="shared" si="98"/>
        <v>#VALUE!</v>
      </c>
      <c r="AB233" s="4640" t="e">
        <f t="shared" si="98"/>
        <v>#VALUE!</v>
      </c>
      <c r="AC233" s="4640" t="e">
        <f t="shared" si="98"/>
        <v>#VALUE!</v>
      </c>
      <c r="AD233" s="4640" t="e">
        <f t="shared" si="98"/>
        <v>#VALUE!</v>
      </c>
      <c r="AE233" s="4640" t="e">
        <f t="shared" si="98"/>
        <v>#VALUE!</v>
      </c>
      <c r="AF233" s="4640" t="e">
        <f t="shared" si="98"/>
        <v>#VALUE!</v>
      </c>
      <c r="AG233" s="4640" t="e">
        <f t="shared" si="98"/>
        <v>#VALUE!</v>
      </c>
      <c r="AH233" s="4640" t="e">
        <f t="shared" si="98"/>
        <v>#VALUE!</v>
      </c>
      <c r="AI233" s="4858"/>
      <c r="AJ233" s="4859"/>
    </row>
    <row r="234" spans="1:39">
      <c r="C234" s="4719" t="s">
        <v>1655</v>
      </c>
      <c r="D234" s="4720" t="e">
        <f>IF(EDATE(D217,1)&gt;$H$5,"",EDATE(D217,1))</f>
        <v>#VALUE!</v>
      </c>
      <c r="E234" s="4640" t="e">
        <f t="shared" ref="E234:AH234" si="99">IF(E233&gt;$H$5,"",IF(D234=EOMONTH(DATE($D231,$E231,1),0),"",IF(D234="","",D234+1)))</f>
        <v>#VALUE!</v>
      </c>
      <c r="F234" s="4640" t="e">
        <f t="shared" si="99"/>
        <v>#VALUE!</v>
      </c>
      <c r="G234" s="4640" t="e">
        <f t="shared" si="99"/>
        <v>#VALUE!</v>
      </c>
      <c r="H234" s="4640" t="e">
        <f t="shared" si="99"/>
        <v>#VALUE!</v>
      </c>
      <c r="I234" s="4640" t="e">
        <f t="shared" si="99"/>
        <v>#VALUE!</v>
      </c>
      <c r="J234" s="4640" t="e">
        <f t="shared" si="99"/>
        <v>#VALUE!</v>
      </c>
      <c r="K234" s="4640" t="e">
        <f t="shared" si="99"/>
        <v>#VALUE!</v>
      </c>
      <c r="L234" s="4640" t="e">
        <f t="shared" si="99"/>
        <v>#VALUE!</v>
      </c>
      <c r="M234" s="4640" t="e">
        <f t="shared" si="99"/>
        <v>#VALUE!</v>
      </c>
      <c r="N234" s="4640" t="e">
        <f t="shared" si="99"/>
        <v>#VALUE!</v>
      </c>
      <c r="O234" s="4640" t="e">
        <f t="shared" si="99"/>
        <v>#VALUE!</v>
      </c>
      <c r="P234" s="4640" t="e">
        <f t="shared" si="99"/>
        <v>#VALUE!</v>
      </c>
      <c r="Q234" s="4640" t="e">
        <f t="shared" si="99"/>
        <v>#VALUE!</v>
      </c>
      <c r="R234" s="4640" t="e">
        <f t="shared" si="99"/>
        <v>#VALUE!</v>
      </c>
      <c r="S234" s="4640" t="e">
        <f t="shared" si="99"/>
        <v>#VALUE!</v>
      </c>
      <c r="T234" s="4640" t="e">
        <f t="shared" si="99"/>
        <v>#VALUE!</v>
      </c>
      <c r="U234" s="4640" t="e">
        <f t="shared" si="99"/>
        <v>#VALUE!</v>
      </c>
      <c r="V234" s="4640" t="e">
        <f t="shared" si="99"/>
        <v>#VALUE!</v>
      </c>
      <c r="W234" s="4640" t="e">
        <f t="shared" si="99"/>
        <v>#VALUE!</v>
      </c>
      <c r="X234" s="4640" t="e">
        <f t="shared" si="99"/>
        <v>#VALUE!</v>
      </c>
      <c r="Y234" s="4640" t="e">
        <f t="shared" si="99"/>
        <v>#VALUE!</v>
      </c>
      <c r="Z234" s="4640" t="e">
        <f t="shared" si="99"/>
        <v>#VALUE!</v>
      </c>
      <c r="AA234" s="4640" t="e">
        <f t="shared" si="99"/>
        <v>#VALUE!</v>
      </c>
      <c r="AB234" s="4640" t="e">
        <f t="shared" si="99"/>
        <v>#VALUE!</v>
      </c>
      <c r="AC234" s="4640" t="e">
        <f t="shared" si="99"/>
        <v>#VALUE!</v>
      </c>
      <c r="AD234" s="4640" t="e">
        <f t="shared" si="99"/>
        <v>#VALUE!</v>
      </c>
      <c r="AE234" s="4640" t="e">
        <f t="shared" si="99"/>
        <v>#VALUE!</v>
      </c>
      <c r="AF234" s="4640" t="e">
        <f t="shared" si="99"/>
        <v>#VALUE!</v>
      </c>
      <c r="AG234" s="4640" t="e">
        <f t="shared" si="99"/>
        <v>#VALUE!</v>
      </c>
      <c r="AH234" s="4640" t="e">
        <f t="shared" si="99"/>
        <v>#VALUE!</v>
      </c>
      <c r="AI234" s="4827" t="s">
        <v>2021</v>
      </c>
      <c r="AJ234" s="4828">
        <f>+COUNTIFS(D235:AH235,"土",D236:AH236,"")+COUNTIFS(D235:AH235,"日",D236:AH236,"")</f>
        <v>0</v>
      </c>
    </row>
    <row r="235" spans="1:39" s="4721" customFormat="1">
      <c r="A235" s="1135"/>
      <c r="C235" s="4722" t="s">
        <v>1905</v>
      </c>
      <c r="D235" s="4723" t="str">
        <f t="shared" ref="D235:AH235" si="100">IFERROR(TEXT(WEEKDAY(+D234),"aaa"),"")</f>
        <v/>
      </c>
      <c r="E235" s="4723" t="str">
        <f t="shared" si="100"/>
        <v/>
      </c>
      <c r="F235" s="4723" t="str">
        <f t="shared" si="100"/>
        <v/>
      </c>
      <c r="G235" s="4723" t="str">
        <f t="shared" si="100"/>
        <v/>
      </c>
      <c r="H235" s="4723" t="str">
        <f t="shared" si="100"/>
        <v/>
      </c>
      <c r="I235" s="4723" t="str">
        <f t="shared" si="100"/>
        <v/>
      </c>
      <c r="J235" s="4723" t="str">
        <f t="shared" si="100"/>
        <v/>
      </c>
      <c r="K235" s="4723" t="str">
        <f t="shared" si="100"/>
        <v/>
      </c>
      <c r="L235" s="4723" t="str">
        <f t="shared" si="100"/>
        <v/>
      </c>
      <c r="M235" s="4723" t="str">
        <f t="shared" si="100"/>
        <v/>
      </c>
      <c r="N235" s="4723" t="str">
        <f t="shared" si="100"/>
        <v/>
      </c>
      <c r="O235" s="4723" t="str">
        <f t="shared" si="100"/>
        <v/>
      </c>
      <c r="P235" s="4723" t="str">
        <f t="shared" si="100"/>
        <v/>
      </c>
      <c r="Q235" s="4723" t="str">
        <f t="shared" si="100"/>
        <v/>
      </c>
      <c r="R235" s="4723" t="str">
        <f t="shared" si="100"/>
        <v/>
      </c>
      <c r="S235" s="4723" t="str">
        <f t="shared" si="100"/>
        <v/>
      </c>
      <c r="T235" s="4723" t="str">
        <f t="shared" si="100"/>
        <v/>
      </c>
      <c r="U235" s="4723" t="str">
        <f t="shared" si="100"/>
        <v/>
      </c>
      <c r="V235" s="4723" t="str">
        <f t="shared" si="100"/>
        <v/>
      </c>
      <c r="W235" s="4723" t="str">
        <f t="shared" si="100"/>
        <v/>
      </c>
      <c r="X235" s="4723" t="str">
        <f t="shared" si="100"/>
        <v/>
      </c>
      <c r="Y235" s="4723" t="str">
        <f t="shared" si="100"/>
        <v/>
      </c>
      <c r="Z235" s="4723" t="str">
        <f t="shared" si="100"/>
        <v/>
      </c>
      <c r="AA235" s="4723" t="str">
        <f t="shared" si="100"/>
        <v/>
      </c>
      <c r="AB235" s="4723" t="str">
        <f t="shared" si="100"/>
        <v/>
      </c>
      <c r="AC235" s="4723" t="str">
        <f t="shared" si="100"/>
        <v/>
      </c>
      <c r="AD235" s="4723" t="str">
        <f t="shared" si="100"/>
        <v/>
      </c>
      <c r="AE235" s="4723" t="str">
        <f t="shared" si="100"/>
        <v/>
      </c>
      <c r="AF235" s="4723" t="str">
        <f t="shared" si="100"/>
        <v/>
      </c>
      <c r="AG235" s="4723" t="str">
        <f t="shared" si="100"/>
        <v/>
      </c>
      <c r="AH235" s="4723" t="str">
        <f t="shared" si="100"/>
        <v/>
      </c>
      <c r="AI235" s="4827" t="s">
        <v>2020</v>
      </c>
      <c r="AJ235" s="4828">
        <f>+COUNTIF(D236:AH236,"夏休")+COUNTIF(D236:AH236,"冬休")+COUNTIF(D236:AH236,"中止")</f>
        <v>0</v>
      </c>
      <c r="AM235" s="4860"/>
    </row>
    <row r="236" spans="1:39" s="4721" customFormat="1" ht="13.5" customHeight="1">
      <c r="A236" s="1135"/>
      <c r="C236" s="4829" t="s">
        <v>2019</v>
      </c>
      <c r="D236" s="4830"/>
      <c r="E236" s="4831"/>
      <c r="F236" s="4831"/>
      <c r="G236" s="4831"/>
      <c r="H236" s="4831"/>
      <c r="I236" s="4831"/>
      <c r="J236" s="4831"/>
      <c r="K236" s="4831"/>
      <c r="L236" s="4831"/>
      <c r="M236" s="4831"/>
      <c r="N236" s="4831"/>
      <c r="O236" s="4831"/>
      <c r="P236" s="4831"/>
      <c r="Q236" s="4831"/>
      <c r="R236" s="4831"/>
      <c r="S236" s="4831"/>
      <c r="T236" s="4831"/>
      <c r="U236" s="4831"/>
      <c r="V236" s="4831"/>
      <c r="W236" s="4831"/>
      <c r="X236" s="4831"/>
      <c r="Y236" s="4831"/>
      <c r="Z236" s="4831"/>
      <c r="AA236" s="4831"/>
      <c r="AB236" s="4831"/>
      <c r="AC236" s="4831"/>
      <c r="AD236" s="4831"/>
      <c r="AE236" s="4831"/>
      <c r="AF236" s="4831"/>
      <c r="AG236" s="4831"/>
      <c r="AH236" s="4832"/>
      <c r="AI236" s="4833" t="s">
        <v>1906</v>
      </c>
      <c r="AJ236" s="4834">
        <f>COUNT(D234:AH234)-AJ235</f>
        <v>0</v>
      </c>
      <c r="AM236" s="4860"/>
    </row>
    <row r="237" spans="1:39" s="4721" customFormat="1" ht="13.5" customHeight="1">
      <c r="A237" s="1135"/>
      <c r="C237" s="4835"/>
      <c r="D237" s="4830"/>
      <c r="E237" s="4831"/>
      <c r="F237" s="4831"/>
      <c r="G237" s="4831"/>
      <c r="H237" s="4831"/>
      <c r="I237" s="4831"/>
      <c r="J237" s="4831"/>
      <c r="K237" s="4831"/>
      <c r="L237" s="4831"/>
      <c r="M237" s="4831"/>
      <c r="N237" s="4831"/>
      <c r="O237" s="4831"/>
      <c r="P237" s="4831"/>
      <c r="Q237" s="4831"/>
      <c r="R237" s="4831"/>
      <c r="S237" s="4831"/>
      <c r="T237" s="4831"/>
      <c r="U237" s="4831"/>
      <c r="V237" s="4831"/>
      <c r="W237" s="4831"/>
      <c r="X237" s="4831"/>
      <c r="Y237" s="4831"/>
      <c r="Z237" s="4831"/>
      <c r="AA237" s="4831"/>
      <c r="AB237" s="4831"/>
      <c r="AC237" s="4831"/>
      <c r="AD237" s="4831"/>
      <c r="AE237" s="4831"/>
      <c r="AF237" s="4831"/>
      <c r="AG237" s="4831"/>
      <c r="AH237" s="4832"/>
      <c r="AI237" s="4833" t="s">
        <v>1907</v>
      </c>
      <c r="AJ237" s="4834">
        <f>+COUNTIF(D238:AH239,"休")</f>
        <v>0</v>
      </c>
      <c r="AK237" s="4721" t="e">
        <f>IF(AJ238&gt;0.285,"",IF(AJ237&lt;AJ234,"←計画日数が足りません",""))</f>
        <v>#DIV/0!</v>
      </c>
      <c r="AM237" s="4860"/>
    </row>
    <row r="238" spans="1:39" s="4721" customFormat="1" ht="13.5" customHeight="1">
      <c r="A238" s="1135"/>
      <c r="C238" s="4836" t="s">
        <v>1899</v>
      </c>
      <c r="D238" s="4837"/>
      <c r="E238" s="4838"/>
      <c r="F238" s="4838"/>
      <c r="G238" s="4838"/>
      <c r="H238" s="4838"/>
      <c r="I238" s="4838"/>
      <c r="J238" s="4838"/>
      <c r="K238" s="4838"/>
      <c r="L238" s="4838"/>
      <c r="M238" s="4838"/>
      <c r="N238" s="4838"/>
      <c r="O238" s="4838"/>
      <c r="P238" s="4838"/>
      <c r="Q238" s="4838"/>
      <c r="R238" s="4838"/>
      <c r="S238" s="4838"/>
      <c r="T238" s="4838"/>
      <c r="U238" s="4838"/>
      <c r="V238" s="4838"/>
      <c r="W238" s="4838"/>
      <c r="X238" s="4838"/>
      <c r="Y238" s="4838"/>
      <c r="Z238" s="4838"/>
      <c r="AA238" s="4838"/>
      <c r="AB238" s="4838"/>
      <c r="AC238" s="4838"/>
      <c r="AD238" s="4838"/>
      <c r="AE238" s="4838"/>
      <c r="AF238" s="4838"/>
      <c r="AG238" s="4838"/>
      <c r="AH238" s="4839"/>
      <c r="AI238" s="4833" t="s">
        <v>1908</v>
      </c>
      <c r="AJ238" s="4840" t="e">
        <f>+AJ237/AJ236</f>
        <v>#DIV/0!</v>
      </c>
      <c r="AM238" s="4860"/>
    </row>
    <row r="239" spans="1:39" s="4721" customFormat="1">
      <c r="A239" s="1135"/>
      <c r="C239" s="4836"/>
      <c r="D239" s="4837"/>
      <c r="E239" s="4838"/>
      <c r="F239" s="4838"/>
      <c r="G239" s="4838"/>
      <c r="H239" s="4838"/>
      <c r="I239" s="4838"/>
      <c r="J239" s="4838"/>
      <c r="K239" s="4838"/>
      <c r="L239" s="4838"/>
      <c r="M239" s="4838"/>
      <c r="N239" s="4838"/>
      <c r="O239" s="4838"/>
      <c r="P239" s="4838"/>
      <c r="Q239" s="4838"/>
      <c r="R239" s="4838"/>
      <c r="S239" s="4838"/>
      <c r="T239" s="4838"/>
      <c r="U239" s="4838"/>
      <c r="V239" s="4838"/>
      <c r="W239" s="4838"/>
      <c r="X239" s="4838"/>
      <c r="Y239" s="4838"/>
      <c r="Z239" s="4838"/>
      <c r="AA239" s="4838"/>
      <c r="AB239" s="4838"/>
      <c r="AC239" s="4838"/>
      <c r="AD239" s="4838"/>
      <c r="AE239" s="4838"/>
      <c r="AF239" s="4838"/>
      <c r="AG239" s="4838"/>
      <c r="AH239" s="4839"/>
      <c r="AI239" s="4833" t="s">
        <v>1897</v>
      </c>
      <c r="AJ239" s="4834">
        <f>+COUNTA(D240:AH241)</f>
        <v>0</v>
      </c>
      <c r="AM239" s="4860"/>
    </row>
    <row r="240" spans="1:39" s="4721" customFormat="1">
      <c r="A240" s="1135"/>
      <c r="C240" s="4841" t="s">
        <v>1902</v>
      </c>
      <c r="D240" s="4842"/>
      <c r="E240" s="4843"/>
      <c r="F240" s="4843"/>
      <c r="G240" s="4843"/>
      <c r="H240" s="4843"/>
      <c r="I240" s="4843"/>
      <c r="J240" s="4843"/>
      <c r="K240" s="4843"/>
      <c r="L240" s="4843"/>
      <c r="M240" s="4843"/>
      <c r="N240" s="4843"/>
      <c r="O240" s="4843"/>
      <c r="P240" s="4843"/>
      <c r="Q240" s="4843"/>
      <c r="R240" s="4843"/>
      <c r="S240" s="4843"/>
      <c r="T240" s="4843"/>
      <c r="U240" s="4843"/>
      <c r="V240" s="4843"/>
      <c r="W240" s="4843"/>
      <c r="X240" s="4843"/>
      <c r="Y240" s="4843"/>
      <c r="Z240" s="4843"/>
      <c r="AA240" s="4843"/>
      <c r="AB240" s="4843"/>
      <c r="AC240" s="4843"/>
      <c r="AD240" s="4843"/>
      <c r="AE240" s="4843"/>
      <c r="AF240" s="4843"/>
      <c r="AG240" s="4843"/>
      <c r="AH240" s="4844"/>
      <c r="AI240" s="4845" t="s">
        <v>1909</v>
      </c>
      <c r="AJ240" s="4846" t="e">
        <f>+AJ239/AJ236</f>
        <v>#DIV/0!</v>
      </c>
      <c r="AM240" s="4623">
        <f>+COUNTIF(D238:AH239,"休")</f>
        <v>0</v>
      </c>
    </row>
    <row r="241" spans="1:39" s="4721" customFormat="1">
      <c r="A241" s="1135"/>
      <c r="C241" s="4847"/>
      <c r="D241" s="4848"/>
      <c r="E241" s="4849"/>
      <c r="F241" s="4849"/>
      <c r="G241" s="4849"/>
      <c r="H241" s="4849"/>
      <c r="I241" s="4849"/>
      <c r="J241" s="4849"/>
      <c r="K241" s="4849"/>
      <c r="L241" s="4849"/>
      <c r="M241" s="4849"/>
      <c r="N241" s="4849"/>
      <c r="O241" s="4849"/>
      <c r="P241" s="4849"/>
      <c r="Q241" s="4849"/>
      <c r="R241" s="4849"/>
      <c r="S241" s="4849"/>
      <c r="T241" s="4849"/>
      <c r="U241" s="4849"/>
      <c r="V241" s="4849"/>
      <c r="W241" s="4849"/>
      <c r="X241" s="4849"/>
      <c r="Y241" s="4849"/>
      <c r="Z241" s="4849"/>
      <c r="AA241" s="4849"/>
      <c r="AB241" s="4849"/>
      <c r="AC241" s="4849"/>
      <c r="AD241" s="4849"/>
      <c r="AE241" s="4849"/>
      <c r="AF241" s="4849"/>
      <c r="AG241" s="4849"/>
      <c r="AH241" s="4850"/>
      <c r="AI241" s="4851" t="s">
        <v>2018</v>
      </c>
      <c r="AJ241" s="4852" t="str">
        <f>IF(7&gt;AJ236,"対象外",IF(AJ239&gt;=AJ234,"OK","NG"))</f>
        <v>対象外</v>
      </c>
      <c r="AK241" s="4721" t="str">
        <f>IF(AJ241="対象外","←７日間に満たない期間は達成判定の対象外",IF(AJ241="NG","←月単位未達成","←月単位達成"))</f>
        <v>←７日間に満たない期間は達成判定の対象外</v>
      </c>
      <c r="AM241" s="4853" t="str">
        <f>IF(7&gt;AJ236,"対象外",IF(AM240&gt;=AJ234,"OK","NG"))</f>
        <v>対象外</v>
      </c>
    </row>
    <row r="242" spans="1:39" hidden="1">
      <c r="C242" s="4854" t="s">
        <v>2017</v>
      </c>
      <c r="D242" s="4760" t="e">
        <f t="shared" ref="D242:AH242" si="101">IF(AND(DAY(D234)&gt;=22,DAY(D234)&lt;=28,D235="土"),1,0)</f>
        <v>#VALUE!</v>
      </c>
      <c r="E242" s="4760" t="e">
        <f t="shared" si="101"/>
        <v>#VALUE!</v>
      </c>
      <c r="F242" s="4760" t="e">
        <f t="shared" si="101"/>
        <v>#VALUE!</v>
      </c>
      <c r="G242" s="4760" t="e">
        <f t="shared" si="101"/>
        <v>#VALUE!</v>
      </c>
      <c r="H242" s="4760" t="e">
        <f t="shared" si="101"/>
        <v>#VALUE!</v>
      </c>
      <c r="I242" s="4760" t="e">
        <f t="shared" si="101"/>
        <v>#VALUE!</v>
      </c>
      <c r="J242" s="4760" t="e">
        <f t="shared" si="101"/>
        <v>#VALUE!</v>
      </c>
      <c r="K242" s="4760" t="e">
        <f t="shared" si="101"/>
        <v>#VALUE!</v>
      </c>
      <c r="L242" s="4760" t="e">
        <f t="shared" si="101"/>
        <v>#VALUE!</v>
      </c>
      <c r="M242" s="4760" t="e">
        <f t="shared" si="101"/>
        <v>#VALUE!</v>
      </c>
      <c r="N242" s="4760" t="e">
        <f t="shared" si="101"/>
        <v>#VALUE!</v>
      </c>
      <c r="O242" s="4760" t="e">
        <f t="shared" si="101"/>
        <v>#VALUE!</v>
      </c>
      <c r="P242" s="4760" t="e">
        <f t="shared" si="101"/>
        <v>#VALUE!</v>
      </c>
      <c r="Q242" s="4760" t="e">
        <f t="shared" si="101"/>
        <v>#VALUE!</v>
      </c>
      <c r="R242" s="4760" t="e">
        <f t="shared" si="101"/>
        <v>#VALUE!</v>
      </c>
      <c r="S242" s="4760" t="e">
        <f t="shared" si="101"/>
        <v>#VALUE!</v>
      </c>
      <c r="T242" s="4760" t="e">
        <f t="shared" si="101"/>
        <v>#VALUE!</v>
      </c>
      <c r="U242" s="4760" t="e">
        <f t="shared" si="101"/>
        <v>#VALUE!</v>
      </c>
      <c r="V242" s="4760" t="e">
        <f t="shared" si="101"/>
        <v>#VALUE!</v>
      </c>
      <c r="W242" s="4760" t="e">
        <f t="shared" si="101"/>
        <v>#VALUE!</v>
      </c>
      <c r="X242" s="4760" t="e">
        <f t="shared" si="101"/>
        <v>#VALUE!</v>
      </c>
      <c r="Y242" s="4760" t="e">
        <f t="shared" si="101"/>
        <v>#VALUE!</v>
      </c>
      <c r="Z242" s="4760" t="e">
        <f t="shared" si="101"/>
        <v>#VALUE!</v>
      </c>
      <c r="AA242" s="4760" t="e">
        <f t="shared" si="101"/>
        <v>#VALUE!</v>
      </c>
      <c r="AB242" s="4760" t="e">
        <f t="shared" si="101"/>
        <v>#VALUE!</v>
      </c>
      <c r="AC242" s="4760" t="e">
        <f t="shared" si="101"/>
        <v>#VALUE!</v>
      </c>
      <c r="AD242" s="4760" t="e">
        <f t="shared" si="101"/>
        <v>#VALUE!</v>
      </c>
      <c r="AE242" s="4760" t="e">
        <f t="shared" si="101"/>
        <v>#VALUE!</v>
      </c>
      <c r="AF242" s="4760" t="e">
        <f t="shared" si="101"/>
        <v>#VALUE!</v>
      </c>
      <c r="AG242" s="4760" t="e">
        <f t="shared" si="101"/>
        <v>#VALUE!</v>
      </c>
      <c r="AH242" s="4760" t="e">
        <f t="shared" si="101"/>
        <v>#VALUE!</v>
      </c>
      <c r="AI242" s="4773" t="s">
        <v>2014</v>
      </c>
      <c r="AJ242" s="4855">
        <f>_xlfn.AGGREGATE(9,6,D242:AH242)</f>
        <v>0</v>
      </c>
      <c r="AK242" s="4721"/>
    </row>
    <row r="243" spans="1:39" hidden="1">
      <c r="C243" s="4854" t="s">
        <v>2016</v>
      </c>
      <c r="D243" s="4856" t="e">
        <f t="shared" ref="D243:AH243" si="102">IF(AND(DAY(D234)&gt;=22,DAY(D234)&lt;=28,D235="土",OR(D240="休",D240="雨")),1,0)</f>
        <v>#VALUE!</v>
      </c>
      <c r="E243" s="4856" t="e">
        <f t="shared" si="102"/>
        <v>#VALUE!</v>
      </c>
      <c r="F243" s="4856" t="e">
        <f t="shared" si="102"/>
        <v>#VALUE!</v>
      </c>
      <c r="G243" s="4856" t="e">
        <f t="shared" si="102"/>
        <v>#VALUE!</v>
      </c>
      <c r="H243" s="4856" t="e">
        <f t="shared" si="102"/>
        <v>#VALUE!</v>
      </c>
      <c r="I243" s="4856" t="e">
        <f t="shared" si="102"/>
        <v>#VALUE!</v>
      </c>
      <c r="J243" s="4856" t="e">
        <f t="shared" si="102"/>
        <v>#VALUE!</v>
      </c>
      <c r="K243" s="4856" t="e">
        <f t="shared" si="102"/>
        <v>#VALUE!</v>
      </c>
      <c r="L243" s="4856" t="e">
        <f t="shared" si="102"/>
        <v>#VALUE!</v>
      </c>
      <c r="M243" s="4856" t="e">
        <f t="shared" si="102"/>
        <v>#VALUE!</v>
      </c>
      <c r="N243" s="4856" t="e">
        <f t="shared" si="102"/>
        <v>#VALUE!</v>
      </c>
      <c r="O243" s="4856" t="e">
        <f t="shared" si="102"/>
        <v>#VALUE!</v>
      </c>
      <c r="P243" s="4856" t="e">
        <f t="shared" si="102"/>
        <v>#VALUE!</v>
      </c>
      <c r="Q243" s="4856" t="e">
        <f t="shared" si="102"/>
        <v>#VALUE!</v>
      </c>
      <c r="R243" s="4856" t="e">
        <f t="shared" si="102"/>
        <v>#VALUE!</v>
      </c>
      <c r="S243" s="4856" t="e">
        <f t="shared" si="102"/>
        <v>#VALUE!</v>
      </c>
      <c r="T243" s="4856" t="e">
        <f t="shared" si="102"/>
        <v>#VALUE!</v>
      </c>
      <c r="U243" s="4856" t="e">
        <f t="shared" si="102"/>
        <v>#VALUE!</v>
      </c>
      <c r="V243" s="4856" t="e">
        <f t="shared" si="102"/>
        <v>#VALUE!</v>
      </c>
      <c r="W243" s="4856" t="e">
        <f t="shared" si="102"/>
        <v>#VALUE!</v>
      </c>
      <c r="X243" s="4856" t="e">
        <f t="shared" si="102"/>
        <v>#VALUE!</v>
      </c>
      <c r="Y243" s="4856" t="e">
        <f t="shared" si="102"/>
        <v>#VALUE!</v>
      </c>
      <c r="Z243" s="4856" t="e">
        <f t="shared" si="102"/>
        <v>#VALUE!</v>
      </c>
      <c r="AA243" s="4856" t="e">
        <f t="shared" si="102"/>
        <v>#VALUE!</v>
      </c>
      <c r="AB243" s="4856" t="e">
        <f t="shared" si="102"/>
        <v>#VALUE!</v>
      </c>
      <c r="AC243" s="4856" t="e">
        <f t="shared" si="102"/>
        <v>#VALUE!</v>
      </c>
      <c r="AD243" s="4856" t="e">
        <f t="shared" si="102"/>
        <v>#VALUE!</v>
      </c>
      <c r="AE243" s="4856" t="e">
        <f t="shared" si="102"/>
        <v>#VALUE!</v>
      </c>
      <c r="AF243" s="4856" t="e">
        <f t="shared" si="102"/>
        <v>#VALUE!</v>
      </c>
      <c r="AG243" s="4856" t="e">
        <f t="shared" si="102"/>
        <v>#VALUE!</v>
      </c>
      <c r="AH243" s="4856" t="e">
        <f t="shared" si="102"/>
        <v>#VALUE!</v>
      </c>
      <c r="AI243" s="4857" t="s">
        <v>2012</v>
      </c>
      <c r="AJ243" s="4855">
        <f>_xlfn.AGGREGATE(9,6,D243:AH243)</f>
        <v>0</v>
      </c>
      <c r="AK243" s="4721"/>
    </row>
    <row r="244" spans="1:39" hidden="1">
      <c r="C244" s="4854" t="s">
        <v>2015</v>
      </c>
      <c r="D244" s="4760" t="e">
        <f t="shared" ref="D244:AH244" si="103">IF(AND(DAY(D234)&gt;=8,DAY(D234)&lt;=14,D235="土"),1,0)</f>
        <v>#VALUE!</v>
      </c>
      <c r="E244" s="4760" t="e">
        <f t="shared" si="103"/>
        <v>#VALUE!</v>
      </c>
      <c r="F244" s="4760" t="e">
        <f t="shared" si="103"/>
        <v>#VALUE!</v>
      </c>
      <c r="G244" s="4760" t="e">
        <f t="shared" si="103"/>
        <v>#VALUE!</v>
      </c>
      <c r="H244" s="4760" t="e">
        <f t="shared" si="103"/>
        <v>#VALUE!</v>
      </c>
      <c r="I244" s="4760" t="e">
        <f t="shared" si="103"/>
        <v>#VALUE!</v>
      </c>
      <c r="J244" s="4760" t="e">
        <f t="shared" si="103"/>
        <v>#VALUE!</v>
      </c>
      <c r="K244" s="4760" t="e">
        <f t="shared" si="103"/>
        <v>#VALUE!</v>
      </c>
      <c r="L244" s="4760" t="e">
        <f t="shared" si="103"/>
        <v>#VALUE!</v>
      </c>
      <c r="M244" s="4760" t="e">
        <f t="shared" si="103"/>
        <v>#VALUE!</v>
      </c>
      <c r="N244" s="4760" t="e">
        <f t="shared" si="103"/>
        <v>#VALUE!</v>
      </c>
      <c r="O244" s="4760" t="e">
        <f t="shared" si="103"/>
        <v>#VALUE!</v>
      </c>
      <c r="P244" s="4760" t="e">
        <f t="shared" si="103"/>
        <v>#VALUE!</v>
      </c>
      <c r="Q244" s="4760" t="e">
        <f t="shared" si="103"/>
        <v>#VALUE!</v>
      </c>
      <c r="R244" s="4760" t="e">
        <f t="shared" si="103"/>
        <v>#VALUE!</v>
      </c>
      <c r="S244" s="4760" t="e">
        <f t="shared" si="103"/>
        <v>#VALUE!</v>
      </c>
      <c r="T244" s="4760" t="e">
        <f t="shared" si="103"/>
        <v>#VALUE!</v>
      </c>
      <c r="U244" s="4760" t="e">
        <f t="shared" si="103"/>
        <v>#VALUE!</v>
      </c>
      <c r="V244" s="4760" t="e">
        <f t="shared" si="103"/>
        <v>#VALUE!</v>
      </c>
      <c r="W244" s="4760" t="e">
        <f t="shared" si="103"/>
        <v>#VALUE!</v>
      </c>
      <c r="X244" s="4760" t="e">
        <f t="shared" si="103"/>
        <v>#VALUE!</v>
      </c>
      <c r="Y244" s="4760" t="e">
        <f t="shared" si="103"/>
        <v>#VALUE!</v>
      </c>
      <c r="Z244" s="4760" t="e">
        <f t="shared" si="103"/>
        <v>#VALUE!</v>
      </c>
      <c r="AA244" s="4760" t="e">
        <f t="shared" si="103"/>
        <v>#VALUE!</v>
      </c>
      <c r="AB244" s="4760" t="e">
        <f t="shared" si="103"/>
        <v>#VALUE!</v>
      </c>
      <c r="AC244" s="4760" t="e">
        <f t="shared" si="103"/>
        <v>#VALUE!</v>
      </c>
      <c r="AD244" s="4760" t="e">
        <f t="shared" si="103"/>
        <v>#VALUE!</v>
      </c>
      <c r="AE244" s="4760" t="e">
        <f t="shared" si="103"/>
        <v>#VALUE!</v>
      </c>
      <c r="AF244" s="4760" t="e">
        <f t="shared" si="103"/>
        <v>#VALUE!</v>
      </c>
      <c r="AG244" s="4760" t="e">
        <f t="shared" si="103"/>
        <v>#VALUE!</v>
      </c>
      <c r="AH244" s="4760" t="e">
        <f t="shared" si="103"/>
        <v>#VALUE!</v>
      </c>
      <c r="AI244" s="4773" t="s">
        <v>2014</v>
      </c>
      <c r="AJ244" s="4855">
        <f>_xlfn.AGGREGATE(9,6,D244:AH244)</f>
        <v>0</v>
      </c>
      <c r="AK244" s="4721"/>
    </row>
    <row r="245" spans="1:39" hidden="1">
      <c r="C245" s="4854" t="s">
        <v>2013</v>
      </c>
      <c r="D245" s="4856" t="e">
        <f t="shared" ref="D245:AH245" si="104">IF(AND(DAY(D234)&gt;=8,DAY(D234)&lt;=14,D235="土",OR(D240="休",D240="雨")),1,0)</f>
        <v>#VALUE!</v>
      </c>
      <c r="E245" s="4856" t="e">
        <f t="shared" si="104"/>
        <v>#VALUE!</v>
      </c>
      <c r="F245" s="4856" t="e">
        <f t="shared" si="104"/>
        <v>#VALUE!</v>
      </c>
      <c r="G245" s="4856" t="e">
        <f t="shared" si="104"/>
        <v>#VALUE!</v>
      </c>
      <c r="H245" s="4856" t="e">
        <f t="shared" si="104"/>
        <v>#VALUE!</v>
      </c>
      <c r="I245" s="4856" t="e">
        <f t="shared" si="104"/>
        <v>#VALUE!</v>
      </c>
      <c r="J245" s="4856" t="e">
        <f t="shared" si="104"/>
        <v>#VALUE!</v>
      </c>
      <c r="K245" s="4856" t="e">
        <f t="shared" si="104"/>
        <v>#VALUE!</v>
      </c>
      <c r="L245" s="4856" t="e">
        <f t="shared" si="104"/>
        <v>#VALUE!</v>
      </c>
      <c r="M245" s="4856" t="e">
        <f t="shared" si="104"/>
        <v>#VALUE!</v>
      </c>
      <c r="N245" s="4856" t="e">
        <f t="shared" si="104"/>
        <v>#VALUE!</v>
      </c>
      <c r="O245" s="4856" t="e">
        <f t="shared" si="104"/>
        <v>#VALUE!</v>
      </c>
      <c r="P245" s="4856" t="e">
        <f t="shared" si="104"/>
        <v>#VALUE!</v>
      </c>
      <c r="Q245" s="4856" t="e">
        <f t="shared" si="104"/>
        <v>#VALUE!</v>
      </c>
      <c r="R245" s="4856" t="e">
        <f t="shared" si="104"/>
        <v>#VALUE!</v>
      </c>
      <c r="S245" s="4856" t="e">
        <f t="shared" si="104"/>
        <v>#VALUE!</v>
      </c>
      <c r="T245" s="4856" t="e">
        <f t="shared" si="104"/>
        <v>#VALUE!</v>
      </c>
      <c r="U245" s="4856" t="e">
        <f t="shared" si="104"/>
        <v>#VALUE!</v>
      </c>
      <c r="V245" s="4856" t="e">
        <f t="shared" si="104"/>
        <v>#VALUE!</v>
      </c>
      <c r="W245" s="4856" t="e">
        <f t="shared" si="104"/>
        <v>#VALUE!</v>
      </c>
      <c r="X245" s="4856" t="e">
        <f t="shared" si="104"/>
        <v>#VALUE!</v>
      </c>
      <c r="Y245" s="4856" t="e">
        <f t="shared" si="104"/>
        <v>#VALUE!</v>
      </c>
      <c r="Z245" s="4856" t="e">
        <f t="shared" si="104"/>
        <v>#VALUE!</v>
      </c>
      <c r="AA245" s="4856" t="e">
        <f t="shared" si="104"/>
        <v>#VALUE!</v>
      </c>
      <c r="AB245" s="4856" t="e">
        <f t="shared" si="104"/>
        <v>#VALUE!</v>
      </c>
      <c r="AC245" s="4856" t="e">
        <f t="shared" si="104"/>
        <v>#VALUE!</v>
      </c>
      <c r="AD245" s="4856" t="e">
        <f t="shared" si="104"/>
        <v>#VALUE!</v>
      </c>
      <c r="AE245" s="4856" t="e">
        <f t="shared" si="104"/>
        <v>#VALUE!</v>
      </c>
      <c r="AF245" s="4856" t="e">
        <f t="shared" si="104"/>
        <v>#VALUE!</v>
      </c>
      <c r="AG245" s="4856" t="e">
        <f t="shared" si="104"/>
        <v>#VALUE!</v>
      </c>
      <c r="AH245" s="4856" t="e">
        <f t="shared" si="104"/>
        <v>#VALUE!</v>
      </c>
      <c r="AI245" s="4857" t="s">
        <v>2012</v>
      </c>
      <c r="AJ245" s="4855">
        <f>_xlfn.AGGREGATE(9,6,D245:AH245)</f>
        <v>0</v>
      </c>
      <c r="AK245" s="4721"/>
    </row>
    <row r="246" spans="1:39" s="4721" customFormat="1">
      <c r="A246" s="1135"/>
      <c r="C246" s="4616"/>
      <c r="D246" s="4616"/>
      <c r="E246" s="4616"/>
      <c r="F246" s="4616"/>
      <c r="G246" s="4616"/>
      <c r="H246" s="4616"/>
      <c r="I246" s="4616"/>
      <c r="J246" s="4616"/>
      <c r="K246" s="4616"/>
      <c r="L246" s="4616"/>
      <c r="M246" s="4616"/>
      <c r="N246" s="4616"/>
      <c r="O246" s="4616"/>
      <c r="P246" s="4616"/>
      <c r="Q246" s="4616"/>
      <c r="R246" s="4616"/>
      <c r="S246" s="4616"/>
      <c r="T246" s="4616"/>
      <c r="U246" s="4616"/>
      <c r="V246" s="4616"/>
      <c r="W246" s="4616"/>
      <c r="X246" s="4616"/>
      <c r="Y246" s="4616"/>
      <c r="Z246" s="4616"/>
      <c r="AA246" s="4616"/>
      <c r="AB246" s="4616"/>
      <c r="AC246" s="4616"/>
      <c r="AD246" s="4616"/>
      <c r="AE246" s="4616"/>
      <c r="AF246" s="4616"/>
      <c r="AG246" s="4616"/>
      <c r="AH246" s="4616"/>
      <c r="AJ246" s="4616"/>
      <c r="AM246" s="4860"/>
    </row>
    <row r="247" spans="1:39" hidden="1">
      <c r="D247" s="4529" t="e">
        <f>YEAR(D250)</f>
        <v>#VALUE!</v>
      </c>
      <c r="E247" s="4529" t="e">
        <f>MONTH(D250)</f>
        <v>#VALUE!</v>
      </c>
    </row>
    <row r="248" spans="1:39">
      <c r="C248" s="4717" t="s">
        <v>2022</v>
      </c>
      <c r="D248" s="4628" t="e">
        <f>D250</f>
        <v>#VALUE!</v>
      </c>
      <c r="E248" s="4629"/>
      <c r="F248" s="4629"/>
      <c r="G248" s="4629"/>
      <c r="H248" s="4629"/>
      <c r="I248" s="4629"/>
      <c r="J248" s="4629"/>
      <c r="K248" s="4629"/>
      <c r="L248" s="4629"/>
      <c r="M248" s="4629"/>
      <c r="N248" s="4629"/>
      <c r="O248" s="4629"/>
      <c r="P248" s="4629"/>
      <c r="Q248" s="4629"/>
      <c r="R248" s="4629"/>
      <c r="S248" s="4629"/>
      <c r="T248" s="4629"/>
      <c r="U248" s="4629"/>
      <c r="V248" s="4629"/>
      <c r="W248" s="4629"/>
      <c r="X248" s="4629"/>
      <c r="Y248" s="4629"/>
      <c r="Z248" s="4629"/>
      <c r="AA248" s="4629"/>
      <c r="AB248" s="4629"/>
      <c r="AC248" s="4629"/>
      <c r="AD248" s="4629"/>
      <c r="AE248" s="4629"/>
      <c r="AF248" s="4629"/>
      <c r="AG248" s="4629"/>
      <c r="AH248" s="4629"/>
      <c r="AI248" s="4629"/>
      <c r="AJ248" s="4824"/>
    </row>
    <row r="249" spans="1:39" hidden="1">
      <c r="C249" s="4718"/>
      <c r="D249" s="4640" t="e">
        <f>DATE($D247,$E247,1)</f>
        <v>#VALUE!</v>
      </c>
      <c r="E249" s="4640" t="e">
        <f t="shared" ref="E249:AH249" si="105">D249+1</f>
        <v>#VALUE!</v>
      </c>
      <c r="F249" s="4640" t="e">
        <f t="shared" si="105"/>
        <v>#VALUE!</v>
      </c>
      <c r="G249" s="4640" t="e">
        <f t="shared" si="105"/>
        <v>#VALUE!</v>
      </c>
      <c r="H249" s="4640" t="e">
        <f t="shared" si="105"/>
        <v>#VALUE!</v>
      </c>
      <c r="I249" s="4640" t="e">
        <f t="shared" si="105"/>
        <v>#VALUE!</v>
      </c>
      <c r="J249" s="4640" t="e">
        <f t="shared" si="105"/>
        <v>#VALUE!</v>
      </c>
      <c r="K249" s="4640" t="e">
        <f t="shared" si="105"/>
        <v>#VALUE!</v>
      </c>
      <c r="L249" s="4640" t="e">
        <f t="shared" si="105"/>
        <v>#VALUE!</v>
      </c>
      <c r="M249" s="4640" t="e">
        <f t="shared" si="105"/>
        <v>#VALUE!</v>
      </c>
      <c r="N249" s="4640" t="e">
        <f t="shared" si="105"/>
        <v>#VALUE!</v>
      </c>
      <c r="O249" s="4640" t="e">
        <f t="shared" si="105"/>
        <v>#VALUE!</v>
      </c>
      <c r="P249" s="4640" t="e">
        <f t="shared" si="105"/>
        <v>#VALUE!</v>
      </c>
      <c r="Q249" s="4640" t="e">
        <f t="shared" si="105"/>
        <v>#VALUE!</v>
      </c>
      <c r="R249" s="4640" t="e">
        <f t="shared" si="105"/>
        <v>#VALUE!</v>
      </c>
      <c r="S249" s="4640" t="e">
        <f t="shared" si="105"/>
        <v>#VALUE!</v>
      </c>
      <c r="T249" s="4640" t="e">
        <f t="shared" si="105"/>
        <v>#VALUE!</v>
      </c>
      <c r="U249" s="4640" t="e">
        <f t="shared" si="105"/>
        <v>#VALUE!</v>
      </c>
      <c r="V249" s="4640" t="e">
        <f t="shared" si="105"/>
        <v>#VALUE!</v>
      </c>
      <c r="W249" s="4640" t="e">
        <f t="shared" si="105"/>
        <v>#VALUE!</v>
      </c>
      <c r="X249" s="4640" t="e">
        <f t="shared" si="105"/>
        <v>#VALUE!</v>
      </c>
      <c r="Y249" s="4640" t="e">
        <f t="shared" si="105"/>
        <v>#VALUE!</v>
      </c>
      <c r="Z249" s="4640" t="e">
        <f t="shared" si="105"/>
        <v>#VALUE!</v>
      </c>
      <c r="AA249" s="4640" t="e">
        <f t="shared" si="105"/>
        <v>#VALUE!</v>
      </c>
      <c r="AB249" s="4640" t="e">
        <f t="shared" si="105"/>
        <v>#VALUE!</v>
      </c>
      <c r="AC249" s="4640" t="e">
        <f t="shared" si="105"/>
        <v>#VALUE!</v>
      </c>
      <c r="AD249" s="4640" t="e">
        <f t="shared" si="105"/>
        <v>#VALUE!</v>
      </c>
      <c r="AE249" s="4640" t="e">
        <f t="shared" si="105"/>
        <v>#VALUE!</v>
      </c>
      <c r="AF249" s="4640" t="e">
        <f t="shared" si="105"/>
        <v>#VALUE!</v>
      </c>
      <c r="AG249" s="4640" t="e">
        <f t="shared" si="105"/>
        <v>#VALUE!</v>
      </c>
      <c r="AH249" s="4640" t="e">
        <f t="shared" si="105"/>
        <v>#VALUE!</v>
      </c>
      <c r="AI249" s="4858"/>
      <c r="AJ249" s="4859"/>
    </row>
    <row r="250" spans="1:39">
      <c r="C250" s="4719" t="s">
        <v>1655</v>
      </c>
      <c r="D250" s="4720" t="e">
        <f>IF(EDATE(D233,1)&gt;$H$5,"",EDATE(D233,1))</f>
        <v>#VALUE!</v>
      </c>
      <c r="E250" s="4640" t="e">
        <f t="shared" ref="E250:AH250" si="106">IF(E249&gt;$H$5,"",IF(D250=EOMONTH(DATE($D247,$E247,1),0),"",IF(D250="","",D250+1)))</f>
        <v>#VALUE!</v>
      </c>
      <c r="F250" s="4640" t="e">
        <f t="shared" si="106"/>
        <v>#VALUE!</v>
      </c>
      <c r="G250" s="4640" t="e">
        <f t="shared" si="106"/>
        <v>#VALUE!</v>
      </c>
      <c r="H250" s="4640" t="e">
        <f t="shared" si="106"/>
        <v>#VALUE!</v>
      </c>
      <c r="I250" s="4640" t="e">
        <f t="shared" si="106"/>
        <v>#VALUE!</v>
      </c>
      <c r="J250" s="4640" t="e">
        <f t="shared" si="106"/>
        <v>#VALUE!</v>
      </c>
      <c r="K250" s="4640" t="e">
        <f t="shared" si="106"/>
        <v>#VALUE!</v>
      </c>
      <c r="L250" s="4640" t="e">
        <f t="shared" si="106"/>
        <v>#VALUE!</v>
      </c>
      <c r="M250" s="4640" t="e">
        <f t="shared" si="106"/>
        <v>#VALUE!</v>
      </c>
      <c r="N250" s="4640" t="e">
        <f t="shared" si="106"/>
        <v>#VALUE!</v>
      </c>
      <c r="O250" s="4640" t="e">
        <f t="shared" si="106"/>
        <v>#VALUE!</v>
      </c>
      <c r="P250" s="4640" t="e">
        <f t="shared" si="106"/>
        <v>#VALUE!</v>
      </c>
      <c r="Q250" s="4640" t="e">
        <f t="shared" si="106"/>
        <v>#VALUE!</v>
      </c>
      <c r="R250" s="4640" t="e">
        <f t="shared" si="106"/>
        <v>#VALUE!</v>
      </c>
      <c r="S250" s="4640" t="e">
        <f t="shared" si="106"/>
        <v>#VALUE!</v>
      </c>
      <c r="T250" s="4640" t="e">
        <f t="shared" si="106"/>
        <v>#VALUE!</v>
      </c>
      <c r="U250" s="4640" t="e">
        <f t="shared" si="106"/>
        <v>#VALUE!</v>
      </c>
      <c r="V250" s="4640" t="e">
        <f t="shared" si="106"/>
        <v>#VALUE!</v>
      </c>
      <c r="W250" s="4640" t="e">
        <f t="shared" si="106"/>
        <v>#VALUE!</v>
      </c>
      <c r="X250" s="4640" t="e">
        <f t="shared" si="106"/>
        <v>#VALUE!</v>
      </c>
      <c r="Y250" s="4640" t="e">
        <f t="shared" si="106"/>
        <v>#VALUE!</v>
      </c>
      <c r="Z250" s="4640" t="e">
        <f t="shared" si="106"/>
        <v>#VALUE!</v>
      </c>
      <c r="AA250" s="4640" t="e">
        <f t="shared" si="106"/>
        <v>#VALUE!</v>
      </c>
      <c r="AB250" s="4640" t="e">
        <f t="shared" si="106"/>
        <v>#VALUE!</v>
      </c>
      <c r="AC250" s="4640" t="e">
        <f t="shared" si="106"/>
        <v>#VALUE!</v>
      </c>
      <c r="AD250" s="4640" t="e">
        <f t="shared" si="106"/>
        <v>#VALUE!</v>
      </c>
      <c r="AE250" s="4640" t="e">
        <f t="shared" si="106"/>
        <v>#VALUE!</v>
      </c>
      <c r="AF250" s="4640" t="e">
        <f t="shared" si="106"/>
        <v>#VALUE!</v>
      </c>
      <c r="AG250" s="4640" t="e">
        <f t="shared" si="106"/>
        <v>#VALUE!</v>
      </c>
      <c r="AH250" s="4640" t="e">
        <f t="shared" si="106"/>
        <v>#VALUE!</v>
      </c>
      <c r="AI250" s="4827" t="s">
        <v>2021</v>
      </c>
      <c r="AJ250" s="4828">
        <f>+COUNTIFS(D251:AH251,"土",D252:AH252,"")+COUNTIFS(D251:AH251,"日",D252:AH252,"")</f>
        <v>0</v>
      </c>
    </row>
    <row r="251" spans="1:39" s="4721" customFormat="1">
      <c r="A251" s="1135"/>
      <c r="C251" s="4722" t="s">
        <v>1905</v>
      </c>
      <c r="D251" s="4723" t="str">
        <f t="shared" ref="D251:AH251" si="107">IFERROR(TEXT(WEEKDAY(+D250),"aaa"),"")</f>
        <v/>
      </c>
      <c r="E251" s="4723" t="str">
        <f t="shared" si="107"/>
        <v/>
      </c>
      <c r="F251" s="4723" t="str">
        <f t="shared" si="107"/>
        <v/>
      </c>
      <c r="G251" s="4723" t="str">
        <f t="shared" si="107"/>
        <v/>
      </c>
      <c r="H251" s="4723" t="str">
        <f t="shared" si="107"/>
        <v/>
      </c>
      <c r="I251" s="4723" t="str">
        <f t="shared" si="107"/>
        <v/>
      </c>
      <c r="J251" s="4723" t="str">
        <f t="shared" si="107"/>
        <v/>
      </c>
      <c r="K251" s="4723" t="str">
        <f t="shared" si="107"/>
        <v/>
      </c>
      <c r="L251" s="4723" t="str">
        <f t="shared" si="107"/>
        <v/>
      </c>
      <c r="M251" s="4723" t="str">
        <f t="shared" si="107"/>
        <v/>
      </c>
      <c r="N251" s="4723" t="str">
        <f t="shared" si="107"/>
        <v/>
      </c>
      <c r="O251" s="4723" t="str">
        <f t="shared" si="107"/>
        <v/>
      </c>
      <c r="P251" s="4723" t="str">
        <f t="shared" si="107"/>
        <v/>
      </c>
      <c r="Q251" s="4723" t="str">
        <f t="shared" si="107"/>
        <v/>
      </c>
      <c r="R251" s="4723" t="str">
        <f t="shared" si="107"/>
        <v/>
      </c>
      <c r="S251" s="4723" t="str">
        <f t="shared" si="107"/>
        <v/>
      </c>
      <c r="T251" s="4723" t="str">
        <f t="shared" si="107"/>
        <v/>
      </c>
      <c r="U251" s="4723" t="str">
        <f t="shared" si="107"/>
        <v/>
      </c>
      <c r="V251" s="4723" t="str">
        <f t="shared" si="107"/>
        <v/>
      </c>
      <c r="W251" s="4723" t="str">
        <f t="shared" si="107"/>
        <v/>
      </c>
      <c r="X251" s="4723" t="str">
        <f t="shared" si="107"/>
        <v/>
      </c>
      <c r="Y251" s="4723" t="str">
        <f t="shared" si="107"/>
        <v/>
      </c>
      <c r="Z251" s="4723" t="str">
        <f t="shared" si="107"/>
        <v/>
      </c>
      <c r="AA251" s="4723" t="str">
        <f t="shared" si="107"/>
        <v/>
      </c>
      <c r="AB251" s="4723" t="str">
        <f t="shared" si="107"/>
        <v/>
      </c>
      <c r="AC251" s="4723" t="str">
        <f t="shared" si="107"/>
        <v/>
      </c>
      <c r="AD251" s="4723" t="str">
        <f t="shared" si="107"/>
        <v/>
      </c>
      <c r="AE251" s="4723" t="str">
        <f t="shared" si="107"/>
        <v/>
      </c>
      <c r="AF251" s="4723" t="str">
        <f t="shared" si="107"/>
        <v/>
      </c>
      <c r="AG251" s="4723" t="str">
        <f t="shared" si="107"/>
        <v/>
      </c>
      <c r="AH251" s="4723" t="str">
        <f t="shared" si="107"/>
        <v/>
      </c>
      <c r="AI251" s="4827" t="s">
        <v>2020</v>
      </c>
      <c r="AJ251" s="4828">
        <f>+COUNTIF(D252:AH252,"夏休")+COUNTIF(D252:AH252,"冬休")+COUNTIF(D252:AH252,"中止")</f>
        <v>0</v>
      </c>
      <c r="AM251" s="4860"/>
    </row>
    <row r="252" spans="1:39" s="4721" customFormat="1" ht="13.5" customHeight="1">
      <c r="A252" s="1135"/>
      <c r="C252" s="4829" t="s">
        <v>2019</v>
      </c>
      <c r="D252" s="4830"/>
      <c r="E252" s="4831"/>
      <c r="F252" s="4831"/>
      <c r="G252" s="4831"/>
      <c r="H252" s="4831"/>
      <c r="I252" s="4831"/>
      <c r="J252" s="4831"/>
      <c r="K252" s="4831"/>
      <c r="L252" s="4831"/>
      <c r="M252" s="4831"/>
      <c r="N252" s="4831"/>
      <c r="O252" s="4831"/>
      <c r="P252" s="4831"/>
      <c r="Q252" s="4831"/>
      <c r="R252" s="4831"/>
      <c r="S252" s="4831"/>
      <c r="T252" s="4831"/>
      <c r="U252" s="4831"/>
      <c r="V252" s="4831"/>
      <c r="W252" s="4831"/>
      <c r="X252" s="4831"/>
      <c r="Y252" s="4831"/>
      <c r="Z252" s="4831"/>
      <c r="AA252" s="4831"/>
      <c r="AB252" s="4831"/>
      <c r="AC252" s="4831"/>
      <c r="AD252" s="4831"/>
      <c r="AE252" s="4831"/>
      <c r="AF252" s="4831"/>
      <c r="AG252" s="4831"/>
      <c r="AH252" s="4832"/>
      <c r="AI252" s="4833" t="s">
        <v>1906</v>
      </c>
      <c r="AJ252" s="4834">
        <f>COUNT(D250:AH250)-AJ251</f>
        <v>0</v>
      </c>
      <c r="AM252" s="4860"/>
    </row>
    <row r="253" spans="1:39" s="4721" customFormat="1" ht="13.5" customHeight="1">
      <c r="A253" s="1135"/>
      <c r="C253" s="4835"/>
      <c r="D253" s="4830"/>
      <c r="E253" s="4831"/>
      <c r="F253" s="4831"/>
      <c r="G253" s="4831"/>
      <c r="H253" s="4831"/>
      <c r="I253" s="4831"/>
      <c r="J253" s="4831"/>
      <c r="K253" s="4831"/>
      <c r="L253" s="4831"/>
      <c r="M253" s="4831"/>
      <c r="N253" s="4831"/>
      <c r="O253" s="4831"/>
      <c r="P253" s="4831"/>
      <c r="Q253" s="4831"/>
      <c r="R253" s="4831"/>
      <c r="S253" s="4831"/>
      <c r="T253" s="4831"/>
      <c r="U253" s="4831"/>
      <c r="V253" s="4831"/>
      <c r="W253" s="4831"/>
      <c r="X253" s="4831"/>
      <c r="Y253" s="4831"/>
      <c r="Z253" s="4831"/>
      <c r="AA253" s="4831"/>
      <c r="AB253" s="4831"/>
      <c r="AC253" s="4831"/>
      <c r="AD253" s="4831"/>
      <c r="AE253" s="4831"/>
      <c r="AF253" s="4831"/>
      <c r="AG253" s="4831"/>
      <c r="AH253" s="4832"/>
      <c r="AI253" s="4833" t="s">
        <v>1907</v>
      </c>
      <c r="AJ253" s="4834">
        <f>+COUNTIF(D254:AH255,"休")</f>
        <v>0</v>
      </c>
      <c r="AK253" s="4721" t="e">
        <f>IF(AJ254&gt;0.285,"",IF(AJ253&lt;AJ250,"←計画日数が足りません",""))</f>
        <v>#DIV/0!</v>
      </c>
      <c r="AM253" s="4860"/>
    </row>
    <row r="254" spans="1:39" s="4721" customFormat="1" ht="13.5" customHeight="1">
      <c r="A254" s="1135"/>
      <c r="C254" s="4836" t="s">
        <v>1899</v>
      </c>
      <c r="D254" s="4837"/>
      <c r="E254" s="4838"/>
      <c r="F254" s="4838"/>
      <c r="G254" s="4838"/>
      <c r="H254" s="4838"/>
      <c r="I254" s="4838"/>
      <c r="J254" s="4838"/>
      <c r="K254" s="4838"/>
      <c r="L254" s="4838"/>
      <c r="M254" s="4838"/>
      <c r="N254" s="4838"/>
      <c r="O254" s="4838"/>
      <c r="P254" s="4838"/>
      <c r="Q254" s="4838"/>
      <c r="R254" s="4838"/>
      <c r="S254" s="4838"/>
      <c r="T254" s="4838"/>
      <c r="U254" s="4838"/>
      <c r="V254" s="4838"/>
      <c r="W254" s="4838"/>
      <c r="X254" s="4838"/>
      <c r="Y254" s="4838"/>
      <c r="Z254" s="4838"/>
      <c r="AA254" s="4838"/>
      <c r="AB254" s="4838"/>
      <c r="AC254" s="4838"/>
      <c r="AD254" s="4838"/>
      <c r="AE254" s="4838"/>
      <c r="AF254" s="4838"/>
      <c r="AG254" s="4838"/>
      <c r="AH254" s="4839"/>
      <c r="AI254" s="4833" t="s">
        <v>1908</v>
      </c>
      <c r="AJ254" s="4840" t="e">
        <f>+AJ253/AJ252</f>
        <v>#DIV/0!</v>
      </c>
      <c r="AM254" s="4860"/>
    </row>
    <row r="255" spans="1:39" s="4721" customFormat="1">
      <c r="A255" s="1135"/>
      <c r="C255" s="4836"/>
      <c r="D255" s="4837"/>
      <c r="E255" s="4838"/>
      <c r="F255" s="4838"/>
      <c r="G255" s="4838"/>
      <c r="H255" s="4838"/>
      <c r="I255" s="4838"/>
      <c r="J255" s="4838"/>
      <c r="K255" s="4838"/>
      <c r="L255" s="4838"/>
      <c r="M255" s="4838"/>
      <c r="N255" s="4838"/>
      <c r="O255" s="4838"/>
      <c r="P255" s="4838"/>
      <c r="Q255" s="4838"/>
      <c r="R255" s="4838"/>
      <c r="S255" s="4838"/>
      <c r="T255" s="4838"/>
      <c r="U255" s="4838"/>
      <c r="V255" s="4838"/>
      <c r="W255" s="4838"/>
      <c r="X255" s="4838"/>
      <c r="Y255" s="4838"/>
      <c r="Z255" s="4838"/>
      <c r="AA255" s="4838"/>
      <c r="AB255" s="4838"/>
      <c r="AC255" s="4838"/>
      <c r="AD255" s="4838"/>
      <c r="AE255" s="4838"/>
      <c r="AF255" s="4838"/>
      <c r="AG255" s="4838"/>
      <c r="AH255" s="4839"/>
      <c r="AI255" s="4833" t="s">
        <v>1897</v>
      </c>
      <c r="AJ255" s="4834">
        <f>+COUNTA(D256:AH257)</f>
        <v>0</v>
      </c>
      <c r="AM255" s="4860"/>
    </row>
    <row r="256" spans="1:39" s="4721" customFormat="1">
      <c r="A256" s="1135"/>
      <c r="C256" s="4841" t="s">
        <v>1902</v>
      </c>
      <c r="D256" s="4842"/>
      <c r="E256" s="4843"/>
      <c r="F256" s="4843"/>
      <c r="G256" s="4843"/>
      <c r="H256" s="4843"/>
      <c r="I256" s="4843"/>
      <c r="J256" s="4843"/>
      <c r="K256" s="4843"/>
      <c r="L256" s="4843"/>
      <c r="M256" s="4843"/>
      <c r="N256" s="4843"/>
      <c r="O256" s="4843"/>
      <c r="P256" s="4843"/>
      <c r="Q256" s="4843"/>
      <c r="R256" s="4843"/>
      <c r="S256" s="4843"/>
      <c r="T256" s="4843"/>
      <c r="U256" s="4843"/>
      <c r="V256" s="4843"/>
      <c r="W256" s="4843"/>
      <c r="X256" s="4843"/>
      <c r="Y256" s="4843"/>
      <c r="Z256" s="4843"/>
      <c r="AA256" s="4843"/>
      <c r="AB256" s="4843"/>
      <c r="AC256" s="4843"/>
      <c r="AD256" s="4843"/>
      <c r="AE256" s="4843"/>
      <c r="AF256" s="4843"/>
      <c r="AG256" s="4843"/>
      <c r="AH256" s="4844"/>
      <c r="AI256" s="4845" t="s">
        <v>1909</v>
      </c>
      <c r="AJ256" s="4846" t="e">
        <f>+AJ255/AJ252</f>
        <v>#DIV/0!</v>
      </c>
      <c r="AM256" s="4623">
        <f>+COUNTIF(D254:AH255,"休")</f>
        <v>0</v>
      </c>
    </row>
    <row r="257" spans="1:39" s="4721" customFormat="1">
      <c r="A257" s="1135"/>
      <c r="C257" s="4847"/>
      <c r="D257" s="4848"/>
      <c r="E257" s="4849"/>
      <c r="F257" s="4849"/>
      <c r="G257" s="4849"/>
      <c r="H257" s="4849"/>
      <c r="I257" s="4849"/>
      <c r="J257" s="4849"/>
      <c r="K257" s="4849"/>
      <c r="L257" s="4849"/>
      <c r="M257" s="4849"/>
      <c r="N257" s="4849"/>
      <c r="O257" s="4849"/>
      <c r="P257" s="4849"/>
      <c r="Q257" s="4849"/>
      <c r="R257" s="4849"/>
      <c r="S257" s="4849"/>
      <c r="T257" s="4849"/>
      <c r="U257" s="4849"/>
      <c r="V257" s="4849"/>
      <c r="W257" s="4849"/>
      <c r="X257" s="4849"/>
      <c r="Y257" s="4849"/>
      <c r="Z257" s="4849"/>
      <c r="AA257" s="4849"/>
      <c r="AB257" s="4849"/>
      <c r="AC257" s="4849"/>
      <c r="AD257" s="4849"/>
      <c r="AE257" s="4849"/>
      <c r="AF257" s="4849"/>
      <c r="AG257" s="4849"/>
      <c r="AH257" s="4850"/>
      <c r="AI257" s="4851" t="s">
        <v>2018</v>
      </c>
      <c r="AJ257" s="4852" t="str">
        <f>IF(7&gt;AJ252,"対象外",IF(AJ255&gt;=AJ250,"OK","NG"))</f>
        <v>対象外</v>
      </c>
      <c r="AK257" s="4721" t="str">
        <f>IF(AJ257="対象外","←７日間に満たない期間は達成判定の対象外",IF(AJ257="NG","←月単位未達成","←月単位達成"))</f>
        <v>←７日間に満たない期間は達成判定の対象外</v>
      </c>
      <c r="AM257" s="4853" t="str">
        <f>IF(7&gt;AJ252,"対象外",IF(AM256&gt;=AJ250,"OK","NG"))</f>
        <v>対象外</v>
      </c>
    </row>
    <row r="258" spans="1:39" hidden="1">
      <c r="C258" s="4854" t="s">
        <v>2017</v>
      </c>
      <c r="D258" s="4760" t="e">
        <f t="shared" ref="D258:AH258" si="108">IF(AND(DAY(D250)&gt;=22,DAY(D250)&lt;=28,D251="土"),1,0)</f>
        <v>#VALUE!</v>
      </c>
      <c r="E258" s="4760" t="e">
        <f t="shared" si="108"/>
        <v>#VALUE!</v>
      </c>
      <c r="F258" s="4760" t="e">
        <f t="shared" si="108"/>
        <v>#VALUE!</v>
      </c>
      <c r="G258" s="4760" t="e">
        <f t="shared" si="108"/>
        <v>#VALUE!</v>
      </c>
      <c r="H258" s="4760" t="e">
        <f t="shared" si="108"/>
        <v>#VALUE!</v>
      </c>
      <c r="I258" s="4760" t="e">
        <f t="shared" si="108"/>
        <v>#VALUE!</v>
      </c>
      <c r="J258" s="4760" t="e">
        <f t="shared" si="108"/>
        <v>#VALUE!</v>
      </c>
      <c r="K258" s="4760" t="e">
        <f t="shared" si="108"/>
        <v>#VALUE!</v>
      </c>
      <c r="L258" s="4760" t="e">
        <f t="shared" si="108"/>
        <v>#VALUE!</v>
      </c>
      <c r="M258" s="4760" t="e">
        <f t="shared" si="108"/>
        <v>#VALUE!</v>
      </c>
      <c r="N258" s="4760" t="e">
        <f t="shared" si="108"/>
        <v>#VALUE!</v>
      </c>
      <c r="O258" s="4760" t="e">
        <f t="shared" si="108"/>
        <v>#VALUE!</v>
      </c>
      <c r="P258" s="4760" t="e">
        <f t="shared" si="108"/>
        <v>#VALUE!</v>
      </c>
      <c r="Q258" s="4760" t="e">
        <f t="shared" si="108"/>
        <v>#VALUE!</v>
      </c>
      <c r="R258" s="4760" t="e">
        <f t="shared" si="108"/>
        <v>#VALUE!</v>
      </c>
      <c r="S258" s="4760" t="e">
        <f t="shared" si="108"/>
        <v>#VALUE!</v>
      </c>
      <c r="T258" s="4760" t="e">
        <f t="shared" si="108"/>
        <v>#VALUE!</v>
      </c>
      <c r="U258" s="4760" t="e">
        <f t="shared" si="108"/>
        <v>#VALUE!</v>
      </c>
      <c r="V258" s="4760" t="e">
        <f t="shared" si="108"/>
        <v>#VALUE!</v>
      </c>
      <c r="W258" s="4760" t="e">
        <f t="shared" si="108"/>
        <v>#VALUE!</v>
      </c>
      <c r="X258" s="4760" t="e">
        <f t="shared" si="108"/>
        <v>#VALUE!</v>
      </c>
      <c r="Y258" s="4760" t="e">
        <f t="shared" si="108"/>
        <v>#VALUE!</v>
      </c>
      <c r="Z258" s="4760" t="e">
        <f t="shared" si="108"/>
        <v>#VALUE!</v>
      </c>
      <c r="AA258" s="4760" t="e">
        <f t="shared" si="108"/>
        <v>#VALUE!</v>
      </c>
      <c r="AB258" s="4760" t="e">
        <f t="shared" si="108"/>
        <v>#VALUE!</v>
      </c>
      <c r="AC258" s="4760" t="e">
        <f t="shared" si="108"/>
        <v>#VALUE!</v>
      </c>
      <c r="AD258" s="4760" t="e">
        <f t="shared" si="108"/>
        <v>#VALUE!</v>
      </c>
      <c r="AE258" s="4760" t="e">
        <f t="shared" si="108"/>
        <v>#VALUE!</v>
      </c>
      <c r="AF258" s="4760" t="e">
        <f t="shared" si="108"/>
        <v>#VALUE!</v>
      </c>
      <c r="AG258" s="4760" t="e">
        <f t="shared" si="108"/>
        <v>#VALUE!</v>
      </c>
      <c r="AH258" s="4760" t="e">
        <f t="shared" si="108"/>
        <v>#VALUE!</v>
      </c>
      <c r="AI258" s="4773" t="s">
        <v>2014</v>
      </c>
      <c r="AJ258" s="4855">
        <f>_xlfn.AGGREGATE(9,6,D258:AH258)</f>
        <v>0</v>
      </c>
      <c r="AK258" s="4721"/>
    </row>
    <row r="259" spans="1:39" hidden="1">
      <c r="C259" s="4854" t="s">
        <v>2016</v>
      </c>
      <c r="D259" s="4856" t="e">
        <f t="shared" ref="D259:AH259" si="109">IF(AND(DAY(D250)&gt;=22,DAY(D250)&lt;=28,D251="土",OR(D256="休",D256="雨")),1,0)</f>
        <v>#VALUE!</v>
      </c>
      <c r="E259" s="4856" t="e">
        <f t="shared" si="109"/>
        <v>#VALUE!</v>
      </c>
      <c r="F259" s="4856" t="e">
        <f t="shared" si="109"/>
        <v>#VALUE!</v>
      </c>
      <c r="G259" s="4856" t="e">
        <f t="shared" si="109"/>
        <v>#VALUE!</v>
      </c>
      <c r="H259" s="4856" t="e">
        <f t="shared" si="109"/>
        <v>#VALUE!</v>
      </c>
      <c r="I259" s="4856" t="e">
        <f t="shared" si="109"/>
        <v>#VALUE!</v>
      </c>
      <c r="J259" s="4856" t="e">
        <f t="shared" si="109"/>
        <v>#VALUE!</v>
      </c>
      <c r="K259" s="4856" t="e">
        <f t="shared" si="109"/>
        <v>#VALUE!</v>
      </c>
      <c r="L259" s="4856" t="e">
        <f t="shared" si="109"/>
        <v>#VALUE!</v>
      </c>
      <c r="M259" s="4856" t="e">
        <f t="shared" si="109"/>
        <v>#VALUE!</v>
      </c>
      <c r="N259" s="4856" t="e">
        <f t="shared" si="109"/>
        <v>#VALUE!</v>
      </c>
      <c r="O259" s="4856" t="e">
        <f t="shared" si="109"/>
        <v>#VALUE!</v>
      </c>
      <c r="P259" s="4856" t="e">
        <f t="shared" si="109"/>
        <v>#VALUE!</v>
      </c>
      <c r="Q259" s="4856" t="e">
        <f t="shared" si="109"/>
        <v>#VALUE!</v>
      </c>
      <c r="R259" s="4856" t="e">
        <f t="shared" si="109"/>
        <v>#VALUE!</v>
      </c>
      <c r="S259" s="4856" t="e">
        <f t="shared" si="109"/>
        <v>#VALUE!</v>
      </c>
      <c r="T259" s="4856" t="e">
        <f t="shared" si="109"/>
        <v>#VALUE!</v>
      </c>
      <c r="U259" s="4856" t="e">
        <f t="shared" si="109"/>
        <v>#VALUE!</v>
      </c>
      <c r="V259" s="4856" t="e">
        <f t="shared" si="109"/>
        <v>#VALUE!</v>
      </c>
      <c r="W259" s="4856" t="e">
        <f t="shared" si="109"/>
        <v>#VALUE!</v>
      </c>
      <c r="X259" s="4856" t="e">
        <f t="shared" si="109"/>
        <v>#VALUE!</v>
      </c>
      <c r="Y259" s="4856" t="e">
        <f t="shared" si="109"/>
        <v>#VALUE!</v>
      </c>
      <c r="Z259" s="4856" t="e">
        <f t="shared" si="109"/>
        <v>#VALUE!</v>
      </c>
      <c r="AA259" s="4856" t="e">
        <f t="shared" si="109"/>
        <v>#VALUE!</v>
      </c>
      <c r="AB259" s="4856" t="e">
        <f t="shared" si="109"/>
        <v>#VALUE!</v>
      </c>
      <c r="AC259" s="4856" t="e">
        <f t="shared" si="109"/>
        <v>#VALUE!</v>
      </c>
      <c r="AD259" s="4856" t="e">
        <f t="shared" si="109"/>
        <v>#VALUE!</v>
      </c>
      <c r="AE259" s="4856" t="e">
        <f t="shared" si="109"/>
        <v>#VALUE!</v>
      </c>
      <c r="AF259" s="4856" t="e">
        <f t="shared" si="109"/>
        <v>#VALUE!</v>
      </c>
      <c r="AG259" s="4856" t="e">
        <f t="shared" si="109"/>
        <v>#VALUE!</v>
      </c>
      <c r="AH259" s="4856" t="e">
        <f t="shared" si="109"/>
        <v>#VALUE!</v>
      </c>
      <c r="AI259" s="4857" t="s">
        <v>2012</v>
      </c>
      <c r="AJ259" s="4855">
        <f>_xlfn.AGGREGATE(9,6,D259:AH259)</f>
        <v>0</v>
      </c>
      <c r="AK259" s="4721"/>
    </row>
    <row r="260" spans="1:39" hidden="1">
      <c r="C260" s="4854" t="s">
        <v>2015</v>
      </c>
      <c r="D260" s="4760" t="e">
        <f t="shared" ref="D260:AH260" si="110">IF(AND(DAY(D250)&gt;=8,DAY(D250)&lt;=14,D251="土"),1,0)</f>
        <v>#VALUE!</v>
      </c>
      <c r="E260" s="4760" t="e">
        <f t="shared" si="110"/>
        <v>#VALUE!</v>
      </c>
      <c r="F260" s="4760" t="e">
        <f t="shared" si="110"/>
        <v>#VALUE!</v>
      </c>
      <c r="G260" s="4760" t="e">
        <f t="shared" si="110"/>
        <v>#VALUE!</v>
      </c>
      <c r="H260" s="4760" t="e">
        <f t="shared" si="110"/>
        <v>#VALUE!</v>
      </c>
      <c r="I260" s="4760" t="e">
        <f t="shared" si="110"/>
        <v>#VALUE!</v>
      </c>
      <c r="J260" s="4760" t="e">
        <f t="shared" si="110"/>
        <v>#VALUE!</v>
      </c>
      <c r="K260" s="4760" t="e">
        <f t="shared" si="110"/>
        <v>#VALUE!</v>
      </c>
      <c r="L260" s="4760" t="e">
        <f t="shared" si="110"/>
        <v>#VALUE!</v>
      </c>
      <c r="M260" s="4760" t="e">
        <f t="shared" si="110"/>
        <v>#VALUE!</v>
      </c>
      <c r="N260" s="4760" t="e">
        <f t="shared" si="110"/>
        <v>#VALUE!</v>
      </c>
      <c r="O260" s="4760" t="e">
        <f t="shared" si="110"/>
        <v>#VALUE!</v>
      </c>
      <c r="P260" s="4760" t="e">
        <f t="shared" si="110"/>
        <v>#VALUE!</v>
      </c>
      <c r="Q260" s="4760" t="e">
        <f t="shared" si="110"/>
        <v>#VALUE!</v>
      </c>
      <c r="R260" s="4760" t="e">
        <f t="shared" si="110"/>
        <v>#VALUE!</v>
      </c>
      <c r="S260" s="4760" t="e">
        <f t="shared" si="110"/>
        <v>#VALUE!</v>
      </c>
      <c r="T260" s="4760" t="e">
        <f t="shared" si="110"/>
        <v>#VALUE!</v>
      </c>
      <c r="U260" s="4760" t="e">
        <f t="shared" si="110"/>
        <v>#VALUE!</v>
      </c>
      <c r="V260" s="4760" t="e">
        <f t="shared" si="110"/>
        <v>#VALUE!</v>
      </c>
      <c r="W260" s="4760" t="e">
        <f t="shared" si="110"/>
        <v>#VALUE!</v>
      </c>
      <c r="X260" s="4760" t="e">
        <f t="shared" si="110"/>
        <v>#VALUE!</v>
      </c>
      <c r="Y260" s="4760" t="e">
        <f t="shared" si="110"/>
        <v>#VALUE!</v>
      </c>
      <c r="Z260" s="4760" t="e">
        <f t="shared" si="110"/>
        <v>#VALUE!</v>
      </c>
      <c r="AA260" s="4760" t="e">
        <f t="shared" si="110"/>
        <v>#VALUE!</v>
      </c>
      <c r="AB260" s="4760" t="e">
        <f t="shared" si="110"/>
        <v>#VALUE!</v>
      </c>
      <c r="AC260" s="4760" t="e">
        <f t="shared" si="110"/>
        <v>#VALUE!</v>
      </c>
      <c r="AD260" s="4760" t="e">
        <f t="shared" si="110"/>
        <v>#VALUE!</v>
      </c>
      <c r="AE260" s="4760" t="e">
        <f t="shared" si="110"/>
        <v>#VALUE!</v>
      </c>
      <c r="AF260" s="4760" t="e">
        <f t="shared" si="110"/>
        <v>#VALUE!</v>
      </c>
      <c r="AG260" s="4760" t="e">
        <f t="shared" si="110"/>
        <v>#VALUE!</v>
      </c>
      <c r="AH260" s="4760" t="e">
        <f t="shared" si="110"/>
        <v>#VALUE!</v>
      </c>
      <c r="AI260" s="4773" t="s">
        <v>2014</v>
      </c>
      <c r="AJ260" s="4855">
        <f>_xlfn.AGGREGATE(9,6,D260:AH260)</f>
        <v>0</v>
      </c>
      <c r="AK260" s="4721"/>
    </row>
    <row r="261" spans="1:39" hidden="1">
      <c r="C261" s="4854" t="s">
        <v>2013</v>
      </c>
      <c r="D261" s="4856" t="e">
        <f t="shared" ref="D261:AH261" si="111">IF(AND(DAY(D250)&gt;=8,DAY(D250)&lt;=14,D251="土",OR(D256="休",D256="雨")),1,0)</f>
        <v>#VALUE!</v>
      </c>
      <c r="E261" s="4856" t="e">
        <f t="shared" si="111"/>
        <v>#VALUE!</v>
      </c>
      <c r="F261" s="4856" t="e">
        <f t="shared" si="111"/>
        <v>#VALUE!</v>
      </c>
      <c r="G261" s="4856" t="e">
        <f t="shared" si="111"/>
        <v>#VALUE!</v>
      </c>
      <c r="H261" s="4856" t="e">
        <f t="shared" si="111"/>
        <v>#VALUE!</v>
      </c>
      <c r="I261" s="4856" t="e">
        <f t="shared" si="111"/>
        <v>#VALUE!</v>
      </c>
      <c r="J261" s="4856" t="e">
        <f t="shared" si="111"/>
        <v>#VALUE!</v>
      </c>
      <c r="K261" s="4856" t="e">
        <f t="shared" si="111"/>
        <v>#VALUE!</v>
      </c>
      <c r="L261" s="4856" t="e">
        <f t="shared" si="111"/>
        <v>#VALUE!</v>
      </c>
      <c r="M261" s="4856" t="e">
        <f t="shared" si="111"/>
        <v>#VALUE!</v>
      </c>
      <c r="N261" s="4856" t="e">
        <f t="shared" si="111"/>
        <v>#VALUE!</v>
      </c>
      <c r="O261" s="4856" t="e">
        <f t="shared" si="111"/>
        <v>#VALUE!</v>
      </c>
      <c r="P261" s="4856" t="e">
        <f t="shared" si="111"/>
        <v>#VALUE!</v>
      </c>
      <c r="Q261" s="4856" t="e">
        <f t="shared" si="111"/>
        <v>#VALUE!</v>
      </c>
      <c r="R261" s="4856" t="e">
        <f t="shared" si="111"/>
        <v>#VALUE!</v>
      </c>
      <c r="S261" s="4856" t="e">
        <f t="shared" si="111"/>
        <v>#VALUE!</v>
      </c>
      <c r="T261" s="4856" t="e">
        <f t="shared" si="111"/>
        <v>#VALUE!</v>
      </c>
      <c r="U261" s="4856" t="e">
        <f t="shared" si="111"/>
        <v>#VALUE!</v>
      </c>
      <c r="V261" s="4856" t="e">
        <f t="shared" si="111"/>
        <v>#VALUE!</v>
      </c>
      <c r="W261" s="4856" t="e">
        <f t="shared" si="111"/>
        <v>#VALUE!</v>
      </c>
      <c r="X261" s="4856" t="e">
        <f t="shared" si="111"/>
        <v>#VALUE!</v>
      </c>
      <c r="Y261" s="4856" t="e">
        <f t="shared" si="111"/>
        <v>#VALUE!</v>
      </c>
      <c r="Z261" s="4856" t="e">
        <f t="shared" si="111"/>
        <v>#VALUE!</v>
      </c>
      <c r="AA261" s="4856" t="e">
        <f t="shared" si="111"/>
        <v>#VALUE!</v>
      </c>
      <c r="AB261" s="4856" t="e">
        <f t="shared" si="111"/>
        <v>#VALUE!</v>
      </c>
      <c r="AC261" s="4856" t="e">
        <f t="shared" si="111"/>
        <v>#VALUE!</v>
      </c>
      <c r="AD261" s="4856" t="e">
        <f t="shared" si="111"/>
        <v>#VALUE!</v>
      </c>
      <c r="AE261" s="4856" t="e">
        <f t="shared" si="111"/>
        <v>#VALUE!</v>
      </c>
      <c r="AF261" s="4856" t="e">
        <f t="shared" si="111"/>
        <v>#VALUE!</v>
      </c>
      <c r="AG261" s="4856" t="e">
        <f t="shared" si="111"/>
        <v>#VALUE!</v>
      </c>
      <c r="AH261" s="4856" t="e">
        <f t="shared" si="111"/>
        <v>#VALUE!</v>
      </c>
      <c r="AI261" s="4857" t="s">
        <v>2012</v>
      </c>
      <c r="AJ261" s="4855">
        <f>_xlfn.AGGREGATE(9,6,D261:AH261)</f>
        <v>0</v>
      </c>
      <c r="AK261" s="4721"/>
    </row>
    <row r="262" spans="1:39" s="4721" customFormat="1">
      <c r="A262" s="1135"/>
      <c r="C262" s="4616"/>
      <c r="D262" s="4616"/>
      <c r="E262" s="4616"/>
      <c r="F262" s="4616"/>
      <c r="G262" s="4616"/>
      <c r="H262" s="4616"/>
      <c r="I262" s="4616"/>
      <c r="J262" s="4616"/>
      <c r="K262" s="4616"/>
      <c r="L262" s="4616"/>
      <c r="M262" s="4616"/>
      <c r="N262" s="4616"/>
      <c r="O262" s="4616"/>
      <c r="P262" s="4616"/>
      <c r="Q262" s="4616"/>
      <c r="R262" s="4616"/>
      <c r="S262" s="4616"/>
      <c r="T262" s="4616"/>
      <c r="U262" s="4616"/>
      <c r="V262" s="4616"/>
      <c r="W262" s="4616"/>
      <c r="X262" s="4616"/>
      <c r="Y262" s="4616"/>
      <c r="Z262" s="4616"/>
      <c r="AA262" s="4616"/>
      <c r="AB262" s="4616"/>
      <c r="AC262" s="4616"/>
      <c r="AD262" s="4616"/>
      <c r="AE262" s="4616"/>
      <c r="AF262" s="4616"/>
      <c r="AG262" s="4616"/>
      <c r="AH262" s="4616"/>
      <c r="AJ262" s="4616"/>
      <c r="AM262" s="4860"/>
    </row>
    <row r="263" spans="1:39" hidden="1">
      <c r="D263" s="4529" t="e">
        <f>YEAR(D266)</f>
        <v>#VALUE!</v>
      </c>
      <c r="E263" s="4529" t="e">
        <f>MONTH(D266)</f>
        <v>#VALUE!</v>
      </c>
    </row>
    <row r="264" spans="1:39">
      <c r="C264" s="4717" t="s">
        <v>2022</v>
      </c>
      <c r="D264" s="4628" t="e">
        <f>D266</f>
        <v>#VALUE!</v>
      </c>
      <c r="E264" s="4629"/>
      <c r="F264" s="4629"/>
      <c r="G264" s="4629"/>
      <c r="H264" s="4629"/>
      <c r="I264" s="4629"/>
      <c r="J264" s="4629"/>
      <c r="K264" s="4629"/>
      <c r="L264" s="4629"/>
      <c r="M264" s="4629"/>
      <c r="N264" s="4629"/>
      <c r="O264" s="4629"/>
      <c r="P264" s="4629"/>
      <c r="Q264" s="4629"/>
      <c r="R264" s="4629"/>
      <c r="S264" s="4629"/>
      <c r="T264" s="4629"/>
      <c r="U264" s="4629"/>
      <c r="V264" s="4629"/>
      <c r="W264" s="4629"/>
      <c r="X264" s="4629"/>
      <c r="Y264" s="4629"/>
      <c r="Z264" s="4629"/>
      <c r="AA264" s="4629"/>
      <c r="AB264" s="4629"/>
      <c r="AC264" s="4629"/>
      <c r="AD264" s="4629"/>
      <c r="AE264" s="4629"/>
      <c r="AF264" s="4629"/>
      <c r="AG264" s="4629"/>
      <c r="AH264" s="4629"/>
      <c r="AI264" s="4629"/>
      <c r="AJ264" s="4824"/>
    </row>
    <row r="265" spans="1:39" hidden="1">
      <c r="C265" s="4718"/>
      <c r="D265" s="4640" t="e">
        <f>DATE($D263,$E263,1)</f>
        <v>#VALUE!</v>
      </c>
      <c r="E265" s="4640" t="e">
        <f t="shared" ref="E265:AH265" si="112">D265+1</f>
        <v>#VALUE!</v>
      </c>
      <c r="F265" s="4640" t="e">
        <f t="shared" si="112"/>
        <v>#VALUE!</v>
      </c>
      <c r="G265" s="4640" t="e">
        <f t="shared" si="112"/>
        <v>#VALUE!</v>
      </c>
      <c r="H265" s="4640" t="e">
        <f t="shared" si="112"/>
        <v>#VALUE!</v>
      </c>
      <c r="I265" s="4640" t="e">
        <f t="shared" si="112"/>
        <v>#VALUE!</v>
      </c>
      <c r="J265" s="4640" t="e">
        <f t="shared" si="112"/>
        <v>#VALUE!</v>
      </c>
      <c r="K265" s="4640" t="e">
        <f t="shared" si="112"/>
        <v>#VALUE!</v>
      </c>
      <c r="L265" s="4640" t="e">
        <f t="shared" si="112"/>
        <v>#VALUE!</v>
      </c>
      <c r="M265" s="4640" t="e">
        <f t="shared" si="112"/>
        <v>#VALUE!</v>
      </c>
      <c r="N265" s="4640" t="e">
        <f t="shared" si="112"/>
        <v>#VALUE!</v>
      </c>
      <c r="O265" s="4640" t="e">
        <f t="shared" si="112"/>
        <v>#VALUE!</v>
      </c>
      <c r="P265" s="4640" t="e">
        <f t="shared" si="112"/>
        <v>#VALUE!</v>
      </c>
      <c r="Q265" s="4640" t="e">
        <f t="shared" si="112"/>
        <v>#VALUE!</v>
      </c>
      <c r="R265" s="4640" t="e">
        <f t="shared" si="112"/>
        <v>#VALUE!</v>
      </c>
      <c r="S265" s="4640" t="e">
        <f t="shared" si="112"/>
        <v>#VALUE!</v>
      </c>
      <c r="T265" s="4640" t="e">
        <f t="shared" si="112"/>
        <v>#VALUE!</v>
      </c>
      <c r="U265" s="4640" t="e">
        <f t="shared" si="112"/>
        <v>#VALUE!</v>
      </c>
      <c r="V265" s="4640" t="e">
        <f t="shared" si="112"/>
        <v>#VALUE!</v>
      </c>
      <c r="W265" s="4640" t="e">
        <f t="shared" si="112"/>
        <v>#VALUE!</v>
      </c>
      <c r="X265" s="4640" t="e">
        <f t="shared" si="112"/>
        <v>#VALUE!</v>
      </c>
      <c r="Y265" s="4640" t="e">
        <f t="shared" si="112"/>
        <v>#VALUE!</v>
      </c>
      <c r="Z265" s="4640" t="e">
        <f t="shared" si="112"/>
        <v>#VALUE!</v>
      </c>
      <c r="AA265" s="4640" t="e">
        <f t="shared" si="112"/>
        <v>#VALUE!</v>
      </c>
      <c r="AB265" s="4640" t="e">
        <f t="shared" si="112"/>
        <v>#VALUE!</v>
      </c>
      <c r="AC265" s="4640" t="e">
        <f t="shared" si="112"/>
        <v>#VALUE!</v>
      </c>
      <c r="AD265" s="4640" t="e">
        <f t="shared" si="112"/>
        <v>#VALUE!</v>
      </c>
      <c r="AE265" s="4640" t="e">
        <f t="shared" si="112"/>
        <v>#VALUE!</v>
      </c>
      <c r="AF265" s="4640" t="e">
        <f t="shared" si="112"/>
        <v>#VALUE!</v>
      </c>
      <c r="AG265" s="4640" t="e">
        <f t="shared" si="112"/>
        <v>#VALUE!</v>
      </c>
      <c r="AH265" s="4640" t="e">
        <f t="shared" si="112"/>
        <v>#VALUE!</v>
      </c>
      <c r="AI265" s="4858"/>
      <c r="AJ265" s="4859"/>
    </row>
    <row r="266" spans="1:39">
      <c r="C266" s="4719" t="s">
        <v>1655</v>
      </c>
      <c r="D266" s="4720" t="e">
        <f>IF(EDATE(D249,1)&gt;$H$5,"",EDATE(D249,1))</f>
        <v>#VALUE!</v>
      </c>
      <c r="E266" s="4640" t="e">
        <f t="shared" ref="E266:AH266" si="113">IF(E265&gt;$H$5,"",IF(D266=EOMONTH(DATE($D263,$E263,1),0),"",IF(D266="","",D266+1)))</f>
        <v>#VALUE!</v>
      </c>
      <c r="F266" s="4640" t="e">
        <f t="shared" si="113"/>
        <v>#VALUE!</v>
      </c>
      <c r="G266" s="4640" t="e">
        <f t="shared" si="113"/>
        <v>#VALUE!</v>
      </c>
      <c r="H266" s="4640" t="e">
        <f t="shared" si="113"/>
        <v>#VALUE!</v>
      </c>
      <c r="I266" s="4640" t="e">
        <f t="shared" si="113"/>
        <v>#VALUE!</v>
      </c>
      <c r="J266" s="4640" t="e">
        <f t="shared" si="113"/>
        <v>#VALUE!</v>
      </c>
      <c r="K266" s="4640" t="e">
        <f t="shared" si="113"/>
        <v>#VALUE!</v>
      </c>
      <c r="L266" s="4640" t="e">
        <f t="shared" si="113"/>
        <v>#VALUE!</v>
      </c>
      <c r="M266" s="4640" t="e">
        <f t="shared" si="113"/>
        <v>#VALUE!</v>
      </c>
      <c r="N266" s="4640" t="e">
        <f t="shared" si="113"/>
        <v>#VALUE!</v>
      </c>
      <c r="O266" s="4640" t="e">
        <f t="shared" si="113"/>
        <v>#VALUE!</v>
      </c>
      <c r="P266" s="4640" t="e">
        <f t="shared" si="113"/>
        <v>#VALUE!</v>
      </c>
      <c r="Q266" s="4640" t="e">
        <f t="shared" si="113"/>
        <v>#VALUE!</v>
      </c>
      <c r="R266" s="4640" t="e">
        <f t="shared" si="113"/>
        <v>#VALUE!</v>
      </c>
      <c r="S266" s="4640" t="e">
        <f t="shared" si="113"/>
        <v>#VALUE!</v>
      </c>
      <c r="T266" s="4640" t="e">
        <f t="shared" si="113"/>
        <v>#VALUE!</v>
      </c>
      <c r="U266" s="4640" t="e">
        <f t="shared" si="113"/>
        <v>#VALUE!</v>
      </c>
      <c r="V266" s="4640" t="e">
        <f t="shared" si="113"/>
        <v>#VALUE!</v>
      </c>
      <c r="W266" s="4640" t="e">
        <f t="shared" si="113"/>
        <v>#VALUE!</v>
      </c>
      <c r="X266" s="4640" t="e">
        <f t="shared" si="113"/>
        <v>#VALUE!</v>
      </c>
      <c r="Y266" s="4640" t="e">
        <f t="shared" si="113"/>
        <v>#VALUE!</v>
      </c>
      <c r="Z266" s="4640" t="e">
        <f t="shared" si="113"/>
        <v>#VALUE!</v>
      </c>
      <c r="AA266" s="4640" t="e">
        <f t="shared" si="113"/>
        <v>#VALUE!</v>
      </c>
      <c r="AB266" s="4640" t="e">
        <f t="shared" si="113"/>
        <v>#VALUE!</v>
      </c>
      <c r="AC266" s="4640" t="e">
        <f t="shared" si="113"/>
        <v>#VALUE!</v>
      </c>
      <c r="AD266" s="4640" t="e">
        <f t="shared" si="113"/>
        <v>#VALUE!</v>
      </c>
      <c r="AE266" s="4640" t="e">
        <f t="shared" si="113"/>
        <v>#VALUE!</v>
      </c>
      <c r="AF266" s="4640" t="e">
        <f t="shared" si="113"/>
        <v>#VALUE!</v>
      </c>
      <c r="AG266" s="4640" t="e">
        <f t="shared" si="113"/>
        <v>#VALUE!</v>
      </c>
      <c r="AH266" s="4640" t="e">
        <f t="shared" si="113"/>
        <v>#VALUE!</v>
      </c>
      <c r="AI266" s="4827" t="s">
        <v>2021</v>
      </c>
      <c r="AJ266" s="4828">
        <f>+COUNTIFS(D267:AH267,"土",D268:AH268,"")+COUNTIFS(D267:AH267,"日",D268:AH268,"")</f>
        <v>0</v>
      </c>
    </row>
    <row r="267" spans="1:39" s="4721" customFormat="1">
      <c r="A267" s="1135"/>
      <c r="C267" s="4722" t="s">
        <v>1905</v>
      </c>
      <c r="D267" s="4723" t="str">
        <f t="shared" ref="D267:AH267" si="114">IFERROR(TEXT(WEEKDAY(+D266),"aaa"),"")</f>
        <v/>
      </c>
      <c r="E267" s="4723" t="str">
        <f t="shared" si="114"/>
        <v/>
      </c>
      <c r="F267" s="4723" t="str">
        <f t="shared" si="114"/>
        <v/>
      </c>
      <c r="G267" s="4723" t="str">
        <f t="shared" si="114"/>
        <v/>
      </c>
      <c r="H267" s="4723" t="str">
        <f t="shared" si="114"/>
        <v/>
      </c>
      <c r="I267" s="4723" t="str">
        <f t="shared" si="114"/>
        <v/>
      </c>
      <c r="J267" s="4723" t="str">
        <f t="shared" si="114"/>
        <v/>
      </c>
      <c r="K267" s="4723" t="str">
        <f t="shared" si="114"/>
        <v/>
      </c>
      <c r="L267" s="4723" t="str">
        <f t="shared" si="114"/>
        <v/>
      </c>
      <c r="M267" s="4723" t="str">
        <f t="shared" si="114"/>
        <v/>
      </c>
      <c r="N267" s="4723" t="str">
        <f t="shared" si="114"/>
        <v/>
      </c>
      <c r="O267" s="4723" t="str">
        <f t="shared" si="114"/>
        <v/>
      </c>
      <c r="P267" s="4723" t="str">
        <f t="shared" si="114"/>
        <v/>
      </c>
      <c r="Q267" s="4723" t="str">
        <f t="shared" si="114"/>
        <v/>
      </c>
      <c r="R267" s="4723" t="str">
        <f t="shared" si="114"/>
        <v/>
      </c>
      <c r="S267" s="4723" t="str">
        <f t="shared" si="114"/>
        <v/>
      </c>
      <c r="T267" s="4723" t="str">
        <f t="shared" si="114"/>
        <v/>
      </c>
      <c r="U267" s="4723" t="str">
        <f t="shared" si="114"/>
        <v/>
      </c>
      <c r="V267" s="4723" t="str">
        <f t="shared" si="114"/>
        <v/>
      </c>
      <c r="W267" s="4723" t="str">
        <f t="shared" si="114"/>
        <v/>
      </c>
      <c r="X267" s="4723" t="str">
        <f t="shared" si="114"/>
        <v/>
      </c>
      <c r="Y267" s="4723" t="str">
        <f t="shared" si="114"/>
        <v/>
      </c>
      <c r="Z267" s="4723" t="str">
        <f t="shared" si="114"/>
        <v/>
      </c>
      <c r="AA267" s="4723" t="str">
        <f t="shared" si="114"/>
        <v/>
      </c>
      <c r="AB267" s="4723" t="str">
        <f t="shared" si="114"/>
        <v/>
      </c>
      <c r="AC267" s="4723" t="str">
        <f t="shared" si="114"/>
        <v/>
      </c>
      <c r="AD267" s="4723" t="str">
        <f t="shared" si="114"/>
        <v/>
      </c>
      <c r="AE267" s="4723" t="str">
        <f t="shared" si="114"/>
        <v/>
      </c>
      <c r="AF267" s="4723" t="str">
        <f t="shared" si="114"/>
        <v/>
      </c>
      <c r="AG267" s="4723" t="str">
        <f t="shared" si="114"/>
        <v/>
      </c>
      <c r="AH267" s="4723" t="str">
        <f t="shared" si="114"/>
        <v/>
      </c>
      <c r="AI267" s="4827" t="s">
        <v>2020</v>
      </c>
      <c r="AJ267" s="4828">
        <f>+COUNTIF(D268:AH268,"夏休")+COUNTIF(D268:AH268,"冬休")+COUNTIF(D268:AH268,"中止")</f>
        <v>0</v>
      </c>
      <c r="AM267" s="4860"/>
    </row>
    <row r="268" spans="1:39" s="4721" customFormat="1" ht="13.5" customHeight="1">
      <c r="A268" s="1135"/>
      <c r="C268" s="4829" t="s">
        <v>2019</v>
      </c>
      <c r="D268" s="4830"/>
      <c r="E268" s="4831"/>
      <c r="F268" s="4831"/>
      <c r="G268" s="4831"/>
      <c r="H268" s="4831"/>
      <c r="I268" s="4831"/>
      <c r="J268" s="4831"/>
      <c r="K268" s="4831"/>
      <c r="L268" s="4831"/>
      <c r="M268" s="4831"/>
      <c r="N268" s="4831"/>
      <c r="O268" s="4831"/>
      <c r="P268" s="4831"/>
      <c r="Q268" s="4831"/>
      <c r="R268" s="4831"/>
      <c r="S268" s="4831"/>
      <c r="T268" s="4831"/>
      <c r="U268" s="4831"/>
      <c r="V268" s="4831"/>
      <c r="W268" s="4831"/>
      <c r="X268" s="4831"/>
      <c r="Y268" s="4831"/>
      <c r="Z268" s="4831"/>
      <c r="AA268" s="4831"/>
      <c r="AB268" s="4831"/>
      <c r="AC268" s="4831"/>
      <c r="AD268" s="4831"/>
      <c r="AE268" s="4831"/>
      <c r="AF268" s="4831"/>
      <c r="AG268" s="4831"/>
      <c r="AH268" s="4832"/>
      <c r="AI268" s="4833" t="s">
        <v>1906</v>
      </c>
      <c r="AJ268" s="4834">
        <f>COUNT(D266:AH266)-AJ267</f>
        <v>0</v>
      </c>
      <c r="AM268" s="4860"/>
    </row>
    <row r="269" spans="1:39" s="4721" customFormat="1" ht="13.5" customHeight="1">
      <c r="A269" s="1135"/>
      <c r="C269" s="4835"/>
      <c r="D269" s="4830"/>
      <c r="E269" s="4831"/>
      <c r="F269" s="4831"/>
      <c r="G269" s="4831"/>
      <c r="H269" s="4831"/>
      <c r="I269" s="4831"/>
      <c r="J269" s="4831"/>
      <c r="K269" s="4831"/>
      <c r="L269" s="4831"/>
      <c r="M269" s="4831"/>
      <c r="N269" s="4831"/>
      <c r="O269" s="4831"/>
      <c r="P269" s="4831"/>
      <c r="Q269" s="4831"/>
      <c r="R269" s="4831"/>
      <c r="S269" s="4831"/>
      <c r="T269" s="4831"/>
      <c r="U269" s="4831"/>
      <c r="V269" s="4831"/>
      <c r="W269" s="4831"/>
      <c r="X269" s="4831"/>
      <c r="Y269" s="4831"/>
      <c r="Z269" s="4831"/>
      <c r="AA269" s="4831"/>
      <c r="AB269" s="4831"/>
      <c r="AC269" s="4831"/>
      <c r="AD269" s="4831"/>
      <c r="AE269" s="4831"/>
      <c r="AF269" s="4831"/>
      <c r="AG269" s="4831"/>
      <c r="AH269" s="4832"/>
      <c r="AI269" s="4833" t="s">
        <v>1907</v>
      </c>
      <c r="AJ269" s="4834">
        <f>+COUNTIF(D270:AH271,"休")</f>
        <v>0</v>
      </c>
      <c r="AK269" s="4721" t="e">
        <f>IF(AJ270&gt;0.285,"",IF(AJ269&lt;AJ266,"←計画日数が足りません",""))</f>
        <v>#DIV/0!</v>
      </c>
      <c r="AM269" s="4860"/>
    </row>
    <row r="270" spans="1:39" s="4721" customFormat="1" ht="13.5" customHeight="1">
      <c r="A270" s="1135"/>
      <c r="C270" s="4836" t="s">
        <v>1899</v>
      </c>
      <c r="D270" s="4837"/>
      <c r="E270" s="4838"/>
      <c r="F270" s="4838"/>
      <c r="G270" s="4838"/>
      <c r="H270" s="4838"/>
      <c r="I270" s="4838"/>
      <c r="J270" s="4838"/>
      <c r="K270" s="4838"/>
      <c r="L270" s="4838"/>
      <c r="M270" s="4838"/>
      <c r="N270" s="4838"/>
      <c r="O270" s="4838"/>
      <c r="P270" s="4838"/>
      <c r="Q270" s="4838"/>
      <c r="R270" s="4838"/>
      <c r="S270" s="4838"/>
      <c r="T270" s="4838"/>
      <c r="U270" s="4838"/>
      <c r="V270" s="4838"/>
      <c r="W270" s="4838"/>
      <c r="X270" s="4838"/>
      <c r="Y270" s="4838"/>
      <c r="Z270" s="4838"/>
      <c r="AA270" s="4838"/>
      <c r="AB270" s="4838"/>
      <c r="AC270" s="4838"/>
      <c r="AD270" s="4838"/>
      <c r="AE270" s="4838"/>
      <c r="AF270" s="4838"/>
      <c r="AG270" s="4838"/>
      <c r="AH270" s="4839"/>
      <c r="AI270" s="4833" t="s">
        <v>1908</v>
      </c>
      <c r="AJ270" s="4840" t="e">
        <f>+AJ269/AJ268</f>
        <v>#DIV/0!</v>
      </c>
      <c r="AM270" s="4860"/>
    </row>
    <row r="271" spans="1:39" s="4721" customFormat="1">
      <c r="A271" s="1135"/>
      <c r="C271" s="4836"/>
      <c r="D271" s="4837"/>
      <c r="E271" s="4838"/>
      <c r="F271" s="4838"/>
      <c r="G271" s="4838"/>
      <c r="H271" s="4838"/>
      <c r="I271" s="4838"/>
      <c r="J271" s="4838"/>
      <c r="K271" s="4838"/>
      <c r="L271" s="4838"/>
      <c r="M271" s="4838"/>
      <c r="N271" s="4838"/>
      <c r="O271" s="4838"/>
      <c r="P271" s="4838"/>
      <c r="Q271" s="4838"/>
      <c r="R271" s="4838"/>
      <c r="S271" s="4838"/>
      <c r="T271" s="4838"/>
      <c r="U271" s="4838"/>
      <c r="V271" s="4838"/>
      <c r="W271" s="4838"/>
      <c r="X271" s="4838"/>
      <c r="Y271" s="4838"/>
      <c r="Z271" s="4838"/>
      <c r="AA271" s="4838"/>
      <c r="AB271" s="4838"/>
      <c r="AC271" s="4838"/>
      <c r="AD271" s="4838"/>
      <c r="AE271" s="4838"/>
      <c r="AF271" s="4838"/>
      <c r="AG271" s="4838"/>
      <c r="AH271" s="4839"/>
      <c r="AI271" s="4833" t="s">
        <v>1897</v>
      </c>
      <c r="AJ271" s="4834">
        <f>+COUNTA(D272:AH273)</f>
        <v>0</v>
      </c>
      <c r="AM271" s="4860"/>
    </row>
    <row r="272" spans="1:39" s="4721" customFormat="1">
      <c r="A272" s="1135"/>
      <c r="C272" s="4841" t="s">
        <v>1902</v>
      </c>
      <c r="D272" s="4842"/>
      <c r="E272" s="4843"/>
      <c r="F272" s="4843"/>
      <c r="G272" s="4843"/>
      <c r="H272" s="4843"/>
      <c r="I272" s="4843"/>
      <c r="J272" s="4843"/>
      <c r="K272" s="4843"/>
      <c r="L272" s="4843"/>
      <c r="M272" s="4843"/>
      <c r="N272" s="4843"/>
      <c r="O272" s="4843"/>
      <c r="P272" s="4843"/>
      <c r="Q272" s="4843"/>
      <c r="R272" s="4843"/>
      <c r="S272" s="4843"/>
      <c r="T272" s="4843"/>
      <c r="U272" s="4843"/>
      <c r="V272" s="4843"/>
      <c r="W272" s="4843"/>
      <c r="X272" s="4843"/>
      <c r="Y272" s="4843"/>
      <c r="Z272" s="4843"/>
      <c r="AA272" s="4843"/>
      <c r="AB272" s="4843"/>
      <c r="AC272" s="4843"/>
      <c r="AD272" s="4843"/>
      <c r="AE272" s="4843"/>
      <c r="AF272" s="4843"/>
      <c r="AG272" s="4843"/>
      <c r="AH272" s="4844"/>
      <c r="AI272" s="4845" t="s">
        <v>1909</v>
      </c>
      <c r="AJ272" s="4846" t="e">
        <f>+AJ271/AJ268</f>
        <v>#DIV/0!</v>
      </c>
      <c r="AM272" s="4623">
        <f>+COUNTIF(D270:AH271,"休")</f>
        <v>0</v>
      </c>
    </row>
    <row r="273" spans="1:39" s="4721" customFormat="1">
      <c r="A273" s="1135"/>
      <c r="C273" s="4847"/>
      <c r="D273" s="4848"/>
      <c r="E273" s="4849"/>
      <c r="F273" s="4849"/>
      <c r="G273" s="4849"/>
      <c r="H273" s="4849"/>
      <c r="I273" s="4849"/>
      <c r="J273" s="4849"/>
      <c r="K273" s="4849"/>
      <c r="L273" s="4849"/>
      <c r="M273" s="4849"/>
      <c r="N273" s="4849"/>
      <c r="O273" s="4849"/>
      <c r="P273" s="4849"/>
      <c r="Q273" s="4849"/>
      <c r="R273" s="4849"/>
      <c r="S273" s="4849"/>
      <c r="T273" s="4849"/>
      <c r="U273" s="4849"/>
      <c r="V273" s="4849"/>
      <c r="W273" s="4849"/>
      <c r="X273" s="4849"/>
      <c r="Y273" s="4849"/>
      <c r="Z273" s="4849"/>
      <c r="AA273" s="4849"/>
      <c r="AB273" s="4849"/>
      <c r="AC273" s="4849"/>
      <c r="AD273" s="4849"/>
      <c r="AE273" s="4849"/>
      <c r="AF273" s="4849"/>
      <c r="AG273" s="4849"/>
      <c r="AH273" s="4850"/>
      <c r="AI273" s="4851" t="s">
        <v>2018</v>
      </c>
      <c r="AJ273" s="4852" t="str">
        <f>IF(7&gt;AJ268,"対象外",IF(AJ271&gt;=AJ266,"OK","NG"))</f>
        <v>対象外</v>
      </c>
      <c r="AK273" s="4721" t="str">
        <f>IF(AJ273="対象外","←７日間に満たない期間は達成判定の対象外",IF(AJ273="NG","←月単位未達成","←月単位達成"))</f>
        <v>←７日間に満たない期間は達成判定の対象外</v>
      </c>
      <c r="AM273" s="4853" t="str">
        <f>IF(7&gt;AJ268,"対象外",IF(AM272&gt;=AJ266,"OK","NG"))</f>
        <v>対象外</v>
      </c>
    </row>
    <row r="274" spans="1:39" hidden="1">
      <c r="C274" s="4854" t="s">
        <v>2017</v>
      </c>
      <c r="D274" s="4760" t="e">
        <f t="shared" ref="D274:AH274" si="115">IF(AND(DAY(D266)&gt;=22,DAY(D266)&lt;=28,D267="土"),1,0)</f>
        <v>#VALUE!</v>
      </c>
      <c r="E274" s="4760" t="e">
        <f t="shared" si="115"/>
        <v>#VALUE!</v>
      </c>
      <c r="F274" s="4760" t="e">
        <f t="shared" si="115"/>
        <v>#VALUE!</v>
      </c>
      <c r="G274" s="4760" t="e">
        <f t="shared" si="115"/>
        <v>#VALUE!</v>
      </c>
      <c r="H274" s="4760" t="e">
        <f t="shared" si="115"/>
        <v>#VALUE!</v>
      </c>
      <c r="I274" s="4760" t="e">
        <f t="shared" si="115"/>
        <v>#VALUE!</v>
      </c>
      <c r="J274" s="4760" t="e">
        <f t="shared" si="115"/>
        <v>#VALUE!</v>
      </c>
      <c r="K274" s="4760" t="e">
        <f t="shared" si="115"/>
        <v>#VALUE!</v>
      </c>
      <c r="L274" s="4760" t="e">
        <f t="shared" si="115"/>
        <v>#VALUE!</v>
      </c>
      <c r="M274" s="4760" t="e">
        <f t="shared" si="115"/>
        <v>#VALUE!</v>
      </c>
      <c r="N274" s="4760" t="e">
        <f t="shared" si="115"/>
        <v>#VALUE!</v>
      </c>
      <c r="O274" s="4760" t="e">
        <f t="shared" si="115"/>
        <v>#VALUE!</v>
      </c>
      <c r="P274" s="4760" t="e">
        <f t="shared" si="115"/>
        <v>#VALUE!</v>
      </c>
      <c r="Q274" s="4760" t="e">
        <f t="shared" si="115"/>
        <v>#VALUE!</v>
      </c>
      <c r="R274" s="4760" t="e">
        <f t="shared" si="115"/>
        <v>#VALUE!</v>
      </c>
      <c r="S274" s="4760" t="e">
        <f t="shared" si="115"/>
        <v>#VALUE!</v>
      </c>
      <c r="T274" s="4760" t="e">
        <f t="shared" si="115"/>
        <v>#VALUE!</v>
      </c>
      <c r="U274" s="4760" t="e">
        <f t="shared" si="115"/>
        <v>#VALUE!</v>
      </c>
      <c r="V274" s="4760" t="e">
        <f t="shared" si="115"/>
        <v>#VALUE!</v>
      </c>
      <c r="W274" s="4760" t="e">
        <f t="shared" si="115"/>
        <v>#VALUE!</v>
      </c>
      <c r="X274" s="4760" t="e">
        <f t="shared" si="115"/>
        <v>#VALUE!</v>
      </c>
      <c r="Y274" s="4760" t="e">
        <f t="shared" si="115"/>
        <v>#VALUE!</v>
      </c>
      <c r="Z274" s="4760" t="e">
        <f t="shared" si="115"/>
        <v>#VALUE!</v>
      </c>
      <c r="AA274" s="4760" t="e">
        <f t="shared" si="115"/>
        <v>#VALUE!</v>
      </c>
      <c r="AB274" s="4760" t="e">
        <f t="shared" si="115"/>
        <v>#VALUE!</v>
      </c>
      <c r="AC274" s="4760" t="e">
        <f t="shared" si="115"/>
        <v>#VALUE!</v>
      </c>
      <c r="AD274" s="4760" t="e">
        <f t="shared" si="115"/>
        <v>#VALUE!</v>
      </c>
      <c r="AE274" s="4760" t="e">
        <f t="shared" si="115"/>
        <v>#VALUE!</v>
      </c>
      <c r="AF274" s="4760" t="e">
        <f t="shared" si="115"/>
        <v>#VALUE!</v>
      </c>
      <c r="AG274" s="4760" t="e">
        <f t="shared" si="115"/>
        <v>#VALUE!</v>
      </c>
      <c r="AH274" s="4760" t="e">
        <f t="shared" si="115"/>
        <v>#VALUE!</v>
      </c>
      <c r="AI274" s="4773" t="s">
        <v>2014</v>
      </c>
      <c r="AJ274" s="4855">
        <f>_xlfn.AGGREGATE(9,6,D274:AH274)</f>
        <v>0</v>
      </c>
      <c r="AK274" s="4721"/>
    </row>
    <row r="275" spans="1:39" hidden="1">
      <c r="C275" s="4854" t="s">
        <v>2016</v>
      </c>
      <c r="D275" s="4856" t="e">
        <f t="shared" ref="D275:AH275" si="116">IF(AND(DAY(D266)&gt;=22,DAY(D266)&lt;=28,D267="土",OR(D272="休",D272="雨")),1,0)</f>
        <v>#VALUE!</v>
      </c>
      <c r="E275" s="4856" t="e">
        <f t="shared" si="116"/>
        <v>#VALUE!</v>
      </c>
      <c r="F275" s="4856" t="e">
        <f t="shared" si="116"/>
        <v>#VALUE!</v>
      </c>
      <c r="G275" s="4856" t="e">
        <f t="shared" si="116"/>
        <v>#VALUE!</v>
      </c>
      <c r="H275" s="4856" t="e">
        <f t="shared" si="116"/>
        <v>#VALUE!</v>
      </c>
      <c r="I275" s="4856" t="e">
        <f t="shared" si="116"/>
        <v>#VALUE!</v>
      </c>
      <c r="J275" s="4856" t="e">
        <f t="shared" si="116"/>
        <v>#VALUE!</v>
      </c>
      <c r="K275" s="4856" t="e">
        <f t="shared" si="116"/>
        <v>#VALUE!</v>
      </c>
      <c r="L275" s="4856" t="e">
        <f t="shared" si="116"/>
        <v>#VALUE!</v>
      </c>
      <c r="M275" s="4856" t="e">
        <f t="shared" si="116"/>
        <v>#VALUE!</v>
      </c>
      <c r="N275" s="4856" t="e">
        <f t="shared" si="116"/>
        <v>#VALUE!</v>
      </c>
      <c r="O275" s="4856" t="e">
        <f t="shared" si="116"/>
        <v>#VALUE!</v>
      </c>
      <c r="P275" s="4856" t="e">
        <f t="shared" si="116"/>
        <v>#VALUE!</v>
      </c>
      <c r="Q275" s="4856" t="e">
        <f t="shared" si="116"/>
        <v>#VALUE!</v>
      </c>
      <c r="R275" s="4856" t="e">
        <f t="shared" si="116"/>
        <v>#VALUE!</v>
      </c>
      <c r="S275" s="4856" t="e">
        <f t="shared" si="116"/>
        <v>#VALUE!</v>
      </c>
      <c r="T275" s="4856" t="e">
        <f t="shared" si="116"/>
        <v>#VALUE!</v>
      </c>
      <c r="U275" s="4856" t="e">
        <f t="shared" si="116"/>
        <v>#VALUE!</v>
      </c>
      <c r="V275" s="4856" t="e">
        <f t="shared" si="116"/>
        <v>#VALUE!</v>
      </c>
      <c r="W275" s="4856" t="e">
        <f t="shared" si="116"/>
        <v>#VALUE!</v>
      </c>
      <c r="X275" s="4856" t="e">
        <f t="shared" si="116"/>
        <v>#VALUE!</v>
      </c>
      <c r="Y275" s="4856" t="e">
        <f t="shared" si="116"/>
        <v>#VALUE!</v>
      </c>
      <c r="Z275" s="4856" t="e">
        <f t="shared" si="116"/>
        <v>#VALUE!</v>
      </c>
      <c r="AA275" s="4856" t="e">
        <f t="shared" si="116"/>
        <v>#VALUE!</v>
      </c>
      <c r="AB275" s="4856" t="e">
        <f t="shared" si="116"/>
        <v>#VALUE!</v>
      </c>
      <c r="AC275" s="4856" t="e">
        <f t="shared" si="116"/>
        <v>#VALUE!</v>
      </c>
      <c r="AD275" s="4856" t="e">
        <f t="shared" si="116"/>
        <v>#VALUE!</v>
      </c>
      <c r="AE275" s="4856" t="e">
        <f t="shared" si="116"/>
        <v>#VALUE!</v>
      </c>
      <c r="AF275" s="4856" t="e">
        <f t="shared" si="116"/>
        <v>#VALUE!</v>
      </c>
      <c r="AG275" s="4856" t="e">
        <f t="shared" si="116"/>
        <v>#VALUE!</v>
      </c>
      <c r="AH275" s="4856" t="e">
        <f t="shared" si="116"/>
        <v>#VALUE!</v>
      </c>
      <c r="AI275" s="4857" t="s">
        <v>2012</v>
      </c>
      <c r="AJ275" s="4855">
        <f>_xlfn.AGGREGATE(9,6,D275:AH275)</f>
        <v>0</v>
      </c>
      <c r="AK275" s="4721"/>
    </row>
    <row r="276" spans="1:39" hidden="1">
      <c r="C276" s="4854" t="s">
        <v>2015</v>
      </c>
      <c r="D276" s="4760" t="e">
        <f t="shared" ref="D276:AH276" si="117">IF(AND(DAY(D266)&gt;=8,DAY(D266)&lt;=14,D267="土"),1,0)</f>
        <v>#VALUE!</v>
      </c>
      <c r="E276" s="4760" t="e">
        <f t="shared" si="117"/>
        <v>#VALUE!</v>
      </c>
      <c r="F276" s="4760" t="e">
        <f t="shared" si="117"/>
        <v>#VALUE!</v>
      </c>
      <c r="G276" s="4760" t="e">
        <f t="shared" si="117"/>
        <v>#VALUE!</v>
      </c>
      <c r="H276" s="4760" t="e">
        <f t="shared" si="117"/>
        <v>#VALUE!</v>
      </c>
      <c r="I276" s="4760" t="e">
        <f t="shared" si="117"/>
        <v>#VALUE!</v>
      </c>
      <c r="J276" s="4760" t="e">
        <f t="shared" si="117"/>
        <v>#VALUE!</v>
      </c>
      <c r="K276" s="4760" t="e">
        <f t="shared" si="117"/>
        <v>#VALUE!</v>
      </c>
      <c r="L276" s="4760" t="e">
        <f t="shared" si="117"/>
        <v>#VALUE!</v>
      </c>
      <c r="M276" s="4760" t="e">
        <f t="shared" si="117"/>
        <v>#VALUE!</v>
      </c>
      <c r="N276" s="4760" t="e">
        <f t="shared" si="117"/>
        <v>#VALUE!</v>
      </c>
      <c r="O276" s="4760" t="e">
        <f t="shared" si="117"/>
        <v>#VALUE!</v>
      </c>
      <c r="P276" s="4760" t="e">
        <f t="shared" si="117"/>
        <v>#VALUE!</v>
      </c>
      <c r="Q276" s="4760" t="e">
        <f t="shared" si="117"/>
        <v>#VALUE!</v>
      </c>
      <c r="R276" s="4760" t="e">
        <f t="shared" si="117"/>
        <v>#VALUE!</v>
      </c>
      <c r="S276" s="4760" t="e">
        <f t="shared" si="117"/>
        <v>#VALUE!</v>
      </c>
      <c r="T276" s="4760" t="e">
        <f t="shared" si="117"/>
        <v>#VALUE!</v>
      </c>
      <c r="U276" s="4760" t="e">
        <f t="shared" si="117"/>
        <v>#VALUE!</v>
      </c>
      <c r="V276" s="4760" t="e">
        <f t="shared" si="117"/>
        <v>#VALUE!</v>
      </c>
      <c r="W276" s="4760" t="e">
        <f t="shared" si="117"/>
        <v>#VALUE!</v>
      </c>
      <c r="X276" s="4760" t="e">
        <f t="shared" si="117"/>
        <v>#VALUE!</v>
      </c>
      <c r="Y276" s="4760" t="e">
        <f t="shared" si="117"/>
        <v>#VALUE!</v>
      </c>
      <c r="Z276" s="4760" t="e">
        <f t="shared" si="117"/>
        <v>#VALUE!</v>
      </c>
      <c r="AA276" s="4760" t="e">
        <f t="shared" si="117"/>
        <v>#VALUE!</v>
      </c>
      <c r="AB276" s="4760" t="e">
        <f t="shared" si="117"/>
        <v>#VALUE!</v>
      </c>
      <c r="AC276" s="4760" t="e">
        <f t="shared" si="117"/>
        <v>#VALUE!</v>
      </c>
      <c r="AD276" s="4760" t="e">
        <f t="shared" si="117"/>
        <v>#VALUE!</v>
      </c>
      <c r="AE276" s="4760" t="e">
        <f t="shared" si="117"/>
        <v>#VALUE!</v>
      </c>
      <c r="AF276" s="4760" t="e">
        <f t="shared" si="117"/>
        <v>#VALUE!</v>
      </c>
      <c r="AG276" s="4760" t="e">
        <f t="shared" si="117"/>
        <v>#VALUE!</v>
      </c>
      <c r="AH276" s="4760" t="e">
        <f t="shared" si="117"/>
        <v>#VALUE!</v>
      </c>
      <c r="AI276" s="4773" t="s">
        <v>2014</v>
      </c>
      <c r="AJ276" s="4855">
        <f>_xlfn.AGGREGATE(9,6,D276:AH276)</f>
        <v>0</v>
      </c>
      <c r="AK276" s="4721"/>
    </row>
    <row r="277" spans="1:39" hidden="1">
      <c r="C277" s="4854" t="s">
        <v>2013</v>
      </c>
      <c r="D277" s="4856" t="e">
        <f t="shared" ref="D277:AH277" si="118">IF(AND(DAY(D266)&gt;=8,DAY(D266)&lt;=14,D267="土",OR(D272="休",D272="雨")),1,0)</f>
        <v>#VALUE!</v>
      </c>
      <c r="E277" s="4856" t="e">
        <f t="shared" si="118"/>
        <v>#VALUE!</v>
      </c>
      <c r="F277" s="4856" t="e">
        <f t="shared" si="118"/>
        <v>#VALUE!</v>
      </c>
      <c r="G277" s="4856" t="e">
        <f t="shared" si="118"/>
        <v>#VALUE!</v>
      </c>
      <c r="H277" s="4856" t="e">
        <f t="shared" si="118"/>
        <v>#VALUE!</v>
      </c>
      <c r="I277" s="4856" t="e">
        <f t="shared" si="118"/>
        <v>#VALUE!</v>
      </c>
      <c r="J277" s="4856" t="e">
        <f t="shared" si="118"/>
        <v>#VALUE!</v>
      </c>
      <c r="K277" s="4856" t="e">
        <f t="shared" si="118"/>
        <v>#VALUE!</v>
      </c>
      <c r="L277" s="4856" t="e">
        <f t="shared" si="118"/>
        <v>#VALUE!</v>
      </c>
      <c r="M277" s="4856" t="e">
        <f t="shared" si="118"/>
        <v>#VALUE!</v>
      </c>
      <c r="N277" s="4856" t="e">
        <f t="shared" si="118"/>
        <v>#VALUE!</v>
      </c>
      <c r="O277" s="4856" t="e">
        <f t="shared" si="118"/>
        <v>#VALUE!</v>
      </c>
      <c r="P277" s="4856" t="e">
        <f t="shared" si="118"/>
        <v>#VALUE!</v>
      </c>
      <c r="Q277" s="4856" t="e">
        <f t="shared" si="118"/>
        <v>#VALUE!</v>
      </c>
      <c r="R277" s="4856" t="e">
        <f t="shared" si="118"/>
        <v>#VALUE!</v>
      </c>
      <c r="S277" s="4856" t="e">
        <f t="shared" si="118"/>
        <v>#VALUE!</v>
      </c>
      <c r="T277" s="4856" t="e">
        <f t="shared" si="118"/>
        <v>#VALUE!</v>
      </c>
      <c r="U277" s="4856" t="e">
        <f t="shared" si="118"/>
        <v>#VALUE!</v>
      </c>
      <c r="V277" s="4856" t="e">
        <f t="shared" si="118"/>
        <v>#VALUE!</v>
      </c>
      <c r="W277" s="4856" t="e">
        <f t="shared" si="118"/>
        <v>#VALUE!</v>
      </c>
      <c r="X277" s="4856" t="e">
        <f t="shared" si="118"/>
        <v>#VALUE!</v>
      </c>
      <c r="Y277" s="4856" t="e">
        <f t="shared" si="118"/>
        <v>#VALUE!</v>
      </c>
      <c r="Z277" s="4856" t="e">
        <f t="shared" si="118"/>
        <v>#VALUE!</v>
      </c>
      <c r="AA277" s="4856" t="e">
        <f t="shared" si="118"/>
        <v>#VALUE!</v>
      </c>
      <c r="AB277" s="4856" t="e">
        <f t="shared" si="118"/>
        <v>#VALUE!</v>
      </c>
      <c r="AC277" s="4856" t="e">
        <f t="shared" si="118"/>
        <v>#VALUE!</v>
      </c>
      <c r="AD277" s="4856" t="e">
        <f t="shared" si="118"/>
        <v>#VALUE!</v>
      </c>
      <c r="AE277" s="4856" t="e">
        <f t="shared" si="118"/>
        <v>#VALUE!</v>
      </c>
      <c r="AF277" s="4856" t="e">
        <f t="shared" si="118"/>
        <v>#VALUE!</v>
      </c>
      <c r="AG277" s="4856" t="e">
        <f t="shared" si="118"/>
        <v>#VALUE!</v>
      </c>
      <c r="AH277" s="4856" t="e">
        <f t="shared" si="118"/>
        <v>#VALUE!</v>
      </c>
      <c r="AI277" s="4857" t="s">
        <v>2012</v>
      </c>
      <c r="AJ277" s="4855">
        <f>_xlfn.AGGREGATE(9,6,D277:AH277)</f>
        <v>0</v>
      </c>
      <c r="AK277" s="4721"/>
    </row>
    <row r="278" spans="1:39" s="4721" customFormat="1">
      <c r="A278" s="1135"/>
      <c r="C278" s="4616"/>
      <c r="D278" s="4616"/>
      <c r="E278" s="4616"/>
      <c r="F278" s="4616"/>
      <c r="G278" s="4616"/>
      <c r="H278" s="4616"/>
      <c r="I278" s="4616"/>
      <c r="J278" s="4616"/>
      <c r="K278" s="4616"/>
      <c r="L278" s="4616"/>
      <c r="M278" s="4616"/>
      <c r="N278" s="4616"/>
      <c r="O278" s="4616"/>
      <c r="P278" s="4616"/>
      <c r="Q278" s="4616"/>
      <c r="R278" s="4616"/>
      <c r="S278" s="4616"/>
      <c r="T278" s="4616"/>
      <c r="U278" s="4616"/>
      <c r="V278" s="4616"/>
      <c r="W278" s="4616"/>
      <c r="X278" s="4616"/>
      <c r="Y278" s="4616"/>
      <c r="Z278" s="4616"/>
      <c r="AA278" s="4616"/>
      <c r="AB278" s="4616"/>
      <c r="AC278" s="4616"/>
      <c r="AD278" s="4616"/>
      <c r="AE278" s="4616"/>
      <c r="AF278" s="4616"/>
      <c r="AG278" s="4616"/>
      <c r="AH278" s="4616"/>
      <c r="AJ278" s="4616"/>
      <c r="AM278" s="4860"/>
    </row>
    <row r="279" spans="1:39" hidden="1">
      <c r="D279" s="4529" t="e">
        <f>YEAR(D282)</f>
        <v>#VALUE!</v>
      </c>
      <c r="E279" s="4529" t="e">
        <f>MONTH(D282)</f>
        <v>#VALUE!</v>
      </c>
    </row>
    <row r="280" spans="1:39">
      <c r="C280" s="4717" t="s">
        <v>2022</v>
      </c>
      <c r="D280" s="4628" t="e">
        <f>D282</f>
        <v>#VALUE!</v>
      </c>
      <c r="E280" s="4629"/>
      <c r="F280" s="4629"/>
      <c r="G280" s="4629"/>
      <c r="H280" s="4629"/>
      <c r="I280" s="4629"/>
      <c r="J280" s="4629"/>
      <c r="K280" s="4629"/>
      <c r="L280" s="4629"/>
      <c r="M280" s="4629"/>
      <c r="N280" s="4629"/>
      <c r="O280" s="4629"/>
      <c r="P280" s="4629"/>
      <c r="Q280" s="4629"/>
      <c r="R280" s="4629"/>
      <c r="S280" s="4629"/>
      <c r="T280" s="4629"/>
      <c r="U280" s="4629"/>
      <c r="V280" s="4629"/>
      <c r="W280" s="4629"/>
      <c r="X280" s="4629"/>
      <c r="Y280" s="4629"/>
      <c r="Z280" s="4629"/>
      <c r="AA280" s="4629"/>
      <c r="AB280" s="4629"/>
      <c r="AC280" s="4629"/>
      <c r="AD280" s="4629"/>
      <c r="AE280" s="4629"/>
      <c r="AF280" s="4629"/>
      <c r="AG280" s="4629"/>
      <c r="AH280" s="4629"/>
      <c r="AI280" s="4629"/>
      <c r="AJ280" s="4824"/>
    </row>
    <row r="281" spans="1:39" hidden="1">
      <c r="C281" s="4718"/>
      <c r="D281" s="4640" t="e">
        <f>DATE($D279,$E279,1)</f>
        <v>#VALUE!</v>
      </c>
      <c r="E281" s="4640" t="e">
        <f t="shared" ref="E281:AH281" si="119">D281+1</f>
        <v>#VALUE!</v>
      </c>
      <c r="F281" s="4640" t="e">
        <f t="shared" si="119"/>
        <v>#VALUE!</v>
      </c>
      <c r="G281" s="4640" t="e">
        <f t="shared" si="119"/>
        <v>#VALUE!</v>
      </c>
      <c r="H281" s="4640" t="e">
        <f t="shared" si="119"/>
        <v>#VALUE!</v>
      </c>
      <c r="I281" s="4640" t="e">
        <f t="shared" si="119"/>
        <v>#VALUE!</v>
      </c>
      <c r="J281" s="4640" t="e">
        <f t="shared" si="119"/>
        <v>#VALUE!</v>
      </c>
      <c r="K281" s="4640" t="e">
        <f t="shared" si="119"/>
        <v>#VALUE!</v>
      </c>
      <c r="L281" s="4640" t="e">
        <f t="shared" si="119"/>
        <v>#VALUE!</v>
      </c>
      <c r="M281" s="4640" t="e">
        <f t="shared" si="119"/>
        <v>#VALUE!</v>
      </c>
      <c r="N281" s="4640" t="e">
        <f t="shared" si="119"/>
        <v>#VALUE!</v>
      </c>
      <c r="O281" s="4640" t="e">
        <f t="shared" si="119"/>
        <v>#VALUE!</v>
      </c>
      <c r="P281" s="4640" t="e">
        <f t="shared" si="119"/>
        <v>#VALUE!</v>
      </c>
      <c r="Q281" s="4640" t="e">
        <f t="shared" si="119"/>
        <v>#VALUE!</v>
      </c>
      <c r="R281" s="4640" t="e">
        <f t="shared" si="119"/>
        <v>#VALUE!</v>
      </c>
      <c r="S281" s="4640" t="e">
        <f t="shared" si="119"/>
        <v>#VALUE!</v>
      </c>
      <c r="T281" s="4640" t="e">
        <f t="shared" si="119"/>
        <v>#VALUE!</v>
      </c>
      <c r="U281" s="4640" t="e">
        <f t="shared" si="119"/>
        <v>#VALUE!</v>
      </c>
      <c r="V281" s="4640" t="e">
        <f t="shared" si="119"/>
        <v>#VALUE!</v>
      </c>
      <c r="W281" s="4640" t="e">
        <f t="shared" si="119"/>
        <v>#VALUE!</v>
      </c>
      <c r="X281" s="4640" t="e">
        <f t="shared" si="119"/>
        <v>#VALUE!</v>
      </c>
      <c r="Y281" s="4640" t="e">
        <f t="shared" si="119"/>
        <v>#VALUE!</v>
      </c>
      <c r="Z281" s="4640" t="e">
        <f t="shared" si="119"/>
        <v>#VALUE!</v>
      </c>
      <c r="AA281" s="4640" t="e">
        <f t="shared" si="119"/>
        <v>#VALUE!</v>
      </c>
      <c r="AB281" s="4640" t="e">
        <f t="shared" si="119"/>
        <v>#VALUE!</v>
      </c>
      <c r="AC281" s="4640" t="e">
        <f t="shared" si="119"/>
        <v>#VALUE!</v>
      </c>
      <c r="AD281" s="4640" t="e">
        <f t="shared" si="119"/>
        <v>#VALUE!</v>
      </c>
      <c r="AE281" s="4640" t="e">
        <f t="shared" si="119"/>
        <v>#VALUE!</v>
      </c>
      <c r="AF281" s="4640" t="e">
        <f t="shared" si="119"/>
        <v>#VALUE!</v>
      </c>
      <c r="AG281" s="4640" t="e">
        <f t="shared" si="119"/>
        <v>#VALUE!</v>
      </c>
      <c r="AH281" s="4640" t="e">
        <f t="shared" si="119"/>
        <v>#VALUE!</v>
      </c>
      <c r="AI281" s="4858"/>
      <c r="AJ281" s="4859"/>
    </row>
    <row r="282" spans="1:39">
      <c r="C282" s="4719" t="s">
        <v>1655</v>
      </c>
      <c r="D282" s="4720" t="e">
        <f>IF(EDATE(D265,1)&gt;$H$5,"",EDATE(D265,1))</f>
        <v>#VALUE!</v>
      </c>
      <c r="E282" s="4640" t="e">
        <f t="shared" ref="E282:AH282" si="120">IF(E281&gt;$H$5,"",IF(D282=EOMONTH(DATE($D279,$E279,1),0),"",IF(D282="","",D282+1)))</f>
        <v>#VALUE!</v>
      </c>
      <c r="F282" s="4640" t="e">
        <f t="shared" si="120"/>
        <v>#VALUE!</v>
      </c>
      <c r="G282" s="4640" t="e">
        <f t="shared" si="120"/>
        <v>#VALUE!</v>
      </c>
      <c r="H282" s="4640" t="e">
        <f t="shared" si="120"/>
        <v>#VALUE!</v>
      </c>
      <c r="I282" s="4640" t="e">
        <f t="shared" si="120"/>
        <v>#VALUE!</v>
      </c>
      <c r="J282" s="4640" t="e">
        <f t="shared" si="120"/>
        <v>#VALUE!</v>
      </c>
      <c r="K282" s="4640" t="e">
        <f t="shared" si="120"/>
        <v>#VALUE!</v>
      </c>
      <c r="L282" s="4640" t="e">
        <f t="shared" si="120"/>
        <v>#VALUE!</v>
      </c>
      <c r="M282" s="4640" t="e">
        <f t="shared" si="120"/>
        <v>#VALUE!</v>
      </c>
      <c r="N282" s="4640" t="e">
        <f t="shared" si="120"/>
        <v>#VALUE!</v>
      </c>
      <c r="O282" s="4640" t="e">
        <f t="shared" si="120"/>
        <v>#VALUE!</v>
      </c>
      <c r="P282" s="4640" t="e">
        <f t="shared" si="120"/>
        <v>#VALUE!</v>
      </c>
      <c r="Q282" s="4640" t="e">
        <f t="shared" si="120"/>
        <v>#VALUE!</v>
      </c>
      <c r="R282" s="4640" t="e">
        <f t="shared" si="120"/>
        <v>#VALUE!</v>
      </c>
      <c r="S282" s="4640" t="e">
        <f t="shared" si="120"/>
        <v>#VALUE!</v>
      </c>
      <c r="T282" s="4640" t="e">
        <f t="shared" si="120"/>
        <v>#VALUE!</v>
      </c>
      <c r="U282" s="4640" t="e">
        <f t="shared" si="120"/>
        <v>#VALUE!</v>
      </c>
      <c r="V282" s="4640" t="e">
        <f t="shared" si="120"/>
        <v>#VALUE!</v>
      </c>
      <c r="W282" s="4640" t="e">
        <f t="shared" si="120"/>
        <v>#VALUE!</v>
      </c>
      <c r="X282" s="4640" t="e">
        <f t="shared" si="120"/>
        <v>#VALUE!</v>
      </c>
      <c r="Y282" s="4640" t="e">
        <f t="shared" si="120"/>
        <v>#VALUE!</v>
      </c>
      <c r="Z282" s="4640" t="e">
        <f t="shared" si="120"/>
        <v>#VALUE!</v>
      </c>
      <c r="AA282" s="4640" t="e">
        <f t="shared" si="120"/>
        <v>#VALUE!</v>
      </c>
      <c r="AB282" s="4640" t="e">
        <f t="shared" si="120"/>
        <v>#VALUE!</v>
      </c>
      <c r="AC282" s="4640" t="e">
        <f t="shared" si="120"/>
        <v>#VALUE!</v>
      </c>
      <c r="AD282" s="4640" t="e">
        <f t="shared" si="120"/>
        <v>#VALUE!</v>
      </c>
      <c r="AE282" s="4640" t="e">
        <f t="shared" si="120"/>
        <v>#VALUE!</v>
      </c>
      <c r="AF282" s="4640" t="e">
        <f t="shared" si="120"/>
        <v>#VALUE!</v>
      </c>
      <c r="AG282" s="4640" t="e">
        <f t="shared" si="120"/>
        <v>#VALUE!</v>
      </c>
      <c r="AH282" s="4640" t="e">
        <f t="shared" si="120"/>
        <v>#VALUE!</v>
      </c>
      <c r="AI282" s="4827" t="s">
        <v>2021</v>
      </c>
      <c r="AJ282" s="4828">
        <f>+COUNTIFS(D283:AH283,"土",D284:AH284,"")+COUNTIFS(D283:AH283,"日",D284:AH284,"")</f>
        <v>0</v>
      </c>
    </row>
    <row r="283" spans="1:39" s="4721" customFormat="1">
      <c r="A283" s="1135"/>
      <c r="C283" s="4722" t="s">
        <v>1905</v>
      </c>
      <c r="D283" s="4723" t="str">
        <f t="shared" ref="D283:AH283" si="121">IFERROR(TEXT(WEEKDAY(+D282),"aaa"),"")</f>
        <v/>
      </c>
      <c r="E283" s="4723" t="str">
        <f t="shared" si="121"/>
        <v/>
      </c>
      <c r="F283" s="4723" t="str">
        <f t="shared" si="121"/>
        <v/>
      </c>
      <c r="G283" s="4723" t="str">
        <f t="shared" si="121"/>
        <v/>
      </c>
      <c r="H283" s="4723" t="str">
        <f t="shared" si="121"/>
        <v/>
      </c>
      <c r="I283" s="4723" t="str">
        <f t="shared" si="121"/>
        <v/>
      </c>
      <c r="J283" s="4723" t="str">
        <f t="shared" si="121"/>
        <v/>
      </c>
      <c r="K283" s="4723" t="str">
        <f t="shared" si="121"/>
        <v/>
      </c>
      <c r="L283" s="4723" t="str">
        <f t="shared" si="121"/>
        <v/>
      </c>
      <c r="M283" s="4723" t="str">
        <f t="shared" si="121"/>
        <v/>
      </c>
      <c r="N283" s="4723" t="str">
        <f t="shared" si="121"/>
        <v/>
      </c>
      <c r="O283" s="4723" t="str">
        <f t="shared" si="121"/>
        <v/>
      </c>
      <c r="P283" s="4723" t="str">
        <f t="shared" si="121"/>
        <v/>
      </c>
      <c r="Q283" s="4723" t="str">
        <f t="shared" si="121"/>
        <v/>
      </c>
      <c r="R283" s="4723" t="str">
        <f t="shared" si="121"/>
        <v/>
      </c>
      <c r="S283" s="4723" t="str">
        <f t="shared" si="121"/>
        <v/>
      </c>
      <c r="T283" s="4723" t="str">
        <f t="shared" si="121"/>
        <v/>
      </c>
      <c r="U283" s="4723" t="str">
        <f t="shared" si="121"/>
        <v/>
      </c>
      <c r="V283" s="4723" t="str">
        <f t="shared" si="121"/>
        <v/>
      </c>
      <c r="W283" s="4723" t="str">
        <f t="shared" si="121"/>
        <v/>
      </c>
      <c r="X283" s="4723" t="str">
        <f t="shared" si="121"/>
        <v/>
      </c>
      <c r="Y283" s="4723" t="str">
        <f t="shared" si="121"/>
        <v/>
      </c>
      <c r="Z283" s="4723" t="str">
        <f t="shared" si="121"/>
        <v/>
      </c>
      <c r="AA283" s="4723" t="str">
        <f t="shared" si="121"/>
        <v/>
      </c>
      <c r="AB283" s="4723" t="str">
        <f t="shared" si="121"/>
        <v/>
      </c>
      <c r="AC283" s="4723" t="str">
        <f t="shared" si="121"/>
        <v/>
      </c>
      <c r="AD283" s="4723" t="str">
        <f t="shared" si="121"/>
        <v/>
      </c>
      <c r="AE283" s="4723" t="str">
        <f t="shared" si="121"/>
        <v/>
      </c>
      <c r="AF283" s="4723" t="str">
        <f t="shared" si="121"/>
        <v/>
      </c>
      <c r="AG283" s="4723" t="str">
        <f t="shared" si="121"/>
        <v/>
      </c>
      <c r="AH283" s="4723" t="str">
        <f t="shared" si="121"/>
        <v/>
      </c>
      <c r="AI283" s="4827" t="s">
        <v>2020</v>
      </c>
      <c r="AJ283" s="4828">
        <f>+COUNTIF(D284:AH284,"夏休")+COUNTIF(D284:AH284,"冬休")+COUNTIF(D284:AH284,"中止")</f>
        <v>0</v>
      </c>
      <c r="AM283" s="4860"/>
    </row>
    <row r="284" spans="1:39" s="4721" customFormat="1" ht="13.5" customHeight="1">
      <c r="A284" s="1135"/>
      <c r="C284" s="4829" t="s">
        <v>2019</v>
      </c>
      <c r="D284" s="4830"/>
      <c r="E284" s="4831"/>
      <c r="F284" s="4831"/>
      <c r="G284" s="4831"/>
      <c r="H284" s="4831"/>
      <c r="I284" s="4831"/>
      <c r="J284" s="4831"/>
      <c r="K284" s="4831"/>
      <c r="L284" s="4831"/>
      <c r="M284" s="4831"/>
      <c r="N284" s="4831"/>
      <c r="O284" s="4831"/>
      <c r="P284" s="4831"/>
      <c r="Q284" s="4831"/>
      <c r="R284" s="4831"/>
      <c r="S284" s="4831"/>
      <c r="T284" s="4831"/>
      <c r="U284" s="4831"/>
      <c r="V284" s="4831"/>
      <c r="W284" s="4831"/>
      <c r="X284" s="4831"/>
      <c r="Y284" s="4831"/>
      <c r="Z284" s="4831"/>
      <c r="AA284" s="4831"/>
      <c r="AB284" s="4831"/>
      <c r="AC284" s="4831"/>
      <c r="AD284" s="4831"/>
      <c r="AE284" s="4831"/>
      <c r="AF284" s="4831"/>
      <c r="AG284" s="4831"/>
      <c r="AH284" s="4832"/>
      <c r="AI284" s="4833" t="s">
        <v>1906</v>
      </c>
      <c r="AJ284" s="4834">
        <f>COUNT(D282:AH282)-AJ283</f>
        <v>0</v>
      </c>
      <c r="AM284" s="4860"/>
    </row>
    <row r="285" spans="1:39" s="4721" customFormat="1" ht="13.5" customHeight="1">
      <c r="A285" s="1135"/>
      <c r="C285" s="4835"/>
      <c r="D285" s="4830"/>
      <c r="E285" s="4831"/>
      <c r="F285" s="4831"/>
      <c r="G285" s="4831"/>
      <c r="H285" s="4831"/>
      <c r="I285" s="4831"/>
      <c r="J285" s="4831"/>
      <c r="K285" s="4831"/>
      <c r="L285" s="4831"/>
      <c r="M285" s="4831"/>
      <c r="N285" s="4831"/>
      <c r="O285" s="4831"/>
      <c r="P285" s="4831"/>
      <c r="Q285" s="4831"/>
      <c r="R285" s="4831"/>
      <c r="S285" s="4831"/>
      <c r="T285" s="4831"/>
      <c r="U285" s="4831"/>
      <c r="V285" s="4831"/>
      <c r="W285" s="4831"/>
      <c r="X285" s="4831"/>
      <c r="Y285" s="4831"/>
      <c r="Z285" s="4831"/>
      <c r="AA285" s="4831"/>
      <c r="AB285" s="4831"/>
      <c r="AC285" s="4831"/>
      <c r="AD285" s="4831"/>
      <c r="AE285" s="4831"/>
      <c r="AF285" s="4831"/>
      <c r="AG285" s="4831"/>
      <c r="AH285" s="4832"/>
      <c r="AI285" s="4833" t="s">
        <v>1907</v>
      </c>
      <c r="AJ285" s="4834">
        <f>+COUNTIF(D286:AH287,"休")</f>
        <v>0</v>
      </c>
      <c r="AK285" s="4721" t="e">
        <f>IF(AJ286&gt;0.285,"",IF(AJ285&lt;AJ282,"←計画日数が足りません",""))</f>
        <v>#DIV/0!</v>
      </c>
      <c r="AM285" s="4860"/>
    </row>
    <row r="286" spans="1:39" s="4721" customFormat="1" ht="13.5" customHeight="1">
      <c r="A286" s="1135"/>
      <c r="C286" s="4836" t="s">
        <v>1899</v>
      </c>
      <c r="D286" s="4837"/>
      <c r="E286" s="4838"/>
      <c r="F286" s="4838"/>
      <c r="G286" s="4838"/>
      <c r="H286" s="4838"/>
      <c r="I286" s="4838"/>
      <c r="J286" s="4838"/>
      <c r="K286" s="4838"/>
      <c r="L286" s="4838"/>
      <c r="M286" s="4838"/>
      <c r="N286" s="4838"/>
      <c r="O286" s="4838"/>
      <c r="P286" s="4838"/>
      <c r="Q286" s="4838"/>
      <c r="R286" s="4838"/>
      <c r="S286" s="4838"/>
      <c r="T286" s="4838"/>
      <c r="U286" s="4838"/>
      <c r="V286" s="4838"/>
      <c r="W286" s="4838"/>
      <c r="X286" s="4838"/>
      <c r="Y286" s="4838"/>
      <c r="Z286" s="4838"/>
      <c r="AA286" s="4838"/>
      <c r="AB286" s="4838"/>
      <c r="AC286" s="4838"/>
      <c r="AD286" s="4838"/>
      <c r="AE286" s="4838"/>
      <c r="AF286" s="4838"/>
      <c r="AG286" s="4838"/>
      <c r="AH286" s="4839"/>
      <c r="AI286" s="4833" t="s">
        <v>1908</v>
      </c>
      <c r="AJ286" s="4840" t="e">
        <f>+AJ285/AJ284</f>
        <v>#DIV/0!</v>
      </c>
      <c r="AM286" s="4860"/>
    </row>
    <row r="287" spans="1:39" s="4721" customFormat="1">
      <c r="A287" s="1135"/>
      <c r="C287" s="4836"/>
      <c r="D287" s="4837"/>
      <c r="E287" s="4838"/>
      <c r="F287" s="4838"/>
      <c r="G287" s="4838"/>
      <c r="H287" s="4838"/>
      <c r="I287" s="4838"/>
      <c r="J287" s="4838"/>
      <c r="K287" s="4838"/>
      <c r="L287" s="4838"/>
      <c r="M287" s="4838"/>
      <c r="N287" s="4838"/>
      <c r="O287" s="4838"/>
      <c r="P287" s="4838"/>
      <c r="Q287" s="4838"/>
      <c r="R287" s="4838"/>
      <c r="S287" s="4838"/>
      <c r="T287" s="4838"/>
      <c r="U287" s="4838"/>
      <c r="V287" s="4838"/>
      <c r="W287" s="4838"/>
      <c r="X287" s="4838"/>
      <c r="Y287" s="4838"/>
      <c r="Z287" s="4838"/>
      <c r="AA287" s="4838"/>
      <c r="AB287" s="4838"/>
      <c r="AC287" s="4838"/>
      <c r="AD287" s="4838"/>
      <c r="AE287" s="4838"/>
      <c r="AF287" s="4838"/>
      <c r="AG287" s="4838"/>
      <c r="AH287" s="4839"/>
      <c r="AI287" s="4833" t="s">
        <v>1897</v>
      </c>
      <c r="AJ287" s="4834">
        <f>+COUNTA(D288:AH289)</f>
        <v>0</v>
      </c>
      <c r="AM287" s="4860"/>
    </row>
    <row r="288" spans="1:39" s="4721" customFormat="1">
      <c r="A288" s="1135"/>
      <c r="C288" s="4841" t="s">
        <v>1902</v>
      </c>
      <c r="D288" s="4842"/>
      <c r="E288" s="4843"/>
      <c r="F288" s="4843"/>
      <c r="G288" s="4843"/>
      <c r="H288" s="4843"/>
      <c r="I288" s="4843"/>
      <c r="J288" s="4843"/>
      <c r="K288" s="4843"/>
      <c r="L288" s="4843"/>
      <c r="M288" s="4843"/>
      <c r="N288" s="4843"/>
      <c r="O288" s="4843"/>
      <c r="P288" s="4843"/>
      <c r="Q288" s="4843"/>
      <c r="R288" s="4843"/>
      <c r="S288" s="4843"/>
      <c r="T288" s="4843"/>
      <c r="U288" s="4843"/>
      <c r="V288" s="4843"/>
      <c r="W288" s="4843"/>
      <c r="X288" s="4843"/>
      <c r="Y288" s="4843"/>
      <c r="Z288" s="4843"/>
      <c r="AA288" s="4843"/>
      <c r="AB288" s="4843"/>
      <c r="AC288" s="4843"/>
      <c r="AD288" s="4843"/>
      <c r="AE288" s="4843"/>
      <c r="AF288" s="4843"/>
      <c r="AG288" s="4843"/>
      <c r="AH288" s="4844"/>
      <c r="AI288" s="4845" t="s">
        <v>1909</v>
      </c>
      <c r="AJ288" s="4846" t="e">
        <f>+AJ287/AJ284</f>
        <v>#DIV/0!</v>
      </c>
      <c r="AM288" s="4623">
        <f>+COUNTIF(D286:AH287,"休")</f>
        <v>0</v>
      </c>
    </row>
    <row r="289" spans="1:39" s="4721" customFormat="1">
      <c r="A289" s="1135"/>
      <c r="C289" s="4847"/>
      <c r="D289" s="4848"/>
      <c r="E289" s="4849"/>
      <c r="F289" s="4849"/>
      <c r="G289" s="4849"/>
      <c r="H289" s="4849"/>
      <c r="I289" s="4849"/>
      <c r="J289" s="4849"/>
      <c r="K289" s="4849"/>
      <c r="L289" s="4849"/>
      <c r="M289" s="4849"/>
      <c r="N289" s="4849"/>
      <c r="O289" s="4849"/>
      <c r="P289" s="4849"/>
      <c r="Q289" s="4849"/>
      <c r="R289" s="4849"/>
      <c r="S289" s="4849"/>
      <c r="T289" s="4849"/>
      <c r="U289" s="4849"/>
      <c r="V289" s="4849"/>
      <c r="W289" s="4849"/>
      <c r="X289" s="4849"/>
      <c r="Y289" s="4849"/>
      <c r="Z289" s="4849"/>
      <c r="AA289" s="4849"/>
      <c r="AB289" s="4849"/>
      <c r="AC289" s="4849"/>
      <c r="AD289" s="4849"/>
      <c r="AE289" s="4849"/>
      <c r="AF289" s="4849"/>
      <c r="AG289" s="4849"/>
      <c r="AH289" s="4850"/>
      <c r="AI289" s="4851" t="s">
        <v>2018</v>
      </c>
      <c r="AJ289" s="4852" t="str">
        <f>IF(7&gt;AJ284,"対象外",IF(AJ287&gt;=AJ282,"OK","NG"))</f>
        <v>対象外</v>
      </c>
      <c r="AK289" s="4721" t="str">
        <f>IF(AJ289="対象外","←７日間に満たない期間は達成判定の対象外",IF(AJ289="NG","←月単位未達成","←月単位達成"))</f>
        <v>←７日間に満たない期間は達成判定の対象外</v>
      </c>
      <c r="AM289" s="4853" t="str">
        <f>IF(7&gt;AJ284,"対象外",IF(AM288&gt;=AJ282,"OK","NG"))</f>
        <v>対象外</v>
      </c>
    </row>
    <row r="290" spans="1:39" hidden="1">
      <c r="C290" s="4854" t="s">
        <v>2017</v>
      </c>
      <c r="D290" s="4760" t="e">
        <f t="shared" ref="D290:AH290" si="122">IF(AND(DAY(D282)&gt;=22,DAY(D282)&lt;=28,D283="土"),1,0)</f>
        <v>#VALUE!</v>
      </c>
      <c r="E290" s="4760" t="e">
        <f t="shared" si="122"/>
        <v>#VALUE!</v>
      </c>
      <c r="F290" s="4760" t="e">
        <f t="shared" si="122"/>
        <v>#VALUE!</v>
      </c>
      <c r="G290" s="4760" t="e">
        <f t="shared" si="122"/>
        <v>#VALUE!</v>
      </c>
      <c r="H290" s="4760" t="e">
        <f t="shared" si="122"/>
        <v>#VALUE!</v>
      </c>
      <c r="I290" s="4760" t="e">
        <f t="shared" si="122"/>
        <v>#VALUE!</v>
      </c>
      <c r="J290" s="4760" t="e">
        <f t="shared" si="122"/>
        <v>#VALUE!</v>
      </c>
      <c r="K290" s="4760" t="e">
        <f t="shared" si="122"/>
        <v>#VALUE!</v>
      </c>
      <c r="L290" s="4760" t="e">
        <f t="shared" si="122"/>
        <v>#VALUE!</v>
      </c>
      <c r="M290" s="4760" t="e">
        <f t="shared" si="122"/>
        <v>#VALUE!</v>
      </c>
      <c r="N290" s="4760" t="e">
        <f t="shared" si="122"/>
        <v>#VALUE!</v>
      </c>
      <c r="O290" s="4760" t="e">
        <f t="shared" si="122"/>
        <v>#VALUE!</v>
      </c>
      <c r="P290" s="4760" t="e">
        <f t="shared" si="122"/>
        <v>#VALUE!</v>
      </c>
      <c r="Q290" s="4760" t="e">
        <f t="shared" si="122"/>
        <v>#VALUE!</v>
      </c>
      <c r="R290" s="4760" t="e">
        <f t="shared" si="122"/>
        <v>#VALUE!</v>
      </c>
      <c r="S290" s="4760" t="e">
        <f t="shared" si="122"/>
        <v>#VALUE!</v>
      </c>
      <c r="T290" s="4760" t="e">
        <f t="shared" si="122"/>
        <v>#VALUE!</v>
      </c>
      <c r="U290" s="4760" t="e">
        <f t="shared" si="122"/>
        <v>#VALUE!</v>
      </c>
      <c r="V290" s="4760" t="e">
        <f t="shared" si="122"/>
        <v>#VALUE!</v>
      </c>
      <c r="W290" s="4760" t="e">
        <f t="shared" si="122"/>
        <v>#VALUE!</v>
      </c>
      <c r="X290" s="4760" t="e">
        <f t="shared" si="122"/>
        <v>#VALUE!</v>
      </c>
      <c r="Y290" s="4760" t="e">
        <f t="shared" si="122"/>
        <v>#VALUE!</v>
      </c>
      <c r="Z290" s="4760" t="e">
        <f t="shared" si="122"/>
        <v>#VALUE!</v>
      </c>
      <c r="AA290" s="4760" t="e">
        <f t="shared" si="122"/>
        <v>#VALUE!</v>
      </c>
      <c r="AB290" s="4760" t="e">
        <f t="shared" si="122"/>
        <v>#VALUE!</v>
      </c>
      <c r="AC290" s="4760" t="e">
        <f t="shared" si="122"/>
        <v>#VALUE!</v>
      </c>
      <c r="AD290" s="4760" t="e">
        <f t="shared" si="122"/>
        <v>#VALUE!</v>
      </c>
      <c r="AE290" s="4760" t="e">
        <f t="shared" si="122"/>
        <v>#VALUE!</v>
      </c>
      <c r="AF290" s="4760" t="e">
        <f t="shared" si="122"/>
        <v>#VALUE!</v>
      </c>
      <c r="AG290" s="4760" t="e">
        <f t="shared" si="122"/>
        <v>#VALUE!</v>
      </c>
      <c r="AH290" s="4760" t="e">
        <f t="shared" si="122"/>
        <v>#VALUE!</v>
      </c>
      <c r="AI290" s="4773" t="s">
        <v>2014</v>
      </c>
      <c r="AJ290" s="4855">
        <f>_xlfn.AGGREGATE(9,6,D290:AH290)</f>
        <v>0</v>
      </c>
      <c r="AK290" s="4721"/>
    </row>
    <row r="291" spans="1:39" hidden="1">
      <c r="C291" s="4854" t="s">
        <v>2016</v>
      </c>
      <c r="D291" s="4856" t="e">
        <f t="shared" ref="D291:AH291" si="123">IF(AND(DAY(D282)&gt;=22,DAY(D282)&lt;=28,D283="土",OR(D288="休",D288="雨")),1,0)</f>
        <v>#VALUE!</v>
      </c>
      <c r="E291" s="4856" t="e">
        <f t="shared" si="123"/>
        <v>#VALUE!</v>
      </c>
      <c r="F291" s="4856" t="e">
        <f t="shared" si="123"/>
        <v>#VALUE!</v>
      </c>
      <c r="G291" s="4856" t="e">
        <f t="shared" si="123"/>
        <v>#VALUE!</v>
      </c>
      <c r="H291" s="4856" t="e">
        <f t="shared" si="123"/>
        <v>#VALUE!</v>
      </c>
      <c r="I291" s="4856" t="e">
        <f t="shared" si="123"/>
        <v>#VALUE!</v>
      </c>
      <c r="J291" s="4856" t="e">
        <f t="shared" si="123"/>
        <v>#VALUE!</v>
      </c>
      <c r="K291" s="4856" t="e">
        <f t="shared" si="123"/>
        <v>#VALUE!</v>
      </c>
      <c r="L291" s="4856" t="e">
        <f t="shared" si="123"/>
        <v>#VALUE!</v>
      </c>
      <c r="M291" s="4856" t="e">
        <f t="shared" si="123"/>
        <v>#VALUE!</v>
      </c>
      <c r="N291" s="4856" t="e">
        <f t="shared" si="123"/>
        <v>#VALUE!</v>
      </c>
      <c r="O291" s="4856" t="e">
        <f t="shared" si="123"/>
        <v>#VALUE!</v>
      </c>
      <c r="P291" s="4856" t="e">
        <f t="shared" si="123"/>
        <v>#VALUE!</v>
      </c>
      <c r="Q291" s="4856" t="e">
        <f t="shared" si="123"/>
        <v>#VALUE!</v>
      </c>
      <c r="R291" s="4856" t="e">
        <f t="shared" si="123"/>
        <v>#VALUE!</v>
      </c>
      <c r="S291" s="4856" t="e">
        <f t="shared" si="123"/>
        <v>#VALUE!</v>
      </c>
      <c r="T291" s="4856" t="e">
        <f t="shared" si="123"/>
        <v>#VALUE!</v>
      </c>
      <c r="U291" s="4856" t="e">
        <f t="shared" si="123"/>
        <v>#VALUE!</v>
      </c>
      <c r="V291" s="4856" t="e">
        <f t="shared" si="123"/>
        <v>#VALUE!</v>
      </c>
      <c r="W291" s="4856" t="e">
        <f t="shared" si="123"/>
        <v>#VALUE!</v>
      </c>
      <c r="X291" s="4856" t="e">
        <f t="shared" si="123"/>
        <v>#VALUE!</v>
      </c>
      <c r="Y291" s="4856" t="e">
        <f t="shared" si="123"/>
        <v>#VALUE!</v>
      </c>
      <c r="Z291" s="4856" t="e">
        <f t="shared" si="123"/>
        <v>#VALUE!</v>
      </c>
      <c r="AA291" s="4856" t="e">
        <f t="shared" si="123"/>
        <v>#VALUE!</v>
      </c>
      <c r="AB291" s="4856" t="e">
        <f t="shared" si="123"/>
        <v>#VALUE!</v>
      </c>
      <c r="AC291" s="4856" t="e">
        <f t="shared" si="123"/>
        <v>#VALUE!</v>
      </c>
      <c r="AD291" s="4856" t="e">
        <f t="shared" si="123"/>
        <v>#VALUE!</v>
      </c>
      <c r="AE291" s="4856" t="e">
        <f t="shared" si="123"/>
        <v>#VALUE!</v>
      </c>
      <c r="AF291" s="4856" t="e">
        <f t="shared" si="123"/>
        <v>#VALUE!</v>
      </c>
      <c r="AG291" s="4856" t="e">
        <f t="shared" si="123"/>
        <v>#VALUE!</v>
      </c>
      <c r="AH291" s="4856" t="e">
        <f t="shared" si="123"/>
        <v>#VALUE!</v>
      </c>
      <c r="AI291" s="4857" t="s">
        <v>2012</v>
      </c>
      <c r="AJ291" s="4855">
        <f>_xlfn.AGGREGATE(9,6,D291:AH291)</f>
        <v>0</v>
      </c>
      <c r="AK291" s="4721"/>
    </row>
    <row r="292" spans="1:39" hidden="1">
      <c r="C292" s="4854" t="s">
        <v>2015</v>
      </c>
      <c r="D292" s="4760" t="e">
        <f t="shared" ref="D292:AH292" si="124">IF(AND(DAY(D282)&gt;=8,DAY(D282)&lt;=14,D283="土"),1,0)</f>
        <v>#VALUE!</v>
      </c>
      <c r="E292" s="4760" t="e">
        <f t="shared" si="124"/>
        <v>#VALUE!</v>
      </c>
      <c r="F292" s="4760" t="e">
        <f t="shared" si="124"/>
        <v>#VALUE!</v>
      </c>
      <c r="G292" s="4760" t="e">
        <f t="shared" si="124"/>
        <v>#VALUE!</v>
      </c>
      <c r="H292" s="4760" t="e">
        <f t="shared" si="124"/>
        <v>#VALUE!</v>
      </c>
      <c r="I292" s="4760" t="e">
        <f t="shared" si="124"/>
        <v>#VALUE!</v>
      </c>
      <c r="J292" s="4760" t="e">
        <f t="shared" si="124"/>
        <v>#VALUE!</v>
      </c>
      <c r="K292" s="4760" t="e">
        <f t="shared" si="124"/>
        <v>#VALUE!</v>
      </c>
      <c r="L292" s="4760" t="e">
        <f t="shared" si="124"/>
        <v>#VALUE!</v>
      </c>
      <c r="M292" s="4760" t="e">
        <f t="shared" si="124"/>
        <v>#VALUE!</v>
      </c>
      <c r="N292" s="4760" t="e">
        <f t="shared" si="124"/>
        <v>#VALUE!</v>
      </c>
      <c r="O292" s="4760" t="e">
        <f t="shared" si="124"/>
        <v>#VALUE!</v>
      </c>
      <c r="P292" s="4760" t="e">
        <f t="shared" si="124"/>
        <v>#VALUE!</v>
      </c>
      <c r="Q292" s="4760" t="e">
        <f t="shared" si="124"/>
        <v>#VALUE!</v>
      </c>
      <c r="R292" s="4760" t="e">
        <f t="shared" si="124"/>
        <v>#VALUE!</v>
      </c>
      <c r="S292" s="4760" t="e">
        <f t="shared" si="124"/>
        <v>#VALUE!</v>
      </c>
      <c r="T292" s="4760" t="e">
        <f t="shared" si="124"/>
        <v>#VALUE!</v>
      </c>
      <c r="U292" s="4760" t="e">
        <f t="shared" si="124"/>
        <v>#VALUE!</v>
      </c>
      <c r="V292" s="4760" t="e">
        <f t="shared" si="124"/>
        <v>#VALUE!</v>
      </c>
      <c r="W292" s="4760" t="e">
        <f t="shared" si="124"/>
        <v>#VALUE!</v>
      </c>
      <c r="X292" s="4760" t="e">
        <f t="shared" si="124"/>
        <v>#VALUE!</v>
      </c>
      <c r="Y292" s="4760" t="e">
        <f t="shared" si="124"/>
        <v>#VALUE!</v>
      </c>
      <c r="Z292" s="4760" t="e">
        <f t="shared" si="124"/>
        <v>#VALUE!</v>
      </c>
      <c r="AA292" s="4760" t="e">
        <f t="shared" si="124"/>
        <v>#VALUE!</v>
      </c>
      <c r="AB292" s="4760" t="e">
        <f t="shared" si="124"/>
        <v>#VALUE!</v>
      </c>
      <c r="AC292" s="4760" t="e">
        <f t="shared" si="124"/>
        <v>#VALUE!</v>
      </c>
      <c r="AD292" s="4760" t="e">
        <f t="shared" si="124"/>
        <v>#VALUE!</v>
      </c>
      <c r="AE292" s="4760" t="e">
        <f t="shared" si="124"/>
        <v>#VALUE!</v>
      </c>
      <c r="AF292" s="4760" t="e">
        <f t="shared" si="124"/>
        <v>#VALUE!</v>
      </c>
      <c r="AG292" s="4760" t="e">
        <f t="shared" si="124"/>
        <v>#VALUE!</v>
      </c>
      <c r="AH292" s="4760" t="e">
        <f t="shared" si="124"/>
        <v>#VALUE!</v>
      </c>
      <c r="AI292" s="4773" t="s">
        <v>2014</v>
      </c>
      <c r="AJ292" s="4855">
        <f>_xlfn.AGGREGATE(9,6,D292:AH292)</f>
        <v>0</v>
      </c>
      <c r="AK292" s="4721"/>
    </row>
    <row r="293" spans="1:39" hidden="1">
      <c r="C293" s="4854" t="s">
        <v>2013</v>
      </c>
      <c r="D293" s="4856" t="e">
        <f t="shared" ref="D293:AH293" si="125">IF(AND(DAY(D282)&gt;=8,DAY(D282)&lt;=14,D283="土",OR(D288="休",D288="雨")),1,0)</f>
        <v>#VALUE!</v>
      </c>
      <c r="E293" s="4856" t="e">
        <f t="shared" si="125"/>
        <v>#VALUE!</v>
      </c>
      <c r="F293" s="4856" t="e">
        <f t="shared" si="125"/>
        <v>#VALUE!</v>
      </c>
      <c r="G293" s="4856" t="e">
        <f t="shared" si="125"/>
        <v>#VALUE!</v>
      </c>
      <c r="H293" s="4856" t="e">
        <f t="shared" si="125"/>
        <v>#VALUE!</v>
      </c>
      <c r="I293" s="4856" t="e">
        <f t="shared" si="125"/>
        <v>#VALUE!</v>
      </c>
      <c r="J293" s="4856" t="e">
        <f t="shared" si="125"/>
        <v>#VALUE!</v>
      </c>
      <c r="K293" s="4856" t="e">
        <f t="shared" si="125"/>
        <v>#VALUE!</v>
      </c>
      <c r="L293" s="4856" t="e">
        <f t="shared" si="125"/>
        <v>#VALUE!</v>
      </c>
      <c r="M293" s="4856" t="e">
        <f t="shared" si="125"/>
        <v>#VALUE!</v>
      </c>
      <c r="N293" s="4856" t="e">
        <f t="shared" si="125"/>
        <v>#VALUE!</v>
      </c>
      <c r="O293" s="4856" t="e">
        <f t="shared" si="125"/>
        <v>#VALUE!</v>
      </c>
      <c r="P293" s="4856" t="e">
        <f t="shared" si="125"/>
        <v>#VALUE!</v>
      </c>
      <c r="Q293" s="4856" t="e">
        <f t="shared" si="125"/>
        <v>#VALUE!</v>
      </c>
      <c r="R293" s="4856" t="e">
        <f t="shared" si="125"/>
        <v>#VALUE!</v>
      </c>
      <c r="S293" s="4856" t="e">
        <f t="shared" si="125"/>
        <v>#VALUE!</v>
      </c>
      <c r="T293" s="4856" t="e">
        <f t="shared" si="125"/>
        <v>#VALUE!</v>
      </c>
      <c r="U293" s="4856" t="e">
        <f t="shared" si="125"/>
        <v>#VALUE!</v>
      </c>
      <c r="V293" s="4856" t="e">
        <f t="shared" si="125"/>
        <v>#VALUE!</v>
      </c>
      <c r="W293" s="4856" t="e">
        <f t="shared" si="125"/>
        <v>#VALUE!</v>
      </c>
      <c r="X293" s="4856" t="e">
        <f t="shared" si="125"/>
        <v>#VALUE!</v>
      </c>
      <c r="Y293" s="4856" t="e">
        <f t="shared" si="125"/>
        <v>#VALUE!</v>
      </c>
      <c r="Z293" s="4856" t="e">
        <f t="shared" si="125"/>
        <v>#VALUE!</v>
      </c>
      <c r="AA293" s="4856" t="e">
        <f t="shared" si="125"/>
        <v>#VALUE!</v>
      </c>
      <c r="AB293" s="4856" t="e">
        <f t="shared" si="125"/>
        <v>#VALUE!</v>
      </c>
      <c r="AC293" s="4856" t="e">
        <f t="shared" si="125"/>
        <v>#VALUE!</v>
      </c>
      <c r="AD293" s="4856" t="e">
        <f t="shared" si="125"/>
        <v>#VALUE!</v>
      </c>
      <c r="AE293" s="4856" t="e">
        <f t="shared" si="125"/>
        <v>#VALUE!</v>
      </c>
      <c r="AF293" s="4856" t="e">
        <f t="shared" si="125"/>
        <v>#VALUE!</v>
      </c>
      <c r="AG293" s="4856" t="e">
        <f t="shared" si="125"/>
        <v>#VALUE!</v>
      </c>
      <c r="AH293" s="4856" t="e">
        <f t="shared" si="125"/>
        <v>#VALUE!</v>
      </c>
      <c r="AI293" s="4857" t="s">
        <v>2012</v>
      </c>
      <c r="AJ293" s="4855">
        <f>_xlfn.AGGREGATE(9,6,D293:AH293)</f>
        <v>0</v>
      </c>
      <c r="AK293" s="4721"/>
    </row>
    <row r="295" spans="1:39" hidden="1">
      <c r="D295" s="4529" t="e">
        <f>YEAR(D298)</f>
        <v>#VALUE!</v>
      </c>
      <c r="E295" s="4529" t="e">
        <f>MONTH(D298)</f>
        <v>#VALUE!</v>
      </c>
    </row>
    <row r="296" spans="1:39">
      <c r="C296" s="4717" t="s">
        <v>2022</v>
      </c>
      <c r="D296" s="4628" t="e">
        <f>D298</f>
        <v>#VALUE!</v>
      </c>
      <c r="E296" s="4629"/>
      <c r="F296" s="4629"/>
      <c r="G296" s="4629"/>
      <c r="H296" s="4629"/>
      <c r="I296" s="4629"/>
      <c r="J296" s="4629"/>
      <c r="K296" s="4629"/>
      <c r="L296" s="4629"/>
      <c r="M296" s="4629"/>
      <c r="N296" s="4629"/>
      <c r="O296" s="4629"/>
      <c r="P296" s="4629"/>
      <c r="Q296" s="4629"/>
      <c r="R296" s="4629"/>
      <c r="S296" s="4629"/>
      <c r="T296" s="4629"/>
      <c r="U296" s="4629"/>
      <c r="V296" s="4629"/>
      <c r="W296" s="4629"/>
      <c r="X296" s="4629"/>
      <c r="Y296" s="4629"/>
      <c r="Z296" s="4629"/>
      <c r="AA296" s="4629"/>
      <c r="AB296" s="4629"/>
      <c r="AC296" s="4629"/>
      <c r="AD296" s="4629"/>
      <c r="AE296" s="4629"/>
      <c r="AF296" s="4629"/>
      <c r="AG296" s="4629"/>
      <c r="AH296" s="4629"/>
      <c r="AI296" s="4629"/>
      <c r="AJ296" s="4824"/>
    </row>
    <row r="297" spans="1:39" hidden="1">
      <c r="C297" s="4718"/>
      <c r="D297" s="4640" t="e">
        <f>DATE($D295,$E295,1)</f>
        <v>#VALUE!</v>
      </c>
      <c r="E297" s="4640" t="e">
        <f t="shared" ref="E297:AH297" si="126">D297+1</f>
        <v>#VALUE!</v>
      </c>
      <c r="F297" s="4640" t="e">
        <f t="shared" si="126"/>
        <v>#VALUE!</v>
      </c>
      <c r="G297" s="4640" t="e">
        <f t="shared" si="126"/>
        <v>#VALUE!</v>
      </c>
      <c r="H297" s="4640" t="e">
        <f t="shared" si="126"/>
        <v>#VALUE!</v>
      </c>
      <c r="I297" s="4640" t="e">
        <f t="shared" si="126"/>
        <v>#VALUE!</v>
      </c>
      <c r="J297" s="4640" t="e">
        <f t="shared" si="126"/>
        <v>#VALUE!</v>
      </c>
      <c r="K297" s="4640" t="e">
        <f t="shared" si="126"/>
        <v>#VALUE!</v>
      </c>
      <c r="L297" s="4640" t="e">
        <f t="shared" si="126"/>
        <v>#VALUE!</v>
      </c>
      <c r="M297" s="4640" t="e">
        <f t="shared" si="126"/>
        <v>#VALUE!</v>
      </c>
      <c r="N297" s="4640" t="e">
        <f t="shared" si="126"/>
        <v>#VALUE!</v>
      </c>
      <c r="O297" s="4640" t="e">
        <f t="shared" si="126"/>
        <v>#VALUE!</v>
      </c>
      <c r="P297" s="4640" t="e">
        <f t="shared" si="126"/>
        <v>#VALUE!</v>
      </c>
      <c r="Q297" s="4640" t="e">
        <f t="shared" si="126"/>
        <v>#VALUE!</v>
      </c>
      <c r="R297" s="4640" t="e">
        <f t="shared" si="126"/>
        <v>#VALUE!</v>
      </c>
      <c r="S297" s="4640" t="e">
        <f t="shared" si="126"/>
        <v>#VALUE!</v>
      </c>
      <c r="T297" s="4640" t="e">
        <f t="shared" si="126"/>
        <v>#VALUE!</v>
      </c>
      <c r="U297" s="4640" t="e">
        <f t="shared" si="126"/>
        <v>#VALUE!</v>
      </c>
      <c r="V297" s="4640" t="e">
        <f t="shared" si="126"/>
        <v>#VALUE!</v>
      </c>
      <c r="W297" s="4640" t="e">
        <f t="shared" si="126"/>
        <v>#VALUE!</v>
      </c>
      <c r="X297" s="4640" t="e">
        <f t="shared" si="126"/>
        <v>#VALUE!</v>
      </c>
      <c r="Y297" s="4640" t="e">
        <f t="shared" si="126"/>
        <v>#VALUE!</v>
      </c>
      <c r="Z297" s="4640" t="e">
        <f t="shared" si="126"/>
        <v>#VALUE!</v>
      </c>
      <c r="AA297" s="4640" t="e">
        <f t="shared" si="126"/>
        <v>#VALUE!</v>
      </c>
      <c r="AB297" s="4640" t="e">
        <f t="shared" si="126"/>
        <v>#VALUE!</v>
      </c>
      <c r="AC297" s="4640" t="e">
        <f t="shared" si="126"/>
        <v>#VALUE!</v>
      </c>
      <c r="AD297" s="4640" t="e">
        <f t="shared" si="126"/>
        <v>#VALUE!</v>
      </c>
      <c r="AE297" s="4640" t="e">
        <f t="shared" si="126"/>
        <v>#VALUE!</v>
      </c>
      <c r="AF297" s="4640" t="e">
        <f t="shared" si="126"/>
        <v>#VALUE!</v>
      </c>
      <c r="AG297" s="4640" t="e">
        <f t="shared" si="126"/>
        <v>#VALUE!</v>
      </c>
      <c r="AH297" s="4640" t="e">
        <f t="shared" si="126"/>
        <v>#VALUE!</v>
      </c>
      <c r="AI297" s="4858"/>
      <c r="AJ297" s="4859"/>
    </row>
    <row r="298" spans="1:39">
      <c r="C298" s="4719" t="s">
        <v>1655</v>
      </c>
      <c r="D298" s="4720" t="e">
        <f>IF(EDATE(D281,1)&gt;$H$5,"",EDATE(D281,1))</f>
        <v>#VALUE!</v>
      </c>
      <c r="E298" s="4640" t="e">
        <f t="shared" ref="E298:AH298" si="127">IF(E297&gt;$H$5,"",IF(D298=EOMONTH(DATE($D295,$E295,1),0),"",IF(D298="","",D298+1)))</f>
        <v>#VALUE!</v>
      </c>
      <c r="F298" s="4640" t="e">
        <f t="shared" si="127"/>
        <v>#VALUE!</v>
      </c>
      <c r="G298" s="4640" t="e">
        <f t="shared" si="127"/>
        <v>#VALUE!</v>
      </c>
      <c r="H298" s="4640" t="e">
        <f t="shared" si="127"/>
        <v>#VALUE!</v>
      </c>
      <c r="I298" s="4640" t="e">
        <f t="shared" si="127"/>
        <v>#VALUE!</v>
      </c>
      <c r="J298" s="4640" t="e">
        <f t="shared" si="127"/>
        <v>#VALUE!</v>
      </c>
      <c r="K298" s="4640" t="e">
        <f t="shared" si="127"/>
        <v>#VALUE!</v>
      </c>
      <c r="L298" s="4640" t="e">
        <f t="shared" si="127"/>
        <v>#VALUE!</v>
      </c>
      <c r="M298" s="4640" t="e">
        <f t="shared" si="127"/>
        <v>#VALUE!</v>
      </c>
      <c r="N298" s="4640" t="e">
        <f t="shared" si="127"/>
        <v>#VALUE!</v>
      </c>
      <c r="O298" s="4640" t="e">
        <f t="shared" si="127"/>
        <v>#VALUE!</v>
      </c>
      <c r="P298" s="4640" t="e">
        <f t="shared" si="127"/>
        <v>#VALUE!</v>
      </c>
      <c r="Q298" s="4640" t="e">
        <f t="shared" si="127"/>
        <v>#VALUE!</v>
      </c>
      <c r="R298" s="4640" t="e">
        <f t="shared" si="127"/>
        <v>#VALUE!</v>
      </c>
      <c r="S298" s="4640" t="e">
        <f t="shared" si="127"/>
        <v>#VALUE!</v>
      </c>
      <c r="T298" s="4640" t="e">
        <f t="shared" si="127"/>
        <v>#VALUE!</v>
      </c>
      <c r="U298" s="4640" t="e">
        <f t="shared" si="127"/>
        <v>#VALUE!</v>
      </c>
      <c r="V298" s="4640" t="e">
        <f t="shared" si="127"/>
        <v>#VALUE!</v>
      </c>
      <c r="W298" s="4640" t="e">
        <f t="shared" si="127"/>
        <v>#VALUE!</v>
      </c>
      <c r="X298" s="4640" t="e">
        <f t="shared" si="127"/>
        <v>#VALUE!</v>
      </c>
      <c r="Y298" s="4640" t="e">
        <f t="shared" si="127"/>
        <v>#VALUE!</v>
      </c>
      <c r="Z298" s="4640" t="e">
        <f t="shared" si="127"/>
        <v>#VALUE!</v>
      </c>
      <c r="AA298" s="4640" t="e">
        <f t="shared" si="127"/>
        <v>#VALUE!</v>
      </c>
      <c r="AB298" s="4640" t="e">
        <f t="shared" si="127"/>
        <v>#VALUE!</v>
      </c>
      <c r="AC298" s="4640" t="e">
        <f t="shared" si="127"/>
        <v>#VALUE!</v>
      </c>
      <c r="AD298" s="4640" t="e">
        <f t="shared" si="127"/>
        <v>#VALUE!</v>
      </c>
      <c r="AE298" s="4640" t="e">
        <f t="shared" si="127"/>
        <v>#VALUE!</v>
      </c>
      <c r="AF298" s="4640" t="e">
        <f t="shared" si="127"/>
        <v>#VALUE!</v>
      </c>
      <c r="AG298" s="4640" t="e">
        <f t="shared" si="127"/>
        <v>#VALUE!</v>
      </c>
      <c r="AH298" s="4640" t="e">
        <f t="shared" si="127"/>
        <v>#VALUE!</v>
      </c>
      <c r="AI298" s="4827" t="s">
        <v>2021</v>
      </c>
      <c r="AJ298" s="4828">
        <f>+COUNTIFS(D299:AH299,"土",D300:AH300,"")+COUNTIFS(D299:AH299,"日",D300:AH300,"")</f>
        <v>0</v>
      </c>
    </row>
    <row r="299" spans="1:39" s="4721" customFormat="1">
      <c r="A299" s="1135"/>
      <c r="C299" s="4722" t="s">
        <v>1905</v>
      </c>
      <c r="D299" s="4723" t="str">
        <f t="shared" ref="D299:AH299" si="128">IFERROR(TEXT(WEEKDAY(+D298),"aaa"),"")</f>
        <v/>
      </c>
      <c r="E299" s="4723" t="str">
        <f t="shared" si="128"/>
        <v/>
      </c>
      <c r="F299" s="4723" t="str">
        <f t="shared" si="128"/>
        <v/>
      </c>
      <c r="G299" s="4723" t="str">
        <f t="shared" si="128"/>
        <v/>
      </c>
      <c r="H299" s="4723" t="str">
        <f t="shared" si="128"/>
        <v/>
      </c>
      <c r="I299" s="4723" t="str">
        <f t="shared" si="128"/>
        <v/>
      </c>
      <c r="J299" s="4723" t="str">
        <f t="shared" si="128"/>
        <v/>
      </c>
      <c r="K299" s="4723" t="str">
        <f t="shared" si="128"/>
        <v/>
      </c>
      <c r="L299" s="4723" t="str">
        <f t="shared" si="128"/>
        <v/>
      </c>
      <c r="M299" s="4723" t="str">
        <f t="shared" si="128"/>
        <v/>
      </c>
      <c r="N299" s="4723" t="str">
        <f t="shared" si="128"/>
        <v/>
      </c>
      <c r="O299" s="4723" t="str">
        <f t="shared" si="128"/>
        <v/>
      </c>
      <c r="P299" s="4723" t="str">
        <f t="shared" si="128"/>
        <v/>
      </c>
      <c r="Q299" s="4723" t="str">
        <f t="shared" si="128"/>
        <v/>
      </c>
      <c r="R299" s="4723" t="str">
        <f t="shared" si="128"/>
        <v/>
      </c>
      <c r="S299" s="4723" t="str">
        <f t="shared" si="128"/>
        <v/>
      </c>
      <c r="T299" s="4723" t="str">
        <f t="shared" si="128"/>
        <v/>
      </c>
      <c r="U299" s="4723" t="str">
        <f t="shared" si="128"/>
        <v/>
      </c>
      <c r="V299" s="4723" t="str">
        <f t="shared" si="128"/>
        <v/>
      </c>
      <c r="W299" s="4723" t="str">
        <f t="shared" si="128"/>
        <v/>
      </c>
      <c r="X299" s="4723" t="str">
        <f t="shared" si="128"/>
        <v/>
      </c>
      <c r="Y299" s="4723" t="str">
        <f t="shared" si="128"/>
        <v/>
      </c>
      <c r="Z299" s="4723" t="str">
        <f t="shared" si="128"/>
        <v/>
      </c>
      <c r="AA299" s="4723" t="str">
        <f t="shared" si="128"/>
        <v/>
      </c>
      <c r="AB299" s="4723" t="str">
        <f t="shared" si="128"/>
        <v/>
      </c>
      <c r="AC299" s="4723" t="str">
        <f t="shared" si="128"/>
        <v/>
      </c>
      <c r="AD299" s="4723" t="str">
        <f t="shared" si="128"/>
        <v/>
      </c>
      <c r="AE299" s="4723" t="str">
        <f t="shared" si="128"/>
        <v/>
      </c>
      <c r="AF299" s="4723" t="str">
        <f t="shared" si="128"/>
        <v/>
      </c>
      <c r="AG299" s="4723" t="str">
        <f t="shared" si="128"/>
        <v/>
      </c>
      <c r="AH299" s="4723" t="str">
        <f t="shared" si="128"/>
        <v/>
      </c>
      <c r="AI299" s="4827" t="s">
        <v>2020</v>
      </c>
      <c r="AJ299" s="4828">
        <f>+COUNTIF(D300:AH300,"夏休")+COUNTIF(D300:AH300,"冬休")+COUNTIF(D300:AH300,"中止")</f>
        <v>0</v>
      </c>
      <c r="AM299" s="4860"/>
    </row>
    <row r="300" spans="1:39" s="4721" customFormat="1" ht="13.5" customHeight="1">
      <c r="A300" s="1135"/>
      <c r="C300" s="4829" t="s">
        <v>2019</v>
      </c>
      <c r="D300" s="4830"/>
      <c r="E300" s="4831"/>
      <c r="F300" s="4831"/>
      <c r="G300" s="4831"/>
      <c r="H300" s="4831"/>
      <c r="I300" s="4831"/>
      <c r="J300" s="4831"/>
      <c r="K300" s="4831"/>
      <c r="L300" s="4831"/>
      <c r="M300" s="4831"/>
      <c r="N300" s="4831"/>
      <c r="O300" s="4831"/>
      <c r="P300" s="4831"/>
      <c r="Q300" s="4831"/>
      <c r="R300" s="4831"/>
      <c r="S300" s="4831"/>
      <c r="T300" s="4831"/>
      <c r="U300" s="4831"/>
      <c r="V300" s="4831"/>
      <c r="W300" s="4831"/>
      <c r="X300" s="4831"/>
      <c r="Y300" s="4831"/>
      <c r="Z300" s="4831"/>
      <c r="AA300" s="4831"/>
      <c r="AB300" s="4831"/>
      <c r="AC300" s="4831"/>
      <c r="AD300" s="4831"/>
      <c r="AE300" s="4831"/>
      <c r="AF300" s="4831"/>
      <c r="AG300" s="4831"/>
      <c r="AH300" s="4832"/>
      <c r="AI300" s="4833" t="s">
        <v>1906</v>
      </c>
      <c r="AJ300" s="4834">
        <f>COUNT(D298:AH298)-AJ299</f>
        <v>0</v>
      </c>
      <c r="AM300" s="4860"/>
    </row>
    <row r="301" spans="1:39" s="4721" customFormat="1" ht="13.5" customHeight="1">
      <c r="A301" s="1135"/>
      <c r="C301" s="4835"/>
      <c r="D301" s="4830"/>
      <c r="E301" s="4831"/>
      <c r="F301" s="4831"/>
      <c r="G301" s="4831"/>
      <c r="H301" s="4831"/>
      <c r="I301" s="4831"/>
      <c r="J301" s="4831"/>
      <c r="K301" s="4831"/>
      <c r="L301" s="4831"/>
      <c r="M301" s="4831"/>
      <c r="N301" s="4831"/>
      <c r="O301" s="4831"/>
      <c r="P301" s="4831"/>
      <c r="Q301" s="4831"/>
      <c r="R301" s="4831"/>
      <c r="S301" s="4831"/>
      <c r="T301" s="4831"/>
      <c r="U301" s="4831"/>
      <c r="V301" s="4831"/>
      <c r="W301" s="4831"/>
      <c r="X301" s="4831"/>
      <c r="Y301" s="4831"/>
      <c r="Z301" s="4831"/>
      <c r="AA301" s="4831"/>
      <c r="AB301" s="4831"/>
      <c r="AC301" s="4831"/>
      <c r="AD301" s="4831"/>
      <c r="AE301" s="4831"/>
      <c r="AF301" s="4831"/>
      <c r="AG301" s="4831"/>
      <c r="AH301" s="4832"/>
      <c r="AI301" s="4833" t="s">
        <v>1907</v>
      </c>
      <c r="AJ301" s="4834">
        <f>+COUNTIF(D302:AH303,"休")</f>
        <v>0</v>
      </c>
      <c r="AK301" s="4721" t="e">
        <f>IF(AJ302&gt;0.285,"",IF(AJ301&lt;AJ298,"←計画日数が足りません",""))</f>
        <v>#DIV/0!</v>
      </c>
      <c r="AM301" s="4860"/>
    </row>
    <row r="302" spans="1:39" s="4721" customFormat="1" ht="13.5" customHeight="1">
      <c r="A302" s="1135"/>
      <c r="C302" s="4836" t="s">
        <v>1899</v>
      </c>
      <c r="D302" s="4837"/>
      <c r="E302" s="4838"/>
      <c r="F302" s="4838"/>
      <c r="G302" s="4838"/>
      <c r="H302" s="4838"/>
      <c r="I302" s="4838"/>
      <c r="J302" s="4838"/>
      <c r="K302" s="4838"/>
      <c r="L302" s="4838"/>
      <c r="M302" s="4838"/>
      <c r="N302" s="4838"/>
      <c r="O302" s="4838"/>
      <c r="P302" s="4838"/>
      <c r="Q302" s="4838"/>
      <c r="R302" s="4838"/>
      <c r="S302" s="4838"/>
      <c r="T302" s="4838"/>
      <c r="U302" s="4838"/>
      <c r="V302" s="4838"/>
      <c r="W302" s="4838"/>
      <c r="X302" s="4838"/>
      <c r="Y302" s="4838"/>
      <c r="Z302" s="4838"/>
      <c r="AA302" s="4838"/>
      <c r="AB302" s="4838"/>
      <c r="AC302" s="4838"/>
      <c r="AD302" s="4838"/>
      <c r="AE302" s="4838"/>
      <c r="AF302" s="4838"/>
      <c r="AG302" s="4838"/>
      <c r="AH302" s="4839"/>
      <c r="AI302" s="4833" t="s">
        <v>1908</v>
      </c>
      <c r="AJ302" s="4840" t="e">
        <f>+AJ301/AJ300</f>
        <v>#DIV/0!</v>
      </c>
      <c r="AM302" s="4860"/>
    </row>
    <row r="303" spans="1:39" s="4721" customFormat="1">
      <c r="A303" s="1135"/>
      <c r="C303" s="4836"/>
      <c r="D303" s="4837"/>
      <c r="E303" s="4838"/>
      <c r="F303" s="4838"/>
      <c r="G303" s="4838"/>
      <c r="H303" s="4838"/>
      <c r="I303" s="4838"/>
      <c r="J303" s="4838"/>
      <c r="K303" s="4838"/>
      <c r="L303" s="4838"/>
      <c r="M303" s="4838"/>
      <c r="N303" s="4838"/>
      <c r="O303" s="4838"/>
      <c r="P303" s="4838"/>
      <c r="Q303" s="4838"/>
      <c r="R303" s="4838"/>
      <c r="S303" s="4838"/>
      <c r="T303" s="4838"/>
      <c r="U303" s="4838"/>
      <c r="V303" s="4838"/>
      <c r="W303" s="4838"/>
      <c r="X303" s="4838"/>
      <c r="Y303" s="4838"/>
      <c r="Z303" s="4838"/>
      <c r="AA303" s="4838"/>
      <c r="AB303" s="4838"/>
      <c r="AC303" s="4838"/>
      <c r="AD303" s="4838"/>
      <c r="AE303" s="4838"/>
      <c r="AF303" s="4838"/>
      <c r="AG303" s="4838"/>
      <c r="AH303" s="4839"/>
      <c r="AI303" s="4833" t="s">
        <v>1897</v>
      </c>
      <c r="AJ303" s="4834">
        <f>+COUNTA(D304:AH305)</f>
        <v>0</v>
      </c>
      <c r="AM303" s="4860"/>
    </row>
    <row r="304" spans="1:39" s="4721" customFormat="1">
      <c r="A304" s="1135"/>
      <c r="C304" s="4841" t="s">
        <v>1902</v>
      </c>
      <c r="D304" s="4842"/>
      <c r="E304" s="4843"/>
      <c r="F304" s="4843"/>
      <c r="G304" s="4843"/>
      <c r="H304" s="4843"/>
      <c r="I304" s="4843"/>
      <c r="J304" s="4843"/>
      <c r="K304" s="4843"/>
      <c r="L304" s="4843"/>
      <c r="M304" s="4843"/>
      <c r="N304" s="4843"/>
      <c r="O304" s="4843"/>
      <c r="P304" s="4843"/>
      <c r="Q304" s="4843"/>
      <c r="R304" s="4843"/>
      <c r="S304" s="4843"/>
      <c r="T304" s="4843"/>
      <c r="U304" s="4843"/>
      <c r="V304" s="4843"/>
      <c r="W304" s="4843"/>
      <c r="X304" s="4843"/>
      <c r="Y304" s="4843"/>
      <c r="Z304" s="4843"/>
      <c r="AA304" s="4843"/>
      <c r="AB304" s="4843"/>
      <c r="AC304" s="4843"/>
      <c r="AD304" s="4843"/>
      <c r="AE304" s="4843"/>
      <c r="AF304" s="4843"/>
      <c r="AG304" s="4843"/>
      <c r="AH304" s="4844"/>
      <c r="AI304" s="4845" t="s">
        <v>1909</v>
      </c>
      <c r="AJ304" s="4846" t="e">
        <f>+AJ303/AJ300</f>
        <v>#DIV/0!</v>
      </c>
      <c r="AM304" s="4623">
        <f>+COUNTIF(D302:AH303,"休")</f>
        <v>0</v>
      </c>
    </row>
    <row r="305" spans="1:39" s="4721" customFormat="1">
      <c r="A305" s="1135"/>
      <c r="C305" s="4847"/>
      <c r="D305" s="4848"/>
      <c r="E305" s="4849"/>
      <c r="F305" s="4849"/>
      <c r="G305" s="4849"/>
      <c r="H305" s="4849"/>
      <c r="I305" s="4849"/>
      <c r="J305" s="4849"/>
      <c r="K305" s="4849"/>
      <c r="L305" s="4849"/>
      <c r="M305" s="4849"/>
      <c r="N305" s="4849"/>
      <c r="O305" s="4849"/>
      <c r="P305" s="4849"/>
      <c r="Q305" s="4849"/>
      <c r="R305" s="4849"/>
      <c r="S305" s="4849"/>
      <c r="T305" s="4849"/>
      <c r="U305" s="4849"/>
      <c r="V305" s="4849"/>
      <c r="W305" s="4849"/>
      <c r="X305" s="4849"/>
      <c r="Y305" s="4849"/>
      <c r="Z305" s="4849"/>
      <c r="AA305" s="4849"/>
      <c r="AB305" s="4849"/>
      <c r="AC305" s="4849"/>
      <c r="AD305" s="4849"/>
      <c r="AE305" s="4849"/>
      <c r="AF305" s="4849"/>
      <c r="AG305" s="4849"/>
      <c r="AH305" s="4850"/>
      <c r="AI305" s="4851" t="s">
        <v>2018</v>
      </c>
      <c r="AJ305" s="4852" t="str">
        <f>IF(7&gt;AJ300,"対象外",IF(AJ303&gt;=AJ298,"OK","NG"))</f>
        <v>対象外</v>
      </c>
      <c r="AK305" s="4721" t="str">
        <f>IF(AJ305="対象外","←７日間に満たない期間は達成判定の対象外",IF(AJ305="NG","←月単位未達成","←月単位達成"))</f>
        <v>←７日間に満たない期間は達成判定の対象外</v>
      </c>
      <c r="AM305" s="4853" t="str">
        <f>IF(7&gt;AJ300,"対象外",IF(AM304&gt;=AJ298,"OK","NG"))</f>
        <v>対象外</v>
      </c>
    </row>
    <row r="306" spans="1:39" hidden="1">
      <c r="C306" s="4854" t="s">
        <v>2017</v>
      </c>
      <c r="D306" s="4760" t="e">
        <f t="shared" ref="D306:AH306" si="129">IF(AND(DAY(D298)&gt;=22,DAY(D298)&lt;=28,D299="土"),1,0)</f>
        <v>#VALUE!</v>
      </c>
      <c r="E306" s="4760" t="e">
        <f t="shared" si="129"/>
        <v>#VALUE!</v>
      </c>
      <c r="F306" s="4760" t="e">
        <f t="shared" si="129"/>
        <v>#VALUE!</v>
      </c>
      <c r="G306" s="4760" t="e">
        <f t="shared" si="129"/>
        <v>#VALUE!</v>
      </c>
      <c r="H306" s="4760" t="e">
        <f t="shared" si="129"/>
        <v>#VALUE!</v>
      </c>
      <c r="I306" s="4760" t="e">
        <f t="shared" si="129"/>
        <v>#VALUE!</v>
      </c>
      <c r="J306" s="4760" t="e">
        <f t="shared" si="129"/>
        <v>#VALUE!</v>
      </c>
      <c r="K306" s="4760" t="e">
        <f t="shared" si="129"/>
        <v>#VALUE!</v>
      </c>
      <c r="L306" s="4760" t="e">
        <f t="shared" si="129"/>
        <v>#VALUE!</v>
      </c>
      <c r="M306" s="4760" t="e">
        <f t="shared" si="129"/>
        <v>#VALUE!</v>
      </c>
      <c r="N306" s="4760" t="e">
        <f t="shared" si="129"/>
        <v>#VALUE!</v>
      </c>
      <c r="O306" s="4760" t="e">
        <f t="shared" si="129"/>
        <v>#VALUE!</v>
      </c>
      <c r="P306" s="4760" t="e">
        <f t="shared" si="129"/>
        <v>#VALUE!</v>
      </c>
      <c r="Q306" s="4760" t="e">
        <f t="shared" si="129"/>
        <v>#VALUE!</v>
      </c>
      <c r="R306" s="4760" t="e">
        <f t="shared" si="129"/>
        <v>#VALUE!</v>
      </c>
      <c r="S306" s="4760" t="e">
        <f t="shared" si="129"/>
        <v>#VALUE!</v>
      </c>
      <c r="T306" s="4760" t="e">
        <f t="shared" si="129"/>
        <v>#VALUE!</v>
      </c>
      <c r="U306" s="4760" t="e">
        <f t="shared" si="129"/>
        <v>#VALUE!</v>
      </c>
      <c r="V306" s="4760" t="e">
        <f t="shared" si="129"/>
        <v>#VALUE!</v>
      </c>
      <c r="W306" s="4760" t="e">
        <f t="shared" si="129"/>
        <v>#VALUE!</v>
      </c>
      <c r="X306" s="4760" t="e">
        <f t="shared" si="129"/>
        <v>#VALUE!</v>
      </c>
      <c r="Y306" s="4760" t="e">
        <f t="shared" si="129"/>
        <v>#VALUE!</v>
      </c>
      <c r="Z306" s="4760" t="e">
        <f t="shared" si="129"/>
        <v>#VALUE!</v>
      </c>
      <c r="AA306" s="4760" t="e">
        <f t="shared" si="129"/>
        <v>#VALUE!</v>
      </c>
      <c r="AB306" s="4760" t="e">
        <f t="shared" si="129"/>
        <v>#VALUE!</v>
      </c>
      <c r="AC306" s="4760" t="e">
        <f t="shared" si="129"/>
        <v>#VALUE!</v>
      </c>
      <c r="AD306" s="4760" t="e">
        <f t="shared" si="129"/>
        <v>#VALUE!</v>
      </c>
      <c r="AE306" s="4760" t="e">
        <f t="shared" si="129"/>
        <v>#VALUE!</v>
      </c>
      <c r="AF306" s="4760" t="e">
        <f t="shared" si="129"/>
        <v>#VALUE!</v>
      </c>
      <c r="AG306" s="4760" t="e">
        <f t="shared" si="129"/>
        <v>#VALUE!</v>
      </c>
      <c r="AH306" s="4760" t="e">
        <f t="shared" si="129"/>
        <v>#VALUE!</v>
      </c>
      <c r="AI306" s="4773" t="s">
        <v>2014</v>
      </c>
      <c r="AJ306" s="4855">
        <f>_xlfn.AGGREGATE(9,6,D306:AH306)</f>
        <v>0</v>
      </c>
      <c r="AK306" s="4721"/>
    </row>
    <row r="307" spans="1:39" hidden="1">
      <c r="C307" s="4854" t="s">
        <v>2016</v>
      </c>
      <c r="D307" s="4856" t="e">
        <f t="shared" ref="D307:AH307" si="130">IF(AND(DAY(D298)&gt;=22,DAY(D298)&lt;=28,D299="土",OR(D304="休",D304="雨")),1,0)</f>
        <v>#VALUE!</v>
      </c>
      <c r="E307" s="4856" t="e">
        <f t="shared" si="130"/>
        <v>#VALUE!</v>
      </c>
      <c r="F307" s="4856" t="e">
        <f t="shared" si="130"/>
        <v>#VALUE!</v>
      </c>
      <c r="G307" s="4856" t="e">
        <f t="shared" si="130"/>
        <v>#VALUE!</v>
      </c>
      <c r="H307" s="4856" t="e">
        <f t="shared" si="130"/>
        <v>#VALUE!</v>
      </c>
      <c r="I307" s="4856" t="e">
        <f t="shared" si="130"/>
        <v>#VALUE!</v>
      </c>
      <c r="J307" s="4856" t="e">
        <f t="shared" si="130"/>
        <v>#VALUE!</v>
      </c>
      <c r="K307" s="4856" t="e">
        <f t="shared" si="130"/>
        <v>#VALUE!</v>
      </c>
      <c r="L307" s="4856" t="e">
        <f t="shared" si="130"/>
        <v>#VALUE!</v>
      </c>
      <c r="M307" s="4856" t="e">
        <f t="shared" si="130"/>
        <v>#VALUE!</v>
      </c>
      <c r="N307" s="4856" t="e">
        <f t="shared" si="130"/>
        <v>#VALUE!</v>
      </c>
      <c r="O307" s="4856" t="e">
        <f t="shared" si="130"/>
        <v>#VALUE!</v>
      </c>
      <c r="P307" s="4856" t="e">
        <f t="shared" si="130"/>
        <v>#VALUE!</v>
      </c>
      <c r="Q307" s="4856" t="e">
        <f t="shared" si="130"/>
        <v>#VALUE!</v>
      </c>
      <c r="R307" s="4856" t="e">
        <f t="shared" si="130"/>
        <v>#VALUE!</v>
      </c>
      <c r="S307" s="4856" t="e">
        <f t="shared" si="130"/>
        <v>#VALUE!</v>
      </c>
      <c r="T307" s="4856" t="e">
        <f t="shared" si="130"/>
        <v>#VALUE!</v>
      </c>
      <c r="U307" s="4856" t="e">
        <f t="shared" si="130"/>
        <v>#VALUE!</v>
      </c>
      <c r="V307" s="4856" t="e">
        <f t="shared" si="130"/>
        <v>#VALUE!</v>
      </c>
      <c r="W307" s="4856" t="e">
        <f t="shared" si="130"/>
        <v>#VALUE!</v>
      </c>
      <c r="X307" s="4856" t="e">
        <f t="shared" si="130"/>
        <v>#VALUE!</v>
      </c>
      <c r="Y307" s="4856" t="e">
        <f t="shared" si="130"/>
        <v>#VALUE!</v>
      </c>
      <c r="Z307" s="4856" t="e">
        <f t="shared" si="130"/>
        <v>#VALUE!</v>
      </c>
      <c r="AA307" s="4856" t="e">
        <f t="shared" si="130"/>
        <v>#VALUE!</v>
      </c>
      <c r="AB307" s="4856" t="e">
        <f t="shared" si="130"/>
        <v>#VALUE!</v>
      </c>
      <c r="AC307" s="4856" t="e">
        <f t="shared" si="130"/>
        <v>#VALUE!</v>
      </c>
      <c r="AD307" s="4856" t="e">
        <f t="shared" si="130"/>
        <v>#VALUE!</v>
      </c>
      <c r="AE307" s="4856" t="e">
        <f t="shared" si="130"/>
        <v>#VALUE!</v>
      </c>
      <c r="AF307" s="4856" t="e">
        <f t="shared" si="130"/>
        <v>#VALUE!</v>
      </c>
      <c r="AG307" s="4856" t="e">
        <f t="shared" si="130"/>
        <v>#VALUE!</v>
      </c>
      <c r="AH307" s="4856" t="e">
        <f t="shared" si="130"/>
        <v>#VALUE!</v>
      </c>
      <c r="AI307" s="4857" t="s">
        <v>2012</v>
      </c>
      <c r="AJ307" s="4855">
        <f>_xlfn.AGGREGATE(9,6,D307:AH307)</f>
        <v>0</v>
      </c>
      <c r="AK307" s="4721"/>
    </row>
    <row r="308" spans="1:39" hidden="1">
      <c r="C308" s="4854" t="s">
        <v>2015</v>
      </c>
      <c r="D308" s="4760" t="e">
        <f t="shared" ref="D308:AH308" si="131">IF(AND(DAY(D298)&gt;=8,DAY(D298)&lt;=14,D299="土"),1,0)</f>
        <v>#VALUE!</v>
      </c>
      <c r="E308" s="4760" t="e">
        <f t="shared" si="131"/>
        <v>#VALUE!</v>
      </c>
      <c r="F308" s="4760" t="e">
        <f t="shared" si="131"/>
        <v>#VALUE!</v>
      </c>
      <c r="G308" s="4760" t="e">
        <f t="shared" si="131"/>
        <v>#VALUE!</v>
      </c>
      <c r="H308" s="4760" t="e">
        <f t="shared" si="131"/>
        <v>#VALUE!</v>
      </c>
      <c r="I308" s="4760" t="e">
        <f t="shared" si="131"/>
        <v>#VALUE!</v>
      </c>
      <c r="J308" s="4760" t="e">
        <f t="shared" si="131"/>
        <v>#VALUE!</v>
      </c>
      <c r="K308" s="4760" t="e">
        <f t="shared" si="131"/>
        <v>#VALUE!</v>
      </c>
      <c r="L308" s="4760" t="e">
        <f t="shared" si="131"/>
        <v>#VALUE!</v>
      </c>
      <c r="M308" s="4760" t="e">
        <f t="shared" si="131"/>
        <v>#VALUE!</v>
      </c>
      <c r="N308" s="4760" t="e">
        <f t="shared" si="131"/>
        <v>#VALUE!</v>
      </c>
      <c r="O308" s="4760" t="e">
        <f t="shared" si="131"/>
        <v>#VALUE!</v>
      </c>
      <c r="P308" s="4760" t="e">
        <f t="shared" si="131"/>
        <v>#VALUE!</v>
      </c>
      <c r="Q308" s="4760" t="e">
        <f t="shared" si="131"/>
        <v>#VALUE!</v>
      </c>
      <c r="R308" s="4760" t="e">
        <f t="shared" si="131"/>
        <v>#VALUE!</v>
      </c>
      <c r="S308" s="4760" t="e">
        <f t="shared" si="131"/>
        <v>#VALUE!</v>
      </c>
      <c r="T308" s="4760" t="e">
        <f t="shared" si="131"/>
        <v>#VALUE!</v>
      </c>
      <c r="U308" s="4760" t="e">
        <f t="shared" si="131"/>
        <v>#VALUE!</v>
      </c>
      <c r="V308" s="4760" t="e">
        <f t="shared" si="131"/>
        <v>#VALUE!</v>
      </c>
      <c r="W308" s="4760" t="e">
        <f t="shared" si="131"/>
        <v>#VALUE!</v>
      </c>
      <c r="X308" s="4760" t="e">
        <f t="shared" si="131"/>
        <v>#VALUE!</v>
      </c>
      <c r="Y308" s="4760" t="e">
        <f t="shared" si="131"/>
        <v>#VALUE!</v>
      </c>
      <c r="Z308" s="4760" t="e">
        <f t="shared" si="131"/>
        <v>#VALUE!</v>
      </c>
      <c r="AA308" s="4760" t="e">
        <f t="shared" si="131"/>
        <v>#VALUE!</v>
      </c>
      <c r="AB308" s="4760" t="e">
        <f t="shared" si="131"/>
        <v>#VALUE!</v>
      </c>
      <c r="AC308" s="4760" t="e">
        <f t="shared" si="131"/>
        <v>#VALUE!</v>
      </c>
      <c r="AD308" s="4760" t="e">
        <f t="shared" si="131"/>
        <v>#VALUE!</v>
      </c>
      <c r="AE308" s="4760" t="e">
        <f t="shared" si="131"/>
        <v>#VALUE!</v>
      </c>
      <c r="AF308" s="4760" t="e">
        <f t="shared" si="131"/>
        <v>#VALUE!</v>
      </c>
      <c r="AG308" s="4760" t="e">
        <f t="shared" si="131"/>
        <v>#VALUE!</v>
      </c>
      <c r="AH308" s="4760" t="e">
        <f t="shared" si="131"/>
        <v>#VALUE!</v>
      </c>
      <c r="AI308" s="4773" t="s">
        <v>2014</v>
      </c>
      <c r="AJ308" s="4855">
        <f>_xlfn.AGGREGATE(9,6,D308:AH308)</f>
        <v>0</v>
      </c>
      <c r="AK308" s="4721"/>
    </row>
    <row r="309" spans="1:39" hidden="1">
      <c r="C309" s="4854" t="s">
        <v>2013</v>
      </c>
      <c r="D309" s="4856" t="e">
        <f t="shared" ref="D309:AH309" si="132">IF(AND(DAY(D298)&gt;=8,DAY(D298)&lt;=14,D299="土",OR(D304="休",D304="雨")),1,0)</f>
        <v>#VALUE!</v>
      </c>
      <c r="E309" s="4856" t="e">
        <f t="shared" si="132"/>
        <v>#VALUE!</v>
      </c>
      <c r="F309" s="4856" t="e">
        <f t="shared" si="132"/>
        <v>#VALUE!</v>
      </c>
      <c r="G309" s="4856" t="e">
        <f t="shared" si="132"/>
        <v>#VALUE!</v>
      </c>
      <c r="H309" s="4856" t="e">
        <f t="shared" si="132"/>
        <v>#VALUE!</v>
      </c>
      <c r="I309" s="4856" t="e">
        <f t="shared" si="132"/>
        <v>#VALUE!</v>
      </c>
      <c r="J309" s="4856" t="e">
        <f t="shared" si="132"/>
        <v>#VALUE!</v>
      </c>
      <c r="K309" s="4856" t="e">
        <f t="shared" si="132"/>
        <v>#VALUE!</v>
      </c>
      <c r="L309" s="4856" t="e">
        <f t="shared" si="132"/>
        <v>#VALUE!</v>
      </c>
      <c r="M309" s="4856" t="e">
        <f t="shared" si="132"/>
        <v>#VALUE!</v>
      </c>
      <c r="N309" s="4856" t="e">
        <f t="shared" si="132"/>
        <v>#VALUE!</v>
      </c>
      <c r="O309" s="4856" t="e">
        <f t="shared" si="132"/>
        <v>#VALUE!</v>
      </c>
      <c r="P309" s="4856" t="e">
        <f t="shared" si="132"/>
        <v>#VALUE!</v>
      </c>
      <c r="Q309" s="4856" t="e">
        <f t="shared" si="132"/>
        <v>#VALUE!</v>
      </c>
      <c r="R309" s="4856" t="e">
        <f t="shared" si="132"/>
        <v>#VALUE!</v>
      </c>
      <c r="S309" s="4856" t="e">
        <f t="shared" si="132"/>
        <v>#VALUE!</v>
      </c>
      <c r="T309" s="4856" t="e">
        <f t="shared" si="132"/>
        <v>#VALUE!</v>
      </c>
      <c r="U309" s="4856" t="e">
        <f t="shared" si="132"/>
        <v>#VALUE!</v>
      </c>
      <c r="V309" s="4856" t="e">
        <f t="shared" si="132"/>
        <v>#VALUE!</v>
      </c>
      <c r="W309" s="4856" t="e">
        <f t="shared" si="132"/>
        <v>#VALUE!</v>
      </c>
      <c r="X309" s="4856" t="e">
        <f t="shared" si="132"/>
        <v>#VALUE!</v>
      </c>
      <c r="Y309" s="4856" t="e">
        <f t="shared" si="132"/>
        <v>#VALUE!</v>
      </c>
      <c r="Z309" s="4856" t="e">
        <f t="shared" si="132"/>
        <v>#VALUE!</v>
      </c>
      <c r="AA309" s="4856" t="e">
        <f t="shared" si="132"/>
        <v>#VALUE!</v>
      </c>
      <c r="AB309" s="4856" t="e">
        <f t="shared" si="132"/>
        <v>#VALUE!</v>
      </c>
      <c r="AC309" s="4856" t="e">
        <f t="shared" si="132"/>
        <v>#VALUE!</v>
      </c>
      <c r="AD309" s="4856" t="e">
        <f t="shared" si="132"/>
        <v>#VALUE!</v>
      </c>
      <c r="AE309" s="4856" t="e">
        <f t="shared" si="132"/>
        <v>#VALUE!</v>
      </c>
      <c r="AF309" s="4856" t="e">
        <f t="shared" si="132"/>
        <v>#VALUE!</v>
      </c>
      <c r="AG309" s="4856" t="e">
        <f t="shared" si="132"/>
        <v>#VALUE!</v>
      </c>
      <c r="AH309" s="4856" t="e">
        <f t="shared" si="132"/>
        <v>#VALUE!</v>
      </c>
      <c r="AI309" s="4857" t="s">
        <v>2012</v>
      </c>
      <c r="AJ309" s="4855">
        <f>_xlfn.AGGREGATE(9,6,D309:AH309)</f>
        <v>0</v>
      </c>
      <c r="AK309" s="4721"/>
    </row>
    <row r="311" spans="1:39" hidden="1">
      <c r="D311" s="4529" t="e">
        <f>YEAR(D314)</f>
        <v>#VALUE!</v>
      </c>
      <c r="E311" s="4529" t="e">
        <f>MONTH(D314)</f>
        <v>#VALUE!</v>
      </c>
    </row>
    <row r="312" spans="1:39">
      <c r="C312" s="4717" t="s">
        <v>2022</v>
      </c>
      <c r="D312" s="4628" t="e">
        <f>D314</f>
        <v>#VALUE!</v>
      </c>
      <c r="E312" s="4629"/>
      <c r="F312" s="4629"/>
      <c r="G312" s="4629"/>
      <c r="H312" s="4629"/>
      <c r="I312" s="4629"/>
      <c r="J312" s="4629"/>
      <c r="K312" s="4629"/>
      <c r="L312" s="4629"/>
      <c r="M312" s="4629"/>
      <c r="N312" s="4629"/>
      <c r="O312" s="4629"/>
      <c r="P312" s="4629"/>
      <c r="Q312" s="4629"/>
      <c r="R312" s="4629"/>
      <c r="S312" s="4629"/>
      <c r="T312" s="4629"/>
      <c r="U312" s="4629"/>
      <c r="V312" s="4629"/>
      <c r="W312" s="4629"/>
      <c r="X312" s="4629"/>
      <c r="Y312" s="4629"/>
      <c r="Z312" s="4629"/>
      <c r="AA312" s="4629"/>
      <c r="AB312" s="4629"/>
      <c r="AC312" s="4629"/>
      <c r="AD312" s="4629"/>
      <c r="AE312" s="4629"/>
      <c r="AF312" s="4629"/>
      <c r="AG312" s="4629"/>
      <c r="AH312" s="4629"/>
      <c r="AI312" s="4629"/>
      <c r="AJ312" s="4824"/>
    </row>
    <row r="313" spans="1:39" hidden="1">
      <c r="C313" s="4718"/>
      <c r="D313" s="4640" t="e">
        <f>DATE($D311,$E311,1)</f>
        <v>#VALUE!</v>
      </c>
      <c r="E313" s="4640" t="e">
        <f t="shared" ref="E313:AH313" si="133">D313+1</f>
        <v>#VALUE!</v>
      </c>
      <c r="F313" s="4640" t="e">
        <f t="shared" si="133"/>
        <v>#VALUE!</v>
      </c>
      <c r="G313" s="4640" t="e">
        <f t="shared" si="133"/>
        <v>#VALUE!</v>
      </c>
      <c r="H313" s="4640" t="e">
        <f t="shared" si="133"/>
        <v>#VALUE!</v>
      </c>
      <c r="I313" s="4640" t="e">
        <f t="shared" si="133"/>
        <v>#VALUE!</v>
      </c>
      <c r="J313" s="4640" t="e">
        <f t="shared" si="133"/>
        <v>#VALUE!</v>
      </c>
      <c r="K313" s="4640" t="e">
        <f t="shared" si="133"/>
        <v>#VALUE!</v>
      </c>
      <c r="L313" s="4640" t="e">
        <f t="shared" si="133"/>
        <v>#VALUE!</v>
      </c>
      <c r="M313" s="4640" t="e">
        <f t="shared" si="133"/>
        <v>#VALUE!</v>
      </c>
      <c r="N313" s="4640" t="e">
        <f t="shared" si="133"/>
        <v>#VALUE!</v>
      </c>
      <c r="O313" s="4640" t="e">
        <f t="shared" si="133"/>
        <v>#VALUE!</v>
      </c>
      <c r="P313" s="4640" t="e">
        <f t="shared" si="133"/>
        <v>#VALUE!</v>
      </c>
      <c r="Q313" s="4640" t="e">
        <f t="shared" si="133"/>
        <v>#VALUE!</v>
      </c>
      <c r="R313" s="4640" t="e">
        <f t="shared" si="133"/>
        <v>#VALUE!</v>
      </c>
      <c r="S313" s="4640" t="e">
        <f t="shared" si="133"/>
        <v>#VALUE!</v>
      </c>
      <c r="T313" s="4640" t="e">
        <f t="shared" si="133"/>
        <v>#VALUE!</v>
      </c>
      <c r="U313" s="4640" t="e">
        <f t="shared" si="133"/>
        <v>#VALUE!</v>
      </c>
      <c r="V313" s="4640" t="e">
        <f t="shared" si="133"/>
        <v>#VALUE!</v>
      </c>
      <c r="W313" s="4640" t="e">
        <f t="shared" si="133"/>
        <v>#VALUE!</v>
      </c>
      <c r="X313" s="4640" t="e">
        <f t="shared" si="133"/>
        <v>#VALUE!</v>
      </c>
      <c r="Y313" s="4640" t="e">
        <f t="shared" si="133"/>
        <v>#VALUE!</v>
      </c>
      <c r="Z313" s="4640" t="e">
        <f t="shared" si="133"/>
        <v>#VALUE!</v>
      </c>
      <c r="AA313" s="4640" t="e">
        <f t="shared" si="133"/>
        <v>#VALUE!</v>
      </c>
      <c r="AB313" s="4640" t="e">
        <f t="shared" si="133"/>
        <v>#VALUE!</v>
      </c>
      <c r="AC313" s="4640" t="e">
        <f t="shared" si="133"/>
        <v>#VALUE!</v>
      </c>
      <c r="AD313" s="4640" t="e">
        <f t="shared" si="133"/>
        <v>#VALUE!</v>
      </c>
      <c r="AE313" s="4640" t="e">
        <f t="shared" si="133"/>
        <v>#VALUE!</v>
      </c>
      <c r="AF313" s="4640" t="e">
        <f t="shared" si="133"/>
        <v>#VALUE!</v>
      </c>
      <c r="AG313" s="4640" t="e">
        <f t="shared" si="133"/>
        <v>#VALUE!</v>
      </c>
      <c r="AH313" s="4640" t="e">
        <f t="shared" si="133"/>
        <v>#VALUE!</v>
      </c>
      <c r="AI313" s="4858"/>
      <c r="AJ313" s="4859"/>
    </row>
    <row r="314" spans="1:39">
      <c r="C314" s="4719" t="s">
        <v>1655</v>
      </c>
      <c r="D314" s="4720" t="e">
        <f>IF(EDATE(D297,1)&gt;$H$5,"",EDATE(D297,1))</f>
        <v>#VALUE!</v>
      </c>
      <c r="E314" s="4640" t="e">
        <f t="shared" ref="E314:AH314" si="134">IF(E313&gt;$H$5,"",IF(D314=EOMONTH(DATE($D311,$E311,1),0),"",IF(D314="","",D314+1)))</f>
        <v>#VALUE!</v>
      </c>
      <c r="F314" s="4640" t="e">
        <f t="shared" si="134"/>
        <v>#VALUE!</v>
      </c>
      <c r="G314" s="4640" t="e">
        <f t="shared" si="134"/>
        <v>#VALUE!</v>
      </c>
      <c r="H314" s="4640" t="e">
        <f t="shared" si="134"/>
        <v>#VALUE!</v>
      </c>
      <c r="I314" s="4640" t="e">
        <f t="shared" si="134"/>
        <v>#VALUE!</v>
      </c>
      <c r="J314" s="4640" t="e">
        <f t="shared" si="134"/>
        <v>#VALUE!</v>
      </c>
      <c r="K314" s="4640" t="e">
        <f t="shared" si="134"/>
        <v>#VALUE!</v>
      </c>
      <c r="L314" s="4640" t="e">
        <f t="shared" si="134"/>
        <v>#VALUE!</v>
      </c>
      <c r="M314" s="4640" t="e">
        <f t="shared" si="134"/>
        <v>#VALUE!</v>
      </c>
      <c r="N314" s="4640" t="e">
        <f t="shared" si="134"/>
        <v>#VALUE!</v>
      </c>
      <c r="O314" s="4640" t="e">
        <f t="shared" si="134"/>
        <v>#VALUE!</v>
      </c>
      <c r="P314" s="4640" t="e">
        <f t="shared" si="134"/>
        <v>#VALUE!</v>
      </c>
      <c r="Q314" s="4640" t="e">
        <f t="shared" si="134"/>
        <v>#VALUE!</v>
      </c>
      <c r="R314" s="4640" t="e">
        <f t="shared" si="134"/>
        <v>#VALUE!</v>
      </c>
      <c r="S314" s="4640" t="e">
        <f t="shared" si="134"/>
        <v>#VALUE!</v>
      </c>
      <c r="T314" s="4640" t="e">
        <f t="shared" si="134"/>
        <v>#VALUE!</v>
      </c>
      <c r="U314" s="4640" t="e">
        <f t="shared" si="134"/>
        <v>#VALUE!</v>
      </c>
      <c r="V314" s="4640" t="e">
        <f t="shared" si="134"/>
        <v>#VALUE!</v>
      </c>
      <c r="W314" s="4640" t="e">
        <f t="shared" si="134"/>
        <v>#VALUE!</v>
      </c>
      <c r="X314" s="4640" t="e">
        <f t="shared" si="134"/>
        <v>#VALUE!</v>
      </c>
      <c r="Y314" s="4640" t="e">
        <f t="shared" si="134"/>
        <v>#VALUE!</v>
      </c>
      <c r="Z314" s="4640" t="e">
        <f t="shared" si="134"/>
        <v>#VALUE!</v>
      </c>
      <c r="AA314" s="4640" t="e">
        <f t="shared" si="134"/>
        <v>#VALUE!</v>
      </c>
      <c r="AB314" s="4640" t="e">
        <f t="shared" si="134"/>
        <v>#VALUE!</v>
      </c>
      <c r="AC314" s="4640" t="e">
        <f t="shared" si="134"/>
        <v>#VALUE!</v>
      </c>
      <c r="AD314" s="4640" t="e">
        <f t="shared" si="134"/>
        <v>#VALUE!</v>
      </c>
      <c r="AE314" s="4640" t="e">
        <f t="shared" si="134"/>
        <v>#VALUE!</v>
      </c>
      <c r="AF314" s="4640" t="e">
        <f t="shared" si="134"/>
        <v>#VALUE!</v>
      </c>
      <c r="AG314" s="4640" t="e">
        <f t="shared" si="134"/>
        <v>#VALUE!</v>
      </c>
      <c r="AH314" s="4640" t="e">
        <f t="shared" si="134"/>
        <v>#VALUE!</v>
      </c>
      <c r="AI314" s="4827" t="s">
        <v>2021</v>
      </c>
      <c r="AJ314" s="4828">
        <f>+COUNTIFS(D315:AH315,"土",D316:AH316,"")+COUNTIFS(D315:AH315,"日",D316:AH316,"")</f>
        <v>0</v>
      </c>
    </row>
    <row r="315" spans="1:39" s="4721" customFormat="1">
      <c r="A315" s="1135"/>
      <c r="C315" s="4722" t="s">
        <v>1905</v>
      </c>
      <c r="D315" s="4723" t="str">
        <f t="shared" ref="D315:AH315" si="135">IFERROR(TEXT(WEEKDAY(+D314),"aaa"),"")</f>
        <v/>
      </c>
      <c r="E315" s="4723" t="str">
        <f t="shared" si="135"/>
        <v/>
      </c>
      <c r="F315" s="4723" t="str">
        <f t="shared" si="135"/>
        <v/>
      </c>
      <c r="G315" s="4723" t="str">
        <f t="shared" si="135"/>
        <v/>
      </c>
      <c r="H315" s="4723" t="str">
        <f t="shared" si="135"/>
        <v/>
      </c>
      <c r="I315" s="4723" t="str">
        <f t="shared" si="135"/>
        <v/>
      </c>
      <c r="J315" s="4723" t="str">
        <f t="shared" si="135"/>
        <v/>
      </c>
      <c r="K315" s="4723" t="str">
        <f t="shared" si="135"/>
        <v/>
      </c>
      <c r="L315" s="4723" t="str">
        <f t="shared" si="135"/>
        <v/>
      </c>
      <c r="M315" s="4723" t="str">
        <f t="shared" si="135"/>
        <v/>
      </c>
      <c r="N315" s="4723" t="str">
        <f t="shared" si="135"/>
        <v/>
      </c>
      <c r="O315" s="4723" t="str">
        <f t="shared" si="135"/>
        <v/>
      </c>
      <c r="P315" s="4723" t="str">
        <f t="shared" si="135"/>
        <v/>
      </c>
      <c r="Q315" s="4723" t="str">
        <f t="shared" si="135"/>
        <v/>
      </c>
      <c r="R315" s="4723" t="str">
        <f t="shared" si="135"/>
        <v/>
      </c>
      <c r="S315" s="4723" t="str">
        <f t="shared" si="135"/>
        <v/>
      </c>
      <c r="T315" s="4723" t="str">
        <f t="shared" si="135"/>
        <v/>
      </c>
      <c r="U315" s="4723" t="str">
        <f t="shared" si="135"/>
        <v/>
      </c>
      <c r="V315" s="4723" t="str">
        <f t="shared" si="135"/>
        <v/>
      </c>
      <c r="W315" s="4723" t="str">
        <f t="shared" si="135"/>
        <v/>
      </c>
      <c r="X315" s="4723" t="str">
        <f t="shared" si="135"/>
        <v/>
      </c>
      <c r="Y315" s="4723" t="str">
        <f t="shared" si="135"/>
        <v/>
      </c>
      <c r="Z315" s="4723" t="str">
        <f t="shared" si="135"/>
        <v/>
      </c>
      <c r="AA315" s="4723" t="str">
        <f t="shared" si="135"/>
        <v/>
      </c>
      <c r="AB315" s="4723" t="str">
        <f t="shared" si="135"/>
        <v/>
      </c>
      <c r="AC315" s="4723" t="str">
        <f t="shared" si="135"/>
        <v/>
      </c>
      <c r="AD315" s="4723" t="str">
        <f t="shared" si="135"/>
        <v/>
      </c>
      <c r="AE315" s="4723" t="str">
        <f t="shared" si="135"/>
        <v/>
      </c>
      <c r="AF315" s="4723" t="str">
        <f t="shared" si="135"/>
        <v/>
      </c>
      <c r="AG315" s="4723" t="str">
        <f t="shared" si="135"/>
        <v/>
      </c>
      <c r="AH315" s="4723" t="str">
        <f t="shared" si="135"/>
        <v/>
      </c>
      <c r="AI315" s="4827" t="s">
        <v>2020</v>
      </c>
      <c r="AJ315" s="4828">
        <f>+COUNTIF(D316:AH316,"夏休")+COUNTIF(D316:AH316,"冬休")+COUNTIF(D316:AH316,"中止")</f>
        <v>0</v>
      </c>
      <c r="AM315" s="4860"/>
    </row>
    <row r="316" spans="1:39" s="4721" customFormat="1" ht="13.5" customHeight="1">
      <c r="A316" s="1135"/>
      <c r="C316" s="4829" t="s">
        <v>2019</v>
      </c>
      <c r="D316" s="4830"/>
      <c r="E316" s="4831"/>
      <c r="F316" s="4831"/>
      <c r="G316" s="4831"/>
      <c r="H316" s="4831"/>
      <c r="I316" s="4831"/>
      <c r="J316" s="4831"/>
      <c r="K316" s="4831"/>
      <c r="L316" s="4831"/>
      <c r="M316" s="4831"/>
      <c r="N316" s="4831"/>
      <c r="O316" s="4831"/>
      <c r="P316" s="4831"/>
      <c r="Q316" s="4831"/>
      <c r="R316" s="4831"/>
      <c r="S316" s="4831"/>
      <c r="T316" s="4831"/>
      <c r="U316" s="4831"/>
      <c r="V316" s="4831"/>
      <c r="W316" s="4831"/>
      <c r="X316" s="4831"/>
      <c r="Y316" s="4831"/>
      <c r="Z316" s="4831"/>
      <c r="AA316" s="4831"/>
      <c r="AB316" s="4831"/>
      <c r="AC316" s="4831"/>
      <c r="AD316" s="4831"/>
      <c r="AE316" s="4831"/>
      <c r="AF316" s="4831"/>
      <c r="AG316" s="4831"/>
      <c r="AH316" s="4832"/>
      <c r="AI316" s="4833" t="s">
        <v>1906</v>
      </c>
      <c r="AJ316" s="4834">
        <f>COUNT(D314:AH314)-AJ315</f>
        <v>0</v>
      </c>
      <c r="AM316" s="4860"/>
    </row>
    <row r="317" spans="1:39" s="4721" customFormat="1" ht="13.5" customHeight="1">
      <c r="A317" s="1135"/>
      <c r="C317" s="4835"/>
      <c r="D317" s="4830"/>
      <c r="E317" s="4831"/>
      <c r="F317" s="4831"/>
      <c r="G317" s="4831"/>
      <c r="H317" s="4831"/>
      <c r="I317" s="4831"/>
      <c r="J317" s="4831"/>
      <c r="K317" s="4831"/>
      <c r="L317" s="4831"/>
      <c r="M317" s="4831"/>
      <c r="N317" s="4831"/>
      <c r="O317" s="4831"/>
      <c r="P317" s="4831"/>
      <c r="Q317" s="4831"/>
      <c r="R317" s="4831"/>
      <c r="S317" s="4831"/>
      <c r="T317" s="4831"/>
      <c r="U317" s="4831"/>
      <c r="V317" s="4831"/>
      <c r="W317" s="4831"/>
      <c r="X317" s="4831"/>
      <c r="Y317" s="4831"/>
      <c r="Z317" s="4831"/>
      <c r="AA317" s="4831"/>
      <c r="AB317" s="4831"/>
      <c r="AC317" s="4831"/>
      <c r="AD317" s="4831"/>
      <c r="AE317" s="4831"/>
      <c r="AF317" s="4831"/>
      <c r="AG317" s="4831"/>
      <c r="AH317" s="4832"/>
      <c r="AI317" s="4833" t="s">
        <v>1907</v>
      </c>
      <c r="AJ317" s="4834">
        <f>+COUNTIF(D318:AH319,"休")</f>
        <v>0</v>
      </c>
      <c r="AK317" s="4721" t="e">
        <f>IF(AJ318&gt;0.285,"",IF(AJ317&lt;AJ314,"←計画日数が足りません",""))</f>
        <v>#DIV/0!</v>
      </c>
      <c r="AM317" s="4860"/>
    </row>
    <row r="318" spans="1:39" s="4721" customFormat="1" ht="13.5" customHeight="1">
      <c r="A318" s="1135"/>
      <c r="C318" s="4836" t="s">
        <v>1899</v>
      </c>
      <c r="D318" s="4837"/>
      <c r="E318" s="4838"/>
      <c r="F318" s="4838"/>
      <c r="G318" s="4838"/>
      <c r="H318" s="4838"/>
      <c r="I318" s="4838"/>
      <c r="J318" s="4838"/>
      <c r="K318" s="4838"/>
      <c r="L318" s="4838"/>
      <c r="M318" s="4838"/>
      <c r="N318" s="4838"/>
      <c r="O318" s="4838"/>
      <c r="P318" s="4838"/>
      <c r="Q318" s="4838"/>
      <c r="R318" s="4838"/>
      <c r="S318" s="4838"/>
      <c r="T318" s="4838"/>
      <c r="U318" s="4838"/>
      <c r="V318" s="4838"/>
      <c r="W318" s="4838"/>
      <c r="X318" s="4838"/>
      <c r="Y318" s="4838"/>
      <c r="Z318" s="4838"/>
      <c r="AA318" s="4838"/>
      <c r="AB318" s="4838"/>
      <c r="AC318" s="4838"/>
      <c r="AD318" s="4838"/>
      <c r="AE318" s="4838"/>
      <c r="AF318" s="4838"/>
      <c r="AG318" s="4838"/>
      <c r="AH318" s="4839"/>
      <c r="AI318" s="4833" t="s">
        <v>1908</v>
      </c>
      <c r="AJ318" s="4840" t="e">
        <f>+AJ317/AJ316</f>
        <v>#DIV/0!</v>
      </c>
      <c r="AM318" s="4860"/>
    </row>
    <row r="319" spans="1:39" s="4721" customFormat="1">
      <c r="A319" s="1135"/>
      <c r="C319" s="4836"/>
      <c r="D319" s="4837"/>
      <c r="E319" s="4838"/>
      <c r="F319" s="4838"/>
      <c r="G319" s="4838"/>
      <c r="H319" s="4838"/>
      <c r="I319" s="4838"/>
      <c r="J319" s="4838"/>
      <c r="K319" s="4838"/>
      <c r="L319" s="4838"/>
      <c r="M319" s="4838"/>
      <c r="N319" s="4838"/>
      <c r="O319" s="4838"/>
      <c r="P319" s="4838"/>
      <c r="Q319" s="4838"/>
      <c r="R319" s="4838"/>
      <c r="S319" s="4838"/>
      <c r="T319" s="4838"/>
      <c r="U319" s="4838"/>
      <c r="V319" s="4838"/>
      <c r="W319" s="4838"/>
      <c r="X319" s="4838"/>
      <c r="Y319" s="4838"/>
      <c r="Z319" s="4838"/>
      <c r="AA319" s="4838"/>
      <c r="AB319" s="4838"/>
      <c r="AC319" s="4838"/>
      <c r="AD319" s="4838"/>
      <c r="AE319" s="4838"/>
      <c r="AF319" s="4838"/>
      <c r="AG319" s="4838"/>
      <c r="AH319" s="4839"/>
      <c r="AI319" s="4833" t="s">
        <v>1897</v>
      </c>
      <c r="AJ319" s="4834">
        <f>+COUNTA(D320:AH321)</f>
        <v>0</v>
      </c>
      <c r="AM319" s="4860"/>
    </row>
    <row r="320" spans="1:39" s="4721" customFormat="1">
      <c r="A320" s="1135"/>
      <c r="C320" s="4841" t="s">
        <v>1902</v>
      </c>
      <c r="D320" s="4842"/>
      <c r="E320" s="4843"/>
      <c r="F320" s="4843"/>
      <c r="G320" s="4843"/>
      <c r="H320" s="4843"/>
      <c r="I320" s="4843"/>
      <c r="J320" s="4843"/>
      <c r="K320" s="4843"/>
      <c r="L320" s="4843"/>
      <c r="M320" s="4843"/>
      <c r="N320" s="4843"/>
      <c r="O320" s="4843"/>
      <c r="P320" s="4843"/>
      <c r="Q320" s="4843"/>
      <c r="R320" s="4843"/>
      <c r="S320" s="4843"/>
      <c r="T320" s="4843"/>
      <c r="U320" s="4843"/>
      <c r="V320" s="4843"/>
      <c r="W320" s="4843"/>
      <c r="X320" s="4843"/>
      <c r="Y320" s="4843"/>
      <c r="Z320" s="4843"/>
      <c r="AA320" s="4843"/>
      <c r="AB320" s="4843"/>
      <c r="AC320" s="4843"/>
      <c r="AD320" s="4843"/>
      <c r="AE320" s="4843"/>
      <c r="AF320" s="4843"/>
      <c r="AG320" s="4843"/>
      <c r="AH320" s="4844"/>
      <c r="AI320" s="4845" t="s">
        <v>1909</v>
      </c>
      <c r="AJ320" s="4846" t="e">
        <f>+AJ319/AJ316</f>
        <v>#DIV/0!</v>
      </c>
      <c r="AM320" s="4623">
        <f>+COUNTIF(D318:AH319,"休")</f>
        <v>0</v>
      </c>
    </row>
    <row r="321" spans="1:39" s="4721" customFormat="1">
      <c r="A321" s="1135"/>
      <c r="C321" s="4847"/>
      <c r="D321" s="4848"/>
      <c r="E321" s="4849"/>
      <c r="F321" s="4849"/>
      <c r="G321" s="4849"/>
      <c r="H321" s="4849"/>
      <c r="I321" s="4849"/>
      <c r="J321" s="4849"/>
      <c r="K321" s="4849"/>
      <c r="L321" s="4849"/>
      <c r="M321" s="4849"/>
      <c r="N321" s="4849"/>
      <c r="O321" s="4849"/>
      <c r="P321" s="4849"/>
      <c r="Q321" s="4849"/>
      <c r="R321" s="4849"/>
      <c r="S321" s="4849"/>
      <c r="T321" s="4849"/>
      <c r="U321" s="4849"/>
      <c r="V321" s="4849"/>
      <c r="W321" s="4849"/>
      <c r="X321" s="4849"/>
      <c r="Y321" s="4849"/>
      <c r="Z321" s="4849"/>
      <c r="AA321" s="4849"/>
      <c r="AB321" s="4849"/>
      <c r="AC321" s="4849"/>
      <c r="AD321" s="4849"/>
      <c r="AE321" s="4849"/>
      <c r="AF321" s="4849"/>
      <c r="AG321" s="4849"/>
      <c r="AH321" s="4850"/>
      <c r="AI321" s="4851" t="s">
        <v>2018</v>
      </c>
      <c r="AJ321" s="4852" t="str">
        <f>IF(7&gt;AJ316,"対象外",IF(AJ319&gt;=AJ314,"OK","NG"))</f>
        <v>対象外</v>
      </c>
      <c r="AK321" s="4721" t="str">
        <f>IF(AJ321="対象外","←７日間に満たない期間は達成判定の対象外",IF(AJ321="NG","←月単位未達成","←月単位達成"))</f>
        <v>←７日間に満たない期間は達成判定の対象外</v>
      </c>
      <c r="AM321" s="4853" t="str">
        <f>IF(7&gt;AJ316,"対象外",IF(AM320&gt;=AJ314,"OK","NG"))</f>
        <v>対象外</v>
      </c>
    </row>
    <row r="322" spans="1:39" hidden="1">
      <c r="C322" s="4854" t="s">
        <v>2017</v>
      </c>
      <c r="D322" s="4760" t="e">
        <f t="shared" ref="D322:AH322" si="136">IF(AND(DAY(D314)&gt;=22,DAY(D314)&lt;=28,D315="土"),1,0)</f>
        <v>#VALUE!</v>
      </c>
      <c r="E322" s="4760" t="e">
        <f t="shared" si="136"/>
        <v>#VALUE!</v>
      </c>
      <c r="F322" s="4760" t="e">
        <f t="shared" si="136"/>
        <v>#VALUE!</v>
      </c>
      <c r="G322" s="4760" t="e">
        <f t="shared" si="136"/>
        <v>#VALUE!</v>
      </c>
      <c r="H322" s="4760" t="e">
        <f t="shared" si="136"/>
        <v>#VALUE!</v>
      </c>
      <c r="I322" s="4760" t="e">
        <f t="shared" si="136"/>
        <v>#VALUE!</v>
      </c>
      <c r="J322" s="4760" t="e">
        <f t="shared" si="136"/>
        <v>#VALUE!</v>
      </c>
      <c r="K322" s="4760" t="e">
        <f t="shared" si="136"/>
        <v>#VALUE!</v>
      </c>
      <c r="L322" s="4760" t="e">
        <f t="shared" si="136"/>
        <v>#VALUE!</v>
      </c>
      <c r="M322" s="4760" t="e">
        <f t="shared" si="136"/>
        <v>#VALUE!</v>
      </c>
      <c r="N322" s="4760" t="e">
        <f t="shared" si="136"/>
        <v>#VALUE!</v>
      </c>
      <c r="O322" s="4760" t="e">
        <f t="shared" si="136"/>
        <v>#VALUE!</v>
      </c>
      <c r="P322" s="4760" t="e">
        <f t="shared" si="136"/>
        <v>#VALUE!</v>
      </c>
      <c r="Q322" s="4760" t="e">
        <f t="shared" si="136"/>
        <v>#VALUE!</v>
      </c>
      <c r="R322" s="4760" t="e">
        <f t="shared" si="136"/>
        <v>#VALUE!</v>
      </c>
      <c r="S322" s="4760" t="e">
        <f t="shared" si="136"/>
        <v>#VALUE!</v>
      </c>
      <c r="T322" s="4760" t="e">
        <f t="shared" si="136"/>
        <v>#VALUE!</v>
      </c>
      <c r="U322" s="4760" t="e">
        <f t="shared" si="136"/>
        <v>#VALUE!</v>
      </c>
      <c r="V322" s="4760" t="e">
        <f t="shared" si="136"/>
        <v>#VALUE!</v>
      </c>
      <c r="W322" s="4760" t="e">
        <f t="shared" si="136"/>
        <v>#VALUE!</v>
      </c>
      <c r="X322" s="4760" t="e">
        <f t="shared" si="136"/>
        <v>#VALUE!</v>
      </c>
      <c r="Y322" s="4760" t="e">
        <f t="shared" si="136"/>
        <v>#VALUE!</v>
      </c>
      <c r="Z322" s="4760" t="e">
        <f t="shared" si="136"/>
        <v>#VALUE!</v>
      </c>
      <c r="AA322" s="4760" t="e">
        <f t="shared" si="136"/>
        <v>#VALUE!</v>
      </c>
      <c r="AB322" s="4760" t="e">
        <f t="shared" si="136"/>
        <v>#VALUE!</v>
      </c>
      <c r="AC322" s="4760" t="e">
        <f t="shared" si="136"/>
        <v>#VALUE!</v>
      </c>
      <c r="AD322" s="4760" t="e">
        <f t="shared" si="136"/>
        <v>#VALUE!</v>
      </c>
      <c r="AE322" s="4760" t="e">
        <f t="shared" si="136"/>
        <v>#VALUE!</v>
      </c>
      <c r="AF322" s="4760" t="e">
        <f t="shared" si="136"/>
        <v>#VALUE!</v>
      </c>
      <c r="AG322" s="4760" t="e">
        <f t="shared" si="136"/>
        <v>#VALUE!</v>
      </c>
      <c r="AH322" s="4760" t="e">
        <f t="shared" si="136"/>
        <v>#VALUE!</v>
      </c>
      <c r="AI322" s="4773" t="s">
        <v>2014</v>
      </c>
      <c r="AJ322" s="4855">
        <f>_xlfn.AGGREGATE(9,6,D322:AH322)</f>
        <v>0</v>
      </c>
      <c r="AK322" s="4721"/>
    </row>
    <row r="323" spans="1:39" hidden="1">
      <c r="C323" s="4854" t="s">
        <v>2016</v>
      </c>
      <c r="D323" s="4856" t="e">
        <f t="shared" ref="D323:AH323" si="137">IF(AND(DAY(D314)&gt;=22,DAY(D314)&lt;=28,D315="土",OR(D320="休",D320="雨")),1,0)</f>
        <v>#VALUE!</v>
      </c>
      <c r="E323" s="4856" t="e">
        <f t="shared" si="137"/>
        <v>#VALUE!</v>
      </c>
      <c r="F323" s="4856" t="e">
        <f t="shared" si="137"/>
        <v>#VALUE!</v>
      </c>
      <c r="G323" s="4856" t="e">
        <f t="shared" si="137"/>
        <v>#VALUE!</v>
      </c>
      <c r="H323" s="4856" t="e">
        <f t="shared" si="137"/>
        <v>#VALUE!</v>
      </c>
      <c r="I323" s="4856" t="e">
        <f t="shared" si="137"/>
        <v>#VALUE!</v>
      </c>
      <c r="J323" s="4856" t="e">
        <f t="shared" si="137"/>
        <v>#VALUE!</v>
      </c>
      <c r="K323" s="4856" t="e">
        <f t="shared" si="137"/>
        <v>#VALUE!</v>
      </c>
      <c r="L323" s="4856" t="e">
        <f t="shared" si="137"/>
        <v>#VALUE!</v>
      </c>
      <c r="M323" s="4856" t="e">
        <f t="shared" si="137"/>
        <v>#VALUE!</v>
      </c>
      <c r="N323" s="4856" t="e">
        <f t="shared" si="137"/>
        <v>#VALUE!</v>
      </c>
      <c r="O323" s="4856" t="e">
        <f t="shared" si="137"/>
        <v>#VALUE!</v>
      </c>
      <c r="P323" s="4856" t="e">
        <f t="shared" si="137"/>
        <v>#VALUE!</v>
      </c>
      <c r="Q323" s="4856" t="e">
        <f t="shared" si="137"/>
        <v>#VALUE!</v>
      </c>
      <c r="R323" s="4856" t="e">
        <f t="shared" si="137"/>
        <v>#VALUE!</v>
      </c>
      <c r="S323" s="4856" t="e">
        <f t="shared" si="137"/>
        <v>#VALUE!</v>
      </c>
      <c r="T323" s="4856" t="e">
        <f t="shared" si="137"/>
        <v>#VALUE!</v>
      </c>
      <c r="U323" s="4856" t="e">
        <f t="shared" si="137"/>
        <v>#VALUE!</v>
      </c>
      <c r="V323" s="4856" t="e">
        <f t="shared" si="137"/>
        <v>#VALUE!</v>
      </c>
      <c r="W323" s="4856" t="e">
        <f t="shared" si="137"/>
        <v>#VALUE!</v>
      </c>
      <c r="X323" s="4856" t="e">
        <f t="shared" si="137"/>
        <v>#VALUE!</v>
      </c>
      <c r="Y323" s="4856" t="e">
        <f t="shared" si="137"/>
        <v>#VALUE!</v>
      </c>
      <c r="Z323" s="4856" t="e">
        <f t="shared" si="137"/>
        <v>#VALUE!</v>
      </c>
      <c r="AA323" s="4856" t="e">
        <f t="shared" si="137"/>
        <v>#VALUE!</v>
      </c>
      <c r="AB323" s="4856" t="e">
        <f t="shared" si="137"/>
        <v>#VALUE!</v>
      </c>
      <c r="AC323" s="4856" t="e">
        <f t="shared" si="137"/>
        <v>#VALUE!</v>
      </c>
      <c r="AD323" s="4856" t="e">
        <f t="shared" si="137"/>
        <v>#VALUE!</v>
      </c>
      <c r="AE323" s="4856" t="e">
        <f t="shared" si="137"/>
        <v>#VALUE!</v>
      </c>
      <c r="AF323" s="4856" t="e">
        <f t="shared" si="137"/>
        <v>#VALUE!</v>
      </c>
      <c r="AG323" s="4856" t="e">
        <f t="shared" si="137"/>
        <v>#VALUE!</v>
      </c>
      <c r="AH323" s="4856" t="e">
        <f t="shared" si="137"/>
        <v>#VALUE!</v>
      </c>
      <c r="AI323" s="4857" t="s">
        <v>2012</v>
      </c>
      <c r="AJ323" s="4855">
        <f>_xlfn.AGGREGATE(9,6,D323:AH323)</f>
        <v>0</v>
      </c>
      <c r="AK323" s="4721"/>
    </row>
    <row r="324" spans="1:39" hidden="1">
      <c r="C324" s="4854" t="s">
        <v>2015</v>
      </c>
      <c r="D324" s="4760" t="e">
        <f t="shared" ref="D324:AH324" si="138">IF(AND(DAY(D314)&gt;=8,DAY(D314)&lt;=14,D315="土"),1,0)</f>
        <v>#VALUE!</v>
      </c>
      <c r="E324" s="4760" t="e">
        <f t="shared" si="138"/>
        <v>#VALUE!</v>
      </c>
      <c r="F324" s="4760" t="e">
        <f t="shared" si="138"/>
        <v>#VALUE!</v>
      </c>
      <c r="G324" s="4760" t="e">
        <f t="shared" si="138"/>
        <v>#VALUE!</v>
      </c>
      <c r="H324" s="4760" t="e">
        <f t="shared" si="138"/>
        <v>#VALUE!</v>
      </c>
      <c r="I324" s="4760" t="e">
        <f t="shared" si="138"/>
        <v>#VALUE!</v>
      </c>
      <c r="J324" s="4760" t="e">
        <f t="shared" si="138"/>
        <v>#VALUE!</v>
      </c>
      <c r="K324" s="4760" t="e">
        <f t="shared" si="138"/>
        <v>#VALUE!</v>
      </c>
      <c r="L324" s="4760" t="e">
        <f t="shared" si="138"/>
        <v>#VALUE!</v>
      </c>
      <c r="M324" s="4760" t="e">
        <f t="shared" si="138"/>
        <v>#VALUE!</v>
      </c>
      <c r="N324" s="4760" t="e">
        <f t="shared" si="138"/>
        <v>#VALUE!</v>
      </c>
      <c r="O324" s="4760" t="e">
        <f t="shared" si="138"/>
        <v>#VALUE!</v>
      </c>
      <c r="P324" s="4760" t="e">
        <f t="shared" si="138"/>
        <v>#VALUE!</v>
      </c>
      <c r="Q324" s="4760" t="e">
        <f t="shared" si="138"/>
        <v>#VALUE!</v>
      </c>
      <c r="R324" s="4760" t="e">
        <f t="shared" si="138"/>
        <v>#VALUE!</v>
      </c>
      <c r="S324" s="4760" t="e">
        <f t="shared" si="138"/>
        <v>#VALUE!</v>
      </c>
      <c r="T324" s="4760" t="e">
        <f t="shared" si="138"/>
        <v>#VALUE!</v>
      </c>
      <c r="U324" s="4760" t="e">
        <f t="shared" si="138"/>
        <v>#VALUE!</v>
      </c>
      <c r="V324" s="4760" t="e">
        <f t="shared" si="138"/>
        <v>#VALUE!</v>
      </c>
      <c r="W324" s="4760" t="e">
        <f t="shared" si="138"/>
        <v>#VALUE!</v>
      </c>
      <c r="X324" s="4760" t="e">
        <f t="shared" si="138"/>
        <v>#VALUE!</v>
      </c>
      <c r="Y324" s="4760" t="e">
        <f t="shared" si="138"/>
        <v>#VALUE!</v>
      </c>
      <c r="Z324" s="4760" t="e">
        <f t="shared" si="138"/>
        <v>#VALUE!</v>
      </c>
      <c r="AA324" s="4760" t="e">
        <f t="shared" si="138"/>
        <v>#VALUE!</v>
      </c>
      <c r="AB324" s="4760" t="e">
        <f t="shared" si="138"/>
        <v>#VALUE!</v>
      </c>
      <c r="AC324" s="4760" t="e">
        <f t="shared" si="138"/>
        <v>#VALUE!</v>
      </c>
      <c r="AD324" s="4760" t="e">
        <f t="shared" si="138"/>
        <v>#VALUE!</v>
      </c>
      <c r="AE324" s="4760" t="e">
        <f t="shared" si="138"/>
        <v>#VALUE!</v>
      </c>
      <c r="AF324" s="4760" t="e">
        <f t="shared" si="138"/>
        <v>#VALUE!</v>
      </c>
      <c r="AG324" s="4760" t="e">
        <f t="shared" si="138"/>
        <v>#VALUE!</v>
      </c>
      <c r="AH324" s="4760" t="e">
        <f t="shared" si="138"/>
        <v>#VALUE!</v>
      </c>
      <c r="AI324" s="4773" t="s">
        <v>2014</v>
      </c>
      <c r="AJ324" s="4855">
        <f>_xlfn.AGGREGATE(9,6,D324:AH324)</f>
        <v>0</v>
      </c>
      <c r="AK324" s="4721"/>
    </row>
    <row r="325" spans="1:39" hidden="1">
      <c r="C325" s="4854" t="s">
        <v>2013</v>
      </c>
      <c r="D325" s="4856" t="e">
        <f t="shared" ref="D325:AH325" si="139">IF(AND(DAY(D314)&gt;=8,DAY(D314)&lt;=14,D315="土",OR(D320="休",D320="雨")),1,0)</f>
        <v>#VALUE!</v>
      </c>
      <c r="E325" s="4856" t="e">
        <f t="shared" si="139"/>
        <v>#VALUE!</v>
      </c>
      <c r="F325" s="4856" t="e">
        <f t="shared" si="139"/>
        <v>#VALUE!</v>
      </c>
      <c r="G325" s="4856" t="e">
        <f t="shared" si="139"/>
        <v>#VALUE!</v>
      </c>
      <c r="H325" s="4856" t="e">
        <f t="shared" si="139"/>
        <v>#VALUE!</v>
      </c>
      <c r="I325" s="4856" t="e">
        <f t="shared" si="139"/>
        <v>#VALUE!</v>
      </c>
      <c r="J325" s="4856" t="e">
        <f t="shared" si="139"/>
        <v>#VALUE!</v>
      </c>
      <c r="K325" s="4856" t="e">
        <f t="shared" si="139"/>
        <v>#VALUE!</v>
      </c>
      <c r="L325" s="4856" t="e">
        <f t="shared" si="139"/>
        <v>#VALUE!</v>
      </c>
      <c r="M325" s="4856" t="e">
        <f t="shared" si="139"/>
        <v>#VALUE!</v>
      </c>
      <c r="N325" s="4856" t="e">
        <f t="shared" si="139"/>
        <v>#VALUE!</v>
      </c>
      <c r="O325" s="4856" t="e">
        <f t="shared" si="139"/>
        <v>#VALUE!</v>
      </c>
      <c r="P325" s="4856" t="e">
        <f t="shared" si="139"/>
        <v>#VALUE!</v>
      </c>
      <c r="Q325" s="4856" t="e">
        <f t="shared" si="139"/>
        <v>#VALUE!</v>
      </c>
      <c r="R325" s="4856" t="e">
        <f t="shared" si="139"/>
        <v>#VALUE!</v>
      </c>
      <c r="S325" s="4856" t="e">
        <f t="shared" si="139"/>
        <v>#VALUE!</v>
      </c>
      <c r="T325" s="4856" t="e">
        <f t="shared" si="139"/>
        <v>#VALUE!</v>
      </c>
      <c r="U325" s="4856" t="e">
        <f t="shared" si="139"/>
        <v>#VALUE!</v>
      </c>
      <c r="V325" s="4856" t="e">
        <f t="shared" si="139"/>
        <v>#VALUE!</v>
      </c>
      <c r="W325" s="4856" t="e">
        <f t="shared" si="139"/>
        <v>#VALUE!</v>
      </c>
      <c r="X325" s="4856" t="e">
        <f t="shared" si="139"/>
        <v>#VALUE!</v>
      </c>
      <c r="Y325" s="4856" t="e">
        <f t="shared" si="139"/>
        <v>#VALUE!</v>
      </c>
      <c r="Z325" s="4856" t="e">
        <f t="shared" si="139"/>
        <v>#VALUE!</v>
      </c>
      <c r="AA325" s="4856" t="e">
        <f t="shared" si="139"/>
        <v>#VALUE!</v>
      </c>
      <c r="AB325" s="4856" t="e">
        <f t="shared" si="139"/>
        <v>#VALUE!</v>
      </c>
      <c r="AC325" s="4856" t="e">
        <f t="shared" si="139"/>
        <v>#VALUE!</v>
      </c>
      <c r="AD325" s="4856" t="e">
        <f t="shared" si="139"/>
        <v>#VALUE!</v>
      </c>
      <c r="AE325" s="4856" t="e">
        <f t="shared" si="139"/>
        <v>#VALUE!</v>
      </c>
      <c r="AF325" s="4856" t="e">
        <f t="shared" si="139"/>
        <v>#VALUE!</v>
      </c>
      <c r="AG325" s="4856" t="e">
        <f t="shared" si="139"/>
        <v>#VALUE!</v>
      </c>
      <c r="AH325" s="4856" t="e">
        <f t="shared" si="139"/>
        <v>#VALUE!</v>
      </c>
      <c r="AI325" s="4857" t="s">
        <v>2012</v>
      </c>
      <c r="AJ325" s="4855">
        <f>_xlfn.AGGREGATE(9,6,D325:AH325)</f>
        <v>0</v>
      </c>
      <c r="AK325" s="4721"/>
    </row>
    <row r="327" spans="1:39" hidden="1">
      <c r="D327" s="4529" t="e">
        <f>YEAR(D330)</f>
        <v>#VALUE!</v>
      </c>
      <c r="E327" s="4529" t="e">
        <f>MONTH(D330)</f>
        <v>#VALUE!</v>
      </c>
    </row>
    <row r="328" spans="1:39">
      <c r="C328" s="4717" t="s">
        <v>2022</v>
      </c>
      <c r="D328" s="4628" t="e">
        <f>D330</f>
        <v>#VALUE!</v>
      </c>
      <c r="E328" s="4629"/>
      <c r="F328" s="4629"/>
      <c r="G328" s="4629"/>
      <c r="H328" s="4629"/>
      <c r="I328" s="4629"/>
      <c r="J328" s="4629"/>
      <c r="K328" s="4629"/>
      <c r="L328" s="4629"/>
      <c r="M328" s="4629"/>
      <c r="N328" s="4629"/>
      <c r="O328" s="4629"/>
      <c r="P328" s="4629"/>
      <c r="Q328" s="4629"/>
      <c r="R328" s="4629"/>
      <c r="S328" s="4629"/>
      <c r="T328" s="4629"/>
      <c r="U328" s="4629"/>
      <c r="V328" s="4629"/>
      <c r="W328" s="4629"/>
      <c r="X328" s="4629"/>
      <c r="Y328" s="4629"/>
      <c r="Z328" s="4629"/>
      <c r="AA328" s="4629"/>
      <c r="AB328" s="4629"/>
      <c r="AC328" s="4629"/>
      <c r="AD328" s="4629"/>
      <c r="AE328" s="4629"/>
      <c r="AF328" s="4629"/>
      <c r="AG328" s="4629"/>
      <c r="AH328" s="4629"/>
      <c r="AI328" s="4629"/>
      <c r="AJ328" s="4824"/>
    </row>
    <row r="329" spans="1:39" hidden="1">
      <c r="C329" s="4718"/>
      <c r="D329" s="4640" t="e">
        <f>DATE($D327,$E327,1)</f>
        <v>#VALUE!</v>
      </c>
      <c r="E329" s="4640" t="e">
        <f t="shared" ref="E329:AH329" si="140">D329+1</f>
        <v>#VALUE!</v>
      </c>
      <c r="F329" s="4640" t="e">
        <f t="shared" si="140"/>
        <v>#VALUE!</v>
      </c>
      <c r="G329" s="4640" t="e">
        <f t="shared" si="140"/>
        <v>#VALUE!</v>
      </c>
      <c r="H329" s="4640" t="e">
        <f t="shared" si="140"/>
        <v>#VALUE!</v>
      </c>
      <c r="I329" s="4640" t="e">
        <f t="shared" si="140"/>
        <v>#VALUE!</v>
      </c>
      <c r="J329" s="4640" t="e">
        <f t="shared" si="140"/>
        <v>#VALUE!</v>
      </c>
      <c r="K329" s="4640" t="e">
        <f t="shared" si="140"/>
        <v>#VALUE!</v>
      </c>
      <c r="L329" s="4640" t="e">
        <f t="shared" si="140"/>
        <v>#VALUE!</v>
      </c>
      <c r="M329" s="4640" t="e">
        <f t="shared" si="140"/>
        <v>#VALUE!</v>
      </c>
      <c r="N329" s="4640" t="e">
        <f t="shared" si="140"/>
        <v>#VALUE!</v>
      </c>
      <c r="O329" s="4640" t="e">
        <f t="shared" si="140"/>
        <v>#VALUE!</v>
      </c>
      <c r="P329" s="4640" t="e">
        <f t="shared" si="140"/>
        <v>#VALUE!</v>
      </c>
      <c r="Q329" s="4640" t="e">
        <f t="shared" si="140"/>
        <v>#VALUE!</v>
      </c>
      <c r="R329" s="4640" t="e">
        <f t="shared" si="140"/>
        <v>#VALUE!</v>
      </c>
      <c r="S329" s="4640" t="e">
        <f t="shared" si="140"/>
        <v>#VALUE!</v>
      </c>
      <c r="T329" s="4640" t="e">
        <f t="shared" si="140"/>
        <v>#VALUE!</v>
      </c>
      <c r="U329" s="4640" t="e">
        <f t="shared" si="140"/>
        <v>#VALUE!</v>
      </c>
      <c r="V329" s="4640" t="e">
        <f t="shared" si="140"/>
        <v>#VALUE!</v>
      </c>
      <c r="W329" s="4640" t="e">
        <f t="shared" si="140"/>
        <v>#VALUE!</v>
      </c>
      <c r="X329" s="4640" t="e">
        <f t="shared" si="140"/>
        <v>#VALUE!</v>
      </c>
      <c r="Y329" s="4640" t="e">
        <f t="shared" si="140"/>
        <v>#VALUE!</v>
      </c>
      <c r="Z329" s="4640" t="e">
        <f t="shared" si="140"/>
        <v>#VALUE!</v>
      </c>
      <c r="AA329" s="4640" t="e">
        <f t="shared" si="140"/>
        <v>#VALUE!</v>
      </c>
      <c r="AB329" s="4640" t="e">
        <f t="shared" si="140"/>
        <v>#VALUE!</v>
      </c>
      <c r="AC329" s="4640" t="e">
        <f t="shared" si="140"/>
        <v>#VALUE!</v>
      </c>
      <c r="AD329" s="4640" t="e">
        <f t="shared" si="140"/>
        <v>#VALUE!</v>
      </c>
      <c r="AE329" s="4640" t="e">
        <f t="shared" si="140"/>
        <v>#VALUE!</v>
      </c>
      <c r="AF329" s="4640" t="e">
        <f t="shared" si="140"/>
        <v>#VALUE!</v>
      </c>
      <c r="AG329" s="4640" t="e">
        <f t="shared" si="140"/>
        <v>#VALUE!</v>
      </c>
      <c r="AH329" s="4640" t="e">
        <f t="shared" si="140"/>
        <v>#VALUE!</v>
      </c>
      <c r="AI329" s="4858"/>
      <c r="AJ329" s="4859"/>
    </row>
    <row r="330" spans="1:39">
      <c r="C330" s="4719" t="s">
        <v>1655</v>
      </c>
      <c r="D330" s="4720" t="e">
        <f>IF(EDATE(D313,1)&gt;$H$5,"",EDATE(D313,1))</f>
        <v>#VALUE!</v>
      </c>
      <c r="E330" s="4640" t="e">
        <f t="shared" ref="E330:AH330" si="141">IF(E329&gt;$H$5,"",IF(D330=EOMONTH(DATE($D327,$E327,1),0),"",IF(D330="","",D330+1)))</f>
        <v>#VALUE!</v>
      </c>
      <c r="F330" s="4640" t="e">
        <f t="shared" si="141"/>
        <v>#VALUE!</v>
      </c>
      <c r="G330" s="4640" t="e">
        <f t="shared" si="141"/>
        <v>#VALUE!</v>
      </c>
      <c r="H330" s="4640" t="e">
        <f t="shared" si="141"/>
        <v>#VALUE!</v>
      </c>
      <c r="I330" s="4640" t="e">
        <f t="shared" si="141"/>
        <v>#VALUE!</v>
      </c>
      <c r="J330" s="4640" t="e">
        <f t="shared" si="141"/>
        <v>#VALUE!</v>
      </c>
      <c r="K330" s="4640" t="e">
        <f t="shared" si="141"/>
        <v>#VALUE!</v>
      </c>
      <c r="L330" s="4640" t="e">
        <f t="shared" si="141"/>
        <v>#VALUE!</v>
      </c>
      <c r="M330" s="4640" t="e">
        <f t="shared" si="141"/>
        <v>#VALUE!</v>
      </c>
      <c r="N330" s="4640" t="e">
        <f t="shared" si="141"/>
        <v>#VALUE!</v>
      </c>
      <c r="O330" s="4640" t="e">
        <f t="shared" si="141"/>
        <v>#VALUE!</v>
      </c>
      <c r="P330" s="4640" t="e">
        <f t="shared" si="141"/>
        <v>#VALUE!</v>
      </c>
      <c r="Q330" s="4640" t="e">
        <f t="shared" si="141"/>
        <v>#VALUE!</v>
      </c>
      <c r="R330" s="4640" t="e">
        <f t="shared" si="141"/>
        <v>#VALUE!</v>
      </c>
      <c r="S330" s="4640" t="e">
        <f t="shared" si="141"/>
        <v>#VALUE!</v>
      </c>
      <c r="T330" s="4640" t="e">
        <f t="shared" si="141"/>
        <v>#VALUE!</v>
      </c>
      <c r="U330" s="4640" t="e">
        <f t="shared" si="141"/>
        <v>#VALUE!</v>
      </c>
      <c r="V330" s="4640" t="e">
        <f t="shared" si="141"/>
        <v>#VALUE!</v>
      </c>
      <c r="W330" s="4640" t="e">
        <f t="shared" si="141"/>
        <v>#VALUE!</v>
      </c>
      <c r="X330" s="4640" t="e">
        <f t="shared" si="141"/>
        <v>#VALUE!</v>
      </c>
      <c r="Y330" s="4640" t="e">
        <f t="shared" si="141"/>
        <v>#VALUE!</v>
      </c>
      <c r="Z330" s="4640" t="e">
        <f t="shared" si="141"/>
        <v>#VALUE!</v>
      </c>
      <c r="AA330" s="4640" t="e">
        <f t="shared" si="141"/>
        <v>#VALUE!</v>
      </c>
      <c r="AB330" s="4640" t="e">
        <f t="shared" si="141"/>
        <v>#VALUE!</v>
      </c>
      <c r="AC330" s="4640" t="e">
        <f t="shared" si="141"/>
        <v>#VALUE!</v>
      </c>
      <c r="AD330" s="4640" t="e">
        <f t="shared" si="141"/>
        <v>#VALUE!</v>
      </c>
      <c r="AE330" s="4640" t="e">
        <f t="shared" si="141"/>
        <v>#VALUE!</v>
      </c>
      <c r="AF330" s="4640" t="e">
        <f t="shared" si="141"/>
        <v>#VALUE!</v>
      </c>
      <c r="AG330" s="4640" t="e">
        <f t="shared" si="141"/>
        <v>#VALUE!</v>
      </c>
      <c r="AH330" s="4640" t="e">
        <f t="shared" si="141"/>
        <v>#VALUE!</v>
      </c>
      <c r="AI330" s="4827" t="s">
        <v>2021</v>
      </c>
      <c r="AJ330" s="4828">
        <f>+COUNTIFS(D331:AH331,"土",D332:AH332,"")+COUNTIFS(D331:AH331,"日",D332:AH332,"")</f>
        <v>0</v>
      </c>
    </row>
    <row r="331" spans="1:39" s="4721" customFormat="1">
      <c r="A331" s="1135"/>
      <c r="C331" s="4722" t="s">
        <v>1905</v>
      </c>
      <c r="D331" s="4723" t="str">
        <f t="shared" ref="D331:AH331" si="142">IFERROR(TEXT(WEEKDAY(+D330),"aaa"),"")</f>
        <v/>
      </c>
      <c r="E331" s="4723" t="str">
        <f t="shared" si="142"/>
        <v/>
      </c>
      <c r="F331" s="4723" t="str">
        <f t="shared" si="142"/>
        <v/>
      </c>
      <c r="G331" s="4723" t="str">
        <f t="shared" si="142"/>
        <v/>
      </c>
      <c r="H331" s="4723" t="str">
        <f t="shared" si="142"/>
        <v/>
      </c>
      <c r="I331" s="4723" t="str">
        <f t="shared" si="142"/>
        <v/>
      </c>
      <c r="J331" s="4723" t="str">
        <f t="shared" si="142"/>
        <v/>
      </c>
      <c r="K331" s="4723" t="str">
        <f t="shared" si="142"/>
        <v/>
      </c>
      <c r="L331" s="4723" t="str">
        <f t="shared" si="142"/>
        <v/>
      </c>
      <c r="M331" s="4723" t="str">
        <f t="shared" si="142"/>
        <v/>
      </c>
      <c r="N331" s="4723" t="str">
        <f t="shared" si="142"/>
        <v/>
      </c>
      <c r="O331" s="4723" t="str">
        <f t="shared" si="142"/>
        <v/>
      </c>
      <c r="P331" s="4723" t="str">
        <f t="shared" si="142"/>
        <v/>
      </c>
      <c r="Q331" s="4723" t="str">
        <f t="shared" si="142"/>
        <v/>
      </c>
      <c r="R331" s="4723" t="str">
        <f t="shared" si="142"/>
        <v/>
      </c>
      <c r="S331" s="4723" t="str">
        <f t="shared" si="142"/>
        <v/>
      </c>
      <c r="T331" s="4723" t="str">
        <f t="shared" si="142"/>
        <v/>
      </c>
      <c r="U331" s="4723" t="str">
        <f t="shared" si="142"/>
        <v/>
      </c>
      <c r="V331" s="4723" t="str">
        <f t="shared" si="142"/>
        <v/>
      </c>
      <c r="W331" s="4723" t="str">
        <f t="shared" si="142"/>
        <v/>
      </c>
      <c r="X331" s="4723" t="str">
        <f t="shared" si="142"/>
        <v/>
      </c>
      <c r="Y331" s="4723" t="str">
        <f t="shared" si="142"/>
        <v/>
      </c>
      <c r="Z331" s="4723" t="str">
        <f t="shared" si="142"/>
        <v/>
      </c>
      <c r="AA331" s="4723" t="str">
        <f t="shared" si="142"/>
        <v/>
      </c>
      <c r="AB331" s="4723" t="str">
        <f t="shared" si="142"/>
        <v/>
      </c>
      <c r="AC331" s="4723" t="str">
        <f t="shared" si="142"/>
        <v/>
      </c>
      <c r="AD331" s="4723" t="str">
        <f t="shared" si="142"/>
        <v/>
      </c>
      <c r="AE331" s="4723" t="str">
        <f t="shared" si="142"/>
        <v/>
      </c>
      <c r="AF331" s="4723" t="str">
        <f t="shared" si="142"/>
        <v/>
      </c>
      <c r="AG331" s="4723" t="str">
        <f t="shared" si="142"/>
        <v/>
      </c>
      <c r="AH331" s="4723" t="str">
        <f t="shared" si="142"/>
        <v/>
      </c>
      <c r="AI331" s="4827" t="s">
        <v>2020</v>
      </c>
      <c r="AJ331" s="4828">
        <f>+COUNTIF(D332:AH332,"夏休")+COUNTIF(D332:AH332,"冬休")+COUNTIF(D332:AH332,"中止")</f>
        <v>0</v>
      </c>
      <c r="AM331" s="4860"/>
    </row>
    <row r="332" spans="1:39" s="4721" customFormat="1" ht="13.5" customHeight="1">
      <c r="A332" s="1135"/>
      <c r="C332" s="4829" t="s">
        <v>2019</v>
      </c>
      <c r="D332" s="4830"/>
      <c r="E332" s="4831"/>
      <c r="F332" s="4831"/>
      <c r="G332" s="4831"/>
      <c r="H332" s="4831"/>
      <c r="I332" s="4831"/>
      <c r="J332" s="4831"/>
      <c r="K332" s="4831"/>
      <c r="L332" s="4831"/>
      <c r="M332" s="4831"/>
      <c r="N332" s="4831"/>
      <c r="O332" s="4831"/>
      <c r="P332" s="4831"/>
      <c r="Q332" s="4831"/>
      <c r="R332" s="4831"/>
      <c r="S332" s="4831"/>
      <c r="T332" s="4831"/>
      <c r="U332" s="4831"/>
      <c r="V332" s="4831"/>
      <c r="W332" s="4831"/>
      <c r="X332" s="4831"/>
      <c r="Y332" s="4831"/>
      <c r="Z332" s="4831"/>
      <c r="AA332" s="4831"/>
      <c r="AB332" s="4831"/>
      <c r="AC332" s="4831"/>
      <c r="AD332" s="4831"/>
      <c r="AE332" s="4831"/>
      <c r="AF332" s="4831"/>
      <c r="AG332" s="4831"/>
      <c r="AH332" s="4832"/>
      <c r="AI332" s="4833" t="s">
        <v>1906</v>
      </c>
      <c r="AJ332" s="4834">
        <f>COUNT(D330:AH330)-AJ331</f>
        <v>0</v>
      </c>
      <c r="AM332" s="4860"/>
    </row>
    <row r="333" spans="1:39" s="4721" customFormat="1" ht="13.5" customHeight="1">
      <c r="A333" s="1135"/>
      <c r="C333" s="4835"/>
      <c r="D333" s="4830"/>
      <c r="E333" s="4831"/>
      <c r="F333" s="4831"/>
      <c r="G333" s="4831"/>
      <c r="H333" s="4831"/>
      <c r="I333" s="4831"/>
      <c r="J333" s="4831"/>
      <c r="K333" s="4831"/>
      <c r="L333" s="4831"/>
      <c r="M333" s="4831"/>
      <c r="N333" s="4831"/>
      <c r="O333" s="4831"/>
      <c r="P333" s="4831"/>
      <c r="Q333" s="4831"/>
      <c r="R333" s="4831"/>
      <c r="S333" s="4831"/>
      <c r="T333" s="4831"/>
      <c r="U333" s="4831"/>
      <c r="V333" s="4831"/>
      <c r="W333" s="4831"/>
      <c r="X333" s="4831"/>
      <c r="Y333" s="4831"/>
      <c r="Z333" s="4831"/>
      <c r="AA333" s="4831"/>
      <c r="AB333" s="4831"/>
      <c r="AC333" s="4831"/>
      <c r="AD333" s="4831"/>
      <c r="AE333" s="4831"/>
      <c r="AF333" s="4831"/>
      <c r="AG333" s="4831"/>
      <c r="AH333" s="4832"/>
      <c r="AI333" s="4833" t="s">
        <v>1907</v>
      </c>
      <c r="AJ333" s="4834">
        <f>+COUNTIF(D334:AH335,"休")</f>
        <v>0</v>
      </c>
      <c r="AK333" s="4721" t="e">
        <f>IF(AJ334&gt;0.285,"",IF(AJ333&lt;AJ330,"←計画日数が足りません",""))</f>
        <v>#DIV/0!</v>
      </c>
      <c r="AM333" s="4860"/>
    </row>
    <row r="334" spans="1:39" s="4721" customFormat="1" ht="13.5" customHeight="1">
      <c r="A334" s="1135"/>
      <c r="C334" s="4836" t="s">
        <v>1899</v>
      </c>
      <c r="D334" s="4837"/>
      <c r="E334" s="4838"/>
      <c r="F334" s="4838"/>
      <c r="G334" s="4838"/>
      <c r="H334" s="4838"/>
      <c r="I334" s="4838"/>
      <c r="J334" s="4838"/>
      <c r="K334" s="4838"/>
      <c r="L334" s="4838"/>
      <c r="M334" s="4838"/>
      <c r="N334" s="4838"/>
      <c r="O334" s="4838"/>
      <c r="P334" s="4838"/>
      <c r="Q334" s="4838"/>
      <c r="R334" s="4838"/>
      <c r="S334" s="4838"/>
      <c r="T334" s="4838"/>
      <c r="U334" s="4838"/>
      <c r="V334" s="4838"/>
      <c r="W334" s="4838"/>
      <c r="X334" s="4838"/>
      <c r="Y334" s="4838"/>
      <c r="Z334" s="4838"/>
      <c r="AA334" s="4838"/>
      <c r="AB334" s="4838"/>
      <c r="AC334" s="4838"/>
      <c r="AD334" s="4838"/>
      <c r="AE334" s="4838"/>
      <c r="AF334" s="4838"/>
      <c r="AG334" s="4838"/>
      <c r="AH334" s="4839"/>
      <c r="AI334" s="4833" t="s">
        <v>1908</v>
      </c>
      <c r="AJ334" s="4840" t="e">
        <f>+AJ333/AJ332</f>
        <v>#DIV/0!</v>
      </c>
      <c r="AM334" s="4860"/>
    </row>
    <row r="335" spans="1:39" s="4721" customFormat="1">
      <c r="A335" s="1135"/>
      <c r="C335" s="4836"/>
      <c r="D335" s="4837"/>
      <c r="E335" s="4838"/>
      <c r="F335" s="4838"/>
      <c r="G335" s="4838"/>
      <c r="H335" s="4838"/>
      <c r="I335" s="4838"/>
      <c r="J335" s="4838"/>
      <c r="K335" s="4838"/>
      <c r="L335" s="4838"/>
      <c r="M335" s="4838"/>
      <c r="N335" s="4838"/>
      <c r="O335" s="4838"/>
      <c r="P335" s="4838"/>
      <c r="Q335" s="4838"/>
      <c r="R335" s="4838"/>
      <c r="S335" s="4838"/>
      <c r="T335" s="4838"/>
      <c r="U335" s="4838"/>
      <c r="V335" s="4838"/>
      <c r="W335" s="4838"/>
      <c r="X335" s="4838"/>
      <c r="Y335" s="4838"/>
      <c r="Z335" s="4838"/>
      <c r="AA335" s="4838"/>
      <c r="AB335" s="4838"/>
      <c r="AC335" s="4838"/>
      <c r="AD335" s="4838"/>
      <c r="AE335" s="4838"/>
      <c r="AF335" s="4838"/>
      <c r="AG335" s="4838"/>
      <c r="AH335" s="4839"/>
      <c r="AI335" s="4833" t="s">
        <v>1897</v>
      </c>
      <c r="AJ335" s="4834">
        <f>+COUNTA(D336:AH337)</f>
        <v>0</v>
      </c>
      <c r="AM335" s="4860"/>
    </row>
    <row r="336" spans="1:39" s="4721" customFormat="1">
      <c r="A336" s="1135"/>
      <c r="C336" s="4841" t="s">
        <v>1902</v>
      </c>
      <c r="D336" s="4842"/>
      <c r="E336" s="4843"/>
      <c r="F336" s="4843"/>
      <c r="G336" s="4843"/>
      <c r="H336" s="4843"/>
      <c r="I336" s="4843"/>
      <c r="J336" s="4843"/>
      <c r="K336" s="4843"/>
      <c r="L336" s="4843"/>
      <c r="M336" s="4843"/>
      <c r="N336" s="4843"/>
      <c r="O336" s="4843"/>
      <c r="P336" s="4843"/>
      <c r="Q336" s="4843"/>
      <c r="R336" s="4843"/>
      <c r="S336" s="4843"/>
      <c r="T336" s="4843"/>
      <c r="U336" s="4843"/>
      <c r="V336" s="4843"/>
      <c r="W336" s="4843"/>
      <c r="X336" s="4843"/>
      <c r="Y336" s="4843"/>
      <c r="Z336" s="4843"/>
      <c r="AA336" s="4843"/>
      <c r="AB336" s="4843"/>
      <c r="AC336" s="4843"/>
      <c r="AD336" s="4843"/>
      <c r="AE336" s="4843"/>
      <c r="AF336" s="4843"/>
      <c r="AG336" s="4843"/>
      <c r="AH336" s="4844"/>
      <c r="AI336" s="4845" t="s">
        <v>1909</v>
      </c>
      <c r="AJ336" s="4846" t="e">
        <f>+AJ335/AJ332</f>
        <v>#DIV/0!</v>
      </c>
      <c r="AM336" s="4623">
        <f>+COUNTIF(D334:AH335,"休")</f>
        <v>0</v>
      </c>
    </row>
    <row r="337" spans="1:39" s="4721" customFormat="1">
      <c r="A337" s="1135"/>
      <c r="C337" s="4847"/>
      <c r="D337" s="4848"/>
      <c r="E337" s="4849"/>
      <c r="F337" s="4849"/>
      <c r="G337" s="4849"/>
      <c r="H337" s="4849"/>
      <c r="I337" s="4849"/>
      <c r="J337" s="4849"/>
      <c r="K337" s="4849"/>
      <c r="L337" s="4849"/>
      <c r="M337" s="4849"/>
      <c r="N337" s="4849"/>
      <c r="O337" s="4849"/>
      <c r="P337" s="4849"/>
      <c r="Q337" s="4849"/>
      <c r="R337" s="4849"/>
      <c r="S337" s="4849"/>
      <c r="T337" s="4849"/>
      <c r="U337" s="4849"/>
      <c r="V337" s="4849"/>
      <c r="W337" s="4849"/>
      <c r="X337" s="4849"/>
      <c r="Y337" s="4849"/>
      <c r="Z337" s="4849"/>
      <c r="AA337" s="4849"/>
      <c r="AB337" s="4849"/>
      <c r="AC337" s="4849"/>
      <c r="AD337" s="4849"/>
      <c r="AE337" s="4849"/>
      <c r="AF337" s="4849"/>
      <c r="AG337" s="4849"/>
      <c r="AH337" s="4850"/>
      <c r="AI337" s="4851" t="s">
        <v>2018</v>
      </c>
      <c r="AJ337" s="4852" t="str">
        <f>IF(7&gt;AJ332,"対象外",IF(AJ335&gt;=AJ330,"OK","NG"))</f>
        <v>対象外</v>
      </c>
      <c r="AK337" s="4721" t="str">
        <f>IF(AJ337="対象外","←７日間に満たない期間は達成判定の対象外",IF(AJ337="NG","←月単位未達成","←月単位達成"))</f>
        <v>←７日間に満たない期間は達成判定の対象外</v>
      </c>
      <c r="AM337" s="4853" t="str">
        <f>IF(7&gt;AJ332,"対象外",IF(AM336&gt;=AJ330,"OK","NG"))</f>
        <v>対象外</v>
      </c>
    </row>
    <row r="338" spans="1:39" hidden="1">
      <c r="C338" s="4854" t="s">
        <v>2017</v>
      </c>
      <c r="D338" s="4760" t="e">
        <f t="shared" ref="D338:AH338" si="143">IF(AND(DAY(D330)&gt;=22,DAY(D330)&lt;=28,D331="土"),1,0)</f>
        <v>#VALUE!</v>
      </c>
      <c r="E338" s="4760" t="e">
        <f t="shared" si="143"/>
        <v>#VALUE!</v>
      </c>
      <c r="F338" s="4760" t="e">
        <f t="shared" si="143"/>
        <v>#VALUE!</v>
      </c>
      <c r="G338" s="4760" t="e">
        <f t="shared" si="143"/>
        <v>#VALUE!</v>
      </c>
      <c r="H338" s="4760" t="e">
        <f t="shared" si="143"/>
        <v>#VALUE!</v>
      </c>
      <c r="I338" s="4760" t="e">
        <f t="shared" si="143"/>
        <v>#VALUE!</v>
      </c>
      <c r="J338" s="4760" t="e">
        <f t="shared" si="143"/>
        <v>#VALUE!</v>
      </c>
      <c r="K338" s="4760" t="e">
        <f t="shared" si="143"/>
        <v>#VALUE!</v>
      </c>
      <c r="L338" s="4760" t="e">
        <f t="shared" si="143"/>
        <v>#VALUE!</v>
      </c>
      <c r="M338" s="4760" t="e">
        <f t="shared" si="143"/>
        <v>#VALUE!</v>
      </c>
      <c r="N338" s="4760" t="e">
        <f t="shared" si="143"/>
        <v>#VALUE!</v>
      </c>
      <c r="O338" s="4760" t="e">
        <f t="shared" si="143"/>
        <v>#VALUE!</v>
      </c>
      <c r="P338" s="4760" t="e">
        <f t="shared" si="143"/>
        <v>#VALUE!</v>
      </c>
      <c r="Q338" s="4760" t="e">
        <f t="shared" si="143"/>
        <v>#VALUE!</v>
      </c>
      <c r="R338" s="4760" t="e">
        <f t="shared" si="143"/>
        <v>#VALUE!</v>
      </c>
      <c r="S338" s="4760" t="e">
        <f t="shared" si="143"/>
        <v>#VALUE!</v>
      </c>
      <c r="T338" s="4760" t="e">
        <f t="shared" si="143"/>
        <v>#VALUE!</v>
      </c>
      <c r="U338" s="4760" t="e">
        <f t="shared" si="143"/>
        <v>#VALUE!</v>
      </c>
      <c r="V338" s="4760" t="e">
        <f t="shared" si="143"/>
        <v>#VALUE!</v>
      </c>
      <c r="W338" s="4760" t="e">
        <f t="shared" si="143"/>
        <v>#VALUE!</v>
      </c>
      <c r="X338" s="4760" t="e">
        <f t="shared" si="143"/>
        <v>#VALUE!</v>
      </c>
      <c r="Y338" s="4760" t="e">
        <f t="shared" si="143"/>
        <v>#VALUE!</v>
      </c>
      <c r="Z338" s="4760" t="e">
        <f t="shared" si="143"/>
        <v>#VALUE!</v>
      </c>
      <c r="AA338" s="4760" t="e">
        <f t="shared" si="143"/>
        <v>#VALUE!</v>
      </c>
      <c r="AB338" s="4760" t="e">
        <f t="shared" si="143"/>
        <v>#VALUE!</v>
      </c>
      <c r="AC338" s="4760" t="e">
        <f t="shared" si="143"/>
        <v>#VALUE!</v>
      </c>
      <c r="AD338" s="4760" t="e">
        <f t="shared" si="143"/>
        <v>#VALUE!</v>
      </c>
      <c r="AE338" s="4760" t="e">
        <f t="shared" si="143"/>
        <v>#VALUE!</v>
      </c>
      <c r="AF338" s="4760" t="e">
        <f t="shared" si="143"/>
        <v>#VALUE!</v>
      </c>
      <c r="AG338" s="4760" t="e">
        <f t="shared" si="143"/>
        <v>#VALUE!</v>
      </c>
      <c r="AH338" s="4760" t="e">
        <f t="shared" si="143"/>
        <v>#VALUE!</v>
      </c>
      <c r="AI338" s="4773" t="s">
        <v>2014</v>
      </c>
      <c r="AJ338" s="4855">
        <f>_xlfn.AGGREGATE(9,6,D338:AH338)</f>
        <v>0</v>
      </c>
      <c r="AK338" s="4721"/>
    </row>
    <row r="339" spans="1:39" hidden="1">
      <c r="C339" s="4854" t="s">
        <v>2016</v>
      </c>
      <c r="D339" s="4856" t="e">
        <f t="shared" ref="D339:AH339" si="144">IF(AND(DAY(D330)&gt;=22,DAY(D330)&lt;=28,D331="土",OR(D336="休",D336="雨")),1,0)</f>
        <v>#VALUE!</v>
      </c>
      <c r="E339" s="4856" t="e">
        <f t="shared" si="144"/>
        <v>#VALUE!</v>
      </c>
      <c r="F339" s="4856" t="e">
        <f t="shared" si="144"/>
        <v>#VALUE!</v>
      </c>
      <c r="G339" s="4856" t="e">
        <f t="shared" si="144"/>
        <v>#VALUE!</v>
      </c>
      <c r="H339" s="4856" t="e">
        <f t="shared" si="144"/>
        <v>#VALUE!</v>
      </c>
      <c r="I339" s="4856" t="e">
        <f t="shared" si="144"/>
        <v>#VALUE!</v>
      </c>
      <c r="J339" s="4856" t="e">
        <f t="shared" si="144"/>
        <v>#VALUE!</v>
      </c>
      <c r="K339" s="4856" t="e">
        <f t="shared" si="144"/>
        <v>#VALUE!</v>
      </c>
      <c r="L339" s="4856" t="e">
        <f t="shared" si="144"/>
        <v>#VALUE!</v>
      </c>
      <c r="M339" s="4856" t="e">
        <f t="shared" si="144"/>
        <v>#VALUE!</v>
      </c>
      <c r="N339" s="4856" t="e">
        <f t="shared" si="144"/>
        <v>#VALUE!</v>
      </c>
      <c r="O339" s="4856" t="e">
        <f t="shared" si="144"/>
        <v>#VALUE!</v>
      </c>
      <c r="P339" s="4856" t="e">
        <f t="shared" si="144"/>
        <v>#VALUE!</v>
      </c>
      <c r="Q339" s="4856" t="e">
        <f t="shared" si="144"/>
        <v>#VALUE!</v>
      </c>
      <c r="R339" s="4856" t="e">
        <f t="shared" si="144"/>
        <v>#VALUE!</v>
      </c>
      <c r="S339" s="4856" t="e">
        <f t="shared" si="144"/>
        <v>#VALUE!</v>
      </c>
      <c r="T339" s="4856" t="e">
        <f t="shared" si="144"/>
        <v>#VALUE!</v>
      </c>
      <c r="U339" s="4856" t="e">
        <f t="shared" si="144"/>
        <v>#VALUE!</v>
      </c>
      <c r="V339" s="4856" t="e">
        <f t="shared" si="144"/>
        <v>#VALUE!</v>
      </c>
      <c r="W339" s="4856" t="e">
        <f t="shared" si="144"/>
        <v>#VALUE!</v>
      </c>
      <c r="X339" s="4856" t="e">
        <f t="shared" si="144"/>
        <v>#VALUE!</v>
      </c>
      <c r="Y339" s="4856" t="e">
        <f t="shared" si="144"/>
        <v>#VALUE!</v>
      </c>
      <c r="Z339" s="4856" t="e">
        <f t="shared" si="144"/>
        <v>#VALUE!</v>
      </c>
      <c r="AA339" s="4856" t="e">
        <f t="shared" si="144"/>
        <v>#VALUE!</v>
      </c>
      <c r="AB339" s="4856" t="e">
        <f t="shared" si="144"/>
        <v>#VALUE!</v>
      </c>
      <c r="AC339" s="4856" t="e">
        <f t="shared" si="144"/>
        <v>#VALUE!</v>
      </c>
      <c r="AD339" s="4856" t="e">
        <f t="shared" si="144"/>
        <v>#VALUE!</v>
      </c>
      <c r="AE339" s="4856" t="e">
        <f t="shared" si="144"/>
        <v>#VALUE!</v>
      </c>
      <c r="AF339" s="4856" t="e">
        <f t="shared" si="144"/>
        <v>#VALUE!</v>
      </c>
      <c r="AG339" s="4856" t="e">
        <f t="shared" si="144"/>
        <v>#VALUE!</v>
      </c>
      <c r="AH339" s="4856" t="e">
        <f t="shared" si="144"/>
        <v>#VALUE!</v>
      </c>
      <c r="AI339" s="4857" t="s">
        <v>2012</v>
      </c>
      <c r="AJ339" s="4855">
        <f>_xlfn.AGGREGATE(9,6,D339:AH339)</f>
        <v>0</v>
      </c>
      <c r="AK339" s="4721"/>
    </row>
    <row r="340" spans="1:39" hidden="1">
      <c r="C340" s="4854" t="s">
        <v>2015</v>
      </c>
      <c r="D340" s="4760" t="e">
        <f t="shared" ref="D340:AH340" si="145">IF(AND(DAY(D330)&gt;=8,DAY(D330)&lt;=14,D331="土"),1,0)</f>
        <v>#VALUE!</v>
      </c>
      <c r="E340" s="4760" t="e">
        <f t="shared" si="145"/>
        <v>#VALUE!</v>
      </c>
      <c r="F340" s="4760" t="e">
        <f t="shared" si="145"/>
        <v>#VALUE!</v>
      </c>
      <c r="G340" s="4760" t="e">
        <f t="shared" si="145"/>
        <v>#VALUE!</v>
      </c>
      <c r="H340" s="4760" t="e">
        <f t="shared" si="145"/>
        <v>#VALUE!</v>
      </c>
      <c r="I340" s="4760" t="e">
        <f t="shared" si="145"/>
        <v>#VALUE!</v>
      </c>
      <c r="J340" s="4760" t="e">
        <f t="shared" si="145"/>
        <v>#VALUE!</v>
      </c>
      <c r="K340" s="4760" t="e">
        <f t="shared" si="145"/>
        <v>#VALUE!</v>
      </c>
      <c r="L340" s="4760" t="e">
        <f t="shared" si="145"/>
        <v>#VALUE!</v>
      </c>
      <c r="M340" s="4760" t="e">
        <f t="shared" si="145"/>
        <v>#VALUE!</v>
      </c>
      <c r="N340" s="4760" t="e">
        <f t="shared" si="145"/>
        <v>#VALUE!</v>
      </c>
      <c r="O340" s="4760" t="e">
        <f t="shared" si="145"/>
        <v>#VALUE!</v>
      </c>
      <c r="P340" s="4760" t="e">
        <f t="shared" si="145"/>
        <v>#VALUE!</v>
      </c>
      <c r="Q340" s="4760" t="e">
        <f t="shared" si="145"/>
        <v>#VALUE!</v>
      </c>
      <c r="R340" s="4760" t="e">
        <f t="shared" si="145"/>
        <v>#VALUE!</v>
      </c>
      <c r="S340" s="4760" t="e">
        <f t="shared" si="145"/>
        <v>#VALUE!</v>
      </c>
      <c r="T340" s="4760" t="e">
        <f t="shared" si="145"/>
        <v>#VALUE!</v>
      </c>
      <c r="U340" s="4760" t="e">
        <f t="shared" si="145"/>
        <v>#VALUE!</v>
      </c>
      <c r="V340" s="4760" t="e">
        <f t="shared" si="145"/>
        <v>#VALUE!</v>
      </c>
      <c r="W340" s="4760" t="e">
        <f t="shared" si="145"/>
        <v>#VALUE!</v>
      </c>
      <c r="X340" s="4760" t="e">
        <f t="shared" si="145"/>
        <v>#VALUE!</v>
      </c>
      <c r="Y340" s="4760" t="e">
        <f t="shared" si="145"/>
        <v>#VALUE!</v>
      </c>
      <c r="Z340" s="4760" t="e">
        <f t="shared" si="145"/>
        <v>#VALUE!</v>
      </c>
      <c r="AA340" s="4760" t="e">
        <f t="shared" si="145"/>
        <v>#VALUE!</v>
      </c>
      <c r="AB340" s="4760" t="e">
        <f t="shared" si="145"/>
        <v>#VALUE!</v>
      </c>
      <c r="AC340" s="4760" t="e">
        <f t="shared" si="145"/>
        <v>#VALUE!</v>
      </c>
      <c r="AD340" s="4760" t="e">
        <f t="shared" si="145"/>
        <v>#VALUE!</v>
      </c>
      <c r="AE340" s="4760" t="e">
        <f t="shared" si="145"/>
        <v>#VALUE!</v>
      </c>
      <c r="AF340" s="4760" t="e">
        <f t="shared" si="145"/>
        <v>#VALUE!</v>
      </c>
      <c r="AG340" s="4760" t="e">
        <f t="shared" si="145"/>
        <v>#VALUE!</v>
      </c>
      <c r="AH340" s="4760" t="e">
        <f t="shared" si="145"/>
        <v>#VALUE!</v>
      </c>
      <c r="AI340" s="4773" t="s">
        <v>2014</v>
      </c>
      <c r="AJ340" s="4855">
        <f>_xlfn.AGGREGATE(9,6,D340:AH340)</f>
        <v>0</v>
      </c>
      <c r="AK340" s="4721"/>
    </row>
    <row r="341" spans="1:39" hidden="1">
      <c r="C341" s="4854" t="s">
        <v>2013</v>
      </c>
      <c r="D341" s="4856" t="e">
        <f t="shared" ref="D341:AH341" si="146">IF(AND(DAY(D330)&gt;=8,DAY(D330)&lt;=14,D331="土",OR(D336="休",D336="雨")),1,0)</f>
        <v>#VALUE!</v>
      </c>
      <c r="E341" s="4856" t="e">
        <f t="shared" si="146"/>
        <v>#VALUE!</v>
      </c>
      <c r="F341" s="4856" t="e">
        <f t="shared" si="146"/>
        <v>#VALUE!</v>
      </c>
      <c r="G341" s="4856" t="e">
        <f t="shared" si="146"/>
        <v>#VALUE!</v>
      </c>
      <c r="H341" s="4856" t="e">
        <f t="shared" si="146"/>
        <v>#VALUE!</v>
      </c>
      <c r="I341" s="4856" t="e">
        <f t="shared" si="146"/>
        <v>#VALUE!</v>
      </c>
      <c r="J341" s="4856" t="e">
        <f t="shared" si="146"/>
        <v>#VALUE!</v>
      </c>
      <c r="K341" s="4856" t="e">
        <f t="shared" si="146"/>
        <v>#VALUE!</v>
      </c>
      <c r="L341" s="4856" t="e">
        <f t="shared" si="146"/>
        <v>#VALUE!</v>
      </c>
      <c r="M341" s="4856" t="e">
        <f t="shared" si="146"/>
        <v>#VALUE!</v>
      </c>
      <c r="N341" s="4856" t="e">
        <f t="shared" si="146"/>
        <v>#VALUE!</v>
      </c>
      <c r="O341" s="4856" t="e">
        <f t="shared" si="146"/>
        <v>#VALUE!</v>
      </c>
      <c r="P341" s="4856" t="e">
        <f t="shared" si="146"/>
        <v>#VALUE!</v>
      </c>
      <c r="Q341" s="4856" t="e">
        <f t="shared" si="146"/>
        <v>#VALUE!</v>
      </c>
      <c r="R341" s="4856" t="e">
        <f t="shared" si="146"/>
        <v>#VALUE!</v>
      </c>
      <c r="S341" s="4856" t="e">
        <f t="shared" si="146"/>
        <v>#VALUE!</v>
      </c>
      <c r="T341" s="4856" t="e">
        <f t="shared" si="146"/>
        <v>#VALUE!</v>
      </c>
      <c r="U341" s="4856" t="e">
        <f t="shared" si="146"/>
        <v>#VALUE!</v>
      </c>
      <c r="V341" s="4856" t="e">
        <f t="shared" si="146"/>
        <v>#VALUE!</v>
      </c>
      <c r="W341" s="4856" t="e">
        <f t="shared" si="146"/>
        <v>#VALUE!</v>
      </c>
      <c r="X341" s="4856" t="e">
        <f t="shared" si="146"/>
        <v>#VALUE!</v>
      </c>
      <c r="Y341" s="4856" t="e">
        <f t="shared" si="146"/>
        <v>#VALUE!</v>
      </c>
      <c r="Z341" s="4856" t="e">
        <f t="shared" si="146"/>
        <v>#VALUE!</v>
      </c>
      <c r="AA341" s="4856" t="e">
        <f t="shared" si="146"/>
        <v>#VALUE!</v>
      </c>
      <c r="AB341" s="4856" t="e">
        <f t="shared" si="146"/>
        <v>#VALUE!</v>
      </c>
      <c r="AC341" s="4856" t="e">
        <f t="shared" si="146"/>
        <v>#VALUE!</v>
      </c>
      <c r="AD341" s="4856" t="e">
        <f t="shared" si="146"/>
        <v>#VALUE!</v>
      </c>
      <c r="AE341" s="4856" t="e">
        <f t="shared" si="146"/>
        <v>#VALUE!</v>
      </c>
      <c r="AF341" s="4856" t="e">
        <f t="shared" si="146"/>
        <v>#VALUE!</v>
      </c>
      <c r="AG341" s="4856" t="e">
        <f t="shared" si="146"/>
        <v>#VALUE!</v>
      </c>
      <c r="AH341" s="4856" t="e">
        <f t="shared" si="146"/>
        <v>#VALUE!</v>
      </c>
      <c r="AI341" s="4857" t="s">
        <v>2012</v>
      </c>
      <c r="AJ341" s="4855">
        <f>_xlfn.AGGREGATE(9,6,D341:AH341)</f>
        <v>0</v>
      </c>
      <c r="AK341" s="4721"/>
    </row>
  </sheetData>
  <mergeCells count="2064">
    <mergeCell ref="V2:W2"/>
    <mergeCell ref="X2:Y2"/>
    <mergeCell ref="Z2:AA2"/>
    <mergeCell ref="AC2:AH2"/>
    <mergeCell ref="C3:F3"/>
    <mergeCell ref="T3:U3"/>
    <mergeCell ref="V3:W3"/>
    <mergeCell ref="X3:Y3"/>
    <mergeCell ref="Z3:AA3"/>
    <mergeCell ref="AC3:AH3"/>
    <mergeCell ref="Z5:AA5"/>
    <mergeCell ref="AC5:AH5"/>
    <mergeCell ref="C4:F4"/>
    <mergeCell ref="H4:K4"/>
    <mergeCell ref="T4:U4"/>
    <mergeCell ref="V4:W4"/>
    <mergeCell ref="X4:Y4"/>
    <mergeCell ref="Z4:AA4"/>
    <mergeCell ref="AC4:AH4"/>
    <mergeCell ref="C5:F5"/>
    <mergeCell ref="H5:K5"/>
    <mergeCell ref="M5:O5"/>
    <mergeCell ref="Q5:S5"/>
    <mergeCell ref="T5:U5"/>
    <mergeCell ref="V5:W5"/>
    <mergeCell ref="X5:Y5"/>
    <mergeCell ref="J12:J13"/>
    <mergeCell ref="K12:K13"/>
    <mergeCell ref="P14:P15"/>
    <mergeCell ref="Q14:Q15"/>
    <mergeCell ref="R14:R15"/>
    <mergeCell ref="S14:S15"/>
    <mergeCell ref="P12:P13"/>
    <mergeCell ref="Q12:Q13"/>
    <mergeCell ref="D8:AJ8"/>
    <mergeCell ref="C12:C13"/>
    <mergeCell ref="D12:D13"/>
    <mergeCell ref="E12:E13"/>
    <mergeCell ref="F12:F13"/>
    <mergeCell ref="G12:G13"/>
    <mergeCell ref="H12:H13"/>
    <mergeCell ref="I12:I13"/>
    <mergeCell ref="X12:X13"/>
    <mergeCell ref="Y12:Y13"/>
    <mergeCell ref="Z12:Z13"/>
    <mergeCell ref="AA12:AA13"/>
    <mergeCell ref="AB12:AB13"/>
    <mergeCell ref="AC12:AC13"/>
    <mergeCell ref="AD12:AD13"/>
    <mergeCell ref="AE12:AE13"/>
    <mergeCell ref="AF12:AF13"/>
    <mergeCell ref="AG12:AG13"/>
    <mergeCell ref="AH12:AH13"/>
    <mergeCell ref="C14:C15"/>
    <mergeCell ref="D14:D15"/>
    <mergeCell ref="E14:E15"/>
    <mergeCell ref="F14:F15"/>
    <mergeCell ref="G14:G15"/>
    <mergeCell ref="H14:H15"/>
    <mergeCell ref="I14:I15"/>
    <mergeCell ref="J14:J15"/>
    <mergeCell ref="K14:K15"/>
    <mergeCell ref="L14:L15"/>
    <mergeCell ref="M14:M15"/>
    <mergeCell ref="Z14:Z15"/>
    <mergeCell ref="AA14:AA15"/>
    <mergeCell ref="AB14:AB15"/>
    <mergeCell ref="AC14:AC15"/>
    <mergeCell ref="AD14:AD15"/>
    <mergeCell ref="AE14:AE15"/>
    <mergeCell ref="V28:V29"/>
    <mergeCell ref="AG14:AG15"/>
    <mergeCell ref="AH14:AH15"/>
    <mergeCell ref="C16:C17"/>
    <mergeCell ref="D16:D17"/>
    <mergeCell ref="E16:E17"/>
    <mergeCell ref="F16:F17"/>
    <mergeCell ref="G16:G17"/>
    <mergeCell ref="H16:H17"/>
    <mergeCell ref="I16:I17"/>
    <mergeCell ref="AC16:AC17"/>
    <mergeCell ref="AD16:AD17"/>
    <mergeCell ref="AE16:AE17"/>
    <mergeCell ref="AF16:AF17"/>
    <mergeCell ref="AG16:AG17"/>
    <mergeCell ref="AF14:AF15"/>
    <mergeCell ref="AA16:AA17"/>
    <mergeCell ref="AH16:AH17"/>
    <mergeCell ref="D24:AJ24"/>
    <mergeCell ref="C28:C29"/>
    <mergeCell ref="L12:L13"/>
    <mergeCell ref="M12:M13"/>
    <mergeCell ref="N12:N13"/>
    <mergeCell ref="O12:O13"/>
    <mergeCell ref="L16:L17"/>
    <mergeCell ref="M16:M17"/>
    <mergeCell ref="N16:N17"/>
    <mergeCell ref="O16:O17"/>
    <mergeCell ref="N14:N15"/>
    <mergeCell ref="O14:O15"/>
    <mergeCell ref="R12:R13"/>
    <mergeCell ref="S12:S13"/>
    <mergeCell ref="T12:T13"/>
    <mergeCell ref="U12:U13"/>
    <mergeCell ref="V12:V13"/>
    <mergeCell ref="W12:W13"/>
    <mergeCell ref="AB16:AB17"/>
    <mergeCell ref="P16:P17"/>
    <mergeCell ref="Q16:Q17"/>
    <mergeCell ref="R16:R17"/>
    <mergeCell ref="S16:S17"/>
    <mergeCell ref="T14:T15"/>
    <mergeCell ref="U14:U15"/>
    <mergeCell ref="V14:V15"/>
    <mergeCell ref="W14:W15"/>
    <mergeCell ref="X14:X15"/>
    <mergeCell ref="Y14:Y15"/>
    <mergeCell ref="V16:V17"/>
    <mergeCell ref="W16:W17"/>
    <mergeCell ref="X16:X17"/>
    <mergeCell ref="Y16:Y17"/>
    <mergeCell ref="Z16:Z17"/>
    <mergeCell ref="D28:D29"/>
    <mergeCell ref="E28:E29"/>
    <mergeCell ref="F28:F29"/>
    <mergeCell ref="G28:G29"/>
    <mergeCell ref="H28:H29"/>
    <mergeCell ref="I28:I29"/>
    <mergeCell ref="J28:J29"/>
    <mergeCell ref="R28:R29"/>
    <mergeCell ref="S28:S29"/>
    <mergeCell ref="T28:T29"/>
    <mergeCell ref="C30:C31"/>
    <mergeCell ref="D30:D31"/>
    <mergeCell ref="T30:T31"/>
    <mergeCell ref="H30:H31"/>
    <mergeCell ref="T16:T17"/>
    <mergeCell ref="U16:U17"/>
    <mergeCell ref="J16:J17"/>
    <mergeCell ref="K16:K17"/>
    <mergeCell ref="K30:K31"/>
    <mergeCell ref="L30:L31"/>
    <mergeCell ref="M30:M31"/>
    <mergeCell ref="N30:N31"/>
    <mergeCell ref="U28:U29"/>
    <mergeCell ref="S30:S31"/>
    <mergeCell ref="E30:E31"/>
    <mergeCell ref="F30:F31"/>
    <mergeCell ref="G30:G31"/>
    <mergeCell ref="O28:O29"/>
    <mergeCell ref="P28:P29"/>
    <mergeCell ref="U30:U31"/>
    <mergeCell ref="AF32:AF33"/>
    <mergeCell ref="AG32:AG33"/>
    <mergeCell ref="AH32:AH33"/>
    <mergeCell ref="O32:O33"/>
    <mergeCell ref="P32:P33"/>
    <mergeCell ref="AG30:AG31"/>
    <mergeCell ref="AH30:AH31"/>
    <mergeCell ref="C32:C33"/>
    <mergeCell ref="D32:D33"/>
    <mergeCell ref="E32:E33"/>
    <mergeCell ref="F32:F33"/>
    <mergeCell ref="G32:G33"/>
    <mergeCell ref="AE28:AE29"/>
    <mergeCell ref="AF28:AF29"/>
    <mergeCell ref="AG28:AG29"/>
    <mergeCell ref="AH28:AH29"/>
    <mergeCell ref="W28:W29"/>
    <mergeCell ref="X28:X29"/>
    <mergeCell ref="Y28:Y29"/>
    <mergeCell ref="Z28:Z29"/>
    <mergeCell ref="AA28:AA29"/>
    <mergeCell ref="AB28:AB29"/>
    <mergeCell ref="AC28:AC29"/>
    <mergeCell ref="K28:K29"/>
    <mergeCell ref="L28:L29"/>
    <mergeCell ref="M28:M29"/>
    <mergeCell ref="N28:N29"/>
    <mergeCell ref="AD28:AD29"/>
    <mergeCell ref="Q28:Q29"/>
    <mergeCell ref="AD30:AD31"/>
    <mergeCell ref="AE30:AE31"/>
    <mergeCell ref="AF30:AF31"/>
    <mergeCell ref="W32:W33"/>
    <mergeCell ref="V30:V31"/>
    <mergeCell ref="W30:W31"/>
    <mergeCell ref="X30:X31"/>
    <mergeCell ref="Y30:Y31"/>
    <mergeCell ref="Z30:Z31"/>
    <mergeCell ref="H32:H33"/>
    <mergeCell ref="I32:I33"/>
    <mergeCell ref="J32:J33"/>
    <mergeCell ref="AA30:AA31"/>
    <mergeCell ref="AB30:AB31"/>
    <mergeCell ref="AC30:AC31"/>
    <mergeCell ref="O30:O31"/>
    <mergeCell ref="P30:P31"/>
    <mergeCell ref="Q30:Q31"/>
    <mergeCell ref="R30:R31"/>
    <mergeCell ref="I44:I45"/>
    <mergeCell ref="J44:J45"/>
    <mergeCell ref="K44:K45"/>
    <mergeCell ref="AC32:AC33"/>
    <mergeCell ref="X32:X33"/>
    <mergeCell ref="Y32:Y33"/>
    <mergeCell ref="Z32:Z33"/>
    <mergeCell ref="AA32:AA33"/>
    <mergeCell ref="AB32:AB33"/>
    <mergeCell ref="I30:I31"/>
    <mergeCell ref="J30:J31"/>
    <mergeCell ref="K46:K47"/>
    <mergeCell ref="AD32:AD33"/>
    <mergeCell ref="AE32:AE33"/>
    <mergeCell ref="Q32:Q33"/>
    <mergeCell ref="R32:R33"/>
    <mergeCell ref="S32:S33"/>
    <mergeCell ref="T32:T33"/>
    <mergeCell ref="X44:X45"/>
    <mergeCell ref="Y44:Y45"/>
    <mergeCell ref="D40:AJ40"/>
    <mergeCell ref="C44:C45"/>
    <mergeCell ref="D44:D45"/>
    <mergeCell ref="E44:E45"/>
    <mergeCell ref="F44:F45"/>
    <mergeCell ref="G44:G45"/>
    <mergeCell ref="H44:H45"/>
    <mergeCell ref="L46:L47"/>
    <mergeCell ref="M46:M47"/>
    <mergeCell ref="AD44:AD45"/>
    <mergeCell ref="AE44:AE45"/>
    <mergeCell ref="Z44:Z45"/>
    <mergeCell ref="AA44:AA45"/>
    <mergeCell ref="AB44:AB45"/>
    <mergeCell ref="AC44:AC45"/>
    <mergeCell ref="U32:U33"/>
    <mergeCell ref="V32:V33"/>
    <mergeCell ref="K32:K33"/>
    <mergeCell ref="L32:L33"/>
    <mergeCell ref="M32:M33"/>
    <mergeCell ref="N32:N33"/>
    <mergeCell ref="P46:P47"/>
    <mergeCell ref="Q46:Q47"/>
    <mergeCell ref="O46:O47"/>
    <mergeCell ref="N48:N49"/>
    <mergeCell ref="O48:O49"/>
    <mergeCell ref="AF46:AF47"/>
    <mergeCell ref="AG46:AG47"/>
    <mergeCell ref="AH46:AH47"/>
    <mergeCell ref="C48:C49"/>
    <mergeCell ref="D48:D49"/>
    <mergeCell ref="E48:E49"/>
    <mergeCell ref="F48:F49"/>
    <mergeCell ref="G48:G49"/>
    <mergeCell ref="L44:L45"/>
    <mergeCell ref="M44:M45"/>
    <mergeCell ref="N44:N45"/>
    <mergeCell ref="O44:O45"/>
    <mergeCell ref="P44:P45"/>
    <mergeCell ref="Q44:Q45"/>
    <mergeCell ref="R44:R45"/>
    <mergeCell ref="S44:S45"/>
    <mergeCell ref="T44:T45"/>
    <mergeCell ref="U44:U45"/>
    <mergeCell ref="V44:V45"/>
    <mergeCell ref="W44:W45"/>
    <mergeCell ref="AF44:AF45"/>
    <mergeCell ref="AG44:AG45"/>
    <mergeCell ref="AH44:AH45"/>
    <mergeCell ref="C46:C47"/>
    <mergeCell ref="D46:D47"/>
    <mergeCell ref="E46:E47"/>
    <mergeCell ref="F46:F47"/>
    <mergeCell ref="G46:G47"/>
    <mergeCell ref="J46:J47"/>
    <mergeCell ref="S60:S61"/>
    <mergeCell ref="C60:C61"/>
    <mergeCell ref="D60:D61"/>
    <mergeCell ref="E60:E61"/>
    <mergeCell ref="F60:F61"/>
    <mergeCell ref="G60:G61"/>
    <mergeCell ref="H60:H61"/>
    <mergeCell ref="R46:R47"/>
    <mergeCell ref="S46:S47"/>
    <mergeCell ref="H46:H47"/>
    <mergeCell ref="I46:I47"/>
    <mergeCell ref="AH48:AH49"/>
    <mergeCell ref="D56:AJ56"/>
    <mergeCell ref="AF48:AF49"/>
    <mergeCell ref="AG48:AG49"/>
    <mergeCell ref="Z48:Z49"/>
    <mergeCell ref="AA48:AA49"/>
    <mergeCell ref="AD46:AD47"/>
    <mergeCell ref="AE46:AE47"/>
    <mergeCell ref="T46:T47"/>
    <mergeCell ref="U46:U47"/>
    <mergeCell ref="V46:V47"/>
    <mergeCell ref="W46:W47"/>
    <mergeCell ref="X46:X47"/>
    <mergeCell ref="Y46:Y47"/>
    <mergeCell ref="H48:H49"/>
    <mergeCell ref="I48:I49"/>
    <mergeCell ref="Z46:Z47"/>
    <mergeCell ref="AA46:AA47"/>
    <mergeCell ref="AB46:AB47"/>
    <mergeCell ref="AC46:AC47"/>
    <mergeCell ref="N46:N47"/>
    <mergeCell ref="G62:G63"/>
    <mergeCell ref="AH60:AH61"/>
    <mergeCell ref="W60:W61"/>
    <mergeCell ref="X60:X61"/>
    <mergeCell ref="Y60:Y61"/>
    <mergeCell ref="Z60:Z61"/>
    <mergeCell ref="AA60:AA61"/>
    <mergeCell ref="P48:P49"/>
    <mergeCell ref="Q48:Q49"/>
    <mergeCell ref="R48:R49"/>
    <mergeCell ref="S48:S49"/>
    <mergeCell ref="T48:T49"/>
    <mergeCell ref="U48:U49"/>
    <mergeCell ref="I60:I61"/>
    <mergeCell ref="J60:J61"/>
    <mergeCell ref="AB48:AB49"/>
    <mergeCell ref="AC48:AC49"/>
    <mergeCell ref="AD48:AD49"/>
    <mergeCell ref="AE48:AE49"/>
    <mergeCell ref="V48:V49"/>
    <mergeCell ref="W48:W49"/>
    <mergeCell ref="X48:X49"/>
    <mergeCell ref="Y48:Y49"/>
    <mergeCell ref="K60:K61"/>
    <mergeCell ref="L60:L61"/>
    <mergeCell ref="M60:M61"/>
    <mergeCell ref="N60:N61"/>
    <mergeCell ref="O60:O61"/>
    <mergeCell ref="P60:P61"/>
    <mergeCell ref="AB60:AB61"/>
    <mergeCell ref="Q60:Q61"/>
    <mergeCell ref="R60:R61"/>
    <mergeCell ref="AF62:AF63"/>
    <mergeCell ref="T60:T61"/>
    <mergeCell ref="U60:U61"/>
    <mergeCell ref="V60:V61"/>
    <mergeCell ref="J48:J49"/>
    <mergeCell ref="K48:K49"/>
    <mergeCell ref="L48:L49"/>
    <mergeCell ref="M48:M49"/>
    <mergeCell ref="AH62:AH63"/>
    <mergeCell ref="C64:C65"/>
    <mergeCell ref="D64:D65"/>
    <mergeCell ref="E64:E65"/>
    <mergeCell ref="F64:F65"/>
    <mergeCell ref="G64:G65"/>
    <mergeCell ref="H64:H65"/>
    <mergeCell ref="I64:I65"/>
    <mergeCell ref="J64:J65"/>
    <mergeCell ref="AA62:AA63"/>
    <mergeCell ref="AC60:AC61"/>
    <mergeCell ref="AD60:AD61"/>
    <mergeCell ref="AE60:AE61"/>
    <mergeCell ref="AF60:AF61"/>
    <mergeCell ref="AG60:AG61"/>
    <mergeCell ref="M64:M65"/>
    <mergeCell ref="N64:N65"/>
    <mergeCell ref="O64:O65"/>
    <mergeCell ref="P64:P65"/>
    <mergeCell ref="AG62:AG63"/>
    <mergeCell ref="C62:C63"/>
    <mergeCell ref="D62:D63"/>
    <mergeCell ref="E62:E63"/>
    <mergeCell ref="F62:F63"/>
    <mergeCell ref="L62:L63"/>
    <mergeCell ref="M62:M63"/>
    <mergeCell ref="N62:N63"/>
    <mergeCell ref="Z62:Z63"/>
    <mergeCell ref="O62:O63"/>
    <mergeCell ref="P62:P63"/>
    <mergeCell ref="Q62:Q63"/>
    <mergeCell ref="R62:R63"/>
    <mergeCell ref="S62:S63"/>
    <mergeCell ref="T62:T63"/>
    <mergeCell ref="AB62:AB63"/>
    <mergeCell ref="AC62:AC63"/>
    <mergeCell ref="AD62:AD63"/>
    <mergeCell ref="AB76:AB77"/>
    <mergeCell ref="AC76:AC77"/>
    <mergeCell ref="AD76:AD77"/>
    <mergeCell ref="AE76:AE77"/>
    <mergeCell ref="T76:T77"/>
    <mergeCell ref="W76:W77"/>
    <mergeCell ref="X76:X77"/>
    <mergeCell ref="AE62:AE63"/>
    <mergeCell ref="H76:H77"/>
    <mergeCell ref="I76:I77"/>
    <mergeCell ref="Y76:Y77"/>
    <mergeCell ref="Z76:Z77"/>
    <mergeCell ref="AA76:AA77"/>
    <mergeCell ref="U76:U77"/>
    <mergeCell ref="V76:V77"/>
    <mergeCell ref="U62:U63"/>
    <mergeCell ref="V62:V63"/>
    <mergeCell ref="W62:W63"/>
    <mergeCell ref="X62:X63"/>
    <mergeCell ref="Y62:Y63"/>
    <mergeCell ref="AB64:AB65"/>
    <mergeCell ref="AC64:AC65"/>
    <mergeCell ref="AD64:AD65"/>
    <mergeCell ref="AE64:AE65"/>
    <mergeCell ref="AF64:AF65"/>
    <mergeCell ref="U64:U65"/>
    <mergeCell ref="V64:V65"/>
    <mergeCell ref="Q64:Q65"/>
    <mergeCell ref="R64:R65"/>
    <mergeCell ref="S64:S65"/>
    <mergeCell ref="T64:T65"/>
    <mergeCell ref="K64:K65"/>
    <mergeCell ref="L64:L65"/>
    <mergeCell ref="P76:P77"/>
    <mergeCell ref="Q76:Q77"/>
    <mergeCell ref="D72:AJ72"/>
    <mergeCell ref="H62:H63"/>
    <mergeCell ref="I62:I63"/>
    <mergeCell ref="J62:J63"/>
    <mergeCell ref="K62:K63"/>
    <mergeCell ref="K78:K79"/>
    <mergeCell ref="L78:L79"/>
    <mergeCell ref="M78:M79"/>
    <mergeCell ref="AG64:AG65"/>
    <mergeCell ref="AH64:AH65"/>
    <mergeCell ref="W64:W65"/>
    <mergeCell ref="X64:X65"/>
    <mergeCell ref="Y64:Y65"/>
    <mergeCell ref="Z64:Z65"/>
    <mergeCell ref="AA64:AA65"/>
    <mergeCell ref="AA78:AA79"/>
    <mergeCell ref="AB78:AB79"/>
    <mergeCell ref="AC78:AC79"/>
    <mergeCell ref="AD78:AD79"/>
    <mergeCell ref="AE78:AE79"/>
    <mergeCell ref="AF78:AF79"/>
    <mergeCell ref="AG78:AG79"/>
    <mergeCell ref="AH78:AH79"/>
    <mergeCell ref="R76:R77"/>
    <mergeCell ref="S76:S77"/>
    <mergeCell ref="AF76:AF77"/>
    <mergeCell ref="AG76:AG77"/>
    <mergeCell ref="AH76:AH77"/>
    <mergeCell ref="C80:C81"/>
    <mergeCell ref="D80:D81"/>
    <mergeCell ref="E80:E81"/>
    <mergeCell ref="F80:F81"/>
    <mergeCell ref="G80:G81"/>
    <mergeCell ref="H80:H81"/>
    <mergeCell ref="I80:I81"/>
    <mergeCell ref="L76:L77"/>
    <mergeCell ref="M76:M77"/>
    <mergeCell ref="N76:N77"/>
    <mergeCell ref="O76:O77"/>
    <mergeCell ref="L80:L81"/>
    <mergeCell ref="M80:M81"/>
    <mergeCell ref="N80:N81"/>
    <mergeCell ref="O80:O81"/>
    <mergeCell ref="N78:N79"/>
    <mergeCell ref="O78:O79"/>
    <mergeCell ref="C78:C79"/>
    <mergeCell ref="D78:D79"/>
    <mergeCell ref="E78:E79"/>
    <mergeCell ref="F78:F79"/>
    <mergeCell ref="G78:G79"/>
    <mergeCell ref="C76:C77"/>
    <mergeCell ref="D76:D77"/>
    <mergeCell ref="E76:E77"/>
    <mergeCell ref="F76:F77"/>
    <mergeCell ref="G76:G77"/>
    <mergeCell ref="J76:J77"/>
    <mergeCell ref="K76:K77"/>
    <mergeCell ref="H78:H79"/>
    <mergeCell ref="I78:I79"/>
    <mergeCell ref="J78:J79"/>
    <mergeCell ref="AC80:AC81"/>
    <mergeCell ref="AD80:AD81"/>
    <mergeCell ref="AE80:AE81"/>
    <mergeCell ref="AF80:AF81"/>
    <mergeCell ref="AG80:AG81"/>
    <mergeCell ref="AH80:AH81"/>
    <mergeCell ref="D88:AJ88"/>
    <mergeCell ref="C92:C93"/>
    <mergeCell ref="D92:D93"/>
    <mergeCell ref="E92:E93"/>
    <mergeCell ref="F92:F93"/>
    <mergeCell ref="G92:G93"/>
    <mergeCell ref="H92:H93"/>
    <mergeCell ref="I92:I93"/>
    <mergeCell ref="J92:J93"/>
    <mergeCell ref="P78:P79"/>
    <mergeCell ref="Q78:Q79"/>
    <mergeCell ref="R78:R79"/>
    <mergeCell ref="S78:S79"/>
    <mergeCell ref="O92:O93"/>
    <mergeCell ref="P92:P93"/>
    <mergeCell ref="P80:P81"/>
    <mergeCell ref="Q80:Q81"/>
    <mergeCell ref="R80:R81"/>
    <mergeCell ref="S80:S81"/>
    <mergeCell ref="T78:T79"/>
    <mergeCell ref="U78:U79"/>
    <mergeCell ref="V78:V79"/>
    <mergeCell ref="W78:W79"/>
    <mergeCell ref="X78:X79"/>
    <mergeCell ref="Y78:Y79"/>
    <mergeCell ref="Z78:Z79"/>
    <mergeCell ref="Z92:Z93"/>
    <mergeCell ref="AA92:AA93"/>
    <mergeCell ref="AB92:AB93"/>
    <mergeCell ref="AC92:AC93"/>
    <mergeCell ref="AD92:AD93"/>
    <mergeCell ref="AE92:AE93"/>
    <mergeCell ref="AF92:AF93"/>
    <mergeCell ref="AG92:AG93"/>
    <mergeCell ref="AH92:AH93"/>
    <mergeCell ref="C94:C95"/>
    <mergeCell ref="D94:D95"/>
    <mergeCell ref="E94:E95"/>
    <mergeCell ref="F94:F95"/>
    <mergeCell ref="G94:G95"/>
    <mergeCell ref="H94:H95"/>
    <mergeCell ref="T80:T81"/>
    <mergeCell ref="U80:U81"/>
    <mergeCell ref="J80:J81"/>
    <mergeCell ref="K80:K81"/>
    <mergeCell ref="K94:K95"/>
    <mergeCell ref="L94:L95"/>
    <mergeCell ref="M94:M95"/>
    <mergeCell ref="N94:N95"/>
    <mergeCell ref="Q92:Q93"/>
    <mergeCell ref="R92:R93"/>
    <mergeCell ref="V80:V81"/>
    <mergeCell ref="W80:W81"/>
    <mergeCell ref="X80:X81"/>
    <mergeCell ref="Y80:Y81"/>
    <mergeCell ref="Z80:Z81"/>
    <mergeCell ref="AA80:AA81"/>
    <mergeCell ref="AB80:AB81"/>
    <mergeCell ref="AG94:AG95"/>
    <mergeCell ref="AH94:AH95"/>
    <mergeCell ref="AF96:AF97"/>
    <mergeCell ref="AG96:AG97"/>
    <mergeCell ref="AH96:AH97"/>
    <mergeCell ref="W96:W97"/>
    <mergeCell ref="C96:C97"/>
    <mergeCell ref="D96:D97"/>
    <mergeCell ref="E96:E97"/>
    <mergeCell ref="F96:F97"/>
    <mergeCell ref="G96:G97"/>
    <mergeCell ref="H96:H97"/>
    <mergeCell ref="D104:AJ104"/>
    <mergeCell ref="AC108:AC109"/>
    <mergeCell ref="S92:S93"/>
    <mergeCell ref="T92:T93"/>
    <mergeCell ref="U92:U93"/>
    <mergeCell ref="V92:V93"/>
    <mergeCell ref="K92:K93"/>
    <mergeCell ref="L92:L93"/>
    <mergeCell ref="M92:M93"/>
    <mergeCell ref="N92:N93"/>
    <mergeCell ref="W92:W93"/>
    <mergeCell ref="X92:X93"/>
    <mergeCell ref="Y92:Y93"/>
    <mergeCell ref="S94:S95"/>
    <mergeCell ref="T94:T95"/>
    <mergeCell ref="I94:I95"/>
    <mergeCell ref="J94:J95"/>
    <mergeCell ref="X96:X97"/>
    <mergeCell ref="Y96:Y97"/>
    <mergeCell ref="U96:U97"/>
    <mergeCell ref="AF108:AF109"/>
    <mergeCell ref="AG108:AG109"/>
    <mergeCell ref="AH108:AH109"/>
    <mergeCell ref="AE108:AE109"/>
    <mergeCell ref="C108:C109"/>
    <mergeCell ref="D108:D109"/>
    <mergeCell ref="E108:E109"/>
    <mergeCell ref="F108:F109"/>
    <mergeCell ref="G108:G109"/>
    <mergeCell ref="AE94:AE95"/>
    <mergeCell ref="AF94:AF95"/>
    <mergeCell ref="U94:U95"/>
    <mergeCell ref="V94:V95"/>
    <mergeCell ref="W94:W95"/>
    <mergeCell ref="X94:X95"/>
    <mergeCell ref="Y94:Y95"/>
    <mergeCell ref="Z94:Z95"/>
    <mergeCell ref="I96:I97"/>
    <mergeCell ref="J96:J97"/>
    <mergeCell ref="AA94:AA95"/>
    <mergeCell ref="AB94:AB95"/>
    <mergeCell ref="AC94:AC95"/>
    <mergeCell ref="AD94:AD95"/>
    <mergeCell ref="O94:O95"/>
    <mergeCell ref="P94:P95"/>
    <mergeCell ref="Q94:Q95"/>
    <mergeCell ref="R94:R95"/>
    <mergeCell ref="O96:O97"/>
    <mergeCell ref="P96:P97"/>
    <mergeCell ref="W108:W109"/>
    <mergeCell ref="AE96:AE97"/>
    <mergeCell ref="Z108:Z109"/>
    <mergeCell ref="Z96:Z97"/>
    <mergeCell ref="AA96:AA97"/>
    <mergeCell ref="AB96:AB97"/>
    <mergeCell ref="H108:H109"/>
    <mergeCell ref="I108:I109"/>
    <mergeCell ref="J108:J109"/>
    <mergeCell ref="K108:K109"/>
    <mergeCell ref="AC96:AC97"/>
    <mergeCell ref="AD96:AD97"/>
    <mergeCell ref="Q96:Q97"/>
    <mergeCell ref="R96:R97"/>
    <mergeCell ref="S96:S97"/>
    <mergeCell ref="T96:T97"/>
    <mergeCell ref="X108:X109"/>
    <mergeCell ref="Y108:Y109"/>
    <mergeCell ref="J110:J111"/>
    <mergeCell ref="K110:K111"/>
    <mergeCell ref="L110:L111"/>
    <mergeCell ref="M110:M111"/>
    <mergeCell ref="AD108:AD109"/>
    <mergeCell ref="N110:N111"/>
    <mergeCell ref="AA108:AA109"/>
    <mergeCell ref="AB108:AB109"/>
    <mergeCell ref="V96:V97"/>
    <mergeCell ref="K96:K97"/>
    <mergeCell ref="L96:L97"/>
    <mergeCell ref="M96:M97"/>
    <mergeCell ref="N96:N97"/>
    <mergeCell ref="C112:C113"/>
    <mergeCell ref="D112:D113"/>
    <mergeCell ref="E112:E113"/>
    <mergeCell ref="F112:F113"/>
    <mergeCell ref="G112:G113"/>
    <mergeCell ref="L108:L109"/>
    <mergeCell ref="M108:M109"/>
    <mergeCell ref="N108:N109"/>
    <mergeCell ref="O108:O109"/>
    <mergeCell ref="P108:P109"/>
    <mergeCell ref="Q108:Q109"/>
    <mergeCell ref="R108:R109"/>
    <mergeCell ref="S108:S109"/>
    <mergeCell ref="T108:T109"/>
    <mergeCell ref="U108:U109"/>
    <mergeCell ref="V108:V109"/>
    <mergeCell ref="S124:S125"/>
    <mergeCell ref="C124:C125"/>
    <mergeCell ref="D124:D125"/>
    <mergeCell ref="E124:E125"/>
    <mergeCell ref="F124:F125"/>
    <mergeCell ref="G124:G125"/>
    <mergeCell ref="H124:H125"/>
    <mergeCell ref="R110:R111"/>
    <mergeCell ref="S110:S111"/>
    <mergeCell ref="H110:H111"/>
    <mergeCell ref="I110:I111"/>
    <mergeCell ref="C110:C111"/>
    <mergeCell ref="D110:D111"/>
    <mergeCell ref="E110:E111"/>
    <mergeCell ref="F110:F111"/>
    <mergeCell ref="G110:G111"/>
    <mergeCell ref="AH112:AH113"/>
    <mergeCell ref="D120:AJ120"/>
    <mergeCell ref="AF112:AF113"/>
    <mergeCell ref="AG112:AG113"/>
    <mergeCell ref="Z112:Z113"/>
    <mergeCell ref="AA112:AA113"/>
    <mergeCell ref="AD110:AD111"/>
    <mergeCell ref="AE110:AE111"/>
    <mergeCell ref="T110:T111"/>
    <mergeCell ref="U110:U111"/>
    <mergeCell ref="V110:V111"/>
    <mergeCell ref="W110:W111"/>
    <mergeCell ref="X110:X111"/>
    <mergeCell ref="Y110:Y111"/>
    <mergeCell ref="H112:H113"/>
    <mergeCell ref="I112:I113"/>
    <mergeCell ref="Z110:Z111"/>
    <mergeCell ref="AA110:AA111"/>
    <mergeCell ref="AB110:AB111"/>
    <mergeCell ref="AC110:AC111"/>
    <mergeCell ref="O110:O111"/>
    <mergeCell ref="P110:P111"/>
    <mergeCell ref="Q110:Q111"/>
    <mergeCell ref="N112:N113"/>
    <mergeCell ref="O112:O113"/>
    <mergeCell ref="AF110:AF111"/>
    <mergeCell ref="AG110:AG111"/>
    <mergeCell ref="AH110:AH111"/>
    <mergeCell ref="G126:G127"/>
    <mergeCell ref="AH124:AH125"/>
    <mergeCell ref="W124:W125"/>
    <mergeCell ref="X124:X125"/>
    <mergeCell ref="Y124:Y125"/>
    <mergeCell ref="Z124:Z125"/>
    <mergeCell ref="AA124:AA125"/>
    <mergeCell ref="P112:P113"/>
    <mergeCell ref="Q112:Q113"/>
    <mergeCell ref="R112:R113"/>
    <mergeCell ref="S112:S113"/>
    <mergeCell ref="T112:T113"/>
    <mergeCell ref="U112:U113"/>
    <mergeCell ref="I124:I125"/>
    <mergeCell ref="J124:J125"/>
    <mergeCell ref="AB112:AB113"/>
    <mergeCell ref="AC112:AC113"/>
    <mergeCell ref="AD112:AD113"/>
    <mergeCell ref="AE112:AE113"/>
    <mergeCell ref="V112:V113"/>
    <mergeCell ref="W112:W113"/>
    <mergeCell ref="X112:X113"/>
    <mergeCell ref="Y112:Y113"/>
    <mergeCell ref="K124:K125"/>
    <mergeCell ref="L124:L125"/>
    <mergeCell ref="M124:M125"/>
    <mergeCell ref="N124:N125"/>
    <mergeCell ref="O124:O125"/>
    <mergeCell ref="P124:P125"/>
    <mergeCell ref="AB124:AB125"/>
    <mergeCell ref="Q124:Q125"/>
    <mergeCell ref="R124:R125"/>
    <mergeCell ref="AF126:AF127"/>
    <mergeCell ref="T124:T125"/>
    <mergeCell ref="U124:U125"/>
    <mergeCell ref="V124:V125"/>
    <mergeCell ref="J112:J113"/>
    <mergeCell ref="K112:K113"/>
    <mergeCell ref="L112:L113"/>
    <mergeCell ref="M112:M113"/>
    <mergeCell ref="AH126:AH127"/>
    <mergeCell ref="C128:C129"/>
    <mergeCell ref="D128:D129"/>
    <mergeCell ref="E128:E129"/>
    <mergeCell ref="F128:F129"/>
    <mergeCell ref="G128:G129"/>
    <mergeCell ref="H128:H129"/>
    <mergeCell ref="I128:I129"/>
    <mergeCell ref="J128:J129"/>
    <mergeCell ref="AA126:AA127"/>
    <mergeCell ref="AC124:AC125"/>
    <mergeCell ref="AD124:AD125"/>
    <mergeCell ref="AE124:AE125"/>
    <mergeCell ref="AF124:AF125"/>
    <mergeCell ref="AG124:AG125"/>
    <mergeCell ref="M128:M129"/>
    <mergeCell ref="N128:N129"/>
    <mergeCell ref="O128:O129"/>
    <mergeCell ref="P128:P129"/>
    <mergeCell ref="AG126:AG127"/>
    <mergeCell ref="C126:C127"/>
    <mergeCell ref="D126:D127"/>
    <mergeCell ref="E126:E127"/>
    <mergeCell ref="F126:F127"/>
    <mergeCell ref="L126:L127"/>
    <mergeCell ref="M126:M127"/>
    <mergeCell ref="N126:N127"/>
    <mergeCell ref="Z126:Z127"/>
    <mergeCell ref="O126:O127"/>
    <mergeCell ref="P126:P127"/>
    <mergeCell ref="Q126:Q127"/>
    <mergeCell ref="R126:R127"/>
    <mergeCell ref="S126:S127"/>
    <mergeCell ref="T126:T127"/>
    <mergeCell ref="AB126:AB127"/>
    <mergeCell ref="AC126:AC127"/>
    <mergeCell ref="AD126:AD127"/>
    <mergeCell ref="AB140:AB141"/>
    <mergeCell ref="AC140:AC141"/>
    <mergeCell ref="AD140:AD141"/>
    <mergeCell ref="AE140:AE141"/>
    <mergeCell ref="T140:T141"/>
    <mergeCell ref="W140:W141"/>
    <mergeCell ref="X140:X141"/>
    <mergeCell ref="AE126:AE127"/>
    <mergeCell ref="H140:H141"/>
    <mergeCell ref="I140:I141"/>
    <mergeCell ref="Y140:Y141"/>
    <mergeCell ref="Z140:Z141"/>
    <mergeCell ref="AA140:AA141"/>
    <mergeCell ref="U140:U141"/>
    <mergeCell ref="V140:V141"/>
    <mergeCell ref="U126:U127"/>
    <mergeCell ref="V126:V127"/>
    <mergeCell ref="W126:W127"/>
    <mergeCell ref="X126:X127"/>
    <mergeCell ref="Y126:Y127"/>
    <mergeCell ref="AB128:AB129"/>
    <mergeCell ref="AC128:AC129"/>
    <mergeCell ref="AD128:AD129"/>
    <mergeCell ref="AE128:AE129"/>
    <mergeCell ref="AF128:AF129"/>
    <mergeCell ref="U128:U129"/>
    <mergeCell ref="V128:V129"/>
    <mergeCell ref="Q128:Q129"/>
    <mergeCell ref="R128:R129"/>
    <mergeCell ref="S128:S129"/>
    <mergeCell ref="T128:T129"/>
    <mergeCell ref="K128:K129"/>
    <mergeCell ref="L128:L129"/>
    <mergeCell ref="P140:P141"/>
    <mergeCell ref="Q140:Q141"/>
    <mergeCell ref="D136:AJ136"/>
    <mergeCell ref="H126:H127"/>
    <mergeCell ref="I126:I127"/>
    <mergeCell ref="J126:J127"/>
    <mergeCell ref="K126:K127"/>
    <mergeCell ref="K142:K143"/>
    <mergeCell ref="L142:L143"/>
    <mergeCell ref="M142:M143"/>
    <mergeCell ref="AG128:AG129"/>
    <mergeCell ref="AH128:AH129"/>
    <mergeCell ref="W128:W129"/>
    <mergeCell ref="X128:X129"/>
    <mergeCell ref="Y128:Y129"/>
    <mergeCell ref="Z128:Z129"/>
    <mergeCell ref="AA128:AA129"/>
    <mergeCell ref="AA142:AA143"/>
    <mergeCell ref="AB142:AB143"/>
    <mergeCell ref="AC142:AC143"/>
    <mergeCell ref="AD142:AD143"/>
    <mergeCell ref="AE142:AE143"/>
    <mergeCell ref="AF142:AF143"/>
    <mergeCell ref="AG142:AG143"/>
    <mergeCell ref="AH142:AH143"/>
    <mergeCell ref="R140:R141"/>
    <mergeCell ref="S140:S141"/>
    <mergeCell ref="AF140:AF141"/>
    <mergeCell ref="AG140:AG141"/>
    <mergeCell ref="AH140:AH141"/>
    <mergeCell ref="C144:C145"/>
    <mergeCell ref="D144:D145"/>
    <mergeCell ref="E144:E145"/>
    <mergeCell ref="F144:F145"/>
    <mergeCell ref="G144:G145"/>
    <mergeCell ref="H144:H145"/>
    <mergeCell ref="I144:I145"/>
    <mergeCell ref="L140:L141"/>
    <mergeCell ref="M140:M141"/>
    <mergeCell ref="N140:N141"/>
    <mergeCell ref="O140:O141"/>
    <mergeCell ref="L144:L145"/>
    <mergeCell ref="M144:M145"/>
    <mergeCell ref="N144:N145"/>
    <mergeCell ref="O144:O145"/>
    <mergeCell ref="N142:N143"/>
    <mergeCell ref="O142:O143"/>
    <mergeCell ref="C142:C143"/>
    <mergeCell ref="D142:D143"/>
    <mergeCell ref="E142:E143"/>
    <mergeCell ref="F142:F143"/>
    <mergeCell ref="G142:G143"/>
    <mergeCell ref="C140:C141"/>
    <mergeCell ref="D140:D141"/>
    <mergeCell ref="E140:E141"/>
    <mergeCell ref="F140:F141"/>
    <mergeCell ref="G140:G141"/>
    <mergeCell ref="J140:J141"/>
    <mergeCell ref="K140:K141"/>
    <mergeCell ref="H142:H143"/>
    <mergeCell ref="I142:I143"/>
    <mergeCell ref="J142:J143"/>
    <mergeCell ref="AC144:AC145"/>
    <mergeCell ref="AD144:AD145"/>
    <mergeCell ref="AE144:AE145"/>
    <mergeCell ref="AF144:AF145"/>
    <mergeCell ref="AG144:AG145"/>
    <mergeCell ref="AH144:AH145"/>
    <mergeCell ref="D152:AJ152"/>
    <mergeCell ref="C156:C157"/>
    <mergeCell ref="D156:D157"/>
    <mergeCell ref="E156:E157"/>
    <mergeCell ref="F156:F157"/>
    <mergeCell ref="G156:G157"/>
    <mergeCell ref="H156:H157"/>
    <mergeCell ref="I156:I157"/>
    <mergeCell ref="J156:J157"/>
    <mergeCell ref="P142:P143"/>
    <mergeCell ref="Q142:Q143"/>
    <mergeCell ref="R142:R143"/>
    <mergeCell ref="S142:S143"/>
    <mergeCell ref="O156:O157"/>
    <mergeCell ref="P156:P157"/>
    <mergeCell ref="P144:P145"/>
    <mergeCell ref="Q144:Q145"/>
    <mergeCell ref="R144:R145"/>
    <mergeCell ref="S144:S145"/>
    <mergeCell ref="T142:T143"/>
    <mergeCell ref="U142:U143"/>
    <mergeCell ref="V142:V143"/>
    <mergeCell ref="W142:W143"/>
    <mergeCell ref="X142:X143"/>
    <mergeCell ref="Y142:Y143"/>
    <mergeCell ref="Z142:Z143"/>
    <mergeCell ref="Z156:Z157"/>
    <mergeCell ref="AA156:AA157"/>
    <mergeCell ref="AB156:AB157"/>
    <mergeCell ref="AC156:AC157"/>
    <mergeCell ref="AD156:AD157"/>
    <mergeCell ref="AE156:AE157"/>
    <mergeCell ref="AF156:AF157"/>
    <mergeCell ref="AG156:AG157"/>
    <mergeCell ref="AH156:AH157"/>
    <mergeCell ref="C158:C159"/>
    <mergeCell ref="D158:D159"/>
    <mergeCell ref="E158:E159"/>
    <mergeCell ref="F158:F159"/>
    <mergeCell ref="G158:G159"/>
    <mergeCell ref="H158:H159"/>
    <mergeCell ref="T144:T145"/>
    <mergeCell ref="U144:U145"/>
    <mergeCell ref="J144:J145"/>
    <mergeCell ref="K144:K145"/>
    <mergeCell ref="K158:K159"/>
    <mergeCell ref="L158:L159"/>
    <mergeCell ref="M158:M159"/>
    <mergeCell ref="N158:N159"/>
    <mergeCell ref="Q156:Q157"/>
    <mergeCell ref="R156:R157"/>
    <mergeCell ref="V144:V145"/>
    <mergeCell ref="W144:W145"/>
    <mergeCell ref="X144:X145"/>
    <mergeCell ref="Y144:Y145"/>
    <mergeCell ref="Z144:Z145"/>
    <mergeCell ref="AA144:AA145"/>
    <mergeCell ref="AB144:AB145"/>
    <mergeCell ref="AG158:AG159"/>
    <mergeCell ref="AH158:AH159"/>
    <mergeCell ref="AF160:AF161"/>
    <mergeCell ref="AG160:AG161"/>
    <mergeCell ref="AH160:AH161"/>
    <mergeCell ref="W160:W161"/>
    <mergeCell ref="C160:C161"/>
    <mergeCell ref="D160:D161"/>
    <mergeCell ref="E160:E161"/>
    <mergeCell ref="F160:F161"/>
    <mergeCell ref="G160:G161"/>
    <mergeCell ref="H160:H161"/>
    <mergeCell ref="D168:AJ168"/>
    <mergeCell ref="AC172:AC173"/>
    <mergeCell ref="S156:S157"/>
    <mergeCell ref="T156:T157"/>
    <mergeCell ref="U156:U157"/>
    <mergeCell ref="V156:V157"/>
    <mergeCell ref="K156:K157"/>
    <mergeCell ref="L156:L157"/>
    <mergeCell ref="M156:M157"/>
    <mergeCell ref="N156:N157"/>
    <mergeCell ref="W156:W157"/>
    <mergeCell ref="X156:X157"/>
    <mergeCell ref="Y156:Y157"/>
    <mergeCell ref="S158:S159"/>
    <mergeCell ref="T158:T159"/>
    <mergeCell ref="I158:I159"/>
    <mergeCell ref="J158:J159"/>
    <mergeCell ref="X160:X161"/>
    <mergeCell ref="Y160:Y161"/>
    <mergeCell ref="U160:U161"/>
    <mergeCell ref="AF172:AF173"/>
    <mergeCell ref="AG172:AG173"/>
    <mergeCell ref="AH172:AH173"/>
    <mergeCell ref="AE172:AE173"/>
    <mergeCell ref="C172:C173"/>
    <mergeCell ref="D172:D173"/>
    <mergeCell ref="E172:E173"/>
    <mergeCell ref="F172:F173"/>
    <mergeCell ref="G172:G173"/>
    <mergeCell ref="AE158:AE159"/>
    <mergeCell ref="AF158:AF159"/>
    <mergeCell ref="U158:U159"/>
    <mergeCell ref="V158:V159"/>
    <mergeCell ref="W158:W159"/>
    <mergeCell ref="X158:X159"/>
    <mergeCell ref="Y158:Y159"/>
    <mergeCell ref="Z158:Z159"/>
    <mergeCell ref="I160:I161"/>
    <mergeCell ref="J160:J161"/>
    <mergeCell ref="AA158:AA159"/>
    <mergeCell ref="AB158:AB159"/>
    <mergeCell ref="AC158:AC159"/>
    <mergeCell ref="AD158:AD159"/>
    <mergeCell ref="O158:O159"/>
    <mergeCell ref="P158:P159"/>
    <mergeCell ref="Q158:Q159"/>
    <mergeCell ref="R158:R159"/>
    <mergeCell ref="O160:O161"/>
    <mergeCell ref="P160:P161"/>
    <mergeCell ref="W172:W173"/>
    <mergeCell ref="AE160:AE161"/>
    <mergeCell ref="Z172:Z173"/>
    <mergeCell ref="Z160:Z161"/>
    <mergeCell ref="AA160:AA161"/>
    <mergeCell ref="AB160:AB161"/>
    <mergeCell ref="H172:H173"/>
    <mergeCell ref="I172:I173"/>
    <mergeCell ref="J172:J173"/>
    <mergeCell ref="K172:K173"/>
    <mergeCell ref="AC160:AC161"/>
    <mergeCell ref="AD160:AD161"/>
    <mergeCell ref="Q160:Q161"/>
    <mergeCell ref="R160:R161"/>
    <mergeCell ref="S160:S161"/>
    <mergeCell ref="T160:T161"/>
    <mergeCell ref="X172:X173"/>
    <mergeCell ref="Y172:Y173"/>
    <mergeCell ref="J174:J175"/>
    <mergeCell ref="K174:K175"/>
    <mergeCell ref="L174:L175"/>
    <mergeCell ref="M174:M175"/>
    <mergeCell ref="AD172:AD173"/>
    <mergeCell ref="N174:N175"/>
    <mergeCell ref="AA172:AA173"/>
    <mergeCell ref="AB172:AB173"/>
    <mergeCell ref="V160:V161"/>
    <mergeCell ref="K160:K161"/>
    <mergeCell ref="L160:L161"/>
    <mergeCell ref="M160:M161"/>
    <mergeCell ref="N160:N161"/>
    <mergeCell ref="C176:C177"/>
    <mergeCell ref="D176:D177"/>
    <mergeCell ref="E176:E177"/>
    <mergeCell ref="F176:F177"/>
    <mergeCell ref="G176:G177"/>
    <mergeCell ref="L172:L173"/>
    <mergeCell ref="M172:M173"/>
    <mergeCell ref="N172:N173"/>
    <mergeCell ref="O172:O173"/>
    <mergeCell ref="P172:P173"/>
    <mergeCell ref="Q172:Q173"/>
    <mergeCell ref="R172:R173"/>
    <mergeCell ref="S172:S173"/>
    <mergeCell ref="T172:T173"/>
    <mergeCell ref="U172:U173"/>
    <mergeCell ref="V172:V173"/>
    <mergeCell ref="S188:S189"/>
    <mergeCell ref="C188:C189"/>
    <mergeCell ref="D188:D189"/>
    <mergeCell ref="E188:E189"/>
    <mergeCell ref="F188:F189"/>
    <mergeCell ref="G188:G189"/>
    <mergeCell ref="H188:H189"/>
    <mergeCell ref="R174:R175"/>
    <mergeCell ref="S174:S175"/>
    <mergeCell ref="H174:H175"/>
    <mergeCell ref="I174:I175"/>
    <mergeCell ref="C174:C175"/>
    <mergeCell ref="D174:D175"/>
    <mergeCell ref="E174:E175"/>
    <mergeCell ref="F174:F175"/>
    <mergeCell ref="G174:G175"/>
    <mergeCell ref="AH176:AH177"/>
    <mergeCell ref="D184:AJ184"/>
    <mergeCell ref="AF176:AF177"/>
    <mergeCell ref="AG176:AG177"/>
    <mergeCell ref="Z176:Z177"/>
    <mergeCell ref="AA176:AA177"/>
    <mergeCell ref="AD174:AD175"/>
    <mergeCell ref="AE174:AE175"/>
    <mergeCell ref="T174:T175"/>
    <mergeCell ref="U174:U175"/>
    <mergeCell ref="V174:V175"/>
    <mergeCell ref="W174:W175"/>
    <mergeCell ref="X174:X175"/>
    <mergeCell ref="Y174:Y175"/>
    <mergeCell ref="H176:H177"/>
    <mergeCell ref="I176:I177"/>
    <mergeCell ref="Z174:Z175"/>
    <mergeCell ref="AA174:AA175"/>
    <mergeCell ref="AB174:AB175"/>
    <mergeCell ref="AC174:AC175"/>
    <mergeCell ref="O174:O175"/>
    <mergeCell ref="P174:P175"/>
    <mergeCell ref="Q174:Q175"/>
    <mergeCell ref="N176:N177"/>
    <mergeCell ref="O176:O177"/>
    <mergeCell ref="AF174:AF175"/>
    <mergeCell ref="AG174:AG175"/>
    <mergeCell ref="AH174:AH175"/>
    <mergeCell ref="G190:G191"/>
    <mergeCell ref="AH188:AH189"/>
    <mergeCell ref="W188:W189"/>
    <mergeCell ref="X188:X189"/>
    <mergeCell ref="Y188:Y189"/>
    <mergeCell ref="Z188:Z189"/>
    <mergeCell ref="AA188:AA189"/>
    <mergeCell ref="P176:P177"/>
    <mergeCell ref="Q176:Q177"/>
    <mergeCell ref="R176:R177"/>
    <mergeCell ref="S176:S177"/>
    <mergeCell ref="T176:T177"/>
    <mergeCell ref="U176:U177"/>
    <mergeCell ref="I188:I189"/>
    <mergeCell ref="J188:J189"/>
    <mergeCell ref="AB176:AB177"/>
    <mergeCell ref="AC176:AC177"/>
    <mergeCell ref="AD176:AD177"/>
    <mergeCell ref="AE176:AE177"/>
    <mergeCell ref="V176:V177"/>
    <mergeCell ref="W176:W177"/>
    <mergeCell ref="X176:X177"/>
    <mergeCell ref="Y176:Y177"/>
    <mergeCell ref="K188:K189"/>
    <mergeCell ref="L188:L189"/>
    <mergeCell ref="M188:M189"/>
    <mergeCell ref="N188:N189"/>
    <mergeCell ref="O188:O189"/>
    <mergeCell ref="P188:P189"/>
    <mergeCell ref="AB188:AB189"/>
    <mergeCell ref="Q188:Q189"/>
    <mergeCell ref="R188:R189"/>
    <mergeCell ref="AF190:AF191"/>
    <mergeCell ref="T188:T189"/>
    <mergeCell ref="U188:U189"/>
    <mergeCell ref="V188:V189"/>
    <mergeCell ref="J176:J177"/>
    <mergeCell ref="K176:K177"/>
    <mergeCell ref="L176:L177"/>
    <mergeCell ref="M176:M177"/>
    <mergeCell ref="AH190:AH191"/>
    <mergeCell ref="C192:C193"/>
    <mergeCell ref="D192:D193"/>
    <mergeCell ref="E192:E193"/>
    <mergeCell ref="F192:F193"/>
    <mergeCell ref="G192:G193"/>
    <mergeCell ref="H192:H193"/>
    <mergeCell ref="I192:I193"/>
    <mergeCell ref="J192:J193"/>
    <mergeCell ref="AA190:AA191"/>
    <mergeCell ref="AC188:AC189"/>
    <mergeCell ref="AD188:AD189"/>
    <mergeCell ref="AE188:AE189"/>
    <mergeCell ref="AF188:AF189"/>
    <mergeCell ref="AG188:AG189"/>
    <mergeCell ref="M192:M193"/>
    <mergeCell ref="N192:N193"/>
    <mergeCell ref="O192:O193"/>
    <mergeCell ref="P192:P193"/>
    <mergeCell ref="AG190:AG191"/>
    <mergeCell ref="C190:C191"/>
    <mergeCell ref="D190:D191"/>
    <mergeCell ref="E190:E191"/>
    <mergeCell ref="F190:F191"/>
    <mergeCell ref="L190:L191"/>
    <mergeCell ref="M190:M191"/>
    <mergeCell ref="N190:N191"/>
    <mergeCell ref="Z190:Z191"/>
    <mergeCell ref="O190:O191"/>
    <mergeCell ref="P190:P191"/>
    <mergeCell ref="Q190:Q191"/>
    <mergeCell ref="R190:R191"/>
    <mergeCell ref="S190:S191"/>
    <mergeCell ref="T190:T191"/>
    <mergeCell ref="AB190:AB191"/>
    <mergeCell ref="AC190:AC191"/>
    <mergeCell ref="AD190:AD191"/>
    <mergeCell ref="AB204:AB205"/>
    <mergeCell ref="AC204:AC205"/>
    <mergeCell ref="AD204:AD205"/>
    <mergeCell ref="AE204:AE205"/>
    <mergeCell ref="T204:T205"/>
    <mergeCell ref="W204:W205"/>
    <mergeCell ref="X204:X205"/>
    <mergeCell ref="AE190:AE191"/>
    <mergeCell ref="H204:H205"/>
    <mergeCell ref="I204:I205"/>
    <mergeCell ref="Y204:Y205"/>
    <mergeCell ref="Z204:Z205"/>
    <mergeCell ref="AA204:AA205"/>
    <mergeCell ref="U204:U205"/>
    <mergeCell ref="V204:V205"/>
    <mergeCell ref="U190:U191"/>
    <mergeCell ref="V190:V191"/>
    <mergeCell ref="W190:W191"/>
    <mergeCell ref="X190:X191"/>
    <mergeCell ref="Y190:Y191"/>
    <mergeCell ref="AB192:AB193"/>
    <mergeCell ref="AC192:AC193"/>
    <mergeCell ref="AD192:AD193"/>
    <mergeCell ref="AE192:AE193"/>
    <mergeCell ref="AF192:AF193"/>
    <mergeCell ref="U192:U193"/>
    <mergeCell ref="V192:V193"/>
    <mergeCell ref="Q192:Q193"/>
    <mergeCell ref="R192:R193"/>
    <mergeCell ref="S192:S193"/>
    <mergeCell ref="T192:T193"/>
    <mergeCell ref="K192:K193"/>
    <mergeCell ref="L192:L193"/>
    <mergeCell ref="P204:P205"/>
    <mergeCell ref="Q204:Q205"/>
    <mergeCell ref="D200:AJ200"/>
    <mergeCell ref="H190:H191"/>
    <mergeCell ref="I190:I191"/>
    <mergeCell ref="J190:J191"/>
    <mergeCell ref="K190:K191"/>
    <mergeCell ref="K206:K207"/>
    <mergeCell ref="L206:L207"/>
    <mergeCell ref="M206:M207"/>
    <mergeCell ref="AG192:AG193"/>
    <mergeCell ref="AH192:AH193"/>
    <mergeCell ref="W192:W193"/>
    <mergeCell ref="X192:X193"/>
    <mergeCell ref="Y192:Y193"/>
    <mergeCell ref="Z192:Z193"/>
    <mergeCell ref="AA192:AA193"/>
    <mergeCell ref="AA206:AA207"/>
    <mergeCell ref="AB206:AB207"/>
    <mergeCell ref="AC206:AC207"/>
    <mergeCell ref="AD206:AD207"/>
    <mergeCell ref="AE206:AE207"/>
    <mergeCell ref="AF206:AF207"/>
    <mergeCell ref="AG206:AG207"/>
    <mergeCell ref="AH206:AH207"/>
    <mergeCell ref="R204:R205"/>
    <mergeCell ref="S204:S205"/>
    <mergeCell ref="AF204:AF205"/>
    <mergeCell ref="AG204:AG205"/>
    <mergeCell ref="AH204:AH205"/>
    <mergeCell ref="C208:C209"/>
    <mergeCell ref="D208:D209"/>
    <mergeCell ref="E208:E209"/>
    <mergeCell ref="F208:F209"/>
    <mergeCell ref="G208:G209"/>
    <mergeCell ref="H208:H209"/>
    <mergeCell ref="I208:I209"/>
    <mergeCell ref="L204:L205"/>
    <mergeCell ref="M204:M205"/>
    <mergeCell ref="N204:N205"/>
    <mergeCell ref="O204:O205"/>
    <mergeCell ref="L208:L209"/>
    <mergeCell ref="M208:M209"/>
    <mergeCell ref="N208:N209"/>
    <mergeCell ref="O208:O209"/>
    <mergeCell ref="N206:N207"/>
    <mergeCell ref="O206:O207"/>
    <mergeCell ref="C206:C207"/>
    <mergeCell ref="D206:D207"/>
    <mergeCell ref="E206:E207"/>
    <mergeCell ref="F206:F207"/>
    <mergeCell ref="G206:G207"/>
    <mergeCell ref="C204:C205"/>
    <mergeCell ref="D204:D205"/>
    <mergeCell ref="E204:E205"/>
    <mergeCell ref="F204:F205"/>
    <mergeCell ref="G204:G205"/>
    <mergeCell ref="J204:J205"/>
    <mergeCell ref="K204:K205"/>
    <mergeCell ref="H206:H207"/>
    <mergeCell ref="I206:I207"/>
    <mergeCell ref="J206:J207"/>
    <mergeCell ref="AC208:AC209"/>
    <mergeCell ref="AD208:AD209"/>
    <mergeCell ref="AE208:AE209"/>
    <mergeCell ref="AF208:AF209"/>
    <mergeCell ref="AG208:AG209"/>
    <mergeCell ref="AH208:AH209"/>
    <mergeCell ref="D216:AJ216"/>
    <mergeCell ref="C220:C221"/>
    <mergeCell ref="D220:D221"/>
    <mergeCell ref="E220:E221"/>
    <mergeCell ref="F220:F221"/>
    <mergeCell ref="G220:G221"/>
    <mergeCell ref="H220:H221"/>
    <mergeCell ref="I220:I221"/>
    <mergeCell ref="J220:J221"/>
    <mergeCell ref="P206:P207"/>
    <mergeCell ref="Q206:Q207"/>
    <mergeCell ref="R206:R207"/>
    <mergeCell ref="S206:S207"/>
    <mergeCell ref="O220:O221"/>
    <mergeCell ref="P220:P221"/>
    <mergeCell ref="P208:P209"/>
    <mergeCell ref="Q208:Q209"/>
    <mergeCell ref="R208:R209"/>
    <mergeCell ref="S208:S209"/>
    <mergeCell ref="T206:T207"/>
    <mergeCell ref="U206:U207"/>
    <mergeCell ref="V206:V207"/>
    <mergeCell ref="W206:W207"/>
    <mergeCell ref="X206:X207"/>
    <mergeCell ref="Y206:Y207"/>
    <mergeCell ref="Z206:Z207"/>
    <mergeCell ref="Z220:Z221"/>
    <mergeCell ref="AA220:AA221"/>
    <mergeCell ref="AB220:AB221"/>
    <mergeCell ref="AC220:AC221"/>
    <mergeCell ref="AD220:AD221"/>
    <mergeCell ref="AE220:AE221"/>
    <mergeCell ref="AF220:AF221"/>
    <mergeCell ref="AG220:AG221"/>
    <mergeCell ref="AH220:AH221"/>
    <mergeCell ref="C222:C223"/>
    <mergeCell ref="D222:D223"/>
    <mergeCell ref="E222:E223"/>
    <mergeCell ref="F222:F223"/>
    <mergeCell ref="G222:G223"/>
    <mergeCell ref="H222:H223"/>
    <mergeCell ref="T208:T209"/>
    <mergeCell ref="U208:U209"/>
    <mergeCell ref="J208:J209"/>
    <mergeCell ref="K208:K209"/>
    <mergeCell ref="K222:K223"/>
    <mergeCell ref="L222:L223"/>
    <mergeCell ref="M222:M223"/>
    <mergeCell ref="N222:N223"/>
    <mergeCell ref="Q220:Q221"/>
    <mergeCell ref="R220:R221"/>
    <mergeCell ref="V208:V209"/>
    <mergeCell ref="W208:W209"/>
    <mergeCell ref="X208:X209"/>
    <mergeCell ref="Y208:Y209"/>
    <mergeCell ref="Z208:Z209"/>
    <mergeCell ref="AA208:AA209"/>
    <mergeCell ref="AB208:AB209"/>
    <mergeCell ref="AG222:AG223"/>
    <mergeCell ref="AH222:AH223"/>
    <mergeCell ref="AF224:AF225"/>
    <mergeCell ref="AG224:AG225"/>
    <mergeCell ref="AH224:AH225"/>
    <mergeCell ref="W224:W225"/>
    <mergeCell ref="C224:C225"/>
    <mergeCell ref="D224:D225"/>
    <mergeCell ref="E224:E225"/>
    <mergeCell ref="F224:F225"/>
    <mergeCell ref="G224:G225"/>
    <mergeCell ref="H224:H225"/>
    <mergeCell ref="D232:AJ232"/>
    <mergeCell ref="AC236:AC237"/>
    <mergeCell ref="S220:S221"/>
    <mergeCell ref="T220:T221"/>
    <mergeCell ref="U220:U221"/>
    <mergeCell ref="V220:V221"/>
    <mergeCell ref="K220:K221"/>
    <mergeCell ref="L220:L221"/>
    <mergeCell ref="M220:M221"/>
    <mergeCell ref="N220:N221"/>
    <mergeCell ref="W220:W221"/>
    <mergeCell ref="X220:X221"/>
    <mergeCell ref="Y220:Y221"/>
    <mergeCell ref="S222:S223"/>
    <mergeCell ref="T222:T223"/>
    <mergeCell ref="I222:I223"/>
    <mergeCell ref="J222:J223"/>
    <mergeCell ref="X224:X225"/>
    <mergeCell ref="Y224:Y225"/>
    <mergeCell ref="U224:U225"/>
    <mergeCell ref="AF236:AF237"/>
    <mergeCell ref="AG236:AG237"/>
    <mergeCell ref="AH236:AH237"/>
    <mergeCell ref="AE236:AE237"/>
    <mergeCell ref="C236:C237"/>
    <mergeCell ref="D236:D237"/>
    <mergeCell ref="E236:E237"/>
    <mergeCell ref="F236:F237"/>
    <mergeCell ref="G236:G237"/>
    <mergeCell ref="AE222:AE223"/>
    <mergeCell ref="AF222:AF223"/>
    <mergeCell ref="U222:U223"/>
    <mergeCell ref="V222:V223"/>
    <mergeCell ref="W222:W223"/>
    <mergeCell ref="X222:X223"/>
    <mergeCell ref="Y222:Y223"/>
    <mergeCell ref="Z222:Z223"/>
    <mergeCell ref="I224:I225"/>
    <mergeCell ref="J224:J225"/>
    <mergeCell ref="AA222:AA223"/>
    <mergeCell ref="AB222:AB223"/>
    <mergeCell ref="AC222:AC223"/>
    <mergeCell ref="AD222:AD223"/>
    <mergeCell ref="O222:O223"/>
    <mergeCell ref="P222:P223"/>
    <mergeCell ref="Q222:Q223"/>
    <mergeCell ref="R222:R223"/>
    <mergeCell ref="O224:O225"/>
    <mergeCell ref="P224:P225"/>
    <mergeCell ref="W236:W237"/>
    <mergeCell ref="AE224:AE225"/>
    <mergeCell ref="Z236:Z237"/>
    <mergeCell ref="Z224:Z225"/>
    <mergeCell ref="AA224:AA225"/>
    <mergeCell ref="AB224:AB225"/>
    <mergeCell ref="H236:H237"/>
    <mergeCell ref="I236:I237"/>
    <mergeCell ref="J236:J237"/>
    <mergeCell ref="K236:K237"/>
    <mergeCell ref="AC224:AC225"/>
    <mergeCell ref="AD224:AD225"/>
    <mergeCell ref="Q224:Q225"/>
    <mergeCell ref="R224:R225"/>
    <mergeCell ref="S224:S225"/>
    <mergeCell ref="T224:T225"/>
    <mergeCell ref="X236:X237"/>
    <mergeCell ref="Y236:Y237"/>
    <mergeCell ref="J238:J239"/>
    <mergeCell ref="K238:K239"/>
    <mergeCell ref="L238:L239"/>
    <mergeCell ref="M238:M239"/>
    <mergeCell ref="AD236:AD237"/>
    <mergeCell ref="N238:N239"/>
    <mergeCell ref="AA236:AA237"/>
    <mergeCell ref="AB236:AB237"/>
    <mergeCell ref="V224:V225"/>
    <mergeCell ref="K224:K225"/>
    <mergeCell ref="L224:L225"/>
    <mergeCell ref="M224:M225"/>
    <mergeCell ref="N224:N225"/>
    <mergeCell ref="C240:C241"/>
    <mergeCell ref="D240:D241"/>
    <mergeCell ref="E240:E241"/>
    <mergeCell ref="F240:F241"/>
    <mergeCell ref="G240:G241"/>
    <mergeCell ref="L236:L237"/>
    <mergeCell ref="M236:M237"/>
    <mergeCell ref="N236:N237"/>
    <mergeCell ref="O236:O237"/>
    <mergeCell ref="P236:P237"/>
    <mergeCell ref="Q236:Q237"/>
    <mergeCell ref="R236:R237"/>
    <mergeCell ref="S236:S237"/>
    <mergeCell ref="T236:T237"/>
    <mergeCell ref="U236:U237"/>
    <mergeCell ref="V236:V237"/>
    <mergeCell ref="S252:S253"/>
    <mergeCell ref="C252:C253"/>
    <mergeCell ref="D252:D253"/>
    <mergeCell ref="E252:E253"/>
    <mergeCell ref="F252:F253"/>
    <mergeCell ref="G252:G253"/>
    <mergeCell ref="H252:H253"/>
    <mergeCell ref="R238:R239"/>
    <mergeCell ref="S238:S239"/>
    <mergeCell ref="H238:H239"/>
    <mergeCell ref="I238:I239"/>
    <mergeCell ref="C238:C239"/>
    <mergeCell ref="D238:D239"/>
    <mergeCell ref="E238:E239"/>
    <mergeCell ref="F238:F239"/>
    <mergeCell ref="G238:G239"/>
    <mergeCell ref="AH240:AH241"/>
    <mergeCell ref="D248:AJ248"/>
    <mergeCell ref="AF240:AF241"/>
    <mergeCell ref="AG240:AG241"/>
    <mergeCell ref="Z240:Z241"/>
    <mergeCell ref="AA240:AA241"/>
    <mergeCell ref="AD238:AD239"/>
    <mergeCell ref="AE238:AE239"/>
    <mergeCell ref="T238:T239"/>
    <mergeCell ref="U238:U239"/>
    <mergeCell ref="V238:V239"/>
    <mergeCell ref="W238:W239"/>
    <mergeCell ref="X238:X239"/>
    <mergeCell ref="Y238:Y239"/>
    <mergeCell ref="H240:H241"/>
    <mergeCell ref="I240:I241"/>
    <mergeCell ref="Z238:Z239"/>
    <mergeCell ref="AA238:AA239"/>
    <mergeCell ref="AB238:AB239"/>
    <mergeCell ref="AC238:AC239"/>
    <mergeCell ref="O238:O239"/>
    <mergeCell ref="P238:P239"/>
    <mergeCell ref="Q238:Q239"/>
    <mergeCell ref="N240:N241"/>
    <mergeCell ref="O240:O241"/>
    <mergeCell ref="AF238:AF239"/>
    <mergeCell ref="AG238:AG239"/>
    <mergeCell ref="AH238:AH239"/>
    <mergeCell ref="G254:G255"/>
    <mergeCell ref="AH252:AH253"/>
    <mergeCell ref="W252:W253"/>
    <mergeCell ref="X252:X253"/>
    <mergeCell ref="Y252:Y253"/>
    <mergeCell ref="Z252:Z253"/>
    <mergeCell ref="AA252:AA253"/>
    <mergeCell ref="P240:P241"/>
    <mergeCell ref="Q240:Q241"/>
    <mergeCell ref="R240:R241"/>
    <mergeCell ref="S240:S241"/>
    <mergeCell ref="T240:T241"/>
    <mergeCell ref="U240:U241"/>
    <mergeCell ref="I252:I253"/>
    <mergeCell ref="J252:J253"/>
    <mergeCell ref="AB240:AB241"/>
    <mergeCell ref="AC240:AC241"/>
    <mergeCell ref="AD240:AD241"/>
    <mergeCell ref="AE240:AE241"/>
    <mergeCell ref="V240:V241"/>
    <mergeCell ref="W240:W241"/>
    <mergeCell ref="X240:X241"/>
    <mergeCell ref="Y240:Y241"/>
    <mergeCell ref="K252:K253"/>
    <mergeCell ref="L252:L253"/>
    <mergeCell ref="M252:M253"/>
    <mergeCell ref="N252:N253"/>
    <mergeCell ref="O252:O253"/>
    <mergeCell ref="P252:P253"/>
    <mergeCell ref="AB252:AB253"/>
    <mergeCell ref="Q252:Q253"/>
    <mergeCell ref="R252:R253"/>
    <mergeCell ref="AF254:AF255"/>
    <mergeCell ref="T252:T253"/>
    <mergeCell ref="U252:U253"/>
    <mergeCell ref="V252:V253"/>
    <mergeCell ref="J240:J241"/>
    <mergeCell ref="K240:K241"/>
    <mergeCell ref="L240:L241"/>
    <mergeCell ref="M240:M241"/>
    <mergeCell ref="AH254:AH255"/>
    <mergeCell ref="C256:C257"/>
    <mergeCell ref="D256:D257"/>
    <mergeCell ref="E256:E257"/>
    <mergeCell ref="F256:F257"/>
    <mergeCell ref="G256:G257"/>
    <mergeCell ref="H256:H257"/>
    <mergeCell ref="I256:I257"/>
    <mergeCell ref="J256:J257"/>
    <mergeCell ref="AA254:AA255"/>
    <mergeCell ref="AC252:AC253"/>
    <mergeCell ref="AD252:AD253"/>
    <mergeCell ref="AE252:AE253"/>
    <mergeCell ref="AF252:AF253"/>
    <mergeCell ref="AG252:AG253"/>
    <mergeCell ref="M256:M257"/>
    <mergeCell ref="N256:N257"/>
    <mergeCell ref="O256:O257"/>
    <mergeCell ref="P256:P257"/>
    <mergeCell ref="AG254:AG255"/>
    <mergeCell ref="C254:C255"/>
    <mergeCell ref="D254:D255"/>
    <mergeCell ref="E254:E255"/>
    <mergeCell ref="F254:F255"/>
    <mergeCell ref="L254:L255"/>
    <mergeCell ref="M254:M255"/>
    <mergeCell ref="N254:N255"/>
    <mergeCell ref="Z254:Z255"/>
    <mergeCell ref="O254:O255"/>
    <mergeCell ref="P254:P255"/>
    <mergeCell ref="Q254:Q255"/>
    <mergeCell ref="R254:R255"/>
    <mergeCell ref="S254:S255"/>
    <mergeCell ref="T254:T255"/>
    <mergeCell ref="AB254:AB255"/>
    <mergeCell ref="AC254:AC255"/>
    <mergeCell ref="AD254:AD255"/>
    <mergeCell ref="AB268:AB269"/>
    <mergeCell ref="AC268:AC269"/>
    <mergeCell ref="AD268:AD269"/>
    <mergeCell ref="AE268:AE269"/>
    <mergeCell ref="T268:T269"/>
    <mergeCell ref="W268:W269"/>
    <mergeCell ref="X268:X269"/>
    <mergeCell ref="AE254:AE255"/>
    <mergeCell ref="H268:H269"/>
    <mergeCell ref="I268:I269"/>
    <mergeCell ref="Y268:Y269"/>
    <mergeCell ref="Z268:Z269"/>
    <mergeCell ref="AA268:AA269"/>
    <mergeCell ref="U268:U269"/>
    <mergeCell ref="V268:V269"/>
    <mergeCell ref="U254:U255"/>
    <mergeCell ref="V254:V255"/>
    <mergeCell ref="W254:W255"/>
    <mergeCell ref="X254:X255"/>
    <mergeCell ref="Y254:Y255"/>
    <mergeCell ref="AB256:AB257"/>
    <mergeCell ref="AC256:AC257"/>
    <mergeCell ref="AD256:AD257"/>
    <mergeCell ref="AE256:AE257"/>
    <mergeCell ref="AF256:AF257"/>
    <mergeCell ref="U256:U257"/>
    <mergeCell ref="V256:V257"/>
    <mergeCell ref="Q256:Q257"/>
    <mergeCell ref="R256:R257"/>
    <mergeCell ref="S256:S257"/>
    <mergeCell ref="T256:T257"/>
    <mergeCell ref="K256:K257"/>
    <mergeCell ref="L256:L257"/>
    <mergeCell ref="P268:P269"/>
    <mergeCell ref="Q268:Q269"/>
    <mergeCell ref="D264:AJ264"/>
    <mergeCell ref="H254:H255"/>
    <mergeCell ref="I254:I255"/>
    <mergeCell ref="J254:J255"/>
    <mergeCell ref="K254:K255"/>
    <mergeCell ref="K270:K271"/>
    <mergeCell ref="L270:L271"/>
    <mergeCell ref="M270:M271"/>
    <mergeCell ref="AG256:AG257"/>
    <mergeCell ref="AH256:AH257"/>
    <mergeCell ref="W256:W257"/>
    <mergeCell ref="X256:X257"/>
    <mergeCell ref="Y256:Y257"/>
    <mergeCell ref="Z256:Z257"/>
    <mergeCell ref="AA256:AA257"/>
    <mergeCell ref="AA270:AA271"/>
    <mergeCell ref="AB270:AB271"/>
    <mergeCell ref="AC270:AC271"/>
    <mergeCell ref="AD270:AD271"/>
    <mergeCell ref="AE270:AE271"/>
    <mergeCell ref="AF270:AF271"/>
    <mergeCell ref="AG270:AG271"/>
    <mergeCell ref="AH270:AH271"/>
    <mergeCell ref="R268:R269"/>
    <mergeCell ref="S268:S269"/>
    <mergeCell ref="AF268:AF269"/>
    <mergeCell ref="AG268:AG269"/>
    <mergeCell ref="AH268:AH269"/>
    <mergeCell ref="C272:C273"/>
    <mergeCell ref="D272:D273"/>
    <mergeCell ref="E272:E273"/>
    <mergeCell ref="F272:F273"/>
    <mergeCell ref="G272:G273"/>
    <mergeCell ref="H272:H273"/>
    <mergeCell ref="I272:I273"/>
    <mergeCell ref="L268:L269"/>
    <mergeCell ref="M268:M269"/>
    <mergeCell ref="N268:N269"/>
    <mergeCell ref="O268:O269"/>
    <mergeCell ref="L272:L273"/>
    <mergeCell ref="M272:M273"/>
    <mergeCell ref="N272:N273"/>
    <mergeCell ref="O272:O273"/>
    <mergeCell ref="N270:N271"/>
    <mergeCell ref="O270:O271"/>
    <mergeCell ref="C270:C271"/>
    <mergeCell ref="D270:D271"/>
    <mergeCell ref="E270:E271"/>
    <mergeCell ref="F270:F271"/>
    <mergeCell ref="G270:G271"/>
    <mergeCell ref="C268:C269"/>
    <mergeCell ref="D268:D269"/>
    <mergeCell ref="E268:E269"/>
    <mergeCell ref="F268:F269"/>
    <mergeCell ref="G268:G269"/>
    <mergeCell ref="J268:J269"/>
    <mergeCell ref="K268:K269"/>
    <mergeCell ref="H270:H271"/>
    <mergeCell ref="I270:I271"/>
    <mergeCell ref="J270:J271"/>
    <mergeCell ref="AC272:AC273"/>
    <mergeCell ref="AD272:AD273"/>
    <mergeCell ref="AE272:AE273"/>
    <mergeCell ref="AF272:AF273"/>
    <mergeCell ref="AG272:AG273"/>
    <mergeCell ref="AH272:AH273"/>
    <mergeCell ref="D280:AJ280"/>
    <mergeCell ref="C284:C285"/>
    <mergeCell ref="D284:D285"/>
    <mergeCell ref="E284:E285"/>
    <mergeCell ref="F284:F285"/>
    <mergeCell ref="G284:G285"/>
    <mergeCell ref="H284:H285"/>
    <mergeCell ref="I284:I285"/>
    <mergeCell ref="J284:J285"/>
    <mergeCell ref="P270:P271"/>
    <mergeCell ref="Q270:Q271"/>
    <mergeCell ref="R270:R271"/>
    <mergeCell ref="S270:S271"/>
    <mergeCell ref="O284:O285"/>
    <mergeCell ref="P284:P285"/>
    <mergeCell ref="P272:P273"/>
    <mergeCell ref="Q272:Q273"/>
    <mergeCell ref="R272:R273"/>
    <mergeCell ref="S272:S273"/>
    <mergeCell ref="T270:T271"/>
    <mergeCell ref="U270:U271"/>
    <mergeCell ref="V270:V271"/>
    <mergeCell ref="W270:W271"/>
    <mergeCell ref="X270:X271"/>
    <mergeCell ref="Y270:Y271"/>
    <mergeCell ref="Z270:Z271"/>
    <mergeCell ref="Z284:Z285"/>
    <mergeCell ref="AA284:AA285"/>
    <mergeCell ref="AB284:AB285"/>
    <mergeCell ref="AC284:AC285"/>
    <mergeCell ref="AD284:AD285"/>
    <mergeCell ref="AE284:AE285"/>
    <mergeCell ref="AF284:AF285"/>
    <mergeCell ref="AG284:AG285"/>
    <mergeCell ref="AH284:AH285"/>
    <mergeCell ref="C286:C287"/>
    <mergeCell ref="D286:D287"/>
    <mergeCell ref="E286:E287"/>
    <mergeCell ref="F286:F287"/>
    <mergeCell ref="G286:G287"/>
    <mergeCell ref="H286:H287"/>
    <mergeCell ref="T272:T273"/>
    <mergeCell ref="U272:U273"/>
    <mergeCell ref="J272:J273"/>
    <mergeCell ref="K272:K273"/>
    <mergeCell ref="K286:K287"/>
    <mergeCell ref="L286:L287"/>
    <mergeCell ref="M286:M287"/>
    <mergeCell ref="N286:N287"/>
    <mergeCell ref="Q284:Q285"/>
    <mergeCell ref="R284:R285"/>
    <mergeCell ref="V272:V273"/>
    <mergeCell ref="W272:W273"/>
    <mergeCell ref="X272:X273"/>
    <mergeCell ref="Y272:Y273"/>
    <mergeCell ref="Z272:Z273"/>
    <mergeCell ref="AA272:AA273"/>
    <mergeCell ref="AB272:AB273"/>
    <mergeCell ref="Q286:Q287"/>
    <mergeCell ref="R286:R287"/>
    <mergeCell ref="O288:O289"/>
    <mergeCell ref="P288:P289"/>
    <mergeCell ref="AG286:AG287"/>
    <mergeCell ref="AH286:AH287"/>
    <mergeCell ref="AF288:AF289"/>
    <mergeCell ref="AG288:AG289"/>
    <mergeCell ref="AH288:AH289"/>
    <mergeCell ref="W288:W289"/>
    <mergeCell ref="C288:C289"/>
    <mergeCell ref="D288:D289"/>
    <mergeCell ref="E288:E289"/>
    <mergeCell ref="F288:F289"/>
    <mergeCell ref="G288:G289"/>
    <mergeCell ref="H288:H289"/>
    <mergeCell ref="S284:S285"/>
    <mergeCell ref="T284:T285"/>
    <mergeCell ref="U284:U285"/>
    <mergeCell ref="V284:V285"/>
    <mergeCell ref="K284:K285"/>
    <mergeCell ref="L284:L285"/>
    <mergeCell ref="M284:M285"/>
    <mergeCell ref="N284:N285"/>
    <mergeCell ref="W284:W285"/>
    <mergeCell ref="X284:X285"/>
    <mergeCell ref="Y284:Y285"/>
    <mergeCell ref="S286:S287"/>
    <mergeCell ref="T286:T287"/>
    <mergeCell ref="I286:I287"/>
    <mergeCell ref="J286:J287"/>
    <mergeCell ref="X288:X289"/>
    <mergeCell ref="E302:E303"/>
    <mergeCell ref="F302:F303"/>
    <mergeCell ref="G302:G303"/>
    <mergeCell ref="X300:X301"/>
    <mergeCell ref="Y300:Y301"/>
    <mergeCell ref="J302:J303"/>
    <mergeCell ref="K302:K303"/>
    <mergeCell ref="L302:L303"/>
    <mergeCell ref="M302:M303"/>
    <mergeCell ref="AD300:AD301"/>
    <mergeCell ref="D296:AJ296"/>
    <mergeCell ref="C300:C301"/>
    <mergeCell ref="D300:D301"/>
    <mergeCell ref="E300:E301"/>
    <mergeCell ref="F300:F301"/>
    <mergeCell ref="G300:G301"/>
    <mergeCell ref="AE286:AE287"/>
    <mergeCell ref="AF286:AF287"/>
    <mergeCell ref="U286:U287"/>
    <mergeCell ref="V286:V287"/>
    <mergeCell ref="W286:W287"/>
    <mergeCell ref="X286:X287"/>
    <mergeCell ref="Y286:Y287"/>
    <mergeCell ref="Z286:Z287"/>
    <mergeCell ref="I288:I289"/>
    <mergeCell ref="J288:J289"/>
    <mergeCell ref="AA286:AA287"/>
    <mergeCell ref="AB286:AB287"/>
    <mergeCell ref="AC286:AC287"/>
    <mergeCell ref="AD286:AD287"/>
    <mergeCell ref="O286:O287"/>
    <mergeCell ref="P286:P287"/>
    <mergeCell ref="AC300:AC301"/>
    <mergeCell ref="U288:U289"/>
    <mergeCell ref="V288:V289"/>
    <mergeCell ref="K288:K289"/>
    <mergeCell ref="L288:L289"/>
    <mergeCell ref="M288:M289"/>
    <mergeCell ref="N288:N289"/>
    <mergeCell ref="AE288:AE289"/>
    <mergeCell ref="AC302:AC303"/>
    <mergeCell ref="N302:N303"/>
    <mergeCell ref="O302:O303"/>
    <mergeCell ref="P302:P303"/>
    <mergeCell ref="Q302:Q303"/>
    <mergeCell ref="Z288:Z289"/>
    <mergeCell ref="AA288:AA289"/>
    <mergeCell ref="AB288:AB289"/>
    <mergeCell ref="H300:H301"/>
    <mergeCell ref="I300:I301"/>
    <mergeCell ref="J300:J301"/>
    <mergeCell ref="K300:K301"/>
    <mergeCell ref="AC288:AC289"/>
    <mergeCell ref="AD288:AD289"/>
    <mergeCell ref="Q288:Q289"/>
    <mergeCell ref="R288:R289"/>
    <mergeCell ref="S288:S289"/>
    <mergeCell ref="T288:T289"/>
    <mergeCell ref="Y288:Y289"/>
    <mergeCell ref="AF302:AF303"/>
    <mergeCell ref="AG302:AG303"/>
    <mergeCell ref="AH302:AH303"/>
    <mergeCell ref="C304:C305"/>
    <mergeCell ref="D304:D305"/>
    <mergeCell ref="E304:E305"/>
    <mergeCell ref="F304:F305"/>
    <mergeCell ref="G304:G305"/>
    <mergeCell ref="L300:L301"/>
    <mergeCell ref="M300:M301"/>
    <mergeCell ref="N300:N301"/>
    <mergeCell ref="O300:O301"/>
    <mergeCell ref="P300:P301"/>
    <mergeCell ref="Q300:Q301"/>
    <mergeCell ref="R300:R301"/>
    <mergeCell ref="S300:S301"/>
    <mergeCell ref="T300:T301"/>
    <mergeCell ref="U300:U301"/>
    <mergeCell ref="V300:V301"/>
    <mergeCell ref="W300:W301"/>
    <mergeCell ref="AF300:AF301"/>
    <mergeCell ref="AG300:AG301"/>
    <mergeCell ref="AH300:AH301"/>
    <mergeCell ref="C302:C303"/>
    <mergeCell ref="D302:D303"/>
    <mergeCell ref="W304:W305"/>
    <mergeCell ref="X304:X305"/>
    <mergeCell ref="Y304:Y305"/>
    <mergeCell ref="AE300:AE301"/>
    <mergeCell ref="Z300:Z301"/>
    <mergeCell ref="AA300:AA301"/>
    <mergeCell ref="AB300:AB301"/>
    <mergeCell ref="C316:C317"/>
    <mergeCell ref="D316:D317"/>
    <mergeCell ref="E316:E317"/>
    <mergeCell ref="F316:F317"/>
    <mergeCell ref="G316:G317"/>
    <mergeCell ref="H316:H317"/>
    <mergeCell ref="R302:R303"/>
    <mergeCell ref="S302:S303"/>
    <mergeCell ref="H302:H303"/>
    <mergeCell ref="I302:I303"/>
    <mergeCell ref="AH304:AH305"/>
    <mergeCell ref="D312:AJ312"/>
    <mergeCell ref="AF304:AF305"/>
    <mergeCell ref="AG304:AG305"/>
    <mergeCell ref="Z304:Z305"/>
    <mergeCell ref="AA304:AA305"/>
    <mergeCell ref="AD302:AD303"/>
    <mergeCell ref="AE302:AE303"/>
    <mergeCell ref="T302:T303"/>
    <mergeCell ref="U302:U303"/>
    <mergeCell ref="V302:V303"/>
    <mergeCell ref="W302:W303"/>
    <mergeCell ref="X302:X303"/>
    <mergeCell ref="Y302:Y303"/>
    <mergeCell ref="H304:H305"/>
    <mergeCell ref="I304:I305"/>
    <mergeCell ref="Z302:Z303"/>
    <mergeCell ref="AA302:AA303"/>
    <mergeCell ref="AB302:AB303"/>
    <mergeCell ref="AH316:AH317"/>
    <mergeCell ref="W316:W317"/>
    <mergeCell ref="X316:X317"/>
    <mergeCell ref="Y316:Y317"/>
    <mergeCell ref="Z316:Z317"/>
    <mergeCell ref="AA316:AA317"/>
    <mergeCell ref="AB316:AB317"/>
    <mergeCell ref="AC316:AC317"/>
    <mergeCell ref="AD316:AD317"/>
    <mergeCell ref="AE316:AE317"/>
    <mergeCell ref="J304:J305"/>
    <mergeCell ref="K304:K305"/>
    <mergeCell ref="L304:L305"/>
    <mergeCell ref="M304:M305"/>
    <mergeCell ref="AF316:AF317"/>
    <mergeCell ref="AG316:AG317"/>
    <mergeCell ref="Q316:Q317"/>
    <mergeCell ref="R316:R317"/>
    <mergeCell ref="S316:S317"/>
    <mergeCell ref="T316:T317"/>
    <mergeCell ref="P304:P305"/>
    <mergeCell ref="Q304:Q305"/>
    <mergeCell ref="R304:R305"/>
    <mergeCell ref="S304:S305"/>
    <mergeCell ref="T304:T305"/>
    <mergeCell ref="U304:U305"/>
    <mergeCell ref="J316:J317"/>
    <mergeCell ref="AB304:AB305"/>
    <mergeCell ref="AC304:AC305"/>
    <mergeCell ref="AD304:AD305"/>
    <mergeCell ref="AE304:AE305"/>
    <mergeCell ref="V304:V305"/>
    <mergeCell ref="N304:N305"/>
    <mergeCell ref="O304:O305"/>
    <mergeCell ref="S318:S319"/>
    <mergeCell ref="T318:T319"/>
    <mergeCell ref="I318:I319"/>
    <mergeCell ref="J318:J319"/>
    <mergeCell ref="K318:K319"/>
    <mergeCell ref="L318:L319"/>
    <mergeCell ref="M318:M319"/>
    <mergeCell ref="N318:N319"/>
    <mergeCell ref="O318:O319"/>
    <mergeCell ref="P318:P319"/>
    <mergeCell ref="U316:U317"/>
    <mergeCell ref="V316:V317"/>
    <mergeCell ref="K316:K317"/>
    <mergeCell ref="L316:L317"/>
    <mergeCell ref="M316:M317"/>
    <mergeCell ref="N316:N317"/>
    <mergeCell ref="O316:O317"/>
    <mergeCell ref="P316:P317"/>
    <mergeCell ref="I316:I317"/>
    <mergeCell ref="D320:D321"/>
    <mergeCell ref="E320:E321"/>
    <mergeCell ref="F320:F321"/>
    <mergeCell ref="G320:G321"/>
    <mergeCell ref="H320:H321"/>
    <mergeCell ref="I320:I321"/>
    <mergeCell ref="J320:J321"/>
    <mergeCell ref="K320:K321"/>
    <mergeCell ref="L320:L321"/>
    <mergeCell ref="M320:M321"/>
    <mergeCell ref="N320:N321"/>
    <mergeCell ref="O320:O321"/>
    <mergeCell ref="P320:P321"/>
    <mergeCell ref="C318:C319"/>
    <mergeCell ref="D318:D319"/>
    <mergeCell ref="E318:E319"/>
    <mergeCell ref="F318:F319"/>
    <mergeCell ref="G318:G319"/>
    <mergeCell ref="H318:H319"/>
    <mergeCell ref="AH320:AH321"/>
    <mergeCell ref="C332:C333"/>
    <mergeCell ref="D332:D333"/>
    <mergeCell ref="E332:E333"/>
    <mergeCell ref="F332:F333"/>
    <mergeCell ref="G332:G333"/>
    <mergeCell ref="H332:H333"/>
    <mergeCell ref="Q318:Q319"/>
    <mergeCell ref="R318:R319"/>
    <mergeCell ref="N332:N333"/>
    <mergeCell ref="O332:O333"/>
    <mergeCell ref="P332:P333"/>
    <mergeCell ref="Q332:Q333"/>
    <mergeCell ref="D328:AJ328"/>
    <mergeCell ref="I332:I333"/>
    <mergeCell ref="J332:J333"/>
    <mergeCell ref="K332:K333"/>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C320:C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32:AH333"/>
    <mergeCell ref="C334:C335"/>
    <mergeCell ref="D334:D335"/>
    <mergeCell ref="E334:E335"/>
    <mergeCell ref="F334:F335"/>
    <mergeCell ref="G334:G335"/>
    <mergeCell ref="R334:R335"/>
    <mergeCell ref="S334:S335"/>
    <mergeCell ref="H334:H335"/>
    <mergeCell ref="I334:I335"/>
    <mergeCell ref="J334:J335"/>
    <mergeCell ref="K334:K335"/>
    <mergeCell ref="L334:L335"/>
    <mergeCell ref="M334:M335"/>
    <mergeCell ref="AB334:AB335"/>
    <mergeCell ref="AC334:AC335"/>
    <mergeCell ref="N334:N335"/>
    <mergeCell ref="O334:O335"/>
    <mergeCell ref="P334:P335"/>
    <mergeCell ref="Q334:Q335"/>
    <mergeCell ref="N336:N337"/>
    <mergeCell ref="O336:O337"/>
    <mergeCell ref="AF334:AF335"/>
    <mergeCell ref="AG334:AG335"/>
    <mergeCell ref="AH334:AH335"/>
    <mergeCell ref="C336:C337"/>
    <mergeCell ref="D336:D337"/>
    <mergeCell ref="E336:E337"/>
    <mergeCell ref="F336:F337"/>
    <mergeCell ref="G336:G337"/>
    <mergeCell ref="L332:L333"/>
    <mergeCell ref="M332:M333"/>
    <mergeCell ref="J336:J337"/>
    <mergeCell ref="K336:K337"/>
    <mergeCell ref="L336:L337"/>
    <mergeCell ref="M336:M337"/>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1:A3"/>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H336:AH337"/>
    <mergeCell ref="AB336:AB337"/>
    <mergeCell ref="AC336:AC337"/>
    <mergeCell ref="AD336:AD337"/>
    <mergeCell ref="AE336:AE337"/>
    <mergeCell ref="AF336:AF337"/>
    <mergeCell ref="AG336:AG337"/>
    <mergeCell ref="AD334:AD335"/>
    <mergeCell ref="AE334:AE335"/>
    <mergeCell ref="T334:T335"/>
    <mergeCell ref="U334:U335"/>
    <mergeCell ref="V334:V335"/>
    <mergeCell ref="W334:W335"/>
    <mergeCell ref="X334:X335"/>
    <mergeCell ref="Y334:Y335"/>
    <mergeCell ref="H336:H337"/>
    <mergeCell ref="I336:I337"/>
    <mergeCell ref="Z334:Z335"/>
    <mergeCell ref="AA334:AA335"/>
  </mergeCells>
  <phoneticPr fontId="6"/>
  <conditionalFormatting sqref="AJ16">
    <cfRule type="cellIs" dxfId="2283" priority="650" operator="lessThan">
      <formula>0.285</formula>
    </cfRule>
  </conditionalFormatting>
  <conditionalFormatting sqref="D10:AH11">
    <cfRule type="expression" dxfId="2282" priority="651">
      <formula>WEEKDAY(D$10)=7</formula>
    </cfRule>
    <cfRule type="expression" dxfId="2281" priority="652">
      <formula>WEEKDAY(D$10)=1</formula>
    </cfRule>
  </conditionalFormatting>
  <conditionalFormatting sqref="D26:AH27">
    <cfRule type="expression" dxfId="2280" priority="648">
      <formula>WEEKDAY(D$26)=7</formula>
    </cfRule>
    <cfRule type="expression" dxfId="2279" priority="649">
      <formula>WEEKDAY(D$26)=1</formula>
    </cfRule>
  </conditionalFormatting>
  <conditionalFormatting sqref="D42:AH43">
    <cfRule type="expression" dxfId="2278" priority="646">
      <formula>WEEKDAY(D$42)=7</formula>
    </cfRule>
    <cfRule type="expression" dxfId="2277" priority="647">
      <formula>WEEKDAY(D$42)=1</formula>
    </cfRule>
  </conditionalFormatting>
  <conditionalFormatting sqref="D58:AH59">
    <cfRule type="expression" dxfId="2276" priority="644">
      <formula>WEEKDAY(D$58)=7</formula>
    </cfRule>
    <cfRule type="expression" dxfId="2275" priority="645">
      <formula>WEEKDAY(D$58)=1</formula>
    </cfRule>
  </conditionalFormatting>
  <conditionalFormatting sqref="D74:AH75">
    <cfRule type="expression" dxfId="2274" priority="642">
      <formula>WEEKDAY(D$74)=7</formula>
    </cfRule>
    <cfRule type="expression" dxfId="2273" priority="643">
      <formula>WEEKDAY(D$74)=1</formula>
    </cfRule>
  </conditionalFormatting>
  <conditionalFormatting sqref="D90:AH91">
    <cfRule type="expression" dxfId="2272" priority="640">
      <formula>WEEKDAY(D$90)=7</formula>
    </cfRule>
    <cfRule type="expression" dxfId="2271" priority="641">
      <formula>WEEKDAY(D$90)=1</formula>
    </cfRule>
  </conditionalFormatting>
  <conditionalFormatting sqref="D106:AH107">
    <cfRule type="expression" dxfId="2270" priority="638">
      <formula>WEEKDAY(D$106)=7</formula>
    </cfRule>
    <cfRule type="expression" dxfId="2269" priority="639">
      <formula>WEEKDAY(D$106)=1</formula>
    </cfRule>
  </conditionalFormatting>
  <conditionalFormatting sqref="D122:AH123">
    <cfRule type="expression" dxfId="2268" priority="636">
      <formula>WEEKDAY(D$122)=7</formula>
    </cfRule>
    <cfRule type="expression" dxfId="2267" priority="637">
      <formula>WEEKDAY(D$122)=1</formula>
    </cfRule>
  </conditionalFormatting>
  <conditionalFormatting sqref="D138:AH139">
    <cfRule type="expression" dxfId="2266" priority="634">
      <formula>WEEKDAY(D$138)=7</formula>
    </cfRule>
    <cfRule type="expression" dxfId="2265" priority="635">
      <formula>WEEKDAY(D$138)=1</formula>
    </cfRule>
  </conditionalFormatting>
  <conditionalFormatting sqref="D154:AH155">
    <cfRule type="expression" dxfId="2264" priority="632">
      <formula>WEEKDAY(D$154)=7</formula>
    </cfRule>
    <cfRule type="expression" dxfId="2263" priority="633">
      <formula>WEEKDAY(D$154)=1</formula>
    </cfRule>
  </conditionalFormatting>
  <conditionalFormatting sqref="D170:AH171">
    <cfRule type="expression" dxfId="2262" priority="630">
      <formula>WEEKDAY(D$170)=7</formula>
    </cfRule>
    <cfRule type="expression" dxfId="2261" priority="631">
      <formula>WEEKDAY(D$170)=1</formula>
    </cfRule>
  </conditionalFormatting>
  <conditionalFormatting sqref="D186:AH187">
    <cfRule type="expression" dxfId="2260" priority="628">
      <formula>WEEKDAY(D$186)=7</formula>
    </cfRule>
    <cfRule type="expression" dxfId="2259" priority="629">
      <formula>WEEKDAY(D$186)=1</formula>
    </cfRule>
  </conditionalFormatting>
  <conditionalFormatting sqref="D202:AH203">
    <cfRule type="expression" dxfId="2258" priority="626">
      <formula>WEEKDAY(D$202)=7</formula>
    </cfRule>
    <cfRule type="expression" dxfId="2257" priority="627">
      <formula>WEEKDAY(D$202)=1</formula>
    </cfRule>
  </conditionalFormatting>
  <conditionalFormatting sqref="D218:AH219">
    <cfRule type="expression" dxfId="2256" priority="624">
      <formula>WEEKDAY(D$218)=7</formula>
    </cfRule>
    <cfRule type="expression" dxfId="2255" priority="625">
      <formula>WEEKDAY(D$218)=1</formula>
    </cfRule>
  </conditionalFormatting>
  <conditionalFormatting sqref="D234:AH235">
    <cfRule type="expression" dxfId="2254" priority="622">
      <formula>WEEKDAY(D$234)=7</formula>
    </cfRule>
    <cfRule type="expression" dxfId="2253" priority="623">
      <formula>WEEKDAY(D$234)=1</formula>
    </cfRule>
  </conditionalFormatting>
  <conditionalFormatting sqref="D250:AH251">
    <cfRule type="expression" dxfId="2252" priority="620">
      <formula>WEEKDAY(D$250)=7</formula>
    </cfRule>
    <cfRule type="expression" dxfId="2251" priority="621">
      <formula>WEEKDAY(D$250)=1</formula>
    </cfRule>
  </conditionalFormatting>
  <conditionalFormatting sqref="D266:AH267">
    <cfRule type="expression" dxfId="2250" priority="618">
      <formula>WEEKDAY(D$266)=7</formula>
    </cfRule>
    <cfRule type="expression" dxfId="2249" priority="619">
      <formula>WEEKDAY(D$266)=1</formula>
    </cfRule>
  </conditionalFormatting>
  <conditionalFormatting sqref="D282:AH283">
    <cfRule type="expression" dxfId="2248" priority="616">
      <formula>WEEKDAY(D$282)=7</formula>
    </cfRule>
    <cfRule type="expression" dxfId="2247" priority="617">
      <formula>WEEKDAY(D$282)=1</formula>
    </cfRule>
  </conditionalFormatting>
  <conditionalFormatting sqref="D298:AH299">
    <cfRule type="expression" dxfId="2246" priority="614">
      <formula>WEEKDAY(D$298)=7</formula>
    </cfRule>
    <cfRule type="expression" dxfId="2245" priority="615">
      <formula>WEEKDAY(D$298)=1</formula>
    </cfRule>
  </conditionalFormatting>
  <conditionalFormatting sqref="D314:AH315">
    <cfRule type="expression" dxfId="2244" priority="612">
      <formula>WEEKDAY(D$314)=7</formula>
    </cfRule>
    <cfRule type="expression" dxfId="2243" priority="613">
      <formula>WEEKDAY(D$314)=1</formula>
    </cfRule>
  </conditionalFormatting>
  <conditionalFormatting sqref="D330:AH331">
    <cfRule type="expression" dxfId="2242" priority="610">
      <formula>WEEKDAY(D$330)=7</formula>
    </cfRule>
    <cfRule type="expression" dxfId="2241" priority="611">
      <formula>WEEKDAY(D$330)=1</formula>
    </cfRule>
  </conditionalFormatting>
  <conditionalFormatting sqref="D14:F17 I14:L17 P14:S17 W14:Z17 AD14:AH17">
    <cfRule type="cellIs" dxfId="2240" priority="608" operator="equal">
      <formula>"雨"</formula>
    </cfRule>
    <cfRule type="cellIs" dxfId="2239" priority="609" operator="equal">
      <formula>"休"</formula>
    </cfRule>
  </conditionalFormatting>
  <conditionalFormatting sqref="D12:AH13">
    <cfRule type="cellIs" priority="607" operator="equal">
      <formula>"中止,夏休,冬休"</formula>
    </cfRule>
  </conditionalFormatting>
  <conditionalFormatting sqref="D30:E33 V30:V33 H30:H33 AH30:AH33">
    <cfRule type="cellIs" dxfId="2238" priority="605" operator="equal">
      <formula>"雨"</formula>
    </cfRule>
    <cfRule type="cellIs" dxfId="2237" priority="606" operator="equal">
      <formula>"休"</formula>
    </cfRule>
  </conditionalFormatting>
  <conditionalFormatting sqref="D28:AH29">
    <cfRule type="cellIs" priority="604" operator="equal">
      <formula>"中止,夏休,冬休"</formula>
    </cfRule>
  </conditionalFormatting>
  <conditionalFormatting sqref="AJ32">
    <cfRule type="cellIs" dxfId="2236" priority="603" operator="lessThan">
      <formula>0.285</formula>
    </cfRule>
  </conditionalFormatting>
  <conditionalFormatting sqref="D46:E49 V46:V49 AH46:AH49">
    <cfRule type="cellIs" dxfId="2235" priority="601" operator="equal">
      <formula>"雨"</formula>
    </cfRule>
    <cfRule type="cellIs" dxfId="2234" priority="602" operator="equal">
      <formula>"休"</formula>
    </cfRule>
  </conditionalFormatting>
  <conditionalFormatting sqref="D44:AH45">
    <cfRule type="cellIs" priority="600" operator="equal">
      <formula>"中止,夏休,冬休"</formula>
    </cfRule>
  </conditionalFormatting>
  <conditionalFormatting sqref="D62:D65 AH62:AH65 H62:H65 O62:O65 V62:V65 AC62:AC65">
    <cfRule type="cellIs" dxfId="2233" priority="598" operator="equal">
      <formula>"雨"</formula>
    </cfRule>
    <cfRule type="cellIs" dxfId="2232" priority="599" operator="equal">
      <formula>"休"</formula>
    </cfRule>
  </conditionalFormatting>
  <conditionalFormatting sqref="D60:AH61">
    <cfRule type="cellIs" priority="597" operator="equal">
      <formula>"中止,夏休,冬休"</formula>
    </cfRule>
  </conditionalFormatting>
  <conditionalFormatting sqref="D78:E81 Z78:Z81 AG78:AH81 S78:S81 L78:L81">
    <cfRule type="cellIs" dxfId="2231" priority="595" operator="equal">
      <formula>"雨"</formula>
    </cfRule>
    <cfRule type="cellIs" dxfId="2230" priority="596" operator="equal">
      <formula>"休"</formula>
    </cfRule>
  </conditionalFormatting>
  <conditionalFormatting sqref="D76:AH77">
    <cfRule type="cellIs" priority="594" operator="equal">
      <formula>"中止,夏休,冬休"</formula>
    </cfRule>
  </conditionalFormatting>
  <conditionalFormatting sqref="D94:D97 N94:N97 AG94:AH97">
    <cfRule type="cellIs" dxfId="2229" priority="592" operator="equal">
      <formula>"雨"</formula>
    </cfRule>
    <cfRule type="cellIs" dxfId="2228" priority="593" operator="equal">
      <formula>"休"</formula>
    </cfRule>
  </conditionalFormatting>
  <conditionalFormatting sqref="D92:AH93">
    <cfRule type="cellIs" priority="591" operator="equal">
      <formula>"中止,夏休,冬休"</formula>
    </cfRule>
  </conditionalFormatting>
  <conditionalFormatting sqref="D110:D113 AG110:AH113 G110:G113 N110:N113 U110:U113 AB110:AB113">
    <cfRule type="cellIs" dxfId="2227" priority="589" operator="equal">
      <formula>"雨"</formula>
    </cfRule>
    <cfRule type="cellIs" dxfId="2226" priority="590" operator="equal">
      <formula>"休"</formula>
    </cfRule>
  </conditionalFormatting>
  <conditionalFormatting sqref="D108:AH109">
    <cfRule type="cellIs" priority="588" operator="equal">
      <formula>"中止,夏休,冬休"</formula>
    </cfRule>
  </conditionalFormatting>
  <conditionalFormatting sqref="D126:D129 AH126:AH129">
    <cfRule type="cellIs" dxfId="2225" priority="586" operator="equal">
      <formula>"雨"</formula>
    </cfRule>
    <cfRule type="cellIs" dxfId="2224" priority="587" operator="equal">
      <formula>"休"</formula>
    </cfRule>
  </conditionalFormatting>
  <conditionalFormatting sqref="D124:AH125">
    <cfRule type="cellIs" priority="585" operator="equal">
      <formula>"中止,夏休,冬休"</formula>
    </cfRule>
  </conditionalFormatting>
  <conditionalFormatting sqref="E142:F145 AG142:AH145 I142:I145 P142:P145 W142:W145 AD142:AD145">
    <cfRule type="cellIs" dxfId="2223" priority="583" operator="equal">
      <formula>"雨"</formula>
    </cfRule>
    <cfRule type="cellIs" dxfId="2222" priority="584" operator="equal">
      <formula>"休"</formula>
    </cfRule>
  </conditionalFormatting>
  <conditionalFormatting sqref="D140:AH141">
    <cfRule type="cellIs" priority="582" operator="equal">
      <formula>"中止,夏休,冬休"</formula>
    </cfRule>
  </conditionalFormatting>
  <conditionalFormatting sqref="D158:F161 P158:T161 W158:AA161 AD158:AH161 I158:M161">
    <cfRule type="cellIs" dxfId="2221" priority="580" operator="equal">
      <formula>"雨"</formula>
    </cfRule>
    <cfRule type="cellIs" dxfId="2220" priority="581" operator="equal">
      <formula>"休"</formula>
    </cfRule>
  </conditionalFormatting>
  <conditionalFormatting sqref="D156:AH157">
    <cfRule type="cellIs" priority="579" operator="equal">
      <formula>"中止,夏休,冬休"</formula>
    </cfRule>
  </conditionalFormatting>
  <conditionalFormatting sqref="F174:J177 T174:X177 M174:Q177 AA174:AH177">
    <cfRule type="cellIs" dxfId="2219" priority="577" operator="equal">
      <formula>"雨"</formula>
    </cfRule>
    <cfRule type="cellIs" dxfId="2218" priority="578" operator="equal">
      <formula>"休"</formula>
    </cfRule>
  </conditionalFormatting>
  <conditionalFormatting sqref="D172:AH173">
    <cfRule type="cellIs" priority="576" operator="equal">
      <formula>"中止,夏休,冬休"</formula>
    </cfRule>
  </conditionalFormatting>
  <conditionalFormatting sqref="AJ17">
    <cfRule type="expression" dxfId="2217" priority="575">
      <formula>AJ17="NG"</formula>
    </cfRule>
  </conditionalFormatting>
  <conditionalFormatting sqref="D190:AH193">
    <cfRule type="cellIs" dxfId="2216" priority="573" operator="equal">
      <formula>"雨"</formula>
    </cfRule>
    <cfRule type="cellIs" dxfId="2215" priority="574" operator="equal">
      <formula>"休"</formula>
    </cfRule>
  </conditionalFormatting>
  <conditionalFormatting sqref="D188:AH189">
    <cfRule type="cellIs" priority="572" operator="equal">
      <formula>"中止,夏休,冬休"</formula>
    </cfRule>
  </conditionalFormatting>
  <conditionalFormatting sqref="D206:AH209">
    <cfRule type="cellIs" dxfId="2214" priority="570" operator="equal">
      <formula>"雨"</formula>
    </cfRule>
    <cfRule type="cellIs" dxfId="2213" priority="571" operator="equal">
      <formula>"休"</formula>
    </cfRule>
  </conditionalFormatting>
  <conditionalFormatting sqref="D204:AH205">
    <cfRule type="cellIs" priority="569" operator="equal">
      <formula>"中止,夏休,冬休"</formula>
    </cfRule>
  </conditionalFormatting>
  <conditionalFormatting sqref="D222:AH225">
    <cfRule type="cellIs" dxfId="2212" priority="567" operator="equal">
      <formula>"雨"</formula>
    </cfRule>
    <cfRule type="cellIs" dxfId="2211" priority="568" operator="equal">
      <formula>"休"</formula>
    </cfRule>
  </conditionalFormatting>
  <conditionalFormatting sqref="D220:AH221">
    <cfRule type="cellIs" priority="566" operator="equal">
      <formula>"中止,夏休,冬休"</formula>
    </cfRule>
  </conditionalFormatting>
  <conditionalFormatting sqref="D238:AH241">
    <cfRule type="cellIs" dxfId="2210" priority="564" operator="equal">
      <formula>"雨"</formula>
    </cfRule>
    <cfRule type="cellIs" dxfId="2209" priority="565" operator="equal">
      <formula>"休"</formula>
    </cfRule>
  </conditionalFormatting>
  <conditionalFormatting sqref="D236:AH237">
    <cfRule type="cellIs" priority="563" operator="equal">
      <formula>"中止,夏休,冬休"</formula>
    </cfRule>
  </conditionalFormatting>
  <conditionalFormatting sqref="D254:AH257">
    <cfRule type="cellIs" dxfId="2208" priority="561" operator="equal">
      <formula>"雨"</formula>
    </cfRule>
    <cfRule type="cellIs" dxfId="2207" priority="562" operator="equal">
      <formula>"休"</formula>
    </cfRule>
  </conditionalFormatting>
  <conditionalFormatting sqref="D252:AH253">
    <cfRule type="cellIs" priority="560" operator="equal">
      <formula>"中止,夏休,冬休"</formula>
    </cfRule>
  </conditionalFormatting>
  <conditionalFormatting sqref="D270:AH273">
    <cfRule type="cellIs" dxfId="2206" priority="558" operator="equal">
      <formula>"雨"</formula>
    </cfRule>
    <cfRule type="cellIs" dxfId="2205" priority="559" operator="equal">
      <formula>"休"</formula>
    </cfRule>
  </conditionalFormatting>
  <conditionalFormatting sqref="D268:AH269">
    <cfRule type="cellIs" priority="557" operator="equal">
      <formula>"中止,夏休,冬休"</formula>
    </cfRule>
  </conditionalFormatting>
  <conditionalFormatting sqref="D286:AH289">
    <cfRule type="cellIs" dxfId="2204" priority="555" operator="equal">
      <formula>"雨"</formula>
    </cfRule>
    <cfRule type="cellIs" dxfId="2203" priority="556" operator="equal">
      <formula>"休"</formula>
    </cfRule>
  </conditionalFormatting>
  <conditionalFormatting sqref="D284:AH285">
    <cfRule type="cellIs" priority="554" operator="equal">
      <formula>"中止,夏休,冬休"</formula>
    </cfRule>
  </conditionalFormatting>
  <conditionalFormatting sqref="D302:AH305">
    <cfRule type="cellIs" dxfId="2202" priority="552" operator="equal">
      <formula>"雨"</formula>
    </cfRule>
    <cfRule type="cellIs" dxfId="2201" priority="553" operator="equal">
      <formula>"休"</formula>
    </cfRule>
  </conditionalFormatting>
  <conditionalFormatting sqref="D300:AH301">
    <cfRule type="cellIs" priority="551" operator="equal">
      <formula>"中止,夏休,冬休"</formula>
    </cfRule>
  </conditionalFormatting>
  <conditionalFormatting sqref="D318:AH321">
    <cfRule type="cellIs" dxfId="2200" priority="549" operator="equal">
      <formula>"雨"</formula>
    </cfRule>
    <cfRule type="cellIs" dxfId="2199" priority="550" operator="equal">
      <formula>"休"</formula>
    </cfRule>
  </conditionalFormatting>
  <conditionalFormatting sqref="D316:AH317">
    <cfRule type="cellIs" priority="548" operator="equal">
      <formula>"中止,夏休,冬休"</formula>
    </cfRule>
  </conditionalFormatting>
  <conditionalFormatting sqref="D334:AH337">
    <cfRule type="cellIs" dxfId="2198" priority="546" operator="equal">
      <formula>"雨"</formula>
    </cfRule>
    <cfRule type="cellIs" dxfId="2197" priority="547" operator="equal">
      <formula>"休"</formula>
    </cfRule>
  </conditionalFormatting>
  <conditionalFormatting sqref="D332:AH333">
    <cfRule type="cellIs" priority="545" operator="equal">
      <formula>"中止,夏休,冬休"</formula>
    </cfRule>
  </conditionalFormatting>
  <conditionalFormatting sqref="U142:U145">
    <cfRule type="cellIs" dxfId="2196" priority="310" operator="equal">
      <formula>"雨"</formula>
    </cfRule>
    <cfRule type="cellIs" dxfId="2195" priority="311" operator="equal">
      <formula>"休"</formula>
    </cfRule>
  </conditionalFormatting>
  <conditionalFormatting sqref="AG126:AG129">
    <cfRule type="cellIs" dxfId="2194" priority="543" operator="equal">
      <formula>"雨"</formula>
    </cfRule>
    <cfRule type="cellIs" dxfId="2193" priority="544" operator="equal">
      <formula>"休"</formula>
    </cfRule>
  </conditionalFormatting>
  <conditionalFormatting sqref="D142:D145">
    <cfRule type="cellIs" dxfId="2192" priority="541" operator="equal">
      <formula>"雨"</formula>
    </cfRule>
    <cfRule type="cellIs" dxfId="2191" priority="542" operator="equal">
      <formula>"休"</formula>
    </cfRule>
  </conditionalFormatting>
  <conditionalFormatting sqref="R174:S177">
    <cfRule type="cellIs" dxfId="2190" priority="539" operator="equal">
      <formula>"雨"</formula>
    </cfRule>
    <cfRule type="cellIs" dxfId="2189" priority="540" operator="equal">
      <formula>"休"</formula>
    </cfRule>
  </conditionalFormatting>
  <conditionalFormatting sqref="K174:L177">
    <cfRule type="cellIs" dxfId="2188" priority="537" operator="equal">
      <formula>"雨"</formula>
    </cfRule>
    <cfRule type="cellIs" dxfId="2187" priority="538" operator="equal">
      <formula>"休"</formula>
    </cfRule>
  </conditionalFormatting>
  <conditionalFormatting sqref="D174:E177">
    <cfRule type="cellIs" dxfId="2186" priority="535" operator="equal">
      <formula>"雨"</formula>
    </cfRule>
    <cfRule type="cellIs" dxfId="2185" priority="536" operator="equal">
      <formula>"休"</formula>
    </cfRule>
  </conditionalFormatting>
  <conditionalFormatting sqref="Y174:Z177">
    <cfRule type="cellIs" dxfId="2184" priority="533" operator="equal">
      <formula>"雨"</formula>
    </cfRule>
    <cfRule type="cellIs" dxfId="2183" priority="534" operator="equal">
      <formula>"休"</formula>
    </cfRule>
  </conditionalFormatting>
  <conditionalFormatting sqref="AJ48">
    <cfRule type="cellIs" dxfId="2182" priority="532" operator="lessThan">
      <formula>0.285</formula>
    </cfRule>
  </conditionalFormatting>
  <conditionalFormatting sqref="AJ64">
    <cfRule type="cellIs" dxfId="2181" priority="531" operator="lessThan">
      <formula>0.285</formula>
    </cfRule>
  </conditionalFormatting>
  <conditionalFormatting sqref="AJ80">
    <cfRule type="cellIs" dxfId="2180" priority="530" operator="lessThan">
      <formula>0.285</formula>
    </cfRule>
  </conditionalFormatting>
  <conditionalFormatting sqref="AJ96">
    <cfRule type="cellIs" dxfId="2179" priority="529" operator="lessThan">
      <formula>0.285</formula>
    </cfRule>
  </conditionalFormatting>
  <conditionalFormatting sqref="AJ112">
    <cfRule type="cellIs" dxfId="2178" priority="528" operator="lessThan">
      <formula>0.285</formula>
    </cfRule>
  </conditionalFormatting>
  <conditionalFormatting sqref="AJ128">
    <cfRule type="cellIs" dxfId="2177" priority="527" operator="lessThan">
      <formula>0.285</formula>
    </cfRule>
  </conditionalFormatting>
  <conditionalFormatting sqref="AJ144">
    <cfRule type="cellIs" dxfId="2176" priority="526" operator="lessThan">
      <formula>0.285</formula>
    </cfRule>
  </conditionalFormatting>
  <conditionalFormatting sqref="AJ160">
    <cfRule type="cellIs" dxfId="2175" priority="525" operator="lessThan">
      <formula>0.285</formula>
    </cfRule>
  </conditionalFormatting>
  <conditionalFormatting sqref="AJ176">
    <cfRule type="cellIs" dxfId="2174" priority="524" operator="lessThan">
      <formula>0.285</formula>
    </cfRule>
  </conditionalFormatting>
  <conditionalFormatting sqref="AJ192">
    <cfRule type="cellIs" dxfId="2173" priority="523" operator="lessThan">
      <formula>0.285</formula>
    </cfRule>
  </conditionalFormatting>
  <conditionalFormatting sqref="AJ208">
    <cfRule type="cellIs" dxfId="2172" priority="522" operator="lessThan">
      <formula>0.285</formula>
    </cfRule>
  </conditionalFormatting>
  <conditionalFormatting sqref="AJ224">
    <cfRule type="cellIs" dxfId="2171" priority="521" operator="lessThan">
      <formula>0.285</formula>
    </cfRule>
  </conditionalFormatting>
  <conditionalFormatting sqref="AJ240">
    <cfRule type="cellIs" dxfId="2170" priority="520" operator="lessThan">
      <formula>0.285</formula>
    </cfRule>
  </conditionalFormatting>
  <conditionalFormatting sqref="AJ256">
    <cfRule type="cellIs" dxfId="2169" priority="519" operator="lessThan">
      <formula>0.285</formula>
    </cfRule>
  </conditionalFormatting>
  <conditionalFormatting sqref="AJ272">
    <cfRule type="cellIs" dxfId="2168" priority="518" operator="lessThan">
      <formula>0.285</formula>
    </cfRule>
  </conditionalFormatting>
  <conditionalFormatting sqref="AJ288">
    <cfRule type="cellIs" dxfId="2167" priority="517" operator="lessThan">
      <formula>0.285</formula>
    </cfRule>
  </conditionalFormatting>
  <conditionalFormatting sqref="AJ304">
    <cfRule type="cellIs" dxfId="2166" priority="516" operator="lessThan">
      <formula>0.285</formula>
    </cfRule>
  </conditionalFormatting>
  <conditionalFormatting sqref="AJ320">
    <cfRule type="cellIs" dxfId="2165" priority="515" operator="lessThan">
      <formula>0.285</formula>
    </cfRule>
  </conditionalFormatting>
  <conditionalFormatting sqref="AJ336">
    <cfRule type="cellIs" dxfId="2164" priority="514" operator="lessThan">
      <formula>0.285</formula>
    </cfRule>
  </conditionalFormatting>
  <conditionalFormatting sqref="F32:G33">
    <cfRule type="cellIs" dxfId="2163" priority="512" operator="equal">
      <formula>"雨"</formula>
    </cfRule>
    <cfRule type="cellIs" dxfId="2162" priority="513" operator="equal">
      <formula>"休"</formula>
    </cfRule>
  </conditionalFormatting>
  <conditionalFormatting sqref="G14:G17">
    <cfRule type="cellIs" dxfId="2161" priority="118" operator="equal">
      <formula>"雨"</formula>
    </cfRule>
    <cfRule type="cellIs" dxfId="2160" priority="119" operator="equal">
      <formula>"休"</formula>
    </cfRule>
  </conditionalFormatting>
  <conditionalFormatting sqref="N14:N17">
    <cfRule type="cellIs" dxfId="2159" priority="122" operator="equal">
      <formula>"雨"</formula>
    </cfRule>
    <cfRule type="cellIs" dxfId="2158" priority="123" operator="equal">
      <formula>"休"</formula>
    </cfRule>
  </conditionalFormatting>
  <conditionalFormatting sqref="K30:K33">
    <cfRule type="cellIs" dxfId="2157" priority="126" operator="equal">
      <formula>"雨"</formula>
    </cfRule>
    <cfRule type="cellIs" dxfId="2156" priority="127" operator="equal">
      <formula>"休"</formula>
    </cfRule>
  </conditionalFormatting>
  <conditionalFormatting sqref="R30:R33">
    <cfRule type="cellIs" dxfId="2155" priority="130" operator="equal">
      <formula>"雨"</formula>
    </cfRule>
    <cfRule type="cellIs" dxfId="2154" priority="131" operator="equal">
      <formula>"休"</formula>
    </cfRule>
  </conditionalFormatting>
  <conditionalFormatting sqref="Y30:Y33">
    <cfRule type="cellIs" dxfId="2153" priority="134" operator="equal">
      <formula>"雨"</formula>
    </cfRule>
    <cfRule type="cellIs" dxfId="2152" priority="135" operator="equal">
      <formula>"休"</formula>
    </cfRule>
  </conditionalFormatting>
  <conditionalFormatting sqref="AF30:AF33">
    <cfRule type="cellIs" dxfId="2151" priority="138" operator="equal">
      <formula>"雨"</formula>
    </cfRule>
    <cfRule type="cellIs" dxfId="2150" priority="139" operator="equal">
      <formula>"休"</formula>
    </cfRule>
  </conditionalFormatting>
  <conditionalFormatting sqref="I46:I49">
    <cfRule type="cellIs" dxfId="2149" priority="142" operator="equal">
      <formula>"雨"</formula>
    </cfRule>
    <cfRule type="cellIs" dxfId="2148" priority="143" operator="equal">
      <formula>"休"</formula>
    </cfRule>
  </conditionalFormatting>
  <conditionalFormatting sqref="F30:G31">
    <cfRule type="cellIs" dxfId="2147" priority="510" operator="equal">
      <formula>"雨"</formula>
    </cfRule>
    <cfRule type="cellIs" dxfId="2146" priority="511" operator="equal">
      <formula>"休"</formula>
    </cfRule>
  </conditionalFormatting>
  <conditionalFormatting sqref="O30:O33">
    <cfRule type="cellIs" dxfId="2145" priority="508" operator="equal">
      <formula>"雨"</formula>
    </cfRule>
    <cfRule type="cellIs" dxfId="2144" priority="509" operator="equal">
      <formula>"休"</formula>
    </cfRule>
  </conditionalFormatting>
  <conditionalFormatting sqref="M32:N33">
    <cfRule type="cellIs" dxfId="2143" priority="506" operator="equal">
      <formula>"雨"</formula>
    </cfRule>
    <cfRule type="cellIs" dxfId="2142" priority="507" operator="equal">
      <formula>"休"</formula>
    </cfRule>
  </conditionalFormatting>
  <conditionalFormatting sqref="M30:N31">
    <cfRule type="cellIs" dxfId="2141" priority="504" operator="equal">
      <formula>"雨"</formula>
    </cfRule>
    <cfRule type="cellIs" dxfId="2140" priority="505" operator="equal">
      <formula>"休"</formula>
    </cfRule>
  </conditionalFormatting>
  <conditionalFormatting sqref="U30:U33">
    <cfRule type="cellIs" dxfId="2139" priority="502" operator="equal">
      <formula>"雨"</formula>
    </cfRule>
    <cfRule type="cellIs" dxfId="2138" priority="503" operator="equal">
      <formula>"休"</formula>
    </cfRule>
  </conditionalFormatting>
  <conditionalFormatting sqref="T32:T33">
    <cfRule type="cellIs" dxfId="2137" priority="500" operator="equal">
      <formula>"雨"</formula>
    </cfRule>
    <cfRule type="cellIs" dxfId="2136" priority="501" operator="equal">
      <formula>"休"</formula>
    </cfRule>
  </conditionalFormatting>
  <conditionalFormatting sqref="T30:T31">
    <cfRule type="cellIs" dxfId="2135" priority="498" operator="equal">
      <formula>"雨"</formula>
    </cfRule>
    <cfRule type="cellIs" dxfId="2134" priority="499" operator="equal">
      <formula>"休"</formula>
    </cfRule>
  </conditionalFormatting>
  <conditionalFormatting sqref="AC30:AC33">
    <cfRule type="cellIs" dxfId="2133" priority="496" operator="equal">
      <formula>"雨"</formula>
    </cfRule>
    <cfRule type="cellIs" dxfId="2132" priority="497" operator="equal">
      <formula>"休"</formula>
    </cfRule>
  </conditionalFormatting>
  <conditionalFormatting sqref="AA32:AB33">
    <cfRule type="cellIs" dxfId="2131" priority="494" operator="equal">
      <formula>"雨"</formula>
    </cfRule>
    <cfRule type="cellIs" dxfId="2130" priority="495" operator="equal">
      <formula>"休"</formula>
    </cfRule>
  </conditionalFormatting>
  <conditionalFormatting sqref="AA30:AB31">
    <cfRule type="cellIs" dxfId="2129" priority="492" operator="equal">
      <formula>"雨"</formula>
    </cfRule>
    <cfRule type="cellIs" dxfId="2128" priority="493" operator="equal">
      <formula>"休"</formula>
    </cfRule>
  </conditionalFormatting>
  <conditionalFormatting sqref="L46:L49">
    <cfRule type="cellIs" dxfId="2127" priority="490" operator="equal">
      <formula>"雨"</formula>
    </cfRule>
    <cfRule type="cellIs" dxfId="2126" priority="491" operator="equal">
      <formula>"休"</formula>
    </cfRule>
  </conditionalFormatting>
  <conditionalFormatting sqref="K48:K49">
    <cfRule type="cellIs" dxfId="2125" priority="488" operator="equal">
      <formula>"雨"</formula>
    </cfRule>
    <cfRule type="cellIs" dxfId="2124" priority="489" operator="equal">
      <formula>"休"</formula>
    </cfRule>
  </conditionalFormatting>
  <conditionalFormatting sqref="K46:K47">
    <cfRule type="cellIs" dxfId="2123" priority="486" operator="equal">
      <formula>"雨"</formula>
    </cfRule>
    <cfRule type="cellIs" dxfId="2122" priority="487" operator="equal">
      <formula>"休"</formula>
    </cfRule>
  </conditionalFormatting>
  <conditionalFormatting sqref="S46:S49">
    <cfRule type="cellIs" dxfId="2121" priority="484" operator="equal">
      <formula>"雨"</formula>
    </cfRule>
    <cfRule type="cellIs" dxfId="2120" priority="485" operator="equal">
      <formula>"休"</formula>
    </cfRule>
  </conditionalFormatting>
  <conditionalFormatting sqref="R48:R49">
    <cfRule type="cellIs" dxfId="2119" priority="482" operator="equal">
      <formula>"雨"</formula>
    </cfRule>
    <cfRule type="cellIs" dxfId="2118" priority="483" operator="equal">
      <formula>"休"</formula>
    </cfRule>
  </conditionalFormatting>
  <conditionalFormatting sqref="R46:R47">
    <cfRule type="cellIs" dxfId="2117" priority="480" operator="equal">
      <formula>"雨"</formula>
    </cfRule>
    <cfRule type="cellIs" dxfId="2116" priority="481" operator="equal">
      <formula>"休"</formula>
    </cfRule>
  </conditionalFormatting>
  <conditionalFormatting sqref="Z46:Z49">
    <cfRule type="cellIs" dxfId="2115" priority="478" operator="equal">
      <formula>"雨"</formula>
    </cfRule>
    <cfRule type="cellIs" dxfId="2114" priority="479" operator="equal">
      <formula>"休"</formula>
    </cfRule>
  </conditionalFormatting>
  <conditionalFormatting sqref="Y48:Y49">
    <cfRule type="cellIs" dxfId="2113" priority="476" operator="equal">
      <formula>"雨"</formula>
    </cfRule>
    <cfRule type="cellIs" dxfId="2112" priority="477" operator="equal">
      <formula>"休"</formula>
    </cfRule>
  </conditionalFormatting>
  <conditionalFormatting sqref="Y46:Y47">
    <cfRule type="cellIs" dxfId="2111" priority="474" operator="equal">
      <formula>"雨"</formula>
    </cfRule>
    <cfRule type="cellIs" dxfId="2110" priority="475" operator="equal">
      <formula>"休"</formula>
    </cfRule>
  </conditionalFormatting>
  <conditionalFormatting sqref="AG46:AG49">
    <cfRule type="cellIs" dxfId="2109" priority="472" operator="equal">
      <formula>"雨"</formula>
    </cfRule>
    <cfRule type="cellIs" dxfId="2108" priority="473" operator="equal">
      <formula>"休"</formula>
    </cfRule>
  </conditionalFormatting>
  <conditionalFormatting sqref="AF48:AF49">
    <cfRule type="cellIs" dxfId="2107" priority="470" operator="equal">
      <formula>"雨"</formula>
    </cfRule>
    <cfRule type="cellIs" dxfId="2106" priority="471" operator="equal">
      <formula>"休"</formula>
    </cfRule>
  </conditionalFormatting>
  <conditionalFormatting sqref="AF46:AF47">
    <cfRule type="cellIs" dxfId="2105" priority="468" operator="equal">
      <formula>"雨"</formula>
    </cfRule>
    <cfRule type="cellIs" dxfId="2104" priority="469" operator="equal">
      <formula>"休"</formula>
    </cfRule>
  </conditionalFormatting>
  <conditionalFormatting sqref="I64:I65">
    <cfRule type="cellIs" dxfId="2103" priority="466" operator="equal">
      <formula>"雨"</formula>
    </cfRule>
    <cfRule type="cellIs" dxfId="2102" priority="467" operator="equal">
      <formula>"休"</formula>
    </cfRule>
  </conditionalFormatting>
  <conditionalFormatting sqref="I62:I63">
    <cfRule type="cellIs" dxfId="2101" priority="464" operator="equal">
      <formula>"雨"</formula>
    </cfRule>
    <cfRule type="cellIs" dxfId="2100" priority="465" operator="equal">
      <formula>"休"</formula>
    </cfRule>
  </conditionalFormatting>
  <conditionalFormatting sqref="P64:P65">
    <cfRule type="cellIs" dxfId="2099" priority="462" operator="equal">
      <formula>"雨"</formula>
    </cfRule>
    <cfRule type="cellIs" dxfId="2098" priority="463" operator="equal">
      <formula>"休"</formula>
    </cfRule>
  </conditionalFormatting>
  <conditionalFormatting sqref="P62:P63">
    <cfRule type="cellIs" dxfId="2097" priority="460" operator="equal">
      <formula>"雨"</formula>
    </cfRule>
    <cfRule type="cellIs" dxfId="2096" priority="461" operator="equal">
      <formula>"休"</formula>
    </cfRule>
  </conditionalFormatting>
  <conditionalFormatting sqref="AD64:AD65">
    <cfRule type="cellIs" dxfId="2095" priority="458" operator="equal">
      <formula>"雨"</formula>
    </cfRule>
    <cfRule type="cellIs" dxfId="2094" priority="459" operator="equal">
      <formula>"休"</formula>
    </cfRule>
  </conditionalFormatting>
  <conditionalFormatting sqref="AD62:AD63">
    <cfRule type="cellIs" dxfId="2093" priority="456" operator="equal">
      <formula>"雨"</formula>
    </cfRule>
    <cfRule type="cellIs" dxfId="2092" priority="457" operator="equal">
      <formula>"休"</formula>
    </cfRule>
  </conditionalFormatting>
  <conditionalFormatting sqref="W64:W65">
    <cfRule type="cellIs" dxfId="2091" priority="454" operator="equal">
      <formula>"雨"</formula>
    </cfRule>
    <cfRule type="cellIs" dxfId="2090" priority="455" operator="equal">
      <formula>"休"</formula>
    </cfRule>
  </conditionalFormatting>
  <conditionalFormatting sqref="W62:W63">
    <cfRule type="cellIs" dxfId="2089" priority="452" operator="equal">
      <formula>"雨"</formula>
    </cfRule>
    <cfRule type="cellIs" dxfId="2088" priority="453" operator="equal">
      <formula>"休"</formula>
    </cfRule>
  </conditionalFormatting>
  <conditionalFormatting sqref="G78:G81">
    <cfRule type="cellIs" dxfId="2087" priority="450" operator="equal">
      <formula>"雨"</formula>
    </cfRule>
    <cfRule type="cellIs" dxfId="2086" priority="451" operator="equal">
      <formula>"休"</formula>
    </cfRule>
  </conditionalFormatting>
  <conditionalFormatting sqref="F80:F81">
    <cfRule type="cellIs" dxfId="2085" priority="448" operator="equal">
      <formula>"雨"</formula>
    </cfRule>
    <cfRule type="cellIs" dxfId="2084" priority="449" operator="equal">
      <formula>"休"</formula>
    </cfRule>
  </conditionalFormatting>
  <conditionalFormatting sqref="F78:F79">
    <cfRule type="cellIs" dxfId="2083" priority="446" operator="equal">
      <formula>"雨"</formula>
    </cfRule>
    <cfRule type="cellIs" dxfId="2082" priority="447" operator="equal">
      <formula>"休"</formula>
    </cfRule>
  </conditionalFormatting>
  <conditionalFormatting sqref="U78:U81">
    <cfRule type="cellIs" dxfId="2081" priority="444" operator="equal">
      <formula>"雨"</formula>
    </cfRule>
    <cfRule type="cellIs" dxfId="2080" priority="445" operator="equal">
      <formula>"休"</formula>
    </cfRule>
  </conditionalFormatting>
  <conditionalFormatting sqref="T80:T81">
    <cfRule type="cellIs" dxfId="2079" priority="442" operator="equal">
      <formula>"雨"</formula>
    </cfRule>
    <cfRule type="cellIs" dxfId="2078" priority="443" operator="equal">
      <formula>"休"</formula>
    </cfRule>
  </conditionalFormatting>
  <conditionalFormatting sqref="T78:T79">
    <cfRule type="cellIs" dxfId="2077" priority="440" operator="equal">
      <formula>"雨"</formula>
    </cfRule>
    <cfRule type="cellIs" dxfId="2076" priority="441" operator="equal">
      <formula>"休"</formula>
    </cfRule>
  </conditionalFormatting>
  <conditionalFormatting sqref="N78:N81">
    <cfRule type="cellIs" dxfId="2075" priority="438" operator="equal">
      <formula>"雨"</formula>
    </cfRule>
    <cfRule type="cellIs" dxfId="2074" priority="439" operator="equal">
      <formula>"休"</formula>
    </cfRule>
  </conditionalFormatting>
  <conditionalFormatting sqref="M80:M81">
    <cfRule type="cellIs" dxfId="2073" priority="436" operator="equal">
      <formula>"雨"</formula>
    </cfRule>
    <cfRule type="cellIs" dxfId="2072" priority="437" operator="equal">
      <formula>"休"</formula>
    </cfRule>
  </conditionalFormatting>
  <conditionalFormatting sqref="M78:M79">
    <cfRule type="cellIs" dxfId="2071" priority="434" operator="equal">
      <formula>"雨"</formula>
    </cfRule>
    <cfRule type="cellIs" dxfId="2070" priority="435" operator="equal">
      <formula>"休"</formula>
    </cfRule>
  </conditionalFormatting>
  <conditionalFormatting sqref="AB78:AB81">
    <cfRule type="cellIs" dxfId="2069" priority="432" operator="equal">
      <formula>"雨"</formula>
    </cfRule>
    <cfRule type="cellIs" dxfId="2068" priority="433" operator="equal">
      <formula>"休"</formula>
    </cfRule>
  </conditionalFormatting>
  <conditionalFormatting sqref="AA80:AA81">
    <cfRule type="cellIs" dxfId="2067" priority="430" operator="equal">
      <formula>"雨"</formula>
    </cfRule>
    <cfRule type="cellIs" dxfId="2066" priority="431" operator="equal">
      <formula>"休"</formula>
    </cfRule>
  </conditionalFormatting>
  <conditionalFormatting sqref="AA78:AA79">
    <cfRule type="cellIs" dxfId="2065" priority="428" operator="equal">
      <formula>"雨"</formula>
    </cfRule>
    <cfRule type="cellIs" dxfId="2064" priority="429" operator="equal">
      <formula>"休"</formula>
    </cfRule>
  </conditionalFormatting>
  <conditionalFormatting sqref="K94:K97">
    <cfRule type="cellIs" dxfId="2063" priority="426" operator="equal">
      <formula>"雨"</formula>
    </cfRule>
    <cfRule type="cellIs" dxfId="2062" priority="427" operator="equal">
      <formula>"休"</formula>
    </cfRule>
  </conditionalFormatting>
  <conditionalFormatting sqref="J96:J97">
    <cfRule type="cellIs" dxfId="2061" priority="424" operator="equal">
      <formula>"雨"</formula>
    </cfRule>
    <cfRule type="cellIs" dxfId="2060" priority="425" operator="equal">
      <formula>"休"</formula>
    </cfRule>
  </conditionalFormatting>
  <conditionalFormatting sqref="J94:J95">
    <cfRule type="cellIs" dxfId="2059" priority="422" operator="equal">
      <formula>"雨"</formula>
    </cfRule>
    <cfRule type="cellIs" dxfId="2058" priority="423" operator="equal">
      <formula>"休"</formula>
    </cfRule>
  </conditionalFormatting>
  <conditionalFormatting sqref="R94:R97">
    <cfRule type="cellIs" dxfId="2057" priority="420" operator="equal">
      <formula>"雨"</formula>
    </cfRule>
    <cfRule type="cellIs" dxfId="2056" priority="421" operator="equal">
      <formula>"休"</formula>
    </cfRule>
  </conditionalFormatting>
  <conditionalFormatting sqref="Q96:Q97">
    <cfRule type="cellIs" dxfId="2055" priority="418" operator="equal">
      <formula>"雨"</formula>
    </cfRule>
    <cfRule type="cellIs" dxfId="2054" priority="419" operator="equal">
      <formula>"休"</formula>
    </cfRule>
  </conditionalFormatting>
  <conditionalFormatting sqref="Q94:Q95">
    <cfRule type="cellIs" dxfId="2053" priority="416" operator="equal">
      <formula>"雨"</formula>
    </cfRule>
    <cfRule type="cellIs" dxfId="2052" priority="417" operator="equal">
      <formula>"休"</formula>
    </cfRule>
  </conditionalFormatting>
  <conditionalFormatting sqref="Y94:Y97">
    <cfRule type="cellIs" dxfId="2051" priority="414" operator="equal">
      <formula>"雨"</formula>
    </cfRule>
    <cfRule type="cellIs" dxfId="2050" priority="415" operator="equal">
      <formula>"休"</formula>
    </cfRule>
  </conditionalFormatting>
  <conditionalFormatting sqref="X96:X97">
    <cfRule type="cellIs" dxfId="2049" priority="412" operator="equal">
      <formula>"雨"</formula>
    </cfRule>
    <cfRule type="cellIs" dxfId="2048" priority="413" operator="equal">
      <formula>"休"</formula>
    </cfRule>
  </conditionalFormatting>
  <conditionalFormatting sqref="X94:X95">
    <cfRule type="cellIs" dxfId="2047" priority="410" operator="equal">
      <formula>"雨"</formula>
    </cfRule>
    <cfRule type="cellIs" dxfId="2046" priority="411" operator="equal">
      <formula>"休"</formula>
    </cfRule>
  </conditionalFormatting>
  <conditionalFormatting sqref="AF94:AF97">
    <cfRule type="cellIs" dxfId="2045" priority="408" operator="equal">
      <formula>"雨"</formula>
    </cfRule>
    <cfRule type="cellIs" dxfId="2044" priority="409" operator="equal">
      <formula>"休"</formula>
    </cfRule>
  </conditionalFormatting>
  <conditionalFormatting sqref="AE96:AE97">
    <cfRule type="cellIs" dxfId="2043" priority="406" operator="equal">
      <formula>"雨"</formula>
    </cfRule>
    <cfRule type="cellIs" dxfId="2042" priority="407" operator="equal">
      <formula>"休"</formula>
    </cfRule>
  </conditionalFormatting>
  <conditionalFormatting sqref="AE94:AE95">
    <cfRule type="cellIs" dxfId="2041" priority="404" operator="equal">
      <formula>"雨"</formula>
    </cfRule>
    <cfRule type="cellIs" dxfId="2040" priority="405" operator="equal">
      <formula>"休"</formula>
    </cfRule>
  </conditionalFormatting>
  <conditionalFormatting sqref="I110:I113">
    <cfRule type="cellIs" dxfId="2039" priority="402" operator="equal">
      <formula>"雨"</formula>
    </cfRule>
    <cfRule type="cellIs" dxfId="2038" priority="403" operator="equal">
      <formula>"休"</formula>
    </cfRule>
  </conditionalFormatting>
  <conditionalFormatting sqref="H112:H113">
    <cfRule type="cellIs" dxfId="2037" priority="400" operator="equal">
      <formula>"雨"</formula>
    </cfRule>
    <cfRule type="cellIs" dxfId="2036" priority="401" operator="equal">
      <formula>"休"</formula>
    </cfRule>
  </conditionalFormatting>
  <conditionalFormatting sqref="H110:H111">
    <cfRule type="cellIs" dxfId="2035" priority="398" operator="equal">
      <formula>"雨"</formula>
    </cfRule>
    <cfRule type="cellIs" dxfId="2034" priority="399" operator="equal">
      <formula>"休"</formula>
    </cfRule>
  </conditionalFormatting>
  <conditionalFormatting sqref="P110:P113">
    <cfRule type="cellIs" dxfId="2033" priority="396" operator="equal">
      <formula>"雨"</formula>
    </cfRule>
    <cfRule type="cellIs" dxfId="2032" priority="397" operator="equal">
      <formula>"休"</formula>
    </cfRule>
  </conditionalFormatting>
  <conditionalFormatting sqref="O112:O113">
    <cfRule type="cellIs" dxfId="2031" priority="394" operator="equal">
      <formula>"雨"</formula>
    </cfRule>
    <cfRule type="cellIs" dxfId="2030" priority="395" operator="equal">
      <formula>"休"</formula>
    </cfRule>
  </conditionalFormatting>
  <conditionalFormatting sqref="O110:O111">
    <cfRule type="cellIs" dxfId="2029" priority="392" operator="equal">
      <formula>"雨"</formula>
    </cfRule>
    <cfRule type="cellIs" dxfId="2028" priority="393" operator="equal">
      <formula>"休"</formula>
    </cfRule>
  </conditionalFormatting>
  <conditionalFormatting sqref="W110:W113">
    <cfRule type="cellIs" dxfId="2027" priority="390" operator="equal">
      <formula>"雨"</formula>
    </cfRule>
    <cfRule type="cellIs" dxfId="2026" priority="391" operator="equal">
      <formula>"休"</formula>
    </cfRule>
  </conditionalFormatting>
  <conditionalFormatting sqref="V112:V113">
    <cfRule type="cellIs" dxfId="2025" priority="388" operator="equal">
      <formula>"雨"</formula>
    </cfRule>
    <cfRule type="cellIs" dxfId="2024" priority="389" operator="equal">
      <formula>"休"</formula>
    </cfRule>
  </conditionalFormatting>
  <conditionalFormatting sqref="V110:V111">
    <cfRule type="cellIs" dxfId="2023" priority="386" operator="equal">
      <formula>"雨"</formula>
    </cfRule>
    <cfRule type="cellIs" dxfId="2022" priority="387" operator="equal">
      <formula>"休"</formula>
    </cfRule>
  </conditionalFormatting>
  <conditionalFormatting sqref="AD110:AD113">
    <cfRule type="cellIs" dxfId="2021" priority="384" operator="equal">
      <formula>"雨"</formula>
    </cfRule>
    <cfRule type="cellIs" dxfId="2020" priority="385" operator="equal">
      <formula>"休"</formula>
    </cfRule>
  </conditionalFormatting>
  <conditionalFormatting sqref="AC112:AC113">
    <cfRule type="cellIs" dxfId="2019" priority="382" operator="equal">
      <formula>"雨"</formula>
    </cfRule>
    <cfRule type="cellIs" dxfId="2018" priority="383" operator="equal">
      <formula>"休"</formula>
    </cfRule>
  </conditionalFormatting>
  <conditionalFormatting sqref="AC110:AC111">
    <cfRule type="cellIs" dxfId="2017" priority="380" operator="equal">
      <formula>"雨"</formula>
    </cfRule>
    <cfRule type="cellIs" dxfId="2016" priority="381" operator="equal">
      <formula>"休"</formula>
    </cfRule>
  </conditionalFormatting>
  <conditionalFormatting sqref="F126:F129">
    <cfRule type="cellIs" dxfId="2015" priority="378" operator="equal">
      <formula>"雨"</formula>
    </cfRule>
    <cfRule type="cellIs" dxfId="2014" priority="379" operator="equal">
      <formula>"休"</formula>
    </cfRule>
  </conditionalFormatting>
  <conditionalFormatting sqref="E128:E129">
    <cfRule type="cellIs" dxfId="2013" priority="376" operator="equal">
      <formula>"雨"</formula>
    </cfRule>
    <cfRule type="cellIs" dxfId="2012" priority="377" operator="equal">
      <formula>"休"</formula>
    </cfRule>
  </conditionalFormatting>
  <conditionalFormatting sqref="E126:E127">
    <cfRule type="cellIs" dxfId="2011" priority="374" operator="equal">
      <formula>"雨"</formula>
    </cfRule>
    <cfRule type="cellIs" dxfId="2010" priority="375" operator="equal">
      <formula>"休"</formula>
    </cfRule>
  </conditionalFormatting>
  <conditionalFormatting sqref="M126:M129">
    <cfRule type="cellIs" dxfId="2009" priority="372" operator="equal">
      <formula>"雨"</formula>
    </cfRule>
    <cfRule type="cellIs" dxfId="2008" priority="373" operator="equal">
      <formula>"休"</formula>
    </cfRule>
  </conditionalFormatting>
  <conditionalFormatting sqref="L128:L129">
    <cfRule type="cellIs" dxfId="2007" priority="370" operator="equal">
      <formula>"雨"</formula>
    </cfRule>
    <cfRule type="cellIs" dxfId="2006" priority="371" operator="equal">
      <formula>"休"</formula>
    </cfRule>
  </conditionalFormatting>
  <conditionalFormatting sqref="L126:L127">
    <cfRule type="cellIs" dxfId="2005" priority="368" operator="equal">
      <formula>"雨"</formula>
    </cfRule>
    <cfRule type="cellIs" dxfId="2004" priority="369" operator="equal">
      <formula>"休"</formula>
    </cfRule>
  </conditionalFormatting>
  <conditionalFormatting sqref="T126:T129">
    <cfRule type="cellIs" dxfId="2003" priority="366" operator="equal">
      <formula>"雨"</formula>
    </cfRule>
    <cfRule type="cellIs" dxfId="2002" priority="367" operator="equal">
      <formula>"休"</formula>
    </cfRule>
  </conditionalFormatting>
  <conditionalFormatting sqref="S128:S129">
    <cfRule type="cellIs" dxfId="2001" priority="364" operator="equal">
      <formula>"雨"</formula>
    </cfRule>
    <cfRule type="cellIs" dxfId="2000" priority="365" operator="equal">
      <formula>"休"</formula>
    </cfRule>
  </conditionalFormatting>
  <conditionalFormatting sqref="S126:S127">
    <cfRule type="cellIs" dxfId="1999" priority="362" operator="equal">
      <formula>"雨"</formula>
    </cfRule>
    <cfRule type="cellIs" dxfId="1998" priority="363" operator="equal">
      <formula>"休"</formula>
    </cfRule>
  </conditionalFormatting>
  <conditionalFormatting sqref="AA126:AA129">
    <cfRule type="cellIs" dxfId="1997" priority="360" operator="equal">
      <formula>"雨"</formula>
    </cfRule>
    <cfRule type="cellIs" dxfId="1996" priority="361" operator="equal">
      <formula>"休"</formula>
    </cfRule>
  </conditionalFormatting>
  <conditionalFormatting sqref="Z128:Z129">
    <cfRule type="cellIs" dxfId="1995" priority="358" operator="equal">
      <formula>"雨"</formula>
    </cfRule>
    <cfRule type="cellIs" dxfId="1994" priority="359" operator="equal">
      <formula>"休"</formula>
    </cfRule>
  </conditionalFormatting>
  <conditionalFormatting sqref="Z126:Z127">
    <cfRule type="cellIs" dxfId="1993" priority="356" operator="equal">
      <formula>"雨"</formula>
    </cfRule>
    <cfRule type="cellIs" dxfId="1992" priority="357" operator="equal">
      <formula>"休"</formula>
    </cfRule>
  </conditionalFormatting>
  <conditionalFormatting sqref="J144:J145">
    <cfRule type="cellIs" dxfId="1991" priority="354" operator="equal">
      <formula>"雨"</formula>
    </cfRule>
    <cfRule type="cellIs" dxfId="1990" priority="355" operator="equal">
      <formula>"休"</formula>
    </cfRule>
  </conditionalFormatting>
  <conditionalFormatting sqref="J142:J143">
    <cfRule type="cellIs" dxfId="1989" priority="352" operator="equal">
      <formula>"雨"</formula>
    </cfRule>
    <cfRule type="cellIs" dxfId="1988" priority="353" operator="equal">
      <formula>"休"</formula>
    </cfRule>
  </conditionalFormatting>
  <conditionalFormatting sqref="Q144:Q145">
    <cfRule type="cellIs" dxfId="1987" priority="350" operator="equal">
      <formula>"雨"</formula>
    </cfRule>
    <cfRule type="cellIs" dxfId="1986" priority="351" operator="equal">
      <formula>"休"</formula>
    </cfRule>
  </conditionalFormatting>
  <conditionalFormatting sqref="Q142:Q143">
    <cfRule type="cellIs" dxfId="1985" priority="348" operator="equal">
      <formula>"雨"</formula>
    </cfRule>
    <cfRule type="cellIs" dxfId="1984" priority="349" operator="equal">
      <formula>"休"</formula>
    </cfRule>
  </conditionalFormatting>
  <conditionalFormatting sqref="X144:X145">
    <cfRule type="cellIs" dxfId="1983" priority="346" operator="equal">
      <formula>"雨"</formula>
    </cfRule>
    <cfRule type="cellIs" dxfId="1982" priority="347" operator="equal">
      <formula>"休"</formula>
    </cfRule>
  </conditionalFormatting>
  <conditionalFormatting sqref="X142:X143">
    <cfRule type="cellIs" dxfId="1981" priority="344" operator="equal">
      <formula>"雨"</formula>
    </cfRule>
    <cfRule type="cellIs" dxfId="1980" priority="345" operator="equal">
      <formula>"休"</formula>
    </cfRule>
  </conditionalFormatting>
  <conditionalFormatting sqref="AF142:AF145">
    <cfRule type="cellIs" dxfId="1979" priority="342" operator="equal">
      <formula>"雨"</formula>
    </cfRule>
    <cfRule type="cellIs" dxfId="1978" priority="343" operator="equal">
      <formula>"休"</formula>
    </cfRule>
  </conditionalFormatting>
  <conditionalFormatting sqref="AE144:AE145">
    <cfRule type="cellIs" dxfId="1977" priority="340" operator="equal">
      <formula>"雨"</formula>
    </cfRule>
    <cfRule type="cellIs" dxfId="1976" priority="341" operator="equal">
      <formula>"休"</formula>
    </cfRule>
  </conditionalFormatting>
  <conditionalFormatting sqref="AE142:AE143">
    <cfRule type="cellIs" dxfId="1975" priority="338" operator="equal">
      <formula>"雨"</formula>
    </cfRule>
    <cfRule type="cellIs" dxfId="1974" priority="339" operator="equal">
      <formula>"休"</formula>
    </cfRule>
  </conditionalFormatting>
  <conditionalFormatting sqref="H158:H161">
    <cfRule type="cellIs" dxfId="1973" priority="336" operator="equal">
      <formula>"雨"</formula>
    </cfRule>
    <cfRule type="cellIs" dxfId="1972" priority="337" operator="equal">
      <formula>"休"</formula>
    </cfRule>
  </conditionalFormatting>
  <conditionalFormatting sqref="G160:G161">
    <cfRule type="cellIs" dxfId="1971" priority="334" operator="equal">
      <formula>"雨"</formula>
    </cfRule>
    <cfRule type="cellIs" dxfId="1970" priority="335" operator="equal">
      <formula>"休"</formula>
    </cfRule>
  </conditionalFormatting>
  <conditionalFormatting sqref="G158:G159">
    <cfRule type="cellIs" dxfId="1969" priority="332" operator="equal">
      <formula>"雨"</formula>
    </cfRule>
    <cfRule type="cellIs" dxfId="1968" priority="333" operator="equal">
      <formula>"休"</formula>
    </cfRule>
  </conditionalFormatting>
  <conditionalFormatting sqref="O158:O161">
    <cfRule type="cellIs" dxfId="1967" priority="330" operator="equal">
      <formula>"雨"</formula>
    </cfRule>
    <cfRule type="cellIs" dxfId="1966" priority="331" operator="equal">
      <formula>"休"</formula>
    </cfRule>
  </conditionalFormatting>
  <conditionalFormatting sqref="N160:N161">
    <cfRule type="cellIs" dxfId="1965" priority="328" operator="equal">
      <formula>"雨"</formula>
    </cfRule>
    <cfRule type="cellIs" dxfId="1964" priority="329" operator="equal">
      <formula>"休"</formula>
    </cfRule>
  </conditionalFormatting>
  <conditionalFormatting sqref="N158:N159">
    <cfRule type="cellIs" dxfId="1963" priority="326" operator="equal">
      <formula>"雨"</formula>
    </cfRule>
    <cfRule type="cellIs" dxfId="1962" priority="327" operator="equal">
      <formula>"休"</formula>
    </cfRule>
  </conditionalFormatting>
  <conditionalFormatting sqref="V158:V161">
    <cfRule type="cellIs" dxfId="1961" priority="324" operator="equal">
      <formula>"雨"</formula>
    </cfRule>
    <cfRule type="cellIs" dxfId="1960" priority="325" operator="equal">
      <formula>"休"</formula>
    </cfRule>
  </conditionalFormatting>
  <conditionalFormatting sqref="U160:U161">
    <cfRule type="cellIs" dxfId="1959" priority="322" operator="equal">
      <formula>"雨"</formula>
    </cfRule>
    <cfRule type="cellIs" dxfId="1958" priority="323" operator="equal">
      <formula>"休"</formula>
    </cfRule>
  </conditionalFormatting>
  <conditionalFormatting sqref="U158:U159">
    <cfRule type="cellIs" dxfId="1957" priority="320" operator="equal">
      <formula>"雨"</formula>
    </cfRule>
    <cfRule type="cellIs" dxfId="1956" priority="321" operator="equal">
      <formula>"休"</formula>
    </cfRule>
  </conditionalFormatting>
  <conditionalFormatting sqref="AC158:AC161">
    <cfRule type="cellIs" dxfId="1955" priority="318" operator="equal">
      <formula>"雨"</formula>
    </cfRule>
    <cfRule type="cellIs" dxfId="1954" priority="319" operator="equal">
      <formula>"休"</formula>
    </cfRule>
  </conditionalFormatting>
  <conditionalFormatting sqref="AB160:AB161">
    <cfRule type="cellIs" dxfId="1953" priority="316" operator="equal">
      <formula>"雨"</formula>
    </cfRule>
    <cfRule type="cellIs" dxfId="1952" priority="317" operator="equal">
      <formula>"休"</formula>
    </cfRule>
  </conditionalFormatting>
  <conditionalFormatting sqref="AB158:AB159">
    <cfRule type="cellIs" dxfId="1951" priority="314" operator="equal">
      <formula>"雨"</formula>
    </cfRule>
    <cfRule type="cellIs" dxfId="1950" priority="315" operator="equal">
      <formula>"休"</formula>
    </cfRule>
  </conditionalFormatting>
  <conditionalFormatting sqref="AC142:AC145">
    <cfRule type="cellIs" dxfId="1949" priority="308" operator="equal">
      <formula>"雨"</formula>
    </cfRule>
    <cfRule type="cellIs" dxfId="1948" priority="309" operator="equal">
      <formula>"休"</formula>
    </cfRule>
  </conditionalFormatting>
  <conditionalFormatting sqref="AB142:AB145">
    <cfRule type="cellIs" dxfId="1947" priority="306" operator="equal">
      <formula>"雨"</formula>
    </cfRule>
    <cfRule type="cellIs" dxfId="1946" priority="307" operator="equal">
      <formula>"休"</formula>
    </cfRule>
  </conditionalFormatting>
  <conditionalFormatting sqref="I30:I33">
    <cfRule type="cellIs" dxfId="1945" priority="304" operator="equal">
      <formula>"雨"</formula>
    </cfRule>
    <cfRule type="cellIs" dxfId="1944" priority="305" operator="equal">
      <formula>"休"</formula>
    </cfRule>
  </conditionalFormatting>
  <conditionalFormatting sqref="P30:P33">
    <cfRule type="cellIs" dxfId="1943" priority="302" operator="equal">
      <formula>"雨"</formula>
    </cfRule>
    <cfRule type="cellIs" dxfId="1942" priority="303" operator="equal">
      <formula>"休"</formula>
    </cfRule>
  </conditionalFormatting>
  <conditionalFormatting sqref="J62:K65">
    <cfRule type="cellIs" dxfId="1941" priority="288" operator="equal">
      <formula>"雨"</formula>
    </cfRule>
    <cfRule type="cellIs" dxfId="1940" priority="289" operator="equal">
      <formula>"休"</formula>
    </cfRule>
  </conditionalFormatting>
  <conditionalFormatting sqref="Q62:R65">
    <cfRule type="cellIs" dxfId="1939" priority="286" operator="equal">
      <formula>"雨"</formula>
    </cfRule>
    <cfRule type="cellIs" dxfId="1938" priority="287" operator="equal">
      <formula>"休"</formula>
    </cfRule>
  </conditionalFormatting>
  <conditionalFormatting sqref="H78:H81">
    <cfRule type="cellIs" dxfId="1937" priority="280" operator="equal">
      <formula>"雨"</formula>
    </cfRule>
    <cfRule type="cellIs" dxfId="1936" priority="281" operator="equal">
      <formula>"休"</formula>
    </cfRule>
  </conditionalFormatting>
  <conditionalFormatting sqref="O78:O81">
    <cfRule type="cellIs" dxfId="1935" priority="278" operator="equal">
      <formula>"雨"</formula>
    </cfRule>
    <cfRule type="cellIs" dxfId="1934" priority="279" operator="equal">
      <formula>"休"</formula>
    </cfRule>
  </conditionalFormatting>
  <conditionalFormatting sqref="X62:Y65">
    <cfRule type="cellIs" dxfId="1933" priority="284" operator="equal">
      <formula>"雨"</formula>
    </cfRule>
    <cfRule type="cellIs" dxfId="1932" priority="285" operator="equal">
      <formula>"休"</formula>
    </cfRule>
  </conditionalFormatting>
  <conditionalFormatting sqref="AE62:AF65">
    <cfRule type="cellIs" dxfId="1931" priority="282" operator="equal">
      <formula>"雨"</formula>
    </cfRule>
    <cfRule type="cellIs" dxfId="1930" priority="283" operator="equal">
      <formula>"休"</formula>
    </cfRule>
  </conditionalFormatting>
  <conditionalFormatting sqref="S94:T97">
    <cfRule type="cellIs" dxfId="1929" priority="268" operator="equal">
      <formula>"雨"</formula>
    </cfRule>
    <cfRule type="cellIs" dxfId="1928" priority="269" operator="equal">
      <formula>"休"</formula>
    </cfRule>
  </conditionalFormatting>
  <conditionalFormatting sqref="Z94:AA97">
    <cfRule type="cellIs" dxfId="1927" priority="266" operator="equal">
      <formula>"雨"</formula>
    </cfRule>
    <cfRule type="cellIs" dxfId="1926" priority="267" operator="equal">
      <formula>"休"</formula>
    </cfRule>
  </conditionalFormatting>
  <conditionalFormatting sqref="X110:X113">
    <cfRule type="cellIs" dxfId="1925" priority="260" operator="equal">
      <formula>"雨"</formula>
    </cfRule>
    <cfRule type="cellIs" dxfId="1924" priority="261" operator="equal">
      <formula>"休"</formula>
    </cfRule>
  </conditionalFormatting>
  <conditionalFormatting sqref="AE110:AE113">
    <cfRule type="cellIs" dxfId="1923" priority="258" operator="equal">
      <formula>"雨"</formula>
    </cfRule>
    <cfRule type="cellIs" dxfId="1922" priority="259" operator="equal">
      <formula>"休"</formula>
    </cfRule>
  </conditionalFormatting>
  <conditionalFormatting sqref="U126:V129">
    <cfRule type="cellIs" dxfId="1921" priority="252" operator="equal">
      <formula>"雨"</formula>
    </cfRule>
    <cfRule type="cellIs" dxfId="1920" priority="253" operator="equal">
      <formula>"休"</formula>
    </cfRule>
  </conditionalFormatting>
  <conditionalFormatting sqref="AB126:AC129">
    <cfRule type="cellIs" dxfId="1919" priority="250" operator="equal">
      <formula>"雨"</formula>
    </cfRule>
    <cfRule type="cellIs" dxfId="1918" priority="251" operator="equal">
      <formula>"休"</formula>
    </cfRule>
  </conditionalFormatting>
  <conditionalFormatting sqref="Y142:Z145">
    <cfRule type="cellIs" dxfId="1917" priority="244" operator="equal">
      <formula>"雨"</formula>
    </cfRule>
    <cfRule type="cellIs" dxfId="1916" priority="245" operator="equal">
      <formula>"休"</formula>
    </cfRule>
  </conditionalFormatting>
  <conditionalFormatting sqref="O142:O145">
    <cfRule type="cellIs" dxfId="1915" priority="242" operator="equal">
      <formula>"雨"</formula>
    </cfRule>
    <cfRule type="cellIs" dxfId="1914" priority="243" operator="equal">
      <formula>"休"</formula>
    </cfRule>
  </conditionalFormatting>
  <conditionalFormatting sqref="Q126:Q129">
    <cfRule type="cellIs" dxfId="1913" priority="224" operator="equal">
      <formula>"雨"</formula>
    </cfRule>
    <cfRule type="cellIs" dxfId="1912" priority="225" operator="equal">
      <formula>"休"</formula>
    </cfRule>
  </conditionalFormatting>
  <conditionalFormatting sqref="K126:K129">
    <cfRule type="cellIs" dxfId="1911" priority="222" operator="equal">
      <formula>"雨"</formula>
    </cfRule>
    <cfRule type="cellIs" dxfId="1910" priority="223" operator="equal">
      <formula>"休"</formula>
    </cfRule>
  </conditionalFormatting>
  <conditionalFormatting sqref="Z110:Z113">
    <cfRule type="cellIs" dxfId="1909" priority="204" operator="equal">
      <formula>"雨"</formula>
    </cfRule>
    <cfRule type="cellIs" dxfId="1908" priority="205" operator="equal">
      <formula>"休"</formula>
    </cfRule>
  </conditionalFormatting>
  <conditionalFormatting sqref="AD94:AD97">
    <cfRule type="cellIs" dxfId="1907" priority="202" operator="equal">
      <formula>"雨"</formula>
    </cfRule>
    <cfRule type="cellIs" dxfId="1906" priority="203" operator="equal">
      <formula>"休"</formula>
    </cfRule>
  </conditionalFormatting>
  <conditionalFormatting sqref="V94:V97">
    <cfRule type="cellIs" dxfId="1905" priority="196" operator="equal">
      <formula>"雨"</formula>
    </cfRule>
    <cfRule type="cellIs" dxfId="1904" priority="197" operator="equal">
      <formula>"休"</formula>
    </cfRule>
  </conditionalFormatting>
  <conditionalFormatting sqref="P94:P97">
    <cfRule type="cellIs" dxfId="1903" priority="194" operator="equal">
      <formula>"雨"</formula>
    </cfRule>
    <cfRule type="cellIs" dxfId="1902" priority="195" operator="equal">
      <formula>"休"</formula>
    </cfRule>
  </conditionalFormatting>
  <conditionalFormatting sqref="H94:H97">
    <cfRule type="cellIs" dxfId="1901" priority="188" operator="equal">
      <formula>"雨"</formula>
    </cfRule>
    <cfRule type="cellIs" dxfId="1900" priority="189" operator="equal">
      <formula>"休"</formula>
    </cfRule>
  </conditionalFormatting>
  <conditionalFormatting sqref="AF78:AF81">
    <cfRule type="cellIs" dxfId="1899" priority="186" operator="equal">
      <formula>"雨"</formula>
    </cfRule>
    <cfRule type="cellIs" dxfId="1898" priority="187" operator="equal">
      <formula>"休"</formula>
    </cfRule>
  </conditionalFormatting>
  <conditionalFormatting sqref="X78:X81">
    <cfRule type="cellIs" dxfId="1897" priority="180" operator="equal">
      <formula>"雨"</formula>
    </cfRule>
    <cfRule type="cellIs" dxfId="1896" priority="181" operator="equal">
      <formula>"休"</formula>
    </cfRule>
  </conditionalFormatting>
  <conditionalFormatting sqref="R78:R81">
    <cfRule type="cellIs" dxfId="1895" priority="178" operator="equal">
      <formula>"雨"</formula>
    </cfRule>
    <cfRule type="cellIs" dxfId="1894" priority="179" operator="equal">
      <formula>"休"</formula>
    </cfRule>
  </conditionalFormatting>
  <conditionalFormatting sqref="J78:J81">
    <cfRule type="cellIs" dxfId="1893" priority="172" operator="equal">
      <formula>"雨"</formula>
    </cfRule>
    <cfRule type="cellIs" dxfId="1892" priority="173" operator="equal">
      <formula>"休"</formula>
    </cfRule>
  </conditionalFormatting>
  <conditionalFormatting sqref="AB62:AB65">
    <cfRule type="cellIs" dxfId="1891" priority="170" operator="equal">
      <formula>"雨"</formula>
    </cfRule>
    <cfRule type="cellIs" dxfId="1890" priority="171" operator="equal">
      <formula>"休"</formula>
    </cfRule>
  </conditionalFormatting>
  <conditionalFormatting sqref="T62:T65">
    <cfRule type="cellIs" dxfId="1889" priority="164" operator="equal">
      <formula>"雨"</formula>
    </cfRule>
    <cfRule type="cellIs" dxfId="1888" priority="165" operator="equal">
      <formula>"休"</formula>
    </cfRule>
  </conditionalFormatting>
  <conditionalFormatting sqref="N62:N65">
    <cfRule type="cellIs" dxfId="1887" priority="162" operator="equal">
      <formula>"雨"</formula>
    </cfRule>
    <cfRule type="cellIs" dxfId="1886" priority="163" operator="equal">
      <formula>"休"</formula>
    </cfRule>
  </conditionalFormatting>
  <conditionalFormatting sqref="V142:V145">
    <cfRule type="cellIs" dxfId="1885" priority="312" operator="equal">
      <formula>"雨"</formula>
    </cfRule>
    <cfRule type="cellIs" dxfId="1884" priority="313" operator="equal">
      <formula>"休"</formula>
    </cfRule>
  </conditionalFormatting>
  <conditionalFormatting sqref="J126:J129">
    <cfRule type="cellIs" dxfId="1883" priority="220" operator="equal">
      <formula>"雨"</formula>
    </cfRule>
    <cfRule type="cellIs" dxfId="1882" priority="221" operator="equal">
      <formula>"休"</formula>
    </cfRule>
  </conditionalFormatting>
  <conditionalFormatting sqref="F110:F113">
    <cfRule type="cellIs" dxfId="1881" priority="218" operator="equal">
      <formula>"雨"</formula>
    </cfRule>
    <cfRule type="cellIs" dxfId="1880" priority="219" operator="equal">
      <formula>"休"</formula>
    </cfRule>
  </conditionalFormatting>
  <conditionalFormatting sqref="W30:W33">
    <cfRule type="cellIs" dxfId="1879" priority="300" operator="equal">
      <formula>"雨"</formula>
    </cfRule>
    <cfRule type="cellIs" dxfId="1878" priority="301" operator="equal">
      <formula>"休"</formula>
    </cfRule>
  </conditionalFormatting>
  <conditionalFormatting sqref="AD30:AD33">
    <cfRule type="cellIs" dxfId="1877" priority="298" operator="equal">
      <formula>"雨"</formula>
    </cfRule>
    <cfRule type="cellIs" dxfId="1876" priority="299" operator="equal">
      <formula>"休"</formula>
    </cfRule>
  </conditionalFormatting>
  <conditionalFormatting sqref="F46:G49">
    <cfRule type="cellIs" dxfId="1875" priority="296" operator="equal">
      <formula>"雨"</formula>
    </cfRule>
    <cfRule type="cellIs" dxfId="1874" priority="297" operator="equal">
      <formula>"休"</formula>
    </cfRule>
  </conditionalFormatting>
  <conditionalFormatting sqref="M46:N49">
    <cfRule type="cellIs" dxfId="1873" priority="294" operator="equal">
      <formula>"雨"</formula>
    </cfRule>
    <cfRule type="cellIs" dxfId="1872" priority="295" operator="equal">
      <formula>"休"</formula>
    </cfRule>
  </conditionalFormatting>
  <conditionalFormatting sqref="T46:U49">
    <cfRule type="cellIs" dxfId="1871" priority="292" operator="equal">
      <formula>"雨"</formula>
    </cfRule>
    <cfRule type="cellIs" dxfId="1870" priority="293" operator="equal">
      <formula>"休"</formula>
    </cfRule>
  </conditionalFormatting>
  <conditionalFormatting sqref="AA46:AB49">
    <cfRule type="cellIs" dxfId="1869" priority="290" operator="equal">
      <formula>"雨"</formula>
    </cfRule>
    <cfRule type="cellIs" dxfId="1868" priority="291" operator="equal">
      <formula>"休"</formula>
    </cfRule>
  </conditionalFormatting>
  <conditionalFormatting sqref="V78:V81">
    <cfRule type="cellIs" dxfId="1867" priority="276" operator="equal">
      <formula>"雨"</formula>
    </cfRule>
    <cfRule type="cellIs" dxfId="1866" priority="277" operator="equal">
      <formula>"休"</formula>
    </cfRule>
  </conditionalFormatting>
  <conditionalFormatting sqref="AC78:AC81">
    <cfRule type="cellIs" dxfId="1865" priority="274" operator="equal">
      <formula>"雨"</formula>
    </cfRule>
    <cfRule type="cellIs" dxfId="1864" priority="275" operator="equal">
      <formula>"休"</formula>
    </cfRule>
  </conditionalFormatting>
  <conditionalFormatting sqref="E94:F97">
    <cfRule type="cellIs" dxfId="1863" priority="272" operator="equal">
      <formula>"雨"</formula>
    </cfRule>
    <cfRule type="cellIs" dxfId="1862" priority="273" operator="equal">
      <formula>"休"</formula>
    </cfRule>
  </conditionalFormatting>
  <conditionalFormatting sqref="L94:M97">
    <cfRule type="cellIs" dxfId="1861" priority="270" operator="equal">
      <formula>"雨"</formula>
    </cfRule>
    <cfRule type="cellIs" dxfId="1860" priority="271" operator="equal">
      <formula>"休"</formula>
    </cfRule>
  </conditionalFormatting>
  <conditionalFormatting sqref="J110:J113">
    <cfRule type="cellIs" dxfId="1859" priority="264" operator="equal">
      <formula>"雨"</formula>
    </cfRule>
    <cfRule type="cellIs" dxfId="1858" priority="265" operator="equal">
      <formula>"休"</formula>
    </cfRule>
  </conditionalFormatting>
  <conditionalFormatting sqref="Q110:Q113">
    <cfRule type="cellIs" dxfId="1857" priority="262" operator="equal">
      <formula>"雨"</formula>
    </cfRule>
    <cfRule type="cellIs" dxfId="1856" priority="263" operator="equal">
      <formula>"休"</formula>
    </cfRule>
  </conditionalFormatting>
  <conditionalFormatting sqref="G126:H129">
    <cfRule type="cellIs" dxfId="1855" priority="256" operator="equal">
      <formula>"雨"</formula>
    </cfRule>
    <cfRule type="cellIs" dxfId="1854" priority="257" operator="equal">
      <formula>"休"</formula>
    </cfRule>
  </conditionalFormatting>
  <conditionalFormatting sqref="N126:O129">
    <cfRule type="cellIs" dxfId="1853" priority="254" operator="equal">
      <formula>"雨"</formula>
    </cfRule>
    <cfRule type="cellIs" dxfId="1852" priority="255" operator="equal">
      <formula>"休"</formula>
    </cfRule>
  </conditionalFormatting>
  <conditionalFormatting sqref="K142:L145">
    <cfRule type="cellIs" dxfId="1851" priority="248" operator="equal">
      <formula>"雨"</formula>
    </cfRule>
    <cfRule type="cellIs" dxfId="1850" priority="249" operator="equal">
      <formula>"休"</formula>
    </cfRule>
  </conditionalFormatting>
  <conditionalFormatting sqref="R142:S145">
    <cfRule type="cellIs" dxfId="1849" priority="246" operator="equal">
      <formula>"雨"</formula>
    </cfRule>
    <cfRule type="cellIs" dxfId="1848" priority="247" operator="equal">
      <formula>"休"</formula>
    </cfRule>
  </conditionalFormatting>
  <conditionalFormatting sqref="N142:N145">
    <cfRule type="cellIs" dxfId="1847" priority="240" operator="equal">
      <formula>"雨"</formula>
    </cfRule>
    <cfRule type="cellIs" dxfId="1846" priority="241" operator="equal">
      <formula>"休"</formula>
    </cfRule>
  </conditionalFormatting>
  <conditionalFormatting sqref="H142:H145">
    <cfRule type="cellIs" dxfId="1845" priority="238" operator="equal">
      <formula>"雨"</formula>
    </cfRule>
    <cfRule type="cellIs" dxfId="1844" priority="239" operator="equal">
      <formula>"休"</formula>
    </cfRule>
  </conditionalFormatting>
  <conditionalFormatting sqref="G142:G145">
    <cfRule type="cellIs" dxfId="1843" priority="236" operator="equal">
      <formula>"雨"</formula>
    </cfRule>
    <cfRule type="cellIs" dxfId="1842" priority="237" operator="equal">
      <formula>"休"</formula>
    </cfRule>
  </conditionalFormatting>
  <conditionalFormatting sqref="AF126:AF129">
    <cfRule type="cellIs" dxfId="1841" priority="234" operator="equal">
      <formula>"雨"</formula>
    </cfRule>
    <cfRule type="cellIs" dxfId="1840" priority="235" operator="equal">
      <formula>"休"</formula>
    </cfRule>
  </conditionalFormatting>
  <conditionalFormatting sqref="AE126:AE129">
    <cfRule type="cellIs" dxfId="1839" priority="232" operator="equal">
      <formula>"雨"</formula>
    </cfRule>
    <cfRule type="cellIs" dxfId="1838" priority="233" operator="equal">
      <formula>"休"</formula>
    </cfRule>
  </conditionalFormatting>
  <conditionalFormatting sqref="Y126:Y129">
    <cfRule type="cellIs" dxfId="1837" priority="230" operator="equal">
      <formula>"雨"</formula>
    </cfRule>
    <cfRule type="cellIs" dxfId="1836" priority="231" operator="equal">
      <formula>"休"</formula>
    </cfRule>
  </conditionalFormatting>
  <conditionalFormatting sqref="X126:X129">
    <cfRule type="cellIs" dxfId="1835" priority="228" operator="equal">
      <formula>"雨"</formula>
    </cfRule>
    <cfRule type="cellIs" dxfId="1834" priority="229" operator="equal">
      <formula>"休"</formula>
    </cfRule>
  </conditionalFormatting>
  <conditionalFormatting sqref="R126:R129">
    <cfRule type="cellIs" dxfId="1833" priority="226" operator="equal">
      <formula>"雨"</formula>
    </cfRule>
    <cfRule type="cellIs" dxfId="1832" priority="227" operator="equal">
      <formula>"休"</formula>
    </cfRule>
  </conditionalFormatting>
  <conditionalFormatting sqref="E110:E113">
    <cfRule type="cellIs" dxfId="1831" priority="216" operator="equal">
      <formula>"雨"</formula>
    </cfRule>
    <cfRule type="cellIs" dxfId="1830" priority="217" operator="equal">
      <formula>"休"</formula>
    </cfRule>
  </conditionalFormatting>
  <conditionalFormatting sqref="M110:M113">
    <cfRule type="cellIs" dxfId="1829" priority="214" operator="equal">
      <formula>"雨"</formula>
    </cfRule>
    <cfRule type="cellIs" dxfId="1828" priority="215" operator="equal">
      <formula>"休"</formula>
    </cfRule>
  </conditionalFormatting>
  <conditionalFormatting sqref="L110:L113">
    <cfRule type="cellIs" dxfId="1827" priority="212" operator="equal">
      <formula>"雨"</formula>
    </cfRule>
    <cfRule type="cellIs" dxfId="1826" priority="213" operator="equal">
      <formula>"休"</formula>
    </cfRule>
  </conditionalFormatting>
  <conditionalFormatting sqref="T110:T113">
    <cfRule type="cellIs" dxfId="1825" priority="210" operator="equal">
      <formula>"雨"</formula>
    </cfRule>
    <cfRule type="cellIs" dxfId="1824" priority="211" operator="equal">
      <formula>"休"</formula>
    </cfRule>
  </conditionalFormatting>
  <conditionalFormatting sqref="S110:S113">
    <cfRule type="cellIs" dxfId="1823" priority="208" operator="equal">
      <formula>"雨"</formula>
    </cfRule>
    <cfRule type="cellIs" dxfId="1822" priority="209" operator="equal">
      <formula>"休"</formula>
    </cfRule>
  </conditionalFormatting>
  <conditionalFormatting sqref="AA110:AA113">
    <cfRule type="cellIs" dxfId="1821" priority="206" operator="equal">
      <formula>"雨"</formula>
    </cfRule>
    <cfRule type="cellIs" dxfId="1820" priority="207" operator="equal">
      <formula>"休"</formula>
    </cfRule>
  </conditionalFormatting>
  <conditionalFormatting sqref="AC94:AC97">
    <cfRule type="cellIs" dxfId="1819" priority="200" operator="equal">
      <formula>"雨"</formula>
    </cfRule>
    <cfRule type="cellIs" dxfId="1818" priority="201" operator="equal">
      <formula>"休"</formula>
    </cfRule>
  </conditionalFormatting>
  <conditionalFormatting sqref="W94:W97">
    <cfRule type="cellIs" dxfId="1817" priority="198" operator="equal">
      <formula>"雨"</formula>
    </cfRule>
    <cfRule type="cellIs" dxfId="1816" priority="199" operator="equal">
      <formula>"休"</formula>
    </cfRule>
  </conditionalFormatting>
  <conditionalFormatting sqref="O94:O97">
    <cfRule type="cellIs" dxfId="1815" priority="192" operator="equal">
      <formula>"雨"</formula>
    </cfRule>
    <cfRule type="cellIs" dxfId="1814" priority="193" operator="equal">
      <formula>"休"</formula>
    </cfRule>
  </conditionalFormatting>
  <conditionalFormatting sqref="I94:I97">
    <cfRule type="cellIs" dxfId="1813" priority="190" operator="equal">
      <formula>"雨"</formula>
    </cfRule>
    <cfRule type="cellIs" dxfId="1812" priority="191" operator="equal">
      <formula>"休"</formula>
    </cfRule>
  </conditionalFormatting>
  <conditionalFormatting sqref="AE78:AE81">
    <cfRule type="cellIs" dxfId="1811" priority="184" operator="equal">
      <formula>"雨"</formula>
    </cfRule>
    <cfRule type="cellIs" dxfId="1810" priority="185" operator="equal">
      <formula>"休"</formula>
    </cfRule>
  </conditionalFormatting>
  <conditionalFormatting sqref="Y78:Y81">
    <cfRule type="cellIs" dxfId="1809" priority="182" operator="equal">
      <formula>"雨"</formula>
    </cfRule>
    <cfRule type="cellIs" dxfId="1808" priority="183" operator="equal">
      <formula>"休"</formula>
    </cfRule>
  </conditionalFormatting>
  <conditionalFormatting sqref="Q78:Q81">
    <cfRule type="cellIs" dxfId="1807" priority="176" operator="equal">
      <formula>"雨"</formula>
    </cfRule>
    <cfRule type="cellIs" dxfId="1806" priority="177" operator="equal">
      <formula>"休"</formula>
    </cfRule>
  </conditionalFormatting>
  <conditionalFormatting sqref="K78:K81">
    <cfRule type="cellIs" dxfId="1805" priority="174" operator="equal">
      <formula>"雨"</formula>
    </cfRule>
    <cfRule type="cellIs" dxfId="1804" priority="175" operator="equal">
      <formula>"休"</formula>
    </cfRule>
  </conditionalFormatting>
  <conditionalFormatting sqref="AA62:AA65">
    <cfRule type="cellIs" dxfId="1803" priority="168" operator="equal">
      <formula>"雨"</formula>
    </cfRule>
    <cfRule type="cellIs" dxfId="1802" priority="169" operator="equal">
      <formula>"休"</formula>
    </cfRule>
  </conditionalFormatting>
  <conditionalFormatting sqref="U62:U65">
    <cfRule type="cellIs" dxfId="1801" priority="166" operator="equal">
      <formula>"雨"</formula>
    </cfRule>
    <cfRule type="cellIs" dxfId="1800" priority="167" operator="equal">
      <formula>"休"</formula>
    </cfRule>
  </conditionalFormatting>
  <conditionalFormatting sqref="G62:G65">
    <cfRule type="cellIs" dxfId="1799" priority="160" operator="equal">
      <formula>"雨"</formula>
    </cfRule>
    <cfRule type="cellIs" dxfId="1798" priority="161" operator="equal">
      <formula>"休"</formula>
    </cfRule>
  </conditionalFormatting>
  <conditionalFormatting sqref="F62:F65">
    <cfRule type="cellIs" dxfId="1797" priority="158" operator="equal">
      <formula>"雨"</formula>
    </cfRule>
    <cfRule type="cellIs" dxfId="1796" priority="159" operator="equal">
      <formula>"休"</formula>
    </cfRule>
  </conditionalFormatting>
  <conditionalFormatting sqref="Q46:Q49">
    <cfRule type="cellIs" dxfId="1795" priority="156" operator="equal">
      <formula>"雨"</formula>
    </cfRule>
    <cfRule type="cellIs" dxfId="1794" priority="157" operator="equal">
      <formula>"休"</formula>
    </cfRule>
  </conditionalFormatting>
  <conditionalFormatting sqref="P46:P49">
    <cfRule type="cellIs" dxfId="1793" priority="154" operator="equal">
      <formula>"雨"</formula>
    </cfRule>
    <cfRule type="cellIs" dxfId="1792" priority="155" operator="equal">
      <formula>"休"</formula>
    </cfRule>
  </conditionalFormatting>
  <conditionalFormatting sqref="X46:X49">
    <cfRule type="cellIs" dxfId="1791" priority="152" operator="equal">
      <formula>"雨"</formula>
    </cfRule>
    <cfRule type="cellIs" dxfId="1790" priority="153" operator="equal">
      <formula>"休"</formula>
    </cfRule>
  </conditionalFormatting>
  <conditionalFormatting sqref="W46:W49">
    <cfRule type="cellIs" dxfId="1789" priority="150" operator="equal">
      <formula>"雨"</formula>
    </cfRule>
    <cfRule type="cellIs" dxfId="1788" priority="151" operator="equal">
      <formula>"休"</formula>
    </cfRule>
  </conditionalFormatting>
  <conditionalFormatting sqref="AE46:AE49">
    <cfRule type="cellIs" dxfId="1787" priority="148" operator="equal">
      <formula>"雨"</formula>
    </cfRule>
    <cfRule type="cellIs" dxfId="1786" priority="149" operator="equal">
      <formula>"休"</formula>
    </cfRule>
  </conditionalFormatting>
  <conditionalFormatting sqref="AD46:AD49">
    <cfRule type="cellIs" dxfId="1785" priority="146" operator="equal">
      <formula>"雨"</formula>
    </cfRule>
    <cfRule type="cellIs" dxfId="1784" priority="147" operator="equal">
      <formula>"休"</formula>
    </cfRule>
  </conditionalFormatting>
  <conditionalFormatting sqref="J46:J49">
    <cfRule type="cellIs" dxfId="1783" priority="144" operator="equal">
      <formula>"雨"</formula>
    </cfRule>
    <cfRule type="cellIs" dxfId="1782" priority="145" operator="equal">
      <formula>"休"</formula>
    </cfRule>
  </conditionalFormatting>
  <conditionalFormatting sqref="AG30:AG33">
    <cfRule type="cellIs" dxfId="1781" priority="140" operator="equal">
      <formula>"雨"</formula>
    </cfRule>
    <cfRule type="cellIs" dxfId="1780" priority="141" operator="equal">
      <formula>"休"</formula>
    </cfRule>
  </conditionalFormatting>
  <conditionalFormatting sqref="Z30:Z33">
    <cfRule type="cellIs" dxfId="1779" priority="136" operator="equal">
      <formula>"雨"</formula>
    </cfRule>
    <cfRule type="cellIs" dxfId="1778" priority="137" operator="equal">
      <formula>"休"</formula>
    </cfRule>
  </conditionalFormatting>
  <conditionalFormatting sqref="S30:S33">
    <cfRule type="cellIs" dxfId="1777" priority="132" operator="equal">
      <formula>"雨"</formula>
    </cfRule>
    <cfRule type="cellIs" dxfId="1776" priority="133" operator="equal">
      <formula>"休"</formula>
    </cfRule>
  </conditionalFormatting>
  <conditionalFormatting sqref="L30:L33">
    <cfRule type="cellIs" dxfId="1775" priority="128" operator="equal">
      <formula>"雨"</formula>
    </cfRule>
    <cfRule type="cellIs" dxfId="1774" priority="129" operator="equal">
      <formula>"休"</formula>
    </cfRule>
  </conditionalFormatting>
  <conditionalFormatting sqref="O14:O17">
    <cfRule type="cellIs" dxfId="1773" priority="124" operator="equal">
      <formula>"雨"</formula>
    </cfRule>
    <cfRule type="cellIs" dxfId="1772" priority="125" operator="equal">
      <formula>"休"</formula>
    </cfRule>
  </conditionalFormatting>
  <conditionalFormatting sqref="H14:H17">
    <cfRule type="cellIs" dxfId="1771" priority="120" operator="equal">
      <formula>"雨"</formula>
    </cfRule>
    <cfRule type="cellIs" dxfId="1770" priority="121" operator="equal">
      <formula>"休"</formula>
    </cfRule>
  </conditionalFormatting>
  <conditionalFormatting sqref="V14:V17">
    <cfRule type="cellIs" dxfId="1769" priority="116" operator="equal">
      <formula>"雨"</formula>
    </cfRule>
    <cfRule type="cellIs" dxfId="1768" priority="117" operator="equal">
      <formula>"休"</formula>
    </cfRule>
  </conditionalFormatting>
  <conditionalFormatting sqref="U14:U17">
    <cfRule type="cellIs" dxfId="1767" priority="114" operator="equal">
      <formula>"雨"</formula>
    </cfRule>
    <cfRule type="cellIs" dxfId="1766" priority="115" operator="equal">
      <formula>"休"</formula>
    </cfRule>
  </conditionalFormatting>
  <conditionalFormatting sqref="AC14:AC17">
    <cfRule type="cellIs" dxfId="1765" priority="112" operator="equal">
      <formula>"雨"</formula>
    </cfRule>
    <cfRule type="cellIs" dxfId="1764" priority="113" operator="equal">
      <formula>"休"</formula>
    </cfRule>
  </conditionalFormatting>
  <conditionalFormatting sqref="AB14:AB17">
    <cfRule type="cellIs" dxfId="1763" priority="110" operator="equal">
      <formula>"雨"</formula>
    </cfRule>
    <cfRule type="cellIs" dxfId="1762" priority="111" operator="equal">
      <formula>"休"</formula>
    </cfRule>
  </conditionalFormatting>
  <conditionalFormatting sqref="AJ33">
    <cfRule type="expression" dxfId="1761" priority="109">
      <formula>AJ33="NG"</formula>
    </cfRule>
  </conditionalFormatting>
  <conditionalFormatting sqref="AJ49">
    <cfRule type="expression" dxfId="1760" priority="108">
      <formula>AJ49="NG"</formula>
    </cfRule>
  </conditionalFormatting>
  <conditionalFormatting sqref="AJ65">
    <cfRule type="expression" dxfId="1759" priority="107">
      <formula>AJ65="NG"</formula>
    </cfRule>
  </conditionalFormatting>
  <conditionalFormatting sqref="AJ81">
    <cfRule type="expression" dxfId="1758" priority="106">
      <formula>AJ81="NG"</formula>
    </cfRule>
  </conditionalFormatting>
  <conditionalFormatting sqref="AJ97">
    <cfRule type="expression" dxfId="1757" priority="105">
      <formula>AJ97="NG"</formula>
    </cfRule>
  </conditionalFormatting>
  <conditionalFormatting sqref="AJ113">
    <cfRule type="expression" dxfId="1756" priority="104">
      <formula>AJ113="NG"</formula>
    </cfRule>
  </conditionalFormatting>
  <conditionalFormatting sqref="AJ129">
    <cfRule type="expression" dxfId="1755" priority="103">
      <formula>AJ129="NG"</formula>
    </cfRule>
  </conditionalFormatting>
  <conditionalFormatting sqref="AJ145">
    <cfRule type="expression" dxfId="1754" priority="102">
      <formula>AJ145="NG"</formula>
    </cfRule>
  </conditionalFormatting>
  <conditionalFormatting sqref="AJ161">
    <cfRule type="expression" dxfId="1753" priority="101">
      <formula>AJ161="NG"</formula>
    </cfRule>
  </conditionalFormatting>
  <conditionalFormatting sqref="AJ177">
    <cfRule type="expression" dxfId="1752" priority="100">
      <formula>AJ177="NG"</formula>
    </cfRule>
  </conditionalFormatting>
  <conditionalFormatting sqref="AJ193">
    <cfRule type="expression" dxfId="1751" priority="99">
      <formula>AJ193="NG"</formula>
    </cfRule>
  </conditionalFormatting>
  <conditionalFormatting sqref="AJ209">
    <cfRule type="expression" dxfId="1750" priority="98">
      <formula>AJ209="NG"</formula>
    </cfRule>
  </conditionalFormatting>
  <conditionalFormatting sqref="AJ225">
    <cfRule type="expression" dxfId="1749" priority="97">
      <formula>AJ225="NG"</formula>
    </cfRule>
  </conditionalFormatting>
  <conditionalFormatting sqref="AJ241">
    <cfRule type="expression" dxfId="1748" priority="96">
      <formula>AJ241="NG"</formula>
    </cfRule>
  </conditionalFormatting>
  <conditionalFormatting sqref="AJ257">
    <cfRule type="expression" dxfId="1747" priority="95">
      <formula>AJ257="NG"</formula>
    </cfRule>
  </conditionalFormatting>
  <conditionalFormatting sqref="AJ273">
    <cfRule type="expression" dxfId="1746" priority="94">
      <formula>AJ273="NG"</formula>
    </cfRule>
  </conditionalFormatting>
  <conditionalFormatting sqref="AJ289">
    <cfRule type="expression" dxfId="1745" priority="93">
      <formula>AJ289="NG"</formula>
    </cfRule>
  </conditionalFormatting>
  <conditionalFormatting sqref="AJ305">
    <cfRule type="expression" dxfId="1744" priority="92">
      <formula>AJ305="NG"</formula>
    </cfRule>
  </conditionalFormatting>
  <conditionalFormatting sqref="AJ321">
    <cfRule type="expression" dxfId="1743" priority="91">
      <formula>AJ321="NG"</formula>
    </cfRule>
  </conditionalFormatting>
  <conditionalFormatting sqref="AJ337">
    <cfRule type="expression" dxfId="1742" priority="90">
      <formula>AJ337="NG"</formula>
    </cfRule>
  </conditionalFormatting>
  <conditionalFormatting sqref="AI3:AI5">
    <cfRule type="expression" dxfId="1741" priority="653">
      <formula>$AI$5="未達成"</formula>
    </cfRule>
  </conditionalFormatting>
  <conditionalFormatting sqref="AM17">
    <cfRule type="expression" dxfId="1740" priority="89">
      <formula>AM17="NG"</formula>
    </cfRule>
  </conditionalFormatting>
  <conditionalFormatting sqref="AM33">
    <cfRule type="expression" dxfId="1739" priority="88">
      <formula>AM33="NG"</formula>
    </cfRule>
  </conditionalFormatting>
  <conditionalFormatting sqref="AM49">
    <cfRule type="expression" dxfId="1738" priority="87">
      <formula>AM49="NG"</formula>
    </cfRule>
  </conditionalFormatting>
  <conditionalFormatting sqref="AM65">
    <cfRule type="expression" dxfId="1737" priority="86">
      <formula>AM65="NG"</formula>
    </cfRule>
  </conditionalFormatting>
  <conditionalFormatting sqref="AM81">
    <cfRule type="expression" dxfId="1736" priority="85">
      <formula>AM81="NG"</formula>
    </cfRule>
  </conditionalFormatting>
  <conditionalFormatting sqref="AM97">
    <cfRule type="expression" dxfId="1735" priority="84">
      <formula>AM97="NG"</formula>
    </cfRule>
  </conditionalFormatting>
  <conditionalFormatting sqref="AM113">
    <cfRule type="expression" dxfId="1734" priority="83">
      <formula>AM113="NG"</formula>
    </cfRule>
  </conditionalFormatting>
  <conditionalFormatting sqref="AM129">
    <cfRule type="expression" dxfId="1733" priority="82">
      <formula>AM129="NG"</formula>
    </cfRule>
  </conditionalFormatting>
  <conditionalFormatting sqref="AM145">
    <cfRule type="expression" dxfId="1732" priority="81">
      <formula>AM145="NG"</formula>
    </cfRule>
  </conditionalFormatting>
  <conditionalFormatting sqref="AM161">
    <cfRule type="expression" dxfId="1731" priority="80">
      <formula>AM161="NG"</formula>
    </cfRule>
  </conditionalFormatting>
  <conditionalFormatting sqref="AM177">
    <cfRule type="expression" dxfId="1730" priority="79">
      <formula>AM177="NG"</formula>
    </cfRule>
  </conditionalFormatting>
  <conditionalFormatting sqref="AM193">
    <cfRule type="expression" dxfId="1729" priority="78">
      <formula>AM193="NG"</formula>
    </cfRule>
  </conditionalFormatting>
  <conditionalFormatting sqref="AM209">
    <cfRule type="expression" dxfId="1728" priority="77">
      <formula>AM209="NG"</formula>
    </cfRule>
  </conditionalFormatting>
  <conditionalFormatting sqref="AM225">
    <cfRule type="expression" dxfId="1727" priority="76">
      <formula>AM225="NG"</formula>
    </cfRule>
  </conditionalFormatting>
  <conditionalFormatting sqref="AM241">
    <cfRule type="expression" dxfId="1726" priority="75">
      <formula>AM241="NG"</formula>
    </cfRule>
  </conditionalFormatting>
  <conditionalFormatting sqref="AM257">
    <cfRule type="expression" dxfId="1725" priority="74">
      <formula>AM257="NG"</formula>
    </cfRule>
  </conditionalFormatting>
  <conditionalFormatting sqref="AM273">
    <cfRule type="expression" dxfId="1724" priority="73">
      <formula>AM273="NG"</formula>
    </cfRule>
  </conditionalFormatting>
  <conditionalFormatting sqref="AM289">
    <cfRule type="expression" dxfId="1723" priority="72">
      <formula>AM289="NG"</formula>
    </cfRule>
  </conditionalFormatting>
  <conditionalFormatting sqref="AM305">
    <cfRule type="expression" dxfId="1722" priority="71">
      <formula>AM305="NG"</formula>
    </cfRule>
  </conditionalFormatting>
  <conditionalFormatting sqref="AM321">
    <cfRule type="expression" dxfId="1721" priority="70">
      <formula>AM321="NG"</formula>
    </cfRule>
  </conditionalFormatting>
  <conditionalFormatting sqref="AM337">
    <cfRule type="expression" dxfId="1720" priority="69">
      <formula>AM337="NG"</formula>
    </cfRule>
  </conditionalFormatting>
  <conditionalFormatting sqref="AI2">
    <cfRule type="expression" dxfId="1719" priority="68">
      <formula>$AI$5="未達成"</formula>
    </cfRule>
  </conditionalFormatting>
  <conditionalFormatting sqref="M14:M17">
    <cfRule type="cellIs" dxfId="1718" priority="67" operator="equal">
      <formula>"雨"</formula>
    </cfRule>
  </conditionalFormatting>
  <conditionalFormatting sqref="T14:T17">
    <cfRule type="cellIs" dxfId="1717" priority="65" operator="equal">
      <formula>"雨"</formula>
    </cfRule>
    <cfRule type="cellIs" dxfId="1716" priority="66" operator="equal">
      <formula>"休"</formula>
    </cfRule>
  </conditionalFormatting>
  <conditionalFormatting sqref="AA14:AA17">
    <cfRule type="cellIs" dxfId="1715" priority="63" operator="equal">
      <formula>"雨"</formula>
    </cfRule>
    <cfRule type="cellIs" dxfId="1714" priority="64" operator="equal">
      <formula>"休"</formula>
    </cfRule>
  </conditionalFormatting>
  <conditionalFormatting sqref="AE30:AE33">
    <cfRule type="cellIs" dxfId="1713" priority="61" operator="equal">
      <formula>"雨"</formula>
    </cfRule>
    <cfRule type="cellIs" dxfId="1712" priority="62" operator="equal">
      <formula>"休"</formula>
    </cfRule>
  </conditionalFormatting>
  <conditionalFormatting sqref="X30:X33">
    <cfRule type="cellIs" dxfId="1711" priority="59" operator="equal">
      <formula>"雨"</formula>
    </cfRule>
    <cfRule type="cellIs" dxfId="1710" priority="60" operator="equal">
      <formula>"休"</formula>
    </cfRule>
  </conditionalFormatting>
  <conditionalFormatting sqref="Q30:Q33">
    <cfRule type="cellIs" dxfId="1709" priority="57" operator="equal">
      <formula>"雨"</formula>
    </cfRule>
    <cfRule type="cellIs" dxfId="1708" priority="58" operator="equal">
      <formula>"休"</formula>
    </cfRule>
  </conditionalFormatting>
  <conditionalFormatting sqref="J30:J33">
    <cfRule type="cellIs" dxfId="1707" priority="55" operator="equal">
      <formula>"雨"</formula>
    </cfRule>
    <cfRule type="cellIs" dxfId="1706" priority="56" operator="equal">
      <formula>"休"</formula>
    </cfRule>
  </conditionalFormatting>
  <conditionalFormatting sqref="H46:H49">
    <cfRule type="cellIs" dxfId="1705" priority="53" operator="equal">
      <formula>"雨"</formula>
    </cfRule>
    <cfRule type="cellIs" dxfId="1704" priority="54" operator="equal">
      <formula>"休"</formula>
    </cfRule>
  </conditionalFormatting>
  <conditionalFormatting sqref="O46:O49">
    <cfRule type="cellIs" dxfId="1703" priority="51" operator="equal">
      <formula>"雨"</formula>
    </cfRule>
    <cfRule type="cellIs" dxfId="1702" priority="52" operator="equal">
      <formula>"休"</formula>
    </cfRule>
  </conditionalFormatting>
  <conditionalFormatting sqref="AC46:AC49">
    <cfRule type="cellIs" dxfId="1701" priority="49" operator="equal">
      <formula>"雨"</formula>
    </cfRule>
    <cfRule type="cellIs" dxfId="1700" priority="50" operator="equal">
      <formula>"休"</formula>
    </cfRule>
  </conditionalFormatting>
  <conditionalFormatting sqref="E62:E65">
    <cfRule type="cellIs" dxfId="1699" priority="47" operator="equal">
      <formula>"雨"</formula>
    </cfRule>
    <cfRule type="cellIs" dxfId="1698" priority="48" operator="equal">
      <formula>"休"</formula>
    </cfRule>
  </conditionalFormatting>
  <conditionalFormatting sqref="L62:L65">
    <cfRule type="cellIs" dxfId="1697" priority="45" operator="equal">
      <formula>"雨"</formula>
    </cfRule>
    <cfRule type="cellIs" dxfId="1696" priority="46" operator="equal">
      <formula>"休"</formula>
    </cfRule>
  </conditionalFormatting>
  <conditionalFormatting sqref="M62:M65">
    <cfRule type="cellIs" dxfId="1695" priority="43" operator="equal">
      <formula>"雨"</formula>
    </cfRule>
    <cfRule type="cellIs" dxfId="1694" priority="44" operator="equal">
      <formula>"休"</formula>
    </cfRule>
  </conditionalFormatting>
  <conditionalFormatting sqref="S62:S65">
    <cfRule type="cellIs" dxfId="1693" priority="41" operator="equal">
      <formula>"雨"</formula>
    </cfRule>
    <cfRule type="cellIs" dxfId="1692" priority="42" operator="equal">
      <formula>"休"</formula>
    </cfRule>
  </conditionalFormatting>
  <conditionalFormatting sqref="Z62:Z65">
    <cfRule type="cellIs" dxfId="1691" priority="39" operator="equal">
      <formula>"雨"</formula>
    </cfRule>
    <cfRule type="cellIs" dxfId="1690" priority="40" operator="equal">
      <formula>"休"</formula>
    </cfRule>
  </conditionalFormatting>
  <conditionalFormatting sqref="AG62:AG65">
    <cfRule type="cellIs" dxfId="1689" priority="37" operator="equal">
      <formula>"雨"</formula>
    </cfRule>
    <cfRule type="cellIs" dxfId="1688" priority="38" operator="equal">
      <formula>"休"</formula>
    </cfRule>
  </conditionalFormatting>
  <conditionalFormatting sqref="I78:I81">
    <cfRule type="cellIs" dxfId="1687" priority="35" operator="equal">
      <formula>"雨"</formula>
    </cfRule>
    <cfRule type="cellIs" dxfId="1686" priority="36" operator="equal">
      <formula>"休"</formula>
    </cfRule>
  </conditionalFormatting>
  <conditionalFormatting sqref="P78:P81">
    <cfRule type="cellIs" dxfId="1685" priority="33" operator="equal">
      <formula>"雨"</formula>
    </cfRule>
    <cfRule type="cellIs" dxfId="1684" priority="34" operator="equal">
      <formula>"休"</formula>
    </cfRule>
  </conditionalFormatting>
  <conditionalFormatting sqref="W78:W81">
    <cfRule type="cellIs" dxfId="1683" priority="31" operator="equal">
      <formula>"雨"</formula>
    </cfRule>
    <cfRule type="cellIs" dxfId="1682" priority="32" operator="equal">
      <formula>"休"</formula>
    </cfRule>
  </conditionalFormatting>
  <conditionalFormatting sqref="AD78:AD81">
    <cfRule type="cellIs" dxfId="1681" priority="29" operator="equal">
      <formula>"雨"</formula>
    </cfRule>
    <cfRule type="cellIs" dxfId="1680" priority="30" operator="equal">
      <formula>"休"</formula>
    </cfRule>
  </conditionalFormatting>
  <conditionalFormatting sqref="G94:G97">
    <cfRule type="cellIs" dxfId="1679" priority="27" operator="equal">
      <formula>"雨"</formula>
    </cfRule>
    <cfRule type="cellIs" dxfId="1678" priority="28" operator="equal">
      <formula>"休"</formula>
    </cfRule>
  </conditionalFormatting>
  <conditionalFormatting sqref="U94:U97">
    <cfRule type="cellIs" dxfId="1677" priority="25" operator="equal">
      <formula>"雨"</formula>
    </cfRule>
    <cfRule type="cellIs" dxfId="1676" priority="26" operator="equal">
      <formula>"休"</formula>
    </cfRule>
  </conditionalFormatting>
  <conditionalFormatting sqref="AB94:AB97">
    <cfRule type="cellIs" dxfId="1675" priority="23" operator="equal">
      <formula>"雨"</formula>
    </cfRule>
    <cfRule type="cellIs" dxfId="1674" priority="24" operator="equal">
      <formula>"休"</formula>
    </cfRule>
  </conditionalFormatting>
  <conditionalFormatting sqref="K110:K113">
    <cfRule type="cellIs" dxfId="1673" priority="21" operator="equal">
      <formula>"雨"</formula>
    </cfRule>
    <cfRule type="cellIs" dxfId="1672" priority="22" operator="equal">
      <formula>"休"</formula>
    </cfRule>
  </conditionalFormatting>
  <conditionalFormatting sqref="R110:R113">
    <cfRule type="cellIs" dxfId="1671" priority="19" operator="equal">
      <formula>"雨"</formula>
    </cfRule>
    <cfRule type="cellIs" dxfId="1670" priority="20" operator="equal">
      <formula>"休"</formula>
    </cfRule>
  </conditionalFormatting>
  <conditionalFormatting sqref="Y110:Y113">
    <cfRule type="cellIs" dxfId="1669" priority="17" operator="equal">
      <formula>"雨"</formula>
    </cfRule>
    <cfRule type="cellIs" dxfId="1668" priority="18" operator="equal">
      <formula>"休"</formula>
    </cfRule>
  </conditionalFormatting>
  <conditionalFormatting sqref="AF110:AF113">
    <cfRule type="cellIs" dxfId="1667" priority="15" operator="equal">
      <formula>"雨"</formula>
    </cfRule>
    <cfRule type="cellIs" dxfId="1666" priority="16" operator="equal">
      <formula>"休"</formula>
    </cfRule>
  </conditionalFormatting>
  <conditionalFormatting sqref="I126:I129">
    <cfRule type="cellIs" dxfId="1665" priority="13" operator="equal">
      <formula>"雨"</formula>
    </cfRule>
    <cfRule type="cellIs" dxfId="1664" priority="14" operator="equal">
      <formula>"休"</formula>
    </cfRule>
  </conditionalFormatting>
  <conditionalFormatting sqref="P126:P129">
    <cfRule type="cellIs" dxfId="1663" priority="11" operator="equal">
      <formula>"雨"</formula>
    </cfRule>
    <cfRule type="cellIs" dxfId="1662" priority="12" operator="equal">
      <formula>"休"</formula>
    </cfRule>
  </conditionalFormatting>
  <conditionalFormatting sqref="W126:W129">
    <cfRule type="cellIs" dxfId="1661" priority="9" operator="equal">
      <formula>"雨"</formula>
    </cfRule>
    <cfRule type="cellIs" dxfId="1660" priority="10" operator="equal">
      <formula>"休"</formula>
    </cfRule>
  </conditionalFormatting>
  <conditionalFormatting sqref="AD126:AD129">
    <cfRule type="cellIs" dxfId="1659" priority="7" operator="equal">
      <formula>"雨"</formula>
    </cfRule>
    <cfRule type="cellIs" dxfId="1658" priority="8" operator="equal">
      <formula>"休"</formula>
    </cfRule>
  </conditionalFormatting>
  <conditionalFormatting sqref="M142:M145">
    <cfRule type="cellIs" dxfId="1657" priority="5" operator="equal">
      <formula>"雨"</formula>
    </cfRule>
    <cfRule type="cellIs" dxfId="1656" priority="6" operator="equal">
      <formula>"休"</formula>
    </cfRule>
  </conditionalFormatting>
  <conditionalFormatting sqref="T142:T145">
    <cfRule type="cellIs" dxfId="1655" priority="3" operator="equal">
      <formula>"雨"</formula>
    </cfRule>
    <cfRule type="cellIs" dxfId="1654" priority="4" operator="equal">
      <formula>"休"</formula>
    </cfRule>
  </conditionalFormatting>
  <conditionalFormatting sqref="AA142:AA145">
    <cfRule type="cellIs" dxfId="1653" priority="1" operator="equal">
      <formula>"雨"</formula>
    </cfRule>
    <cfRule type="cellIs" dxfId="1652" priority="2" operator="equal">
      <formula>"休"</formula>
    </cfRule>
  </conditionalFormatting>
  <dataValidations count="3">
    <dataValidation type="list" allowBlank="1" showInputMessage="1" showErrorMessage="1" sqref="AC158:AH159 Z46:AE47 D174:AH175 D334:AH335 J62:O63 N78:S79 AG46:AH47 AF94:AH95 I110:N111 M126:R127 AF142:AH143 D190:AH191 D206:AH207 D222:AH223 D238:AH239 D254:AH255 D270:AH271 D286:AH287 D302:AH303 D318:AH319 D14:AH15 AC30:AH31 H30:L31 L46:Q47 O30:S31 U30:Z31 X62:AC63 D30:E31 D46:J47 D62:H63 AE62:AH63 S46:X47 D78:E79 U78:Z79 K142:P143 Q62:V63 G78:L79 AB78:AH79 K94:P95 D94:I95 R94:W95 AD110:AH111 P110:U111 D110:G111 D126:D127 Y94:AD95 W110:AB111 F126:K127 T126:Y127 AA126:AH127 D142:I143 R142:W143 D158:F159 H158:M159 O158:T159 V158:AA159 Y142:AD143">
      <formula1>"休"</formula1>
    </dataValidation>
    <dataValidation type="list" showInputMessage="1" showErrorMessage="1" sqref="AB158:AB159 D176:AH177 F30:G31 D336:AH337 W62:W63 AA78:AA79 AE94:AE95 AC110:AC111 Z126:Z127 AE142:AE143 D192:AH193 D208:AH209 D224:AH225 D240:AH241 D256:AH257 D272:AH273 D288:AH289 D304:AH305 D320:AH321 D64:AH65 AA30:AB31 M30:N31 D16:AH17 I62:I63 P62:P63 AD62:AD63 AF46:AF47 F78:F79 T78:T79 M78:M79 D48:AH49 J94:J95 Q94:Q95 X94:X95 D128:AH129 H110:H111 O110:O111 V110:V111 D80:AH81 E126:E127 L126:L127 S126:S127 D96:AH97 J142:J143 Q142:Q143 X142:X143 D112:AH113 G158:G159 N158:N159 U158:U159 D160:AH161 T30:T31 K46:K47 R46:R47 Y46:Y47 D32:AH33 D144:AH145">
      <formula1>"休,雨"</formula1>
    </dataValidation>
    <dataValidation type="list" allowBlank="1" showInputMessage="1" showErrorMessage="1" sqref="D12:AH13 D28:AH29 D44:AH45 D60:AH61 D76:AH77 D92:AH93 D108:AH109 D124:AH125 D140:AH141 D156:AH157 D172:AH173 D188:AH189 D204:AH205 D220:AH221 D236:AH237 D252:AH253 D268:AH269 D284:AH285 D300:AH301 D316:AH317 D332:AH333">
      <formula1>"中止,夏休,冬休"</formula1>
    </dataValidation>
  </dataValidations>
  <hyperlinks>
    <hyperlink ref="A1:A2" location="表紙１!A1" display="表紙１へ戻る"/>
    <hyperlink ref="A1:A3" location="表紙!A1" display="表紙へ戻る"/>
  </hyperlink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in="1" max="35" man="1"/>
    <brk id="295" min="1" max="35"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531"/>
  <sheetViews>
    <sheetView view="pageBreakPreview" zoomScale="55" zoomScaleNormal="70" zoomScaleSheetLayoutView="55" workbookViewId="0">
      <selection activeCell="C10" sqref="C10:D10"/>
    </sheetView>
  </sheetViews>
  <sheetFormatPr defaultColWidth="9" defaultRowHeight="13.5"/>
  <cols>
    <col min="1" max="1" width="9" style="1135"/>
    <col min="2" max="2" width="1.75" style="4528" customWidth="1"/>
    <col min="3" max="3" width="5.375" style="4528" customWidth="1"/>
    <col min="4" max="5" width="7.75" style="4528" customWidth="1"/>
    <col min="6" max="6" width="10" style="4529" customWidth="1"/>
    <col min="7" max="37" width="3.75" style="4529" customWidth="1"/>
    <col min="38" max="38" width="7.125" style="4528" customWidth="1"/>
    <col min="39" max="39" width="7.125" style="4529" customWidth="1"/>
    <col min="40" max="40" width="7.125" style="4528" customWidth="1"/>
    <col min="41" max="41" width="9.75" style="4538" customWidth="1"/>
    <col min="42" max="42" width="9.125" style="4528" customWidth="1"/>
    <col min="43" max="16384" width="9" style="4528"/>
  </cols>
  <sheetData>
    <row r="1" spans="1:45" ht="18.75">
      <c r="A1" s="1761" t="s">
        <v>755</v>
      </c>
      <c r="B1" s="4526" t="s">
        <v>2093</v>
      </c>
      <c r="C1" s="4527"/>
      <c r="Q1" s="4530"/>
      <c r="AJ1" s="4531"/>
      <c r="AK1" s="4531"/>
      <c r="AL1" s="4531"/>
      <c r="AM1" s="4531"/>
      <c r="AN1" s="4532"/>
      <c r="AO1" s="4533"/>
      <c r="AP1" s="4534" t="s">
        <v>2140</v>
      </c>
    </row>
    <row r="2" spans="1:45" ht="18.75">
      <c r="A2" s="1761"/>
      <c r="C2" s="4527"/>
      <c r="Q2" s="4530"/>
      <c r="AJ2" s="4528"/>
      <c r="AK2" s="4535"/>
      <c r="AL2" s="4535"/>
      <c r="AM2" s="4535" t="s">
        <v>1922</v>
      </c>
      <c r="AN2" s="4536" t="s">
        <v>1944</v>
      </c>
      <c r="AO2" s="4536"/>
      <c r="AP2" s="4536"/>
    </row>
    <row r="3" spans="1:45" ht="18.75">
      <c r="A3" s="1761"/>
      <c r="C3" s="4527"/>
      <c r="Q3" s="4530"/>
      <c r="AM3" s="4537"/>
    </row>
    <row r="4" spans="1:45" ht="19.5" thickBot="1">
      <c r="C4" s="4527"/>
      <c r="Q4" s="4530"/>
      <c r="AM4" s="4537"/>
      <c r="AN4" s="4539" t="s">
        <v>1943</v>
      </c>
      <c r="AO4" s="4539"/>
      <c r="AP4" s="4539"/>
    </row>
    <row r="5" spans="1:45" s="4540" customFormat="1" ht="13.5" customHeight="1">
      <c r="A5" s="1135"/>
      <c r="C5" s="4541" t="s">
        <v>2092</v>
      </c>
      <c r="D5" s="4541"/>
      <c r="F5" s="4529" t="s">
        <v>2024</v>
      </c>
      <c r="G5" s="4542" t="s">
        <v>1914</v>
      </c>
      <c r="H5" s="4542"/>
      <c r="I5" s="4542"/>
      <c r="J5" s="4542"/>
      <c r="K5" s="4542"/>
      <c r="L5" s="4542"/>
      <c r="M5" s="4542"/>
      <c r="N5" s="4542"/>
      <c r="O5" s="4543"/>
      <c r="P5" s="4544"/>
      <c r="Q5" s="4545" t="s">
        <v>2072</v>
      </c>
      <c r="R5" s="4546"/>
      <c r="S5" s="4546"/>
      <c r="T5" s="4546"/>
      <c r="U5" s="4546"/>
      <c r="V5" s="4547" t="e">
        <f>IF(AP8&lt;0.285,"未達成","達成")</f>
        <v>#DIV/0!</v>
      </c>
      <c r="W5" s="4547"/>
      <c r="X5" s="4547"/>
      <c r="Y5" s="4548"/>
      <c r="AB5" s="4549" t="s">
        <v>2071</v>
      </c>
      <c r="AC5" s="4549"/>
      <c r="AD5" s="4550" t="s">
        <v>2049</v>
      </c>
      <c r="AE5" s="4550"/>
      <c r="AF5" s="4550"/>
      <c r="AG5" s="4550"/>
      <c r="AH5" s="4550" t="s">
        <v>2046</v>
      </c>
      <c r="AI5" s="4550"/>
      <c r="AJ5" s="4550"/>
      <c r="AK5" s="4550"/>
      <c r="AL5" s="4551" t="s">
        <v>1896</v>
      </c>
      <c r="AM5" s="4552" t="s">
        <v>1945</v>
      </c>
      <c r="AN5" s="4551" t="s">
        <v>1920</v>
      </c>
      <c r="AO5" s="4553" t="s">
        <v>1942</v>
      </c>
      <c r="AP5" s="4551" t="s">
        <v>2070</v>
      </c>
      <c r="AQ5" s="4532"/>
      <c r="AR5" s="4532"/>
      <c r="AS5" s="4532"/>
    </row>
    <row r="6" spans="1:45" s="4532" customFormat="1" ht="13.5" customHeight="1">
      <c r="A6" s="1135"/>
      <c r="C6" s="4541" t="s">
        <v>2069</v>
      </c>
      <c r="D6" s="4541"/>
      <c r="F6" s="4529" t="s">
        <v>2024</v>
      </c>
      <c r="G6" s="4554" t="s">
        <v>1901</v>
      </c>
      <c r="H6" s="4554"/>
      <c r="I6" s="4554"/>
      <c r="J6" s="4554"/>
      <c r="K6" s="4555"/>
      <c r="L6" s="4556"/>
      <c r="M6" s="4557"/>
      <c r="N6" s="4557"/>
      <c r="O6" s="4558"/>
      <c r="P6" s="4559"/>
      <c r="Q6" s="4560"/>
      <c r="R6" s="4561"/>
      <c r="S6" s="4561"/>
      <c r="T6" s="4561"/>
      <c r="U6" s="4561"/>
      <c r="V6" s="4562"/>
      <c r="W6" s="4562"/>
      <c r="X6" s="4562"/>
      <c r="Y6" s="4563"/>
      <c r="AA6" s="4564"/>
      <c r="AB6" s="4549"/>
      <c r="AC6" s="4549"/>
      <c r="AD6" s="4550"/>
      <c r="AE6" s="4550"/>
      <c r="AF6" s="4550"/>
      <c r="AG6" s="4550"/>
      <c r="AH6" s="4550"/>
      <c r="AI6" s="4550"/>
      <c r="AJ6" s="4550"/>
      <c r="AK6" s="4550"/>
      <c r="AL6" s="4551"/>
      <c r="AM6" s="4552"/>
      <c r="AN6" s="4551"/>
      <c r="AO6" s="4553"/>
      <c r="AP6" s="4551"/>
    </row>
    <row r="7" spans="1:45" s="4532" customFormat="1" ht="13.5" customHeight="1">
      <c r="A7" s="1135"/>
      <c r="C7" s="4541" t="s">
        <v>2091</v>
      </c>
      <c r="D7" s="4541"/>
      <c r="F7" s="4529" t="s">
        <v>2024</v>
      </c>
      <c r="G7" s="4565"/>
      <c r="H7" s="4565"/>
      <c r="I7" s="4565"/>
      <c r="J7" s="4565"/>
      <c r="K7" s="4566"/>
      <c r="L7" s="4556"/>
      <c r="M7" s="4557"/>
      <c r="N7" s="4557"/>
      <c r="O7" s="4558"/>
      <c r="P7" s="4567"/>
      <c r="Q7" s="4560" t="s">
        <v>2067</v>
      </c>
      <c r="R7" s="4561"/>
      <c r="S7" s="4561"/>
      <c r="T7" s="4561"/>
      <c r="U7" s="4561"/>
      <c r="V7" s="4568" t="str">
        <f>IF(COUNTIF(AP24:AP525,"NG")&gt;=1,"未達成","達成")</f>
        <v>達成</v>
      </c>
      <c r="W7" s="4568"/>
      <c r="X7" s="4568"/>
      <c r="Y7" s="4569"/>
      <c r="Z7" s="4564"/>
      <c r="AA7" s="4564"/>
      <c r="AB7" s="4549"/>
      <c r="AC7" s="4549"/>
      <c r="AD7" s="4550"/>
      <c r="AE7" s="4550"/>
      <c r="AF7" s="4550"/>
      <c r="AG7" s="4550"/>
      <c r="AH7" s="4550"/>
      <c r="AI7" s="4550"/>
      <c r="AJ7" s="4550"/>
      <c r="AK7" s="4550"/>
      <c r="AL7" s="4570" t="s">
        <v>2064</v>
      </c>
      <c r="AM7" s="4571" t="s">
        <v>2090</v>
      </c>
      <c r="AN7" s="4572" t="s">
        <v>2086</v>
      </c>
      <c r="AO7" s="4573" t="s">
        <v>2048</v>
      </c>
      <c r="AP7" s="4570" t="s">
        <v>1949</v>
      </c>
    </row>
    <row r="8" spans="1:45" s="4532" customFormat="1" ht="13.5" customHeight="1" thickBot="1">
      <c r="A8" s="1135"/>
      <c r="C8" s="4574"/>
      <c r="D8" s="4575"/>
      <c r="F8" s="4576"/>
      <c r="G8" s="4577"/>
      <c r="H8" s="4575"/>
      <c r="I8" s="4556"/>
      <c r="J8" s="4578"/>
      <c r="K8" s="4578"/>
      <c r="L8" s="4556"/>
      <c r="M8" s="4578"/>
      <c r="N8" s="4578"/>
      <c r="O8" s="4558"/>
      <c r="Q8" s="4594"/>
      <c r="R8" s="4595"/>
      <c r="S8" s="4595"/>
      <c r="T8" s="4595"/>
      <c r="U8" s="4595"/>
      <c r="V8" s="4596"/>
      <c r="W8" s="4596"/>
      <c r="X8" s="4596"/>
      <c r="Y8" s="4597"/>
      <c r="AB8" s="4579" t="s">
        <v>1919</v>
      </c>
      <c r="AC8" s="4579"/>
      <c r="AD8" s="4580" t="s">
        <v>1918</v>
      </c>
      <c r="AE8" s="4580"/>
      <c r="AF8" s="4580"/>
      <c r="AG8" s="4580"/>
      <c r="AH8" s="4581" t="s">
        <v>2033</v>
      </c>
      <c r="AI8" s="4581"/>
      <c r="AJ8" s="4581"/>
      <c r="AK8" s="4581"/>
      <c r="AL8" s="4582">
        <f t="shared" ref="AL8:AN13" si="0">IFERROR((AL29+AL53+AL77+AL101+AL125+AL149+AL173+AL197+AL221+AL245+AL269+AL293+AL317+AL341+AL365+AL389+AL413+AL437+AL461+AL485+AL509),"")</f>
        <v>0</v>
      </c>
      <c r="AM8" s="4582">
        <f t="shared" si="0"/>
        <v>0</v>
      </c>
      <c r="AN8" s="4582">
        <f t="shared" si="0"/>
        <v>0</v>
      </c>
      <c r="AO8" s="4583" t="str">
        <f t="shared" ref="AO8:AO21" si="1">IFERROR(ROUND(AN8/AL8,3),"")</f>
        <v/>
      </c>
      <c r="AP8" s="4584" t="e">
        <f>ROUND(AVERAGE(AO8:AO21),3)</f>
        <v>#DIV/0!</v>
      </c>
    </row>
    <row r="9" spans="1:45" s="4532" customFormat="1" ht="13.5" customHeight="1">
      <c r="A9" s="1135"/>
      <c r="C9" s="4585" t="s">
        <v>1904</v>
      </c>
      <c r="D9" s="4585"/>
      <c r="F9" s="4529" t="s">
        <v>2024</v>
      </c>
      <c r="G9" s="4586" t="e">
        <f>+G7-G6+1</f>
        <v>#VALUE!</v>
      </c>
      <c r="H9" s="4586"/>
      <c r="I9" s="4586"/>
      <c r="J9" s="4587"/>
      <c r="K9" s="4578"/>
      <c r="L9" s="4556"/>
      <c r="M9" s="4578"/>
      <c r="N9" s="4578"/>
      <c r="O9" s="4558"/>
      <c r="P9" s="4588"/>
      <c r="Z9" s="4589"/>
      <c r="AB9" s="4579"/>
      <c r="AC9" s="4579"/>
      <c r="AD9" s="4580"/>
      <c r="AE9" s="4580"/>
      <c r="AF9" s="4580"/>
      <c r="AG9" s="4580"/>
      <c r="AH9" s="4590" t="s">
        <v>2031</v>
      </c>
      <c r="AI9" s="4590"/>
      <c r="AJ9" s="4590"/>
      <c r="AK9" s="4590"/>
      <c r="AL9" s="4591">
        <f t="shared" si="0"/>
        <v>0</v>
      </c>
      <c r="AM9" s="4591">
        <f t="shared" si="0"/>
        <v>0</v>
      </c>
      <c r="AN9" s="4591">
        <f t="shared" si="0"/>
        <v>0</v>
      </c>
      <c r="AO9" s="4592" t="str">
        <f t="shared" si="1"/>
        <v/>
      </c>
      <c r="AP9" s="4584"/>
    </row>
    <row r="10" spans="1:45" s="4532" customFormat="1" ht="13.5" customHeight="1">
      <c r="A10" s="1135"/>
      <c r="C10" s="4593"/>
      <c r="L10" s="4558"/>
      <c r="M10" s="4588"/>
      <c r="N10" s="4588"/>
      <c r="O10" s="4558"/>
      <c r="P10" s="4588"/>
      <c r="Q10" s="4588"/>
      <c r="R10" s="4558"/>
      <c r="S10" s="4598"/>
      <c r="T10" s="4598"/>
      <c r="U10" s="4599"/>
      <c r="V10" s="4599"/>
      <c r="W10" s="4599"/>
      <c r="X10" s="4531"/>
      <c r="Y10" s="4589"/>
      <c r="Z10" s="4589"/>
      <c r="AB10" s="4579"/>
      <c r="AC10" s="4579"/>
      <c r="AD10" s="4580"/>
      <c r="AE10" s="4580"/>
      <c r="AF10" s="4580"/>
      <c r="AG10" s="4580"/>
      <c r="AH10" s="4590" t="s">
        <v>2038</v>
      </c>
      <c r="AI10" s="4590"/>
      <c r="AJ10" s="4590"/>
      <c r="AK10" s="4590"/>
      <c r="AL10" s="4591">
        <f t="shared" si="0"/>
        <v>0</v>
      </c>
      <c r="AM10" s="4591">
        <f t="shared" si="0"/>
        <v>0</v>
      </c>
      <c r="AN10" s="4591">
        <f t="shared" si="0"/>
        <v>0</v>
      </c>
      <c r="AO10" s="4592" t="str">
        <f t="shared" si="1"/>
        <v/>
      </c>
      <c r="AP10" s="4584"/>
    </row>
    <row r="11" spans="1:45" s="4532" customFormat="1" ht="13.5" customHeight="1">
      <c r="A11" s="1135"/>
      <c r="C11" s="4593"/>
      <c r="D11" s="4559"/>
      <c r="E11" s="4559"/>
      <c r="F11" s="4576"/>
      <c r="G11" s="4576"/>
      <c r="H11" s="4576"/>
      <c r="I11" s="4558"/>
      <c r="J11" s="4588"/>
      <c r="K11" s="4588"/>
      <c r="L11" s="4558"/>
      <c r="M11" s="4588"/>
      <c r="N11" s="4588"/>
      <c r="O11" s="4558"/>
      <c r="P11" s="4588"/>
      <c r="Q11" s="4588"/>
      <c r="R11" s="4558"/>
      <c r="S11" s="4598"/>
      <c r="T11" s="4598"/>
      <c r="U11" s="4599"/>
      <c r="V11" s="4599"/>
      <c r="W11" s="4599"/>
      <c r="X11" s="4531"/>
      <c r="Y11" s="4589"/>
      <c r="Z11" s="4589"/>
      <c r="AB11" s="4579"/>
      <c r="AC11" s="4579"/>
      <c r="AD11" s="4580"/>
      <c r="AE11" s="4580"/>
      <c r="AF11" s="4580"/>
      <c r="AG11" s="4580"/>
      <c r="AH11" s="4590" t="s">
        <v>2037</v>
      </c>
      <c r="AI11" s="4590"/>
      <c r="AJ11" s="4590"/>
      <c r="AK11" s="4590"/>
      <c r="AL11" s="4591">
        <f t="shared" si="0"/>
        <v>0</v>
      </c>
      <c r="AM11" s="4591">
        <f t="shared" si="0"/>
        <v>0</v>
      </c>
      <c r="AN11" s="4591">
        <f t="shared" si="0"/>
        <v>0</v>
      </c>
      <c r="AO11" s="4592" t="str">
        <f t="shared" si="1"/>
        <v/>
      </c>
      <c r="AP11" s="4584"/>
    </row>
    <row r="12" spans="1:45" s="4532" customFormat="1" ht="13.5" customHeight="1">
      <c r="A12" s="1135"/>
      <c r="C12" s="4593"/>
      <c r="D12" s="4559"/>
      <c r="E12" s="4559"/>
      <c r="F12" s="4576"/>
      <c r="G12" s="4576"/>
      <c r="H12" s="4576"/>
      <c r="I12" s="4558"/>
      <c r="J12" s="4588"/>
      <c r="K12" s="4588"/>
      <c r="L12" s="4558"/>
      <c r="M12" s="4588"/>
      <c r="N12" s="4588"/>
      <c r="O12" s="4558"/>
      <c r="P12" s="4588"/>
      <c r="Q12" s="4588"/>
      <c r="R12" s="4558"/>
      <c r="S12" s="4598"/>
      <c r="T12" s="4598"/>
      <c r="U12" s="4599"/>
      <c r="V12" s="4599"/>
      <c r="W12" s="4599"/>
      <c r="X12" s="4531"/>
      <c r="Y12" s="4531"/>
      <c r="Z12" s="4531"/>
      <c r="AB12" s="4579"/>
      <c r="AC12" s="4579"/>
      <c r="AD12" s="4580"/>
      <c r="AE12" s="4580"/>
      <c r="AF12" s="4580"/>
      <c r="AG12" s="4580"/>
      <c r="AH12" s="4600" t="s">
        <v>2036</v>
      </c>
      <c r="AI12" s="4600"/>
      <c r="AJ12" s="4600"/>
      <c r="AK12" s="4600"/>
      <c r="AL12" s="4591">
        <f t="shared" si="0"/>
        <v>0</v>
      </c>
      <c r="AM12" s="4591">
        <f t="shared" si="0"/>
        <v>0</v>
      </c>
      <c r="AN12" s="4591">
        <f t="shared" si="0"/>
        <v>0</v>
      </c>
      <c r="AO12" s="4592" t="str">
        <f t="shared" si="1"/>
        <v/>
      </c>
      <c r="AP12" s="4584"/>
    </row>
    <row r="13" spans="1:45" s="4532" customFormat="1" ht="13.5" customHeight="1">
      <c r="A13" s="1135"/>
      <c r="C13" s="4593"/>
      <c r="D13" s="4559"/>
      <c r="E13" s="4559"/>
      <c r="F13" s="4576"/>
      <c r="G13" s="4576"/>
      <c r="H13" s="4576"/>
      <c r="I13" s="4558"/>
      <c r="J13" s="4588"/>
      <c r="K13" s="4588"/>
      <c r="L13" s="4558"/>
      <c r="M13" s="4588"/>
      <c r="N13" s="4588"/>
      <c r="O13" s="4558"/>
      <c r="P13" s="4588"/>
      <c r="Q13" s="4588"/>
      <c r="R13" s="4558"/>
      <c r="S13" s="4598"/>
      <c r="T13" s="4598"/>
      <c r="U13" s="4599"/>
      <c r="V13" s="4599"/>
      <c r="W13" s="4599"/>
      <c r="X13" s="4531"/>
      <c r="Y13" s="4531"/>
      <c r="Z13" s="4531"/>
      <c r="AB13" s="4579"/>
      <c r="AC13" s="4579"/>
      <c r="AD13" s="4580"/>
      <c r="AE13" s="4580"/>
      <c r="AF13" s="4580"/>
      <c r="AG13" s="4580"/>
      <c r="AH13" s="4601"/>
      <c r="AI13" s="4601"/>
      <c r="AJ13" s="4601"/>
      <c r="AK13" s="4601"/>
      <c r="AL13" s="4602" t="str">
        <f t="shared" si="0"/>
        <v/>
      </c>
      <c r="AM13" s="4603" t="str">
        <f t="shared" si="0"/>
        <v/>
      </c>
      <c r="AN13" s="4603" t="str">
        <f t="shared" si="0"/>
        <v/>
      </c>
      <c r="AO13" s="4604" t="str">
        <f t="shared" si="1"/>
        <v/>
      </c>
      <c r="AP13" s="4584"/>
    </row>
    <row r="14" spans="1:45" s="4532" customFormat="1" ht="13.5" customHeight="1">
      <c r="A14" s="1135"/>
      <c r="C14" s="4593"/>
      <c r="D14" s="4559"/>
      <c r="E14" s="4559"/>
      <c r="F14" s="4576"/>
      <c r="G14" s="4576"/>
      <c r="H14" s="4576"/>
      <c r="I14" s="4558"/>
      <c r="J14" s="4588"/>
      <c r="K14" s="4588"/>
      <c r="L14" s="4558"/>
      <c r="M14" s="4588"/>
      <c r="N14" s="4588"/>
      <c r="O14" s="4558"/>
      <c r="P14" s="4588"/>
      <c r="Q14" s="4588"/>
      <c r="R14" s="4558"/>
      <c r="S14" s="4598"/>
      <c r="T14" s="4598"/>
      <c r="U14" s="4599"/>
      <c r="V14" s="4599"/>
      <c r="W14" s="4599"/>
      <c r="X14" s="4531"/>
      <c r="Y14" s="4531"/>
      <c r="AB14" s="4550" t="s">
        <v>1917</v>
      </c>
      <c r="AC14" s="4550"/>
      <c r="AD14" s="4605" t="s">
        <v>1916</v>
      </c>
      <c r="AE14" s="4605"/>
      <c r="AF14" s="4605"/>
      <c r="AG14" s="4605"/>
      <c r="AH14" s="4606" t="s">
        <v>2033</v>
      </c>
      <c r="AI14" s="4606"/>
      <c r="AJ14" s="4606"/>
      <c r="AK14" s="4607"/>
      <c r="AL14" s="4582">
        <f t="shared" ref="AL14:AN17" si="2">IFERROR((AL36+AL60+AL84+AL108+AL132+AL156+AL180+AL204+AL228+AL252+AL276+AL300+AL324+AL348+AL372+AL396+AL420+AL444+AL468+AL492+AL516),"")</f>
        <v>0</v>
      </c>
      <c r="AM14" s="4582">
        <f t="shared" si="2"/>
        <v>0</v>
      </c>
      <c r="AN14" s="4582">
        <f t="shared" si="2"/>
        <v>0</v>
      </c>
      <c r="AO14" s="4583" t="str">
        <f t="shared" si="1"/>
        <v/>
      </c>
      <c r="AP14" s="4584"/>
    </row>
    <row r="15" spans="1:45" s="4532" customFormat="1" ht="13.5" customHeight="1">
      <c r="A15" s="1135"/>
      <c r="C15" s="4593"/>
      <c r="D15" s="4559"/>
      <c r="E15" s="4559"/>
      <c r="F15" s="4576"/>
      <c r="G15" s="4576"/>
      <c r="H15" s="4576"/>
      <c r="I15" s="4558"/>
      <c r="J15" s="4588"/>
      <c r="K15" s="4588"/>
      <c r="L15" s="4558"/>
      <c r="M15" s="4588"/>
      <c r="N15" s="4588"/>
      <c r="O15" s="4558"/>
      <c r="P15" s="4588"/>
      <c r="Q15" s="4588"/>
      <c r="R15" s="4558"/>
      <c r="S15" s="4598"/>
      <c r="T15" s="4598"/>
      <c r="U15" s="4599"/>
      <c r="V15" s="4599"/>
      <c r="W15" s="4599"/>
      <c r="X15" s="4531"/>
      <c r="Y15" s="4531"/>
      <c r="Z15" s="4531"/>
      <c r="AB15" s="4550"/>
      <c r="AC15" s="4550"/>
      <c r="AD15" s="4605"/>
      <c r="AE15" s="4605"/>
      <c r="AF15" s="4605"/>
      <c r="AG15" s="4605"/>
      <c r="AH15" s="4608" t="s">
        <v>2031</v>
      </c>
      <c r="AI15" s="4609"/>
      <c r="AJ15" s="4609"/>
      <c r="AK15" s="4610"/>
      <c r="AL15" s="4591">
        <f t="shared" si="2"/>
        <v>0</v>
      </c>
      <c r="AM15" s="4591">
        <f t="shared" si="2"/>
        <v>0</v>
      </c>
      <c r="AN15" s="4591">
        <f t="shared" si="2"/>
        <v>0</v>
      </c>
      <c r="AO15" s="4592" t="str">
        <f t="shared" si="1"/>
        <v/>
      </c>
      <c r="AP15" s="4584"/>
    </row>
    <row r="16" spans="1:45" s="4532" customFormat="1" ht="13.5" customHeight="1">
      <c r="A16" s="1135"/>
      <c r="C16" s="4593"/>
      <c r="D16" s="4559"/>
      <c r="E16" s="4559"/>
      <c r="F16" s="4576"/>
      <c r="G16" s="4576"/>
      <c r="H16" s="4576"/>
      <c r="I16" s="4558"/>
      <c r="J16" s="4588"/>
      <c r="K16" s="4588"/>
      <c r="L16" s="4558"/>
      <c r="M16" s="4588"/>
      <c r="N16" s="4588"/>
      <c r="O16" s="4558"/>
      <c r="P16" s="4588"/>
      <c r="Q16" s="4588"/>
      <c r="R16" s="4558"/>
      <c r="S16" s="4598"/>
      <c r="T16" s="4598"/>
      <c r="U16" s="4599"/>
      <c r="V16" s="4599"/>
      <c r="W16" s="4599"/>
      <c r="X16" s="4531"/>
      <c r="Y16" s="4531"/>
      <c r="Z16" s="4531"/>
      <c r="AB16" s="4550"/>
      <c r="AC16" s="4550"/>
      <c r="AD16" s="4605"/>
      <c r="AE16" s="4605"/>
      <c r="AF16" s="4605"/>
      <c r="AG16" s="4605"/>
      <c r="AH16" s="4608"/>
      <c r="AI16" s="4609"/>
      <c r="AJ16" s="4609"/>
      <c r="AK16" s="4610"/>
      <c r="AL16" s="4591" t="str">
        <f t="shared" si="2"/>
        <v/>
      </c>
      <c r="AM16" s="4591" t="str">
        <f t="shared" si="2"/>
        <v/>
      </c>
      <c r="AN16" s="4591" t="str">
        <f t="shared" si="2"/>
        <v/>
      </c>
      <c r="AO16" s="4592" t="str">
        <f t="shared" si="1"/>
        <v/>
      </c>
      <c r="AP16" s="4584"/>
    </row>
    <row r="17" spans="1:45" s="4532" customFormat="1" ht="13.5" customHeight="1">
      <c r="A17" s="1135"/>
      <c r="C17" s="4593"/>
      <c r="D17" s="4559"/>
      <c r="E17" s="4559"/>
      <c r="F17" s="4576"/>
      <c r="G17" s="4576"/>
      <c r="H17" s="4576"/>
      <c r="I17" s="4558"/>
      <c r="J17" s="4588"/>
      <c r="K17" s="4588"/>
      <c r="L17" s="4558"/>
      <c r="M17" s="4588"/>
      <c r="N17" s="4588"/>
      <c r="O17" s="4558"/>
      <c r="P17" s="4588"/>
      <c r="Q17" s="4588"/>
      <c r="R17" s="4558"/>
      <c r="S17" s="4598"/>
      <c r="T17" s="4598"/>
      <c r="U17" s="4599"/>
      <c r="V17" s="4599"/>
      <c r="W17" s="4599"/>
      <c r="X17" s="4531"/>
      <c r="Y17" s="4531"/>
      <c r="Z17" s="4531"/>
      <c r="AB17" s="4550"/>
      <c r="AC17" s="4550"/>
      <c r="AD17" s="4605"/>
      <c r="AE17" s="4605"/>
      <c r="AF17" s="4605"/>
      <c r="AG17" s="4605"/>
      <c r="AH17" s="4601"/>
      <c r="AI17" s="4601"/>
      <c r="AJ17" s="4601"/>
      <c r="AK17" s="4601"/>
      <c r="AL17" s="4603" t="str">
        <f t="shared" si="2"/>
        <v/>
      </c>
      <c r="AM17" s="4603" t="str">
        <f t="shared" si="2"/>
        <v/>
      </c>
      <c r="AN17" s="4603" t="str">
        <f t="shared" si="2"/>
        <v/>
      </c>
      <c r="AO17" s="4604" t="str">
        <f t="shared" si="1"/>
        <v/>
      </c>
      <c r="AP17" s="4584"/>
    </row>
    <row r="18" spans="1:45" s="4532" customFormat="1" ht="13.5" customHeight="1">
      <c r="A18" s="1135"/>
      <c r="C18" s="4593"/>
      <c r="D18" s="4559"/>
      <c r="E18" s="4559"/>
      <c r="F18" s="4576"/>
      <c r="G18" s="4576"/>
      <c r="H18" s="4576"/>
      <c r="I18" s="4558"/>
      <c r="J18" s="4588"/>
      <c r="K18" s="4588"/>
      <c r="L18" s="4558"/>
      <c r="M18" s="4588"/>
      <c r="N18" s="4588"/>
      <c r="O18" s="4558"/>
      <c r="P18" s="4588"/>
      <c r="Q18" s="4588"/>
      <c r="R18" s="4558"/>
      <c r="S18" s="4598"/>
      <c r="T18" s="4598"/>
      <c r="U18" s="4599"/>
      <c r="V18" s="4599"/>
      <c r="W18" s="4599"/>
      <c r="X18" s="4531"/>
      <c r="Y18" s="4531"/>
      <c r="Z18" s="4531"/>
      <c r="AB18" s="4550"/>
      <c r="AC18" s="4550"/>
      <c r="AD18" s="4605" t="s">
        <v>1915</v>
      </c>
      <c r="AE18" s="4605"/>
      <c r="AF18" s="4605"/>
      <c r="AG18" s="4605"/>
      <c r="AH18" s="4605" t="s">
        <v>2031</v>
      </c>
      <c r="AI18" s="4605"/>
      <c r="AJ18" s="4605"/>
      <c r="AK18" s="4605"/>
      <c r="AL18" s="4582">
        <f t="shared" ref="AL18:AN21" si="3">IFERROR((AL41+AL65+AL89+AL113+AL137+AL161+AL185+AL209+AL233+AL257+AL281+AL305+AL329+AL353+AL377+AL401+AL425+AL449+AL473+AL497+AL521),"")</f>
        <v>0</v>
      </c>
      <c r="AM18" s="4582">
        <f t="shared" si="3"/>
        <v>0</v>
      </c>
      <c r="AN18" s="4582">
        <f t="shared" si="3"/>
        <v>0</v>
      </c>
      <c r="AO18" s="4583" t="str">
        <f t="shared" si="1"/>
        <v/>
      </c>
      <c r="AP18" s="4584"/>
    </row>
    <row r="19" spans="1:45" s="4532" customFormat="1" ht="13.5" customHeight="1">
      <c r="A19" s="1135"/>
      <c r="C19" s="4593"/>
      <c r="D19" s="4559"/>
      <c r="E19" s="4559"/>
      <c r="F19" s="4576"/>
      <c r="G19" s="4576"/>
      <c r="H19" s="4576"/>
      <c r="I19" s="4558"/>
      <c r="J19" s="4588"/>
      <c r="K19" s="4588"/>
      <c r="L19" s="4558"/>
      <c r="M19" s="4588"/>
      <c r="N19" s="4588"/>
      <c r="O19" s="4558"/>
      <c r="P19" s="4588"/>
      <c r="Q19" s="4588"/>
      <c r="R19" s="4558"/>
      <c r="S19" s="4598"/>
      <c r="T19" s="4598"/>
      <c r="U19" s="4599"/>
      <c r="V19" s="4599"/>
      <c r="W19" s="4599"/>
      <c r="X19" s="4531"/>
      <c r="Y19" s="4531"/>
      <c r="Z19" s="4531"/>
      <c r="AA19" s="4531"/>
      <c r="AB19" s="4550"/>
      <c r="AC19" s="4550"/>
      <c r="AD19" s="4605"/>
      <c r="AE19" s="4605"/>
      <c r="AF19" s="4605"/>
      <c r="AG19" s="4605"/>
      <c r="AH19" s="4605"/>
      <c r="AI19" s="4605"/>
      <c r="AJ19" s="4605"/>
      <c r="AK19" s="4605"/>
      <c r="AL19" s="4591" t="str">
        <f t="shared" si="3"/>
        <v/>
      </c>
      <c r="AM19" s="4591" t="str">
        <f t="shared" si="3"/>
        <v/>
      </c>
      <c r="AN19" s="4591" t="str">
        <f t="shared" si="3"/>
        <v/>
      </c>
      <c r="AO19" s="4592" t="str">
        <f t="shared" si="1"/>
        <v/>
      </c>
      <c r="AP19" s="4584"/>
    </row>
    <row r="20" spans="1:45" s="4532" customFormat="1" ht="13.5" customHeight="1">
      <c r="A20" s="1135"/>
      <c r="C20" s="4593"/>
      <c r="D20" s="4559"/>
      <c r="E20" s="4559"/>
      <c r="F20" s="4576"/>
      <c r="G20" s="4576"/>
      <c r="H20" s="4576"/>
      <c r="I20" s="4558"/>
      <c r="J20" s="4588"/>
      <c r="K20" s="4588"/>
      <c r="L20" s="4558"/>
      <c r="M20" s="4588"/>
      <c r="N20" s="4588"/>
      <c r="O20" s="4558"/>
      <c r="P20" s="4588"/>
      <c r="Q20" s="4588"/>
      <c r="R20" s="4558"/>
      <c r="S20" s="4598"/>
      <c r="T20" s="4598"/>
      <c r="U20" s="4599"/>
      <c r="V20" s="4599"/>
      <c r="W20" s="4599"/>
      <c r="X20" s="4611"/>
      <c r="Y20" s="4611"/>
      <c r="Z20" s="4611"/>
      <c r="AA20" s="4611"/>
      <c r="AB20" s="4550"/>
      <c r="AC20" s="4550"/>
      <c r="AD20" s="4605"/>
      <c r="AE20" s="4605"/>
      <c r="AF20" s="4605"/>
      <c r="AG20" s="4605"/>
      <c r="AH20" s="4605"/>
      <c r="AI20" s="4605"/>
      <c r="AJ20" s="4605"/>
      <c r="AK20" s="4605"/>
      <c r="AL20" s="4591" t="str">
        <f t="shared" si="3"/>
        <v/>
      </c>
      <c r="AM20" s="4591" t="str">
        <f t="shared" si="3"/>
        <v/>
      </c>
      <c r="AN20" s="4591" t="str">
        <f t="shared" si="3"/>
        <v/>
      </c>
      <c r="AO20" s="4592" t="str">
        <f t="shared" si="1"/>
        <v/>
      </c>
      <c r="AP20" s="4584"/>
    </row>
    <row r="21" spans="1:45" s="4532" customFormat="1" ht="13.5" customHeight="1">
      <c r="A21" s="1135"/>
      <c r="C21" s="4593"/>
      <c r="D21" s="4559"/>
      <c r="E21" s="4559"/>
      <c r="F21" s="4576"/>
      <c r="G21" s="4576"/>
      <c r="H21" s="4576"/>
      <c r="I21" s="4558"/>
      <c r="J21" s="4588"/>
      <c r="K21" s="4588"/>
      <c r="L21" s="4558"/>
      <c r="M21" s="4588"/>
      <c r="N21" s="4588"/>
      <c r="O21" s="4558"/>
      <c r="P21" s="4588"/>
      <c r="Q21" s="4588"/>
      <c r="R21" s="4558"/>
      <c r="S21" s="4598"/>
      <c r="T21" s="4598"/>
      <c r="U21" s="4599"/>
      <c r="V21" s="4599"/>
      <c r="W21" s="4599"/>
      <c r="X21" s="4611"/>
      <c r="Y21" s="4611"/>
      <c r="Z21" s="4611"/>
      <c r="AA21" s="4611"/>
      <c r="AB21" s="4550"/>
      <c r="AC21" s="4550"/>
      <c r="AD21" s="4605"/>
      <c r="AE21" s="4605"/>
      <c r="AF21" s="4605"/>
      <c r="AG21" s="4605"/>
      <c r="AH21" s="4605"/>
      <c r="AI21" s="4605"/>
      <c r="AJ21" s="4605"/>
      <c r="AK21" s="4605"/>
      <c r="AL21" s="4612" t="str">
        <f t="shared" si="3"/>
        <v/>
      </c>
      <c r="AM21" s="4612" t="str">
        <f t="shared" si="3"/>
        <v/>
      </c>
      <c r="AN21" s="4612" t="str">
        <f t="shared" si="3"/>
        <v/>
      </c>
      <c r="AO21" s="4613" t="str">
        <f t="shared" si="1"/>
        <v/>
      </c>
      <c r="AP21" s="4584"/>
    </row>
    <row r="22" spans="1:45" ht="18" customHeight="1">
      <c r="F22" s="4614"/>
      <c r="G22" s="4614"/>
      <c r="H22" s="4614"/>
      <c r="I22" s="4614"/>
      <c r="K22" s="4615"/>
      <c r="L22" s="4615"/>
      <c r="M22" s="4615"/>
      <c r="N22" s="4615"/>
      <c r="O22" s="4616"/>
      <c r="P22" s="4617"/>
      <c r="Q22" s="4617"/>
      <c r="R22" s="4617"/>
      <c r="T22" s="4618"/>
      <c r="U22" s="4618"/>
      <c r="V22" s="4618"/>
      <c r="AE22" s="4619"/>
      <c r="AF22" s="4620"/>
      <c r="AG22" s="4620"/>
      <c r="AH22" s="4620"/>
      <c r="AI22" s="4620"/>
      <c r="AJ22" s="4620"/>
      <c r="AK22" s="4620"/>
      <c r="AL22" s="4620"/>
      <c r="AM22" s="4621"/>
    </row>
    <row r="23" spans="1:45" ht="13.5" hidden="1" customHeight="1">
      <c r="G23" s="4528" t="e">
        <f>YEAR(G6)</f>
        <v>#VALUE!</v>
      </c>
      <c r="H23" s="4528" t="e">
        <f>MONTH(G6)</f>
        <v>#VALUE!</v>
      </c>
      <c r="I23" s="4528"/>
      <c r="J23" s="4622" t="e">
        <f>DATE(G23,H23,1)</f>
        <v>#VALUE!</v>
      </c>
      <c r="AA23" s="4623"/>
      <c r="AB23" s="4623"/>
      <c r="AC23" s="4623"/>
      <c r="AD23" s="4623"/>
      <c r="AE23" s="4623"/>
      <c r="AF23" s="4623"/>
      <c r="AG23" s="4623"/>
      <c r="AH23" s="4623"/>
      <c r="AI23" s="4623"/>
      <c r="AJ23" s="4623"/>
      <c r="AK23" s="4623"/>
    </row>
    <row r="24" spans="1:45" ht="13.5" customHeight="1">
      <c r="C24" s="4624"/>
      <c r="D24" s="4625"/>
      <c r="E24" s="4626"/>
      <c r="F24" s="4627" t="s">
        <v>2022</v>
      </c>
      <c r="G24" s="4628" t="e">
        <f>G25</f>
        <v>#VALUE!</v>
      </c>
      <c r="H24" s="4629"/>
      <c r="I24" s="4629"/>
      <c r="J24" s="4629"/>
      <c r="K24" s="4629"/>
      <c r="L24" s="4629"/>
      <c r="M24" s="4629"/>
      <c r="N24" s="4629"/>
      <c r="O24" s="4629"/>
      <c r="P24" s="4629"/>
      <c r="Q24" s="4629"/>
      <c r="R24" s="4629"/>
      <c r="S24" s="4629"/>
      <c r="T24" s="4629"/>
      <c r="U24" s="4629"/>
      <c r="V24" s="4629"/>
      <c r="W24" s="4629"/>
      <c r="X24" s="4629"/>
      <c r="Y24" s="4629"/>
      <c r="Z24" s="4629"/>
      <c r="AA24" s="4629"/>
      <c r="AB24" s="4629"/>
      <c r="AC24" s="4629"/>
      <c r="AD24" s="4629"/>
      <c r="AE24" s="4629"/>
      <c r="AF24" s="4629"/>
      <c r="AG24" s="4629"/>
      <c r="AH24" s="4629"/>
      <c r="AI24" s="4629"/>
      <c r="AJ24" s="4629"/>
      <c r="AK24" s="4629"/>
      <c r="AL24" s="4551" t="s">
        <v>2045</v>
      </c>
      <c r="AM24" s="4630" t="s">
        <v>2044</v>
      </c>
      <c r="AN24" s="4551" t="s">
        <v>1920</v>
      </c>
      <c r="AO24" s="4553" t="s">
        <v>2043</v>
      </c>
      <c r="AP24" s="4551" t="s">
        <v>2042</v>
      </c>
      <c r="AR24" s="4631" t="s">
        <v>2082</v>
      </c>
      <c r="AS24" s="4631" t="s">
        <v>1951</v>
      </c>
    </row>
    <row r="25" spans="1:45" ht="13.5" hidden="1" customHeight="1">
      <c r="C25" s="4632"/>
      <c r="D25" s="4633"/>
      <c r="E25" s="4634"/>
      <c r="F25" s="4635"/>
      <c r="G25" s="4636" t="e">
        <f>DATE($G23,$H23,1)</f>
        <v>#VALUE!</v>
      </c>
      <c r="H25" s="4637" t="e">
        <f t="shared" ref="H25:AK25" si="4">G25+1</f>
        <v>#VALUE!</v>
      </c>
      <c r="I25" s="4637" t="e">
        <f t="shared" si="4"/>
        <v>#VALUE!</v>
      </c>
      <c r="J25" s="4637" t="e">
        <f t="shared" si="4"/>
        <v>#VALUE!</v>
      </c>
      <c r="K25" s="4637" t="e">
        <f t="shared" si="4"/>
        <v>#VALUE!</v>
      </c>
      <c r="L25" s="4637" t="e">
        <f t="shared" si="4"/>
        <v>#VALUE!</v>
      </c>
      <c r="M25" s="4637" t="e">
        <f t="shared" si="4"/>
        <v>#VALUE!</v>
      </c>
      <c r="N25" s="4637" t="e">
        <f t="shared" si="4"/>
        <v>#VALUE!</v>
      </c>
      <c r="O25" s="4637" t="e">
        <f t="shared" si="4"/>
        <v>#VALUE!</v>
      </c>
      <c r="P25" s="4637" t="e">
        <f t="shared" si="4"/>
        <v>#VALUE!</v>
      </c>
      <c r="Q25" s="4637" t="e">
        <f t="shared" si="4"/>
        <v>#VALUE!</v>
      </c>
      <c r="R25" s="4637" t="e">
        <f t="shared" si="4"/>
        <v>#VALUE!</v>
      </c>
      <c r="S25" s="4637" t="e">
        <f t="shared" si="4"/>
        <v>#VALUE!</v>
      </c>
      <c r="T25" s="4637" t="e">
        <f t="shared" si="4"/>
        <v>#VALUE!</v>
      </c>
      <c r="U25" s="4637" t="e">
        <f t="shared" si="4"/>
        <v>#VALUE!</v>
      </c>
      <c r="V25" s="4637" t="e">
        <f t="shared" si="4"/>
        <v>#VALUE!</v>
      </c>
      <c r="W25" s="4637" t="e">
        <f t="shared" si="4"/>
        <v>#VALUE!</v>
      </c>
      <c r="X25" s="4637" t="e">
        <f t="shared" si="4"/>
        <v>#VALUE!</v>
      </c>
      <c r="Y25" s="4637" t="e">
        <f t="shared" si="4"/>
        <v>#VALUE!</v>
      </c>
      <c r="Z25" s="4637" t="e">
        <f t="shared" si="4"/>
        <v>#VALUE!</v>
      </c>
      <c r="AA25" s="4637" t="e">
        <f t="shared" si="4"/>
        <v>#VALUE!</v>
      </c>
      <c r="AB25" s="4637" t="e">
        <f t="shared" si="4"/>
        <v>#VALUE!</v>
      </c>
      <c r="AC25" s="4637" t="e">
        <f t="shared" si="4"/>
        <v>#VALUE!</v>
      </c>
      <c r="AD25" s="4637" t="e">
        <f t="shared" si="4"/>
        <v>#VALUE!</v>
      </c>
      <c r="AE25" s="4637" t="e">
        <f t="shared" si="4"/>
        <v>#VALUE!</v>
      </c>
      <c r="AF25" s="4637" t="e">
        <f t="shared" si="4"/>
        <v>#VALUE!</v>
      </c>
      <c r="AG25" s="4637" t="e">
        <f t="shared" si="4"/>
        <v>#VALUE!</v>
      </c>
      <c r="AH25" s="4637" t="e">
        <f t="shared" si="4"/>
        <v>#VALUE!</v>
      </c>
      <c r="AI25" s="4637" t="e">
        <f t="shared" si="4"/>
        <v>#VALUE!</v>
      </c>
      <c r="AJ25" s="4637" t="e">
        <f t="shared" si="4"/>
        <v>#VALUE!</v>
      </c>
      <c r="AK25" s="4638" t="e">
        <f t="shared" si="4"/>
        <v>#VALUE!</v>
      </c>
      <c r="AL25" s="4551"/>
      <c r="AM25" s="4630"/>
      <c r="AN25" s="4551"/>
      <c r="AO25" s="4553"/>
      <c r="AP25" s="4551"/>
      <c r="AR25" s="4631"/>
      <c r="AS25" s="4631"/>
    </row>
    <row r="26" spans="1:45" ht="13.5" customHeight="1">
      <c r="C26" s="4632"/>
      <c r="D26" s="4633"/>
      <c r="E26" s="4634"/>
      <c r="F26" s="4635" t="s">
        <v>1655</v>
      </c>
      <c r="G26" s="4639" t="e">
        <f>IF(G25&gt;=G6,G25,"")</f>
        <v>#VALUE!</v>
      </c>
      <c r="H26" s="4640" t="e">
        <f t="shared" ref="H26:AI26" si="5">IF(H25&lt;$G6,"",IF(G25=EOMONTH(DATE($G23,$H23,1),0),"",IF(G25="","",G25+1)))</f>
        <v>#VALUE!</v>
      </c>
      <c r="I26" s="4640" t="e">
        <f t="shared" si="5"/>
        <v>#VALUE!</v>
      </c>
      <c r="J26" s="4640" t="e">
        <f t="shared" si="5"/>
        <v>#VALUE!</v>
      </c>
      <c r="K26" s="4640" t="e">
        <f t="shared" si="5"/>
        <v>#VALUE!</v>
      </c>
      <c r="L26" s="4640" t="e">
        <f t="shared" si="5"/>
        <v>#VALUE!</v>
      </c>
      <c r="M26" s="4640" t="e">
        <f t="shared" si="5"/>
        <v>#VALUE!</v>
      </c>
      <c r="N26" s="4640" t="e">
        <f t="shared" si="5"/>
        <v>#VALUE!</v>
      </c>
      <c r="O26" s="4640" t="e">
        <f t="shared" si="5"/>
        <v>#VALUE!</v>
      </c>
      <c r="P26" s="4640" t="e">
        <f t="shared" si="5"/>
        <v>#VALUE!</v>
      </c>
      <c r="Q26" s="4640" t="e">
        <f t="shared" si="5"/>
        <v>#VALUE!</v>
      </c>
      <c r="R26" s="4640" t="e">
        <f t="shared" si="5"/>
        <v>#VALUE!</v>
      </c>
      <c r="S26" s="4640" t="e">
        <f t="shared" si="5"/>
        <v>#VALUE!</v>
      </c>
      <c r="T26" s="4640" t="e">
        <f t="shared" si="5"/>
        <v>#VALUE!</v>
      </c>
      <c r="U26" s="4640" t="e">
        <f t="shared" si="5"/>
        <v>#VALUE!</v>
      </c>
      <c r="V26" s="4640" t="e">
        <f t="shared" si="5"/>
        <v>#VALUE!</v>
      </c>
      <c r="W26" s="4640" t="e">
        <f t="shared" si="5"/>
        <v>#VALUE!</v>
      </c>
      <c r="X26" s="4640" t="e">
        <f t="shared" si="5"/>
        <v>#VALUE!</v>
      </c>
      <c r="Y26" s="4640" t="e">
        <f t="shared" si="5"/>
        <v>#VALUE!</v>
      </c>
      <c r="Z26" s="4640" t="e">
        <f t="shared" si="5"/>
        <v>#VALUE!</v>
      </c>
      <c r="AA26" s="4640" t="e">
        <f t="shared" si="5"/>
        <v>#VALUE!</v>
      </c>
      <c r="AB26" s="4640" t="e">
        <f t="shared" si="5"/>
        <v>#VALUE!</v>
      </c>
      <c r="AC26" s="4640" t="e">
        <f t="shared" si="5"/>
        <v>#VALUE!</v>
      </c>
      <c r="AD26" s="4640" t="e">
        <f t="shared" si="5"/>
        <v>#VALUE!</v>
      </c>
      <c r="AE26" s="4640" t="e">
        <f t="shared" si="5"/>
        <v>#VALUE!</v>
      </c>
      <c r="AF26" s="4640" t="e">
        <f t="shared" si="5"/>
        <v>#VALUE!</v>
      </c>
      <c r="AG26" s="4640" t="e">
        <f t="shared" si="5"/>
        <v>#VALUE!</v>
      </c>
      <c r="AH26" s="4640" t="e">
        <f t="shared" si="5"/>
        <v>#VALUE!</v>
      </c>
      <c r="AI26" s="4640" t="e">
        <f t="shared" si="5"/>
        <v>#VALUE!</v>
      </c>
      <c r="AJ26" s="4640" t="e">
        <f>IF(AJ25&lt;$G6,"",IF(AI25=EOMONTH(DATE($G23,$H23,1),0),"",IF(AI26="","",AI26+1)))</f>
        <v>#VALUE!</v>
      </c>
      <c r="AK26" s="4641" t="e">
        <f>IF(AK25&lt;$G6,"",IF(AJ26=EOMONTH(DATE($G23,$H23,1),0),"",IF(AJ26="","",AJ26+1)))</f>
        <v>#VALUE!</v>
      </c>
      <c r="AL26" s="4551"/>
      <c r="AM26" s="4630"/>
      <c r="AN26" s="4551"/>
      <c r="AO26" s="4553"/>
      <c r="AP26" s="4551"/>
      <c r="AR26" s="4631"/>
      <c r="AS26" s="4631"/>
    </row>
    <row r="27" spans="1:45">
      <c r="C27" s="4642"/>
      <c r="D27" s="4643"/>
      <c r="E27" s="4644"/>
      <c r="F27" s="4645" t="s">
        <v>1905</v>
      </c>
      <c r="G27" s="4646" t="str">
        <f t="shared" ref="G27:AK27" si="6">IFERROR(TEXT(WEEKDAY(+G26),"aaa"),"")</f>
        <v/>
      </c>
      <c r="H27" s="4646" t="str">
        <f t="shared" si="6"/>
        <v/>
      </c>
      <c r="I27" s="4646" t="str">
        <f t="shared" si="6"/>
        <v/>
      </c>
      <c r="J27" s="4646" t="str">
        <f t="shared" si="6"/>
        <v/>
      </c>
      <c r="K27" s="4646" t="str">
        <f t="shared" si="6"/>
        <v/>
      </c>
      <c r="L27" s="4646" t="str">
        <f t="shared" si="6"/>
        <v/>
      </c>
      <c r="M27" s="4646" t="str">
        <f t="shared" si="6"/>
        <v/>
      </c>
      <c r="N27" s="4646" t="str">
        <f t="shared" si="6"/>
        <v/>
      </c>
      <c r="O27" s="4646" t="str">
        <f t="shared" si="6"/>
        <v/>
      </c>
      <c r="P27" s="4646" t="str">
        <f t="shared" si="6"/>
        <v/>
      </c>
      <c r="Q27" s="4646" t="str">
        <f t="shared" si="6"/>
        <v/>
      </c>
      <c r="R27" s="4646" t="str">
        <f t="shared" si="6"/>
        <v/>
      </c>
      <c r="S27" s="4646" t="str">
        <f t="shared" si="6"/>
        <v/>
      </c>
      <c r="T27" s="4646" t="str">
        <f t="shared" si="6"/>
        <v/>
      </c>
      <c r="U27" s="4646" t="str">
        <f t="shared" si="6"/>
        <v/>
      </c>
      <c r="V27" s="4646" t="str">
        <f t="shared" si="6"/>
        <v/>
      </c>
      <c r="W27" s="4646" t="str">
        <f t="shared" si="6"/>
        <v/>
      </c>
      <c r="X27" s="4646" t="str">
        <f t="shared" si="6"/>
        <v/>
      </c>
      <c r="Y27" s="4646" t="str">
        <f t="shared" si="6"/>
        <v/>
      </c>
      <c r="Z27" s="4646" t="str">
        <f t="shared" si="6"/>
        <v/>
      </c>
      <c r="AA27" s="4646" t="str">
        <f t="shared" si="6"/>
        <v/>
      </c>
      <c r="AB27" s="4646" t="str">
        <f t="shared" si="6"/>
        <v/>
      </c>
      <c r="AC27" s="4646" t="str">
        <f t="shared" si="6"/>
        <v/>
      </c>
      <c r="AD27" s="4646" t="str">
        <f t="shared" si="6"/>
        <v/>
      </c>
      <c r="AE27" s="4646" t="str">
        <f t="shared" si="6"/>
        <v/>
      </c>
      <c r="AF27" s="4646" t="str">
        <f t="shared" si="6"/>
        <v/>
      </c>
      <c r="AG27" s="4646" t="str">
        <f t="shared" si="6"/>
        <v/>
      </c>
      <c r="AH27" s="4646" t="str">
        <f t="shared" si="6"/>
        <v/>
      </c>
      <c r="AI27" s="4646" t="str">
        <f t="shared" si="6"/>
        <v/>
      </c>
      <c r="AJ27" s="4646" t="str">
        <f t="shared" si="6"/>
        <v/>
      </c>
      <c r="AK27" s="4647" t="str">
        <f t="shared" si="6"/>
        <v/>
      </c>
      <c r="AL27" s="4551"/>
      <c r="AM27" s="4630"/>
      <c r="AN27" s="4551"/>
      <c r="AO27" s="4553"/>
      <c r="AP27" s="4551"/>
      <c r="AR27" s="4631"/>
      <c r="AS27" s="4631"/>
    </row>
    <row r="28" spans="1:45" ht="21" customHeight="1">
      <c r="B28" s="4648"/>
      <c r="C28" s="4649" t="s">
        <v>2041</v>
      </c>
      <c r="D28" s="4650" t="s">
        <v>2085</v>
      </c>
      <c r="E28" s="4651" t="s">
        <v>2051</v>
      </c>
      <c r="F28" s="4652" t="s">
        <v>2019</v>
      </c>
      <c r="G28" s="4653"/>
      <c r="H28" s="4654"/>
      <c r="I28" s="4654"/>
      <c r="J28" s="4654"/>
      <c r="K28" s="4654"/>
      <c r="L28" s="4654"/>
      <c r="M28" s="4654"/>
      <c r="N28" s="4654"/>
      <c r="O28" s="4654"/>
      <c r="P28" s="4654"/>
      <c r="Q28" s="4654"/>
      <c r="R28" s="4654"/>
      <c r="S28" s="4654"/>
      <c r="T28" s="4654"/>
      <c r="U28" s="4654"/>
      <c r="V28" s="4654"/>
      <c r="W28" s="4654"/>
      <c r="X28" s="4654"/>
      <c r="Y28" s="4654"/>
      <c r="Z28" s="4654"/>
      <c r="AA28" s="4654"/>
      <c r="AB28" s="4654"/>
      <c r="AC28" s="4654"/>
      <c r="AD28" s="4654"/>
      <c r="AE28" s="4654"/>
      <c r="AF28" s="4654"/>
      <c r="AG28" s="4654"/>
      <c r="AH28" s="4654"/>
      <c r="AI28" s="4654"/>
      <c r="AJ28" s="4654"/>
      <c r="AK28" s="4654"/>
      <c r="AL28" s="4655" t="s">
        <v>2064</v>
      </c>
      <c r="AM28" s="4655" t="s">
        <v>2087</v>
      </c>
      <c r="AN28" s="4655" t="s">
        <v>2089</v>
      </c>
      <c r="AO28" s="4656" t="s">
        <v>2084</v>
      </c>
      <c r="AP28" s="4655" t="s">
        <v>1949</v>
      </c>
      <c r="AR28" s="4657"/>
      <c r="AS28" s="4657"/>
    </row>
    <row r="29" spans="1:45" ht="13.5" customHeight="1">
      <c r="B29" s="4658"/>
      <c r="C29" s="4659" t="s">
        <v>1919</v>
      </c>
      <c r="D29" s="4660" t="s">
        <v>1918</v>
      </c>
      <c r="E29" s="4661" t="s">
        <v>2033</v>
      </c>
      <c r="F29" s="4662"/>
      <c r="G29" s="4663"/>
      <c r="H29" s="4664"/>
      <c r="I29" s="4664"/>
      <c r="J29" s="4664"/>
      <c r="K29" s="4664"/>
      <c r="L29" s="4664"/>
      <c r="M29" s="4664"/>
      <c r="N29" s="4664"/>
      <c r="O29" s="4664"/>
      <c r="P29" s="4664"/>
      <c r="Q29" s="4664"/>
      <c r="R29" s="4664"/>
      <c r="S29" s="4664"/>
      <c r="T29" s="4664"/>
      <c r="U29" s="4664"/>
      <c r="V29" s="4664"/>
      <c r="W29" s="4664"/>
      <c r="X29" s="4664"/>
      <c r="Y29" s="4664"/>
      <c r="Z29" s="4664"/>
      <c r="AA29" s="4664"/>
      <c r="AB29" s="4664"/>
      <c r="AC29" s="4664"/>
      <c r="AD29" s="4664"/>
      <c r="AE29" s="4664"/>
      <c r="AF29" s="4664"/>
      <c r="AG29" s="4664"/>
      <c r="AH29" s="4664"/>
      <c r="AI29" s="4664"/>
      <c r="AJ29" s="4665"/>
      <c r="AK29" s="4665"/>
      <c r="AL29" s="4666">
        <f t="shared" ref="AL29:AL34" si="7">IF(E29="","",COUNT($G$26:$AK$26)-AM29)</f>
        <v>0</v>
      </c>
      <c r="AM29" s="4667">
        <f t="shared" ref="AM29:AM34" si="8">IF(E29="","",AR29+AS29)</f>
        <v>0</v>
      </c>
      <c r="AN29" s="4667">
        <f t="shared" ref="AN29:AN34" si="9">IF(E29="","",COUNTIF(G29:AK29,"休"))</f>
        <v>0</v>
      </c>
      <c r="AO29" s="4668" t="str">
        <f t="shared" ref="AO29:AO34" si="10">IF(E29="","",IFERROR(ROUND(AN29/AL29,3),""))</f>
        <v/>
      </c>
      <c r="AP29" s="4669" t="e">
        <f>ROUND(AVERAGE(AO29:AO44),3)</f>
        <v>#DIV/0!</v>
      </c>
      <c r="AR29" s="4670">
        <f t="shared" ref="AR29:AR34" si="11">IF(E29="","",COUNTIF(G29:AK29,"－"))</f>
        <v>0</v>
      </c>
      <c r="AS29" s="4670">
        <f t="shared" ref="AS29:AS34" si="12">IF(E29="","",COUNTIF(G29:AK29,"外"))</f>
        <v>0</v>
      </c>
    </row>
    <row r="30" spans="1:45" ht="13.5" customHeight="1">
      <c r="C30" s="4671"/>
      <c r="D30" s="4672"/>
      <c r="E30" s="4673" t="s">
        <v>2031</v>
      </c>
      <c r="F30" s="4662"/>
      <c r="G30" s="4674"/>
      <c r="H30" s="4675"/>
      <c r="I30" s="4675"/>
      <c r="J30" s="4675"/>
      <c r="K30" s="4675"/>
      <c r="L30" s="4675"/>
      <c r="M30" s="4675"/>
      <c r="N30" s="4675"/>
      <c r="O30" s="4675"/>
      <c r="P30" s="4675"/>
      <c r="Q30" s="4675"/>
      <c r="R30" s="4675"/>
      <c r="S30" s="4675"/>
      <c r="T30" s="4675"/>
      <c r="U30" s="4675"/>
      <c r="V30" s="4675"/>
      <c r="W30" s="4675"/>
      <c r="X30" s="4675"/>
      <c r="Y30" s="4675"/>
      <c r="Z30" s="4675"/>
      <c r="AA30" s="4675"/>
      <c r="AB30" s="4675"/>
      <c r="AC30" s="4675"/>
      <c r="AD30" s="4675"/>
      <c r="AE30" s="4675"/>
      <c r="AF30" s="4675"/>
      <c r="AG30" s="4675"/>
      <c r="AH30" s="4675"/>
      <c r="AI30" s="4675"/>
      <c r="AJ30" s="4676"/>
      <c r="AK30" s="4676"/>
      <c r="AL30" s="4666">
        <f t="shared" si="7"/>
        <v>0</v>
      </c>
      <c r="AM30" s="4677">
        <f t="shared" si="8"/>
        <v>0</v>
      </c>
      <c r="AN30" s="4677">
        <f t="shared" si="9"/>
        <v>0</v>
      </c>
      <c r="AO30" s="4678" t="str">
        <f t="shared" si="10"/>
        <v/>
      </c>
      <c r="AP30" s="4679"/>
      <c r="AR30" s="4670">
        <f t="shared" si="11"/>
        <v>0</v>
      </c>
      <c r="AS30" s="4670">
        <f t="shared" si="12"/>
        <v>0</v>
      </c>
    </row>
    <row r="31" spans="1:45">
      <c r="C31" s="4671"/>
      <c r="D31" s="4672"/>
      <c r="E31" s="4673" t="s">
        <v>2038</v>
      </c>
      <c r="F31" s="4662"/>
      <c r="G31" s="4674"/>
      <c r="H31" s="4675"/>
      <c r="I31" s="4675"/>
      <c r="J31" s="4675"/>
      <c r="K31" s="4675"/>
      <c r="L31" s="4675"/>
      <c r="M31" s="4675"/>
      <c r="N31" s="4675"/>
      <c r="O31" s="4675"/>
      <c r="P31" s="4675"/>
      <c r="Q31" s="4675"/>
      <c r="R31" s="4675"/>
      <c r="S31" s="4675"/>
      <c r="T31" s="4675"/>
      <c r="U31" s="4675"/>
      <c r="V31" s="4675"/>
      <c r="W31" s="4675"/>
      <c r="X31" s="4675"/>
      <c r="Y31" s="4675"/>
      <c r="Z31" s="4675"/>
      <c r="AA31" s="4675"/>
      <c r="AB31" s="4675"/>
      <c r="AC31" s="4675"/>
      <c r="AD31" s="4675"/>
      <c r="AE31" s="4675"/>
      <c r="AF31" s="4675"/>
      <c r="AG31" s="4675"/>
      <c r="AH31" s="4675"/>
      <c r="AI31" s="4676"/>
      <c r="AJ31" s="4676"/>
      <c r="AK31" s="4676"/>
      <c r="AL31" s="4666">
        <f t="shared" si="7"/>
        <v>0</v>
      </c>
      <c r="AM31" s="4677">
        <f t="shared" si="8"/>
        <v>0</v>
      </c>
      <c r="AN31" s="4677">
        <f t="shared" si="9"/>
        <v>0</v>
      </c>
      <c r="AO31" s="4678" t="str">
        <f t="shared" si="10"/>
        <v/>
      </c>
      <c r="AP31" s="4679"/>
      <c r="AR31" s="4670">
        <f t="shared" si="11"/>
        <v>0</v>
      </c>
      <c r="AS31" s="4670">
        <f t="shared" si="12"/>
        <v>0</v>
      </c>
    </row>
    <row r="32" spans="1:45">
      <c r="C32" s="4671"/>
      <c r="D32" s="4672"/>
      <c r="E32" s="4673" t="s">
        <v>2037</v>
      </c>
      <c r="F32" s="4680"/>
      <c r="G32" s="4674"/>
      <c r="H32" s="4675"/>
      <c r="I32" s="4675"/>
      <c r="J32" s="4675"/>
      <c r="K32" s="4675"/>
      <c r="L32" s="4675"/>
      <c r="M32" s="4675"/>
      <c r="N32" s="4675"/>
      <c r="O32" s="4675"/>
      <c r="P32" s="4675"/>
      <c r="Q32" s="4675"/>
      <c r="R32" s="4675"/>
      <c r="S32" s="4675"/>
      <c r="T32" s="4675"/>
      <c r="U32" s="4675"/>
      <c r="V32" s="4675"/>
      <c r="W32" s="4675"/>
      <c r="X32" s="4675"/>
      <c r="Y32" s="4675"/>
      <c r="Z32" s="4675"/>
      <c r="AA32" s="4675"/>
      <c r="AB32" s="4675"/>
      <c r="AC32" s="4675"/>
      <c r="AD32" s="4675"/>
      <c r="AE32" s="4675"/>
      <c r="AF32" s="4675"/>
      <c r="AG32" s="4675"/>
      <c r="AH32" s="4675"/>
      <c r="AI32" s="4676"/>
      <c r="AJ32" s="4676"/>
      <c r="AK32" s="4676"/>
      <c r="AL32" s="4666">
        <f t="shared" si="7"/>
        <v>0</v>
      </c>
      <c r="AM32" s="4677">
        <f t="shared" si="8"/>
        <v>0</v>
      </c>
      <c r="AN32" s="4677">
        <f t="shared" si="9"/>
        <v>0</v>
      </c>
      <c r="AO32" s="4678" t="str">
        <f t="shared" si="10"/>
        <v/>
      </c>
      <c r="AP32" s="4679"/>
      <c r="AR32" s="4670">
        <f t="shared" si="11"/>
        <v>0</v>
      </c>
      <c r="AS32" s="4670">
        <f t="shared" si="12"/>
        <v>0</v>
      </c>
    </row>
    <row r="33" spans="2:45">
      <c r="C33" s="4671"/>
      <c r="D33" s="4672"/>
      <c r="E33" s="4673" t="s">
        <v>2036</v>
      </c>
      <c r="F33" s="4662"/>
      <c r="G33" s="4674"/>
      <c r="H33" s="4675"/>
      <c r="I33" s="4675"/>
      <c r="J33" s="4675"/>
      <c r="K33" s="4675"/>
      <c r="L33" s="4675"/>
      <c r="M33" s="4675"/>
      <c r="N33" s="4675"/>
      <c r="O33" s="4675"/>
      <c r="P33" s="4675"/>
      <c r="Q33" s="4675"/>
      <c r="R33" s="4675"/>
      <c r="S33" s="4675"/>
      <c r="T33" s="4675"/>
      <c r="U33" s="4675"/>
      <c r="V33" s="4675"/>
      <c r="W33" s="4675"/>
      <c r="X33" s="4675"/>
      <c r="Y33" s="4675"/>
      <c r="Z33" s="4675"/>
      <c r="AA33" s="4675"/>
      <c r="AB33" s="4675"/>
      <c r="AC33" s="4675"/>
      <c r="AD33" s="4675"/>
      <c r="AE33" s="4675"/>
      <c r="AF33" s="4675"/>
      <c r="AG33" s="4675"/>
      <c r="AH33" s="4675"/>
      <c r="AI33" s="4675"/>
      <c r="AJ33" s="4675"/>
      <c r="AK33" s="4675"/>
      <c r="AL33" s="4666">
        <f t="shared" si="7"/>
        <v>0</v>
      </c>
      <c r="AM33" s="4677">
        <f t="shared" si="8"/>
        <v>0</v>
      </c>
      <c r="AN33" s="4677">
        <f t="shared" si="9"/>
        <v>0</v>
      </c>
      <c r="AO33" s="4678" t="str">
        <f t="shared" si="10"/>
        <v/>
      </c>
      <c r="AP33" s="4679"/>
      <c r="AR33" s="4670">
        <f t="shared" si="11"/>
        <v>0</v>
      </c>
      <c r="AS33" s="4670">
        <f t="shared" si="12"/>
        <v>0</v>
      </c>
    </row>
    <row r="34" spans="2:45">
      <c r="C34" s="4681"/>
      <c r="D34" s="4682"/>
      <c r="E34" s="4683"/>
      <c r="F34" s="4684"/>
      <c r="G34" s="4685"/>
      <c r="H34" s="4686"/>
      <c r="I34" s="4687"/>
      <c r="J34" s="4687"/>
      <c r="K34" s="4687"/>
      <c r="L34" s="4687"/>
      <c r="M34" s="4687"/>
      <c r="N34" s="4687"/>
      <c r="O34" s="4687"/>
      <c r="P34" s="4687"/>
      <c r="Q34" s="4687"/>
      <c r="R34" s="4687"/>
      <c r="S34" s="4687"/>
      <c r="T34" s="4687"/>
      <c r="U34" s="4687"/>
      <c r="V34" s="4687"/>
      <c r="W34" s="4687"/>
      <c r="X34" s="4687"/>
      <c r="Y34" s="4687"/>
      <c r="Z34" s="4687"/>
      <c r="AA34" s="4687"/>
      <c r="AB34" s="4687"/>
      <c r="AC34" s="4687"/>
      <c r="AD34" s="4687"/>
      <c r="AE34" s="4687"/>
      <c r="AF34" s="4687"/>
      <c r="AG34" s="4687"/>
      <c r="AH34" s="4688"/>
      <c r="AI34" s="4688"/>
      <c r="AJ34" s="4688"/>
      <c r="AK34" s="4688"/>
      <c r="AL34" s="4666" t="str">
        <f t="shared" si="7"/>
        <v/>
      </c>
      <c r="AM34" s="4667" t="str">
        <f t="shared" si="8"/>
        <v/>
      </c>
      <c r="AN34" s="4689" t="str">
        <f t="shared" si="9"/>
        <v/>
      </c>
      <c r="AO34" s="4678" t="str">
        <f t="shared" si="10"/>
        <v/>
      </c>
      <c r="AP34" s="4679"/>
      <c r="AR34" s="4670" t="str">
        <f t="shared" si="11"/>
        <v/>
      </c>
      <c r="AS34" s="4670" t="str">
        <f t="shared" si="12"/>
        <v/>
      </c>
    </row>
    <row r="35" spans="2:45" ht="23.25" customHeight="1">
      <c r="B35" s="4648"/>
      <c r="C35" s="4659" t="s">
        <v>1917</v>
      </c>
      <c r="D35" s="4660" t="s">
        <v>1916</v>
      </c>
      <c r="E35" s="4651" t="s">
        <v>2046</v>
      </c>
      <c r="F35" s="4690" t="s">
        <v>2019</v>
      </c>
      <c r="G35" s="4653"/>
      <c r="H35" s="4654"/>
      <c r="I35" s="4654"/>
      <c r="J35" s="4654"/>
      <c r="K35" s="4654"/>
      <c r="L35" s="4654"/>
      <c r="M35" s="4654"/>
      <c r="N35" s="4654"/>
      <c r="O35" s="4654"/>
      <c r="P35" s="4654"/>
      <c r="Q35" s="4654"/>
      <c r="R35" s="4654"/>
      <c r="S35" s="4654"/>
      <c r="T35" s="4654"/>
      <c r="U35" s="4654"/>
      <c r="V35" s="4654"/>
      <c r="W35" s="4654"/>
      <c r="X35" s="4654"/>
      <c r="Y35" s="4654"/>
      <c r="Z35" s="4654"/>
      <c r="AA35" s="4654"/>
      <c r="AB35" s="4654"/>
      <c r="AC35" s="4654"/>
      <c r="AD35" s="4654"/>
      <c r="AE35" s="4654"/>
      <c r="AF35" s="4654"/>
      <c r="AG35" s="4654"/>
      <c r="AH35" s="4691"/>
      <c r="AI35" s="4691"/>
      <c r="AJ35" s="4691"/>
      <c r="AK35" s="4691"/>
      <c r="AL35" s="4692"/>
      <c r="AM35" s="4670"/>
      <c r="AN35" s="4693"/>
      <c r="AO35" s="4694"/>
      <c r="AP35" s="4679"/>
      <c r="AR35" s="4532"/>
      <c r="AS35" s="4532"/>
    </row>
    <row r="36" spans="2:45" ht="13.5" customHeight="1">
      <c r="B36" s="4658"/>
      <c r="C36" s="4671"/>
      <c r="D36" s="4672"/>
      <c r="E36" s="4695" t="s">
        <v>2033</v>
      </c>
      <c r="F36" s="4662"/>
      <c r="G36" s="4663"/>
      <c r="H36" s="4664"/>
      <c r="I36" s="4664"/>
      <c r="J36" s="4664"/>
      <c r="K36" s="4664"/>
      <c r="L36" s="4664"/>
      <c r="M36" s="4664"/>
      <c r="N36" s="4664"/>
      <c r="O36" s="4664"/>
      <c r="P36" s="4664"/>
      <c r="Q36" s="4664"/>
      <c r="R36" s="4664"/>
      <c r="S36" s="4664"/>
      <c r="T36" s="4664"/>
      <c r="U36" s="4664"/>
      <c r="V36" s="4664"/>
      <c r="W36" s="4664"/>
      <c r="X36" s="4664"/>
      <c r="Y36" s="4664"/>
      <c r="Z36" s="4664"/>
      <c r="AA36" s="4664"/>
      <c r="AB36" s="4664"/>
      <c r="AC36" s="4664"/>
      <c r="AD36" s="4664"/>
      <c r="AE36" s="4664"/>
      <c r="AF36" s="4664"/>
      <c r="AG36" s="4664"/>
      <c r="AH36" s="4664"/>
      <c r="AI36" s="4665"/>
      <c r="AJ36" s="4665"/>
      <c r="AK36" s="4676"/>
      <c r="AL36" s="4666">
        <f>IF(E36="","",COUNT($G$26:$AK$26)-AM36)</f>
        <v>0</v>
      </c>
      <c r="AM36" s="4667">
        <f>IF(E36="","",AR36+AS36)</f>
        <v>0</v>
      </c>
      <c r="AN36" s="4667">
        <f>IF(E36="","",COUNTIF(G36:AK36,"休"))</f>
        <v>0</v>
      </c>
      <c r="AO36" s="4668" t="str">
        <f>IF(E36="","",IFERROR(ROUND(AN36/AL36,3),""))</f>
        <v/>
      </c>
      <c r="AP36" s="4679"/>
      <c r="AR36" s="4670">
        <f>+COUNTIF(G36:AJ36,"－")</f>
        <v>0</v>
      </c>
      <c r="AS36" s="4670">
        <f>+COUNTIF(G36:AJ36,"外")</f>
        <v>0</v>
      </c>
    </row>
    <row r="37" spans="2:45" ht="13.5" customHeight="1">
      <c r="C37" s="4671"/>
      <c r="D37" s="4672"/>
      <c r="E37" s="4673" t="s">
        <v>2031</v>
      </c>
      <c r="F37" s="4696"/>
      <c r="G37" s="4674"/>
      <c r="H37" s="4675"/>
      <c r="I37" s="4675"/>
      <c r="J37" s="4675"/>
      <c r="K37" s="4675"/>
      <c r="L37" s="4675"/>
      <c r="M37" s="4675"/>
      <c r="N37" s="4675"/>
      <c r="O37" s="4675"/>
      <c r="P37" s="4675"/>
      <c r="Q37" s="4675"/>
      <c r="R37" s="4675"/>
      <c r="S37" s="4675"/>
      <c r="T37" s="4675"/>
      <c r="U37" s="4675"/>
      <c r="V37" s="4675"/>
      <c r="W37" s="4675"/>
      <c r="X37" s="4675"/>
      <c r="Y37" s="4675"/>
      <c r="Z37" s="4675"/>
      <c r="AA37" s="4675"/>
      <c r="AB37" s="4675"/>
      <c r="AC37" s="4675"/>
      <c r="AD37" s="4675"/>
      <c r="AE37" s="4675"/>
      <c r="AF37" s="4675"/>
      <c r="AG37" s="4675"/>
      <c r="AH37" s="4675"/>
      <c r="AI37" s="4676"/>
      <c r="AJ37" s="4676"/>
      <c r="AK37" s="4676"/>
      <c r="AL37" s="4666">
        <f>IF(E37="","",COUNT($G$26:$AK$26)-AM37)</f>
        <v>0</v>
      </c>
      <c r="AM37" s="4677">
        <f>IF(E37="","",AR37+AS37)</f>
        <v>0</v>
      </c>
      <c r="AN37" s="4677">
        <f>IF(E37="","",COUNTIF(G37:AK37,"休"))</f>
        <v>0</v>
      </c>
      <c r="AO37" s="4678" t="str">
        <f>IF(E37="","",IFERROR(ROUND(AN37/AL37,3),""))</f>
        <v/>
      </c>
      <c r="AP37" s="4679"/>
      <c r="AR37" s="4670">
        <f>+COUNTIF(G37:AJ37,"－")</f>
        <v>0</v>
      </c>
      <c r="AS37" s="4670">
        <f>+COUNTIF(G37:AJ37,"外")</f>
        <v>0</v>
      </c>
    </row>
    <row r="38" spans="2:45">
      <c r="C38" s="4671"/>
      <c r="D38" s="4672"/>
      <c r="F38" s="4696"/>
      <c r="G38" s="4674"/>
      <c r="H38" s="4675"/>
      <c r="I38" s="4675"/>
      <c r="J38" s="4675"/>
      <c r="K38" s="4675"/>
      <c r="L38" s="4675"/>
      <c r="M38" s="4675"/>
      <c r="N38" s="4675"/>
      <c r="O38" s="4675"/>
      <c r="P38" s="4675"/>
      <c r="Q38" s="4675"/>
      <c r="R38" s="4675"/>
      <c r="S38" s="4675"/>
      <c r="T38" s="4675"/>
      <c r="U38" s="4675"/>
      <c r="V38" s="4675"/>
      <c r="W38" s="4675"/>
      <c r="X38" s="4675"/>
      <c r="Y38" s="4675"/>
      <c r="Z38" s="4675"/>
      <c r="AA38" s="4675"/>
      <c r="AB38" s="4675"/>
      <c r="AC38" s="4675"/>
      <c r="AD38" s="4675"/>
      <c r="AE38" s="4675"/>
      <c r="AF38" s="4675"/>
      <c r="AG38" s="4675"/>
      <c r="AH38" s="4676"/>
      <c r="AI38" s="4676"/>
      <c r="AJ38" s="4676"/>
      <c r="AK38" s="4675"/>
      <c r="AL38" s="4666" t="str">
        <f>IF(E38="","",COUNT($G$26:$AK$26)-AM38)</f>
        <v/>
      </c>
      <c r="AM38" s="4677" t="str">
        <f>IF(E38="","",AR38+AS38)</f>
        <v/>
      </c>
      <c r="AN38" s="4677" t="str">
        <f>IF(E38="","",COUNTIF(G38:AK38,"休"))</f>
        <v/>
      </c>
      <c r="AO38" s="4678" t="str">
        <f>IF(E38="","",IFERROR(ROUND(AN38/AL38,3),""))</f>
        <v/>
      </c>
      <c r="AP38" s="4679"/>
      <c r="AR38" s="4670">
        <f>+COUNTIF(G38:AK38,"－")</f>
        <v>0</v>
      </c>
      <c r="AS38" s="4670">
        <f>+COUNTIF(G38:AK38,"外")</f>
        <v>0</v>
      </c>
    </row>
    <row r="39" spans="2:45">
      <c r="C39" s="4671"/>
      <c r="D39" s="4682"/>
      <c r="E39" s="4697"/>
      <c r="F39" s="4698"/>
      <c r="G39" s="4674"/>
      <c r="H39" s="4699"/>
      <c r="I39" s="4699"/>
      <c r="J39" s="4699"/>
      <c r="K39" s="4699"/>
      <c r="L39" s="4699"/>
      <c r="M39" s="4699"/>
      <c r="N39" s="4699"/>
      <c r="O39" s="4699"/>
      <c r="P39" s="4699"/>
      <c r="Q39" s="4699"/>
      <c r="R39" s="4699"/>
      <c r="S39" s="4699"/>
      <c r="T39" s="4699"/>
      <c r="U39" s="4699"/>
      <c r="V39" s="4699"/>
      <c r="W39" s="4699"/>
      <c r="X39" s="4699"/>
      <c r="Y39" s="4699"/>
      <c r="Z39" s="4699"/>
      <c r="AA39" s="4699"/>
      <c r="AB39" s="4699"/>
      <c r="AC39" s="4699"/>
      <c r="AD39" s="4699"/>
      <c r="AE39" s="4699"/>
      <c r="AF39" s="4699"/>
      <c r="AG39" s="4699"/>
      <c r="AH39" s="4665"/>
      <c r="AI39" s="4665"/>
      <c r="AJ39" s="4665"/>
      <c r="AK39" s="4688"/>
      <c r="AL39" s="4666" t="str">
        <f>IF(E39="","",COUNT($G$26:$AK$26)-AM39)</f>
        <v/>
      </c>
      <c r="AM39" s="4667" t="str">
        <f>IF(E39="","",AR39+AS39)</f>
        <v/>
      </c>
      <c r="AN39" s="4677" t="str">
        <f>IF(E39="","",COUNTIF(G39:AK39,"休"))</f>
        <v/>
      </c>
      <c r="AO39" s="4678" t="str">
        <f>IF(E39="","",IFERROR(ROUND(AN39/AL39,3),""))</f>
        <v/>
      </c>
      <c r="AP39" s="4679"/>
      <c r="AR39" s="4670">
        <f>+COUNTIF(G39:AK39,"－")</f>
        <v>0</v>
      </c>
      <c r="AS39" s="4670">
        <f>+COUNTIF(G39:AK39,"外")</f>
        <v>0</v>
      </c>
    </row>
    <row r="40" spans="2:45" ht="23.25" customHeight="1">
      <c r="B40" s="4648"/>
      <c r="C40" s="4671"/>
      <c r="D40" s="4660" t="s">
        <v>1915</v>
      </c>
      <c r="E40" s="4651" t="s">
        <v>2051</v>
      </c>
      <c r="F40" s="4700" t="s">
        <v>2019</v>
      </c>
      <c r="G40" s="4653"/>
      <c r="H40" s="4654"/>
      <c r="I40" s="4654"/>
      <c r="J40" s="4654"/>
      <c r="K40" s="4654"/>
      <c r="L40" s="4654"/>
      <c r="M40" s="4654"/>
      <c r="N40" s="4654"/>
      <c r="O40" s="4654"/>
      <c r="P40" s="4654"/>
      <c r="Q40" s="4654"/>
      <c r="R40" s="4654"/>
      <c r="S40" s="4654"/>
      <c r="T40" s="4654"/>
      <c r="U40" s="4654"/>
      <c r="V40" s="4654"/>
      <c r="W40" s="4654"/>
      <c r="X40" s="4654"/>
      <c r="Y40" s="4654"/>
      <c r="Z40" s="4654"/>
      <c r="AA40" s="4654"/>
      <c r="AB40" s="4654"/>
      <c r="AC40" s="4654"/>
      <c r="AD40" s="4654"/>
      <c r="AE40" s="4654"/>
      <c r="AF40" s="4654"/>
      <c r="AG40" s="4654"/>
      <c r="AH40" s="4691"/>
      <c r="AI40" s="4691"/>
      <c r="AJ40" s="4691"/>
      <c r="AK40" s="4691"/>
      <c r="AL40" s="4692"/>
      <c r="AM40" s="4670"/>
      <c r="AN40" s="4701"/>
      <c r="AO40" s="4694"/>
      <c r="AP40" s="4679"/>
      <c r="AR40" s="4532"/>
      <c r="AS40" s="4532"/>
    </row>
    <row r="41" spans="2:45" ht="13.5" customHeight="1">
      <c r="B41" s="4658"/>
      <c r="C41" s="4671"/>
      <c r="D41" s="4672"/>
      <c r="E41" s="4702" t="s">
        <v>2031</v>
      </c>
      <c r="F41" s="4662"/>
      <c r="G41" s="4663"/>
      <c r="H41" s="4664"/>
      <c r="I41" s="4664"/>
      <c r="J41" s="4664"/>
      <c r="K41" s="4664"/>
      <c r="L41" s="4664"/>
      <c r="M41" s="4664"/>
      <c r="N41" s="4664"/>
      <c r="O41" s="4664"/>
      <c r="P41" s="4664"/>
      <c r="Q41" s="4664"/>
      <c r="R41" s="4664"/>
      <c r="S41" s="4664"/>
      <c r="T41" s="4664"/>
      <c r="U41" s="4664"/>
      <c r="V41" s="4664"/>
      <c r="W41" s="4664"/>
      <c r="X41" s="4664"/>
      <c r="Y41" s="4664"/>
      <c r="Z41" s="4664"/>
      <c r="AA41" s="4664"/>
      <c r="AB41" s="4664"/>
      <c r="AC41" s="4664"/>
      <c r="AD41" s="4664"/>
      <c r="AE41" s="4664"/>
      <c r="AF41" s="4664"/>
      <c r="AG41" s="4664"/>
      <c r="AH41" s="4664"/>
      <c r="AI41" s="4703"/>
      <c r="AJ41" s="4703"/>
      <c r="AK41" s="4703"/>
      <c r="AL41" s="4666">
        <f>IF(E41="","",COUNT($G$26:$AK$26)-AM41)</f>
        <v>0</v>
      </c>
      <c r="AM41" s="4667">
        <f>IF(E41="","",AR41+AS41)</f>
        <v>0</v>
      </c>
      <c r="AN41" s="4667">
        <f>IF(E41="","",COUNTIF(G41:AK41,"休"))</f>
        <v>0</v>
      </c>
      <c r="AO41" s="4668" t="str">
        <f>IF(E41="","",IFERROR(ROUND(AN41/AL41,3),""))</f>
        <v/>
      </c>
      <c r="AP41" s="4679"/>
      <c r="AR41" s="4670">
        <f>+COUNTIF(G41:AK41,"－")</f>
        <v>0</v>
      </c>
      <c r="AS41" s="4670">
        <f>+COUNTIF(G41:AK41,"外")</f>
        <v>0</v>
      </c>
    </row>
    <row r="42" spans="2:45" ht="13.5" customHeight="1">
      <c r="C42" s="4671"/>
      <c r="D42" s="4672"/>
      <c r="F42" s="4696"/>
      <c r="G42" s="4674"/>
      <c r="H42" s="4675"/>
      <c r="I42" s="4675"/>
      <c r="J42" s="4675"/>
      <c r="K42" s="4675"/>
      <c r="L42" s="4675"/>
      <c r="M42" s="4675"/>
      <c r="N42" s="4675"/>
      <c r="O42" s="4675"/>
      <c r="P42" s="4675"/>
      <c r="Q42" s="4675"/>
      <c r="R42" s="4675"/>
      <c r="S42" s="4675"/>
      <c r="T42" s="4675"/>
      <c r="U42" s="4675"/>
      <c r="V42" s="4675"/>
      <c r="W42" s="4675"/>
      <c r="X42" s="4675"/>
      <c r="Y42" s="4675"/>
      <c r="Z42" s="4675"/>
      <c r="AA42" s="4675"/>
      <c r="AB42" s="4675"/>
      <c r="AC42" s="4675"/>
      <c r="AD42" s="4675"/>
      <c r="AE42" s="4675"/>
      <c r="AF42" s="4675"/>
      <c r="AG42" s="4675"/>
      <c r="AH42" s="4676"/>
      <c r="AI42" s="4676"/>
      <c r="AJ42" s="4676"/>
      <c r="AK42" s="4676"/>
      <c r="AL42" s="4666" t="str">
        <f>IF(E42="","",COUNT($G$26:$AK$26)-AM42)</f>
        <v/>
      </c>
      <c r="AM42" s="4677" t="str">
        <f>IF(E42="","",AR42+AS42)</f>
        <v/>
      </c>
      <c r="AN42" s="4677" t="str">
        <f>IF(E42="","",COUNTIF(G42:AK42,"休"))</f>
        <v/>
      </c>
      <c r="AO42" s="4678" t="str">
        <f>IF(E42="","",IFERROR(ROUND(AN42/AL42,3),""))</f>
        <v/>
      </c>
      <c r="AP42" s="4679"/>
      <c r="AR42" s="4670">
        <f>+COUNTIF(G42:AK42,"－")</f>
        <v>0</v>
      </c>
      <c r="AS42" s="4670">
        <f>+COUNTIF(G42:AK42,"外")</f>
        <v>0</v>
      </c>
    </row>
    <row r="43" spans="2:45">
      <c r="C43" s="4671"/>
      <c r="D43" s="4672"/>
      <c r="E43" s="4704"/>
      <c r="F43" s="4696"/>
      <c r="G43" s="4674"/>
      <c r="H43" s="4675"/>
      <c r="I43" s="4675"/>
      <c r="J43" s="4675"/>
      <c r="K43" s="4675"/>
      <c r="L43" s="4675"/>
      <c r="M43" s="4675"/>
      <c r="N43" s="4675"/>
      <c r="O43" s="4675"/>
      <c r="P43" s="4675"/>
      <c r="Q43" s="4675"/>
      <c r="R43" s="4675"/>
      <c r="S43" s="4675"/>
      <c r="T43" s="4675"/>
      <c r="U43" s="4675"/>
      <c r="V43" s="4675"/>
      <c r="W43" s="4675"/>
      <c r="X43" s="4675"/>
      <c r="Y43" s="4675"/>
      <c r="Z43" s="4675"/>
      <c r="AA43" s="4675"/>
      <c r="AB43" s="4675"/>
      <c r="AC43" s="4675"/>
      <c r="AD43" s="4675"/>
      <c r="AE43" s="4675"/>
      <c r="AF43" s="4675"/>
      <c r="AG43" s="4675"/>
      <c r="AH43" s="4676"/>
      <c r="AI43" s="4676"/>
      <c r="AJ43" s="4676"/>
      <c r="AK43" s="4676"/>
      <c r="AL43" s="4666" t="str">
        <f>IF(E43="","",COUNT($G$26:$AK$26)-AM43)</f>
        <v/>
      </c>
      <c r="AM43" s="4677" t="str">
        <f>IF(E43="","",AR43+AS43)</f>
        <v/>
      </c>
      <c r="AN43" s="4677" t="str">
        <f>IF(E43="","",COUNTIF(G43:AK43,"休"))</f>
        <v/>
      </c>
      <c r="AO43" s="4678" t="str">
        <f>IF(E43="","",IFERROR(ROUND(AN43/AL43,3),""))</f>
        <v/>
      </c>
      <c r="AP43" s="4679"/>
      <c r="AR43" s="4670">
        <f>+COUNTIF(G43:AK43,"－")</f>
        <v>0</v>
      </c>
      <c r="AS43" s="4670">
        <f>+COUNTIF(G43:AK43,"外")</f>
        <v>0</v>
      </c>
    </row>
    <row r="44" spans="2:45" ht="14.25" thickBot="1">
      <c r="C44" s="4681"/>
      <c r="D44" s="4682"/>
      <c r="E44" s="4697"/>
      <c r="F44" s="4698"/>
      <c r="G44" s="4705"/>
      <c r="H44" s="4686"/>
      <c r="I44" s="4686"/>
      <c r="J44" s="4686"/>
      <c r="K44" s="4686"/>
      <c r="L44" s="4686"/>
      <c r="M44" s="4686"/>
      <c r="N44" s="4686"/>
      <c r="O44" s="4686"/>
      <c r="P44" s="4686"/>
      <c r="Q44" s="4686"/>
      <c r="R44" s="4686"/>
      <c r="S44" s="4686"/>
      <c r="T44" s="4686"/>
      <c r="U44" s="4686"/>
      <c r="V44" s="4686"/>
      <c r="W44" s="4686"/>
      <c r="X44" s="4686"/>
      <c r="Y44" s="4686"/>
      <c r="Z44" s="4686"/>
      <c r="AA44" s="4686"/>
      <c r="AB44" s="4686"/>
      <c r="AC44" s="4686"/>
      <c r="AD44" s="4686"/>
      <c r="AE44" s="4686"/>
      <c r="AF44" s="4686"/>
      <c r="AG44" s="4686"/>
      <c r="AH44" s="4706"/>
      <c r="AI44" s="4706"/>
      <c r="AJ44" s="4706"/>
      <c r="AK44" s="4706"/>
      <c r="AL44" s="4707" t="str">
        <f>IF(E44="","",COUNT($G$26:$AK$26)-AM44)</f>
        <v/>
      </c>
      <c r="AM44" s="4689" t="str">
        <f>IF(E44="","",AR44+AS44)</f>
        <v/>
      </c>
      <c r="AN44" s="4708" t="str">
        <f>IF(E44="","",COUNTIF(G44:AK44,"休"))</f>
        <v/>
      </c>
      <c r="AO44" s="4678" t="str">
        <f>IF(E44="","",IFERROR(ROUND(AN44/AL44,3),""))</f>
        <v/>
      </c>
      <c r="AP44" s="4709"/>
      <c r="AR44" s="4670">
        <f>+COUNTIF(G44:AK44,"－")</f>
        <v>0</v>
      </c>
      <c r="AS44" s="4670">
        <f>+COUNTIF(G44:AK44,"外")</f>
        <v>0</v>
      </c>
    </row>
    <row r="45" spans="2:45" ht="14.25" thickBot="1">
      <c r="C45" s="4710"/>
      <c r="D45" s="4711"/>
      <c r="E45" s="4704"/>
      <c r="F45" s="4623"/>
      <c r="G45" s="4665"/>
      <c r="H45" s="4665"/>
      <c r="I45" s="4665"/>
      <c r="J45" s="4665"/>
      <c r="K45" s="4665"/>
      <c r="L45" s="4665"/>
      <c r="M45" s="4665"/>
      <c r="N45" s="4665"/>
      <c r="O45" s="4665"/>
      <c r="P45" s="4665"/>
      <c r="Q45" s="4665"/>
      <c r="R45" s="4665"/>
      <c r="S45" s="4665"/>
      <c r="T45" s="4665"/>
      <c r="U45" s="4665"/>
      <c r="V45" s="4665"/>
      <c r="W45" s="4665"/>
      <c r="X45" s="4665"/>
      <c r="Y45" s="4665"/>
      <c r="Z45" s="4665"/>
      <c r="AA45" s="4665"/>
      <c r="AB45" s="4665"/>
      <c r="AC45" s="4665"/>
      <c r="AD45" s="4665"/>
      <c r="AE45" s="4665"/>
      <c r="AF45" s="4665"/>
      <c r="AG45" s="4665"/>
      <c r="AH45" s="4665"/>
      <c r="AI45" s="4665"/>
      <c r="AJ45" s="4665"/>
      <c r="AK45" s="4665"/>
      <c r="AL45" s="4712"/>
      <c r="AM45" s="4713"/>
      <c r="AO45" s="4714" t="s">
        <v>2018</v>
      </c>
      <c r="AP45" s="4715" t="e">
        <f>IF(AP29&gt;=0.285,"OK","NG")</f>
        <v>#DIV/0!</v>
      </c>
      <c r="AR45" s="4713"/>
      <c r="AS45" s="4713"/>
    </row>
    <row r="46" spans="2:45">
      <c r="G46" s="4716"/>
      <c r="H46" s="4716"/>
      <c r="I46" s="4716"/>
      <c r="J46" s="4716"/>
      <c r="K46" s="4716"/>
      <c r="L46" s="4716"/>
      <c r="M46" s="4716"/>
      <c r="N46" s="4716"/>
      <c r="O46" s="4716"/>
      <c r="P46" s="4716"/>
      <c r="Q46" s="4716"/>
      <c r="R46" s="4716"/>
      <c r="S46" s="4716"/>
      <c r="T46" s="4716"/>
      <c r="U46" s="4716"/>
      <c r="V46" s="4716"/>
      <c r="W46" s="4716"/>
      <c r="X46" s="4716"/>
      <c r="Y46" s="4716"/>
      <c r="Z46" s="4716"/>
      <c r="AA46" s="4716"/>
      <c r="AB46" s="4716"/>
      <c r="AC46" s="4716"/>
      <c r="AD46" s="4716"/>
      <c r="AE46" s="4716"/>
      <c r="AF46" s="4716"/>
      <c r="AG46" s="4716"/>
      <c r="AH46" s="4716"/>
      <c r="AI46" s="4716"/>
      <c r="AJ46" s="4716"/>
      <c r="AK46" s="4716"/>
    </row>
    <row r="47" spans="2:45" hidden="1">
      <c r="G47" s="4529" t="e">
        <f>YEAR(G50)</f>
        <v>#VALUE!</v>
      </c>
      <c r="H47" s="4529" t="e">
        <f>MONTH(G50)</f>
        <v>#VALUE!</v>
      </c>
    </row>
    <row r="48" spans="2:45" ht="13.5" customHeight="1">
      <c r="C48" s="4624"/>
      <c r="D48" s="4625"/>
      <c r="E48" s="4626"/>
      <c r="F48" s="4717" t="s">
        <v>2022</v>
      </c>
      <c r="G48" s="4628" t="e">
        <f>G50</f>
        <v>#VALUE!</v>
      </c>
      <c r="H48" s="4629"/>
      <c r="I48" s="4629"/>
      <c r="J48" s="4629"/>
      <c r="K48" s="4629"/>
      <c r="L48" s="4629"/>
      <c r="M48" s="4629"/>
      <c r="N48" s="4629"/>
      <c r="O48" s="4629"/>
      <c r="P48" s="4629"/>
      <c r="Q48" s="4629"/>
      <c r="R48" s="4629"/>
      <c r="S48" s="4629"/>
      <c r="T48" s="4629"/>
      <c r="U48" s="4629"/>
      <c r="V48" s="4629"/>
      <c r="W48" s="4629"/>
      <c r="X48" s="4629"/>
      <c r="Y48" s="4629"/>
      <c r="Z48" s="4629"/>
      <c r="AA48" s="4629"/>
      <c r="AB48" s="4629"/>
      <c r="AC48" s="4629"/>
      <c r="AD48" s="4629"/>
      <c r="AE48" s="4629"/>
      <c r="AF48" s="4629"/>
      <c r="AG48" s="4629"/>
      <c r="AH48" s="4629"/>
      <c r="AI48" s="4629"/>
      <c r="AJ48" s="4629"/>
      <c r="AK48" s="4629"/>
      <c r="AL48" s="4551" t="s">
        <v>2045</v>
      </c>
      <c r="AM48" s="4630" t="s">
        <v>2044</v>
      </c>
      <c r="AN48" s="4551" t="s">
        <v>1920</v>
      </c>
      <c r="AO48" s="4553" t="s">
        <v>2043</v>
      </c>
      <c r="AP48" s="4551" t="s">
        <v>2042</v>
      </c>
      <c r="AR48" s="4631" t="s">
        <v>2082</v>
      </c>
      <c r="AS48" s="4631" t="s">
        <v>1951</v>
      </c>
    </row>
    <row r="49" spans="1:45" ht="13.5" hidden="1" customHeight="1">
      <c r="C49" s="4632"/>
      <c r="D49" s="4633"/>
      <c r="E49" s="4634"/>
      <c r="F49" s="4718"/>
      <c r="G49" s="4640" t="e">
        <f>DATE($G47,$H47,1)</f>
        <v>#VALUE!</v>
      </c>
      <c r="H49" s="4640" t="e">
        <f t="shared" ref="H49:AK49" si="13">G49+1</f>
        <v>#VALUE!</v>
      </c>
      <c r="I49" s="4640" t="e">
        <f t="shared" si="13"/>
        <v>#VALUE!</v>
      </c>
      <c r="J49" s="4640" t="e">
        <f t="shared" si="13"/>
        <v>#VALUE!</v>
      </c>
      <c r="K49" s="4640" t="e">
        <f t="shared" si="13"/>
        <v>#VALUE!</v>
      </c>
      <c r="L49" s="4640" t="e">
        <f t="shared" si="13"/>
        <v>#VALUE!</v>
      </c>
      <c r="M49" s="4640" t="e">
        <f t="shared" si="13"/>
        <v>#VALUE!</v>
      </c>
      <c r="N49" s="4640" t="e">
        <f t="shared" si="13"/>
        <v>#VALUE!</v>
      </c>
      <c r="O49" s="4640" t="e">
        <f t="shared" si="13"/>
        <v>#VALUE!</v>
      </c>
      <c r="P49" s="4640" t="e">
        <f t="shared" si="13"/>
        <v>#VALUE!</v>
      </c>
      <c r="Q49" s="4640" t="e">
        <f t="shared" si="13"/>
        <v>#VALUE!</v>
      </c>
      <c r="R49" s="4640" t="e">
        <f t="shared" si="13"/>
        <v>#VALUE!</v>
      </c>
      <c r="S49" s="4640" t="e">
        <f t="shared" si="13"/>
        <v>#VALUE!</v>
      </c>
      <c r="T49" s="4640" t="e">
        <f t="shared" si="13"/>
        <v>#VALUE!</v>
      </c>
      <c r="U49" s="4640" t="e">
        <f t="shared" si="13"/>
        <v>#VALUE!</v>
      </c>
      <c r="V49" s="4640" t="e">
        <f t="shared" si="13"/>
        <v>#VALUE!</v>
      </c>
      <c r="W49" s="4640" t="e">
        <f t="shared" si="13"/>
        <v>#VALUE!</v>
      </c>
      <c r="X49" s="4640" t="e">
        <f t="shared" si="13"/>
        <v>#VALUE!</v>
      </c>
      <c r="Y49" s="4640" t="e">
        <f t="shared" si="13"/>
        <v>#VALUE!</v>
      </c>
      <c r="Z49" s="4640" t="e">
        <f t="shared" si="13"/>
        <v>#VALUE!</v>
      </c>
      <c r="AA49" s="4640" t="e">
        <f t="shared" si="13"/>
        <v>#VALUE!</v>
      </c>
      <c r="AB49" s="4640" t="e">
        <f t="shared" si="13"/>
        <v>#VALUE!</v>
      </c>
      <c r="AC49" s="4640" t="e">
        <f t="shared" si="13"/>
        <v>#VALUE!</v>
      </c>
      <c r="AD49" s="4640" t="e">
        <f t="shared" si="13"/>
        <v>#VALUE!</v>
      </c>
      <c r="AE49" s="4640" t="e">
        <f t="shared" si="13"/>
        <v>#VALUE!</v>
      </c>
      <c r="AF49" s="4640" t="e">
        <f t="shared" si="13"/>
        <v>#VALUE!</v>
      </c>
      <c r="AG49" s="4640" t="e">
        <f t="shared" si="13"/>
        <v>#VALUE!</v>
      </c>
      <c r="AH49" s="4640" t="e">
        <f t="shared" si="13"/>
        <v>#VALUE!</v>
      </c>
      <c r="AI49" s="4640" t="e">
        <f t="shared" si="13"/>
        <v>#VALUE!</v>
      </c>
      <c r="AJ49" s="4640" t="e">
        <f t="shared" si="13"/>
        <v>#VALUE!</v>
      </c>
      <c r="AK49" s="4640" t="e">
        <f t="shared" si="13"/>
        <v>#VALUE!</v>
      </c>
      <c r="AL49" s="4551"/>
      <c r="AM49" s="4630"/>
      <c r="AN49" s="4551"/>
      <c r="AO49" s="4553"/>
      <c r="AP49" s="4551"/>
      <c r="AR49" s="4631"/>
      <c r="AS49" s="4631"/>
    </row>
    <row r="50" spans="1:45">
      <c r="C50" s="4632"/>
      <c r="D50" s="4633"/>
      <c r="E50" s="4634"/>
      <c r="F50" s="4719" t="s">
        <v>1655</v>
      </c>
      <c r="G50" s="4720" t="e">
        <f>IF(EDATE(G25,1)&gt;$G$7,"",EDATE(G25,1))</f>
        <v>#VALUE!</v>
      </c>
      <c r="H50" s="4640" t="e">
        <f t="shared" ref="H50:AK50" si="14">IF(H49&gt;$G$7,"",IF(G50=EOMONTH(DATE($G47,$H47,1),0),"",IF(G50="","",G50+1)))</f>
        <v>#VALUE!</v>
      </c>
      <c r="I50" s="4640" t="e">
        <f t="shared" si="14"/>
        <v>#VALUE!</v>
      </c>
      <c r="J50" s="4640" t="e">
        <f t="shared" si="14"/>
        <v>#VALUE!</v>
      </c>
      <c r="K50" s="4640" t="e">
        <f t="shared" si="14"/>
        <v>#VALUE!</v>
      </c>
      <c r="L50" s="4640" t="e">
        <f t="shared" si="14"/>
        <v>#VALUE!</v>
      </c>
      <c r="M50" s="4640" t="e">
        <f t="shared" si="14"/>
        <v>#VALUE!</v>
      </c>
      <c r="N50" s="4640" t="e">
        <f t="shared" si="14"/>
        <v>#VALUE!</v>
      </c>
      <c r="O50" s="4640" t="e">
        <f t="shared" si="14"/>
        <v>#VALUE!</v>
      </c>
      <c r="P50" s="4640" t="e">
        <f t="shared" si="14"/>
        <v>#VALUE!</v>
      </c>
      <c r="Q50" s="4640" t="e">
        <f t="shared" si="14"/>
        <v>#VALUE!</v>
      </c>
      <c r="R50" s="4640" t="e">
        <f t="shared" si="14"/>
        <v>#VALUE!</v>
      </c>
      <c r="S50" s="4640" t="e">
        <f t="shared" si="14"/>
        <v>#VALUE!</v>
      </c>
      <c r="T50" s="4640" t="e">
        <f t="shared" si="14"/>
        <v>#VALUE!</v>
      </c>
      <c r="U50" s="4640" t="e">
        <f t="shared" si="14"/>
        <v>#VALUE!</v>
      </c>
      <c r="V50" s="4640" t="e">
        <f t="shared" si="14"/>
        <v>#VALUE!</v>
      </c>
      <c r="W50" s="4640" t="e">
        <f t="shared" si="14"/>
        <v>#VALUE!</v>
      </c>
      <c r="X50" s="4640" t="e">
        <f t="shared" si="14"/>
        <v>#VALUE!</v>
      </c>
      <c r="Y50" s="4640" t="e">
        <f t="shared" si="14"/>
        <v>#VALUE!</v>
      </c>
      <c r="Z50" s="4640" t="e">
        <f t="shared" si="14"/>
        <v>#VALUE!</v>
      </c>
      <c r="AA50" s="4640" t="e">
        <f t="shared" si="14"/>
        <v>#VALUE!</v>
      </c>
      <c r="AB50" s="4640" t="e">
        <f t="shared" si="14"/>
        <v>#VALUE!</v>
      </c>
      <c r="AC50" s="4640" t="e">
        <f t="shared" si="14"/>
        <v>#VALUE!</v>
      </c>
      <c r="AD50" s="4640" t="e">
        <f t="shared" si="14"/>
        <v>#VALUE!</v>
      </c>
      <c r="AE50" s="4640" t="e">
        <f t="shared" si="14"/>
        <v>#VALUE!</v>
      </c>
      <c r="AF50" s="4640" t="e">
        <f t="shared" si="14"/>
        <v>#VALUE!</v>
      </c>
      <c r="AG50" s="4640" t="e">
        <f t="shared" si="14"/>
        <v>#VALUE!</v>
      </c>
      <c r="AH50" s="4640" t="e">
        <f t="shared" si="14"/>
        <v>#VALUE!</v>
      </c>
      <c r="AI50" s="4640" t="e">
        <f t="shared" si="14"/>
        <v>#VALUE!</v>
      </c>
      <c r="AJ50" s="4640" t="e">
        <f t="shared" si="14"/>
        <v>#VALUE!</v>
      </c>
      <c r="AK50" s="4640" t="e">
        <f t="shared" si="14"/>
        <v>#VALUE!</v>
      </c>
      <c r="AL50" s="4551"/>
      <c r="AM50" s="4630"/>
      <c r="AN50" s="4551"/>
      <c r="AO50" s="4553"/>
      <c r="AP50" s="4551"/>
      <c r="AR50" s="4631"/>
      <c r="AS50" s="4631"/>
    </row>
    <row r="51" spans="1:45" s="4721" customFormat="1">
      <c r="A51" s="1135"/>
      <c r="C51" s="4642"/>
      <c r="D51" s="4643"/>
      <c r="E51" s="4644"/>
      <c r="F51" s="4722" t="s">
        <v>1905</v>
      </c>
      <c r="G51" s="4723" t="str">
        <f t="shared" ref="G51:AK51" si="15">IFERROR(TEXT(WEEKDAY(+G50),"aaa"),"")</f>
        <v/>
      </c>
      <c r="H51" s="4723" t="str">
        <f t="shared" si="15"/>
        <v/>
      </c>
      <c r="I51" s="4723" t="str">
        <f t="shared" si="15"/>
        <v/>
      </c>
      <c r="J51" s="4723" t="str">
        <f t="shared" si="15"/>
        <v/>
      </c>
      <c r="K51" s="4723" t="str">
        <f t="shared" si="15"/>
        <v/>
      </c>
      <c r="L51" s="4723" t="str">
        <f t="shared" si="15"/>
        <v/>
      </c>
      <c r="M51" s="4723" t="str">
        <f t="shared" si="15"/>
        <v/>
      </c>
      <c r="N51" s="4723" t="str">
        <f t="shared" si="15"/>
        <v/>
      </c>
      <c r="O51" s="4723" t="str">
        <f t="shared" si="15"/>
        <v/>
      </c>
      <c r="P51" s="4723" t="str">
        <f t="shared" si="15"/>
        <v/>
      </c>
      <c r="Q51" s="4723" t="str">
        <f t="shared" si="15"/>
        <v/>
      </c>
      <c r="R51" s="4723" t="str">
        <f t="shared" si="15"/>
        <v/>
      </c>
      <c r="S51" s="4723" t="str">
        <f t="shared" si="15"/>
        <v/>
      </c>
      <c r="T51" s="4723" t="str">
        <f t="shared" si="15"/>
        <v/>
      </c>
      <c r="U51" s="4723" t="str">
        <f t="shared" si="15"/>
        <v/>
      </c>
      <c r="V51" s="4723" t="str">
        <f t="shared" si="15"/>
        <v/>
      </c>
      <c r="W51" s="4723" t="str">
        <f t="shared" si="15"/>
        <v/>
      </c>
      <c r="X51" s="4723" t="str">
        <f t="shared" si="15"/>
        <v/>
      </c>
      <c r="Y51" s="4723" t="str">
        <f t="shared" si="15"/>
        <v/>
      </c>
      <c r="Z51" s="4723" t="str">
        <f t="shared" si="15"/>
        <v/>
      </c>
      <c r="AA51" s="4723" t="str">
        <f t="shared" si="15"/>
        <v/>
      </c>
      <c r="AB51" s="4723" t="str">
        <f t="shared" si="15"/>
        <v/>
      </c>
      <c r="AC51" s="4723" t="str">
        <f t="shared" si="15"/>
        <v/>
      </c>
      <c r="AD51" s="4723" t="str">
        <f t="shared" si="15"/>
        <v/>
      </c>
      <c r="AE51" s="4723" t="str">
        <f t="shared" si="15"/>
        <v/>
      </c>
      <c r="AF51" s="4723" t="str">
        <f t="shared" si="15"/>
        <v/>
      </c>
      <c r="AG51" s="4723" t="str">
        <f t="shared" si="15"/>
        <v/>
      </c>
      <c r="AH51" s="4723" t="str">
        <f t="shared" si="15"/>
        <v/>
      </c>
      <c r="AI51" s="4723" t="str">
        <f t="shared" si="15"/>
        <v/>
      </c>
      <c r="AJ51" s="4723" t="str">
        <f t="shared" si="15"/>
        <v/>
      </c>
      <c r="AK51" s="4723" t="str">
        <f t="shared" si="15"/>
        <v/>
      </c>
      <c r="AL51" s="4551"/>
      <c r="AM51" s="4630"/>
      <c r="AN51" s="4551"/>
      <c r="AO51" s="4553"/>
      <c r="AP51" s="4551"/>
      <c r="AQ51" s="4528"/>
      <c r="AR51" s="4631"/>
      <c r="AS51" s="4631"/>
    </row>
    <row r="52" spans="1:45" s="4721" customFormat="1" ht="21" customHeight="1">
      <c r="A52" s="1135"/>
      <c r="C52" s="4724" t="s">
        <v>2041</v>
      </c>
      <c r="D52" s="4725" t="s">
        <v>2085</v>
      </c>
      <c r="E52" s="4651" t="s">
        <v>2051</v>
      </c>
      <c r="F52" s="4652" t="s">
        <v>2019</v>
      </c>
      <c r="G52" s="4653"/>
      <c r="H52" s="4654"/>
      <c r="I52" s="4654"/>
      <c r="J52" s="4654"/>
      <c r="K52" s="4654"/>
      <c r="L52" s="4654"/>
      <c r="M52" s="4654"/>
      <c r="N52" s="4654"/>
      <c r="O52" s="4654"/>
      <c r="P52" s="4654"/>
      <c r="Q52" s="4654"/>
      <c r="R52" s="4654"/>
      <c r="S52" s="4654"/>
      <c r="T52" s="4654"/>
      <c r="U52" s="4654"/>
      <c r="V52" s="4654"/>
      <c r="W52" s="4654"/>
      <c r="X52" s="4654"/>
      <c r="Y52" s="4654"/>
      <c r="Z52" s="4654"/>
      <c r="AA52" s="4654"/>
      <c r="AB52" s="4654"/>
      <c r="AC52" s="4654"/>
      <c r="AD52" s="4654"/>
      <c r="AE52" s="4654"/>
      <c r="AF52" s="4654"/>
      <c r="AG52" s="4654"/>
      <c r="AH52" s="4691"/>
      <c r="AI52" s="4691"/>
      <c r="AJ52" s="4691"/>
      <c r="AK52" s="4691"/>
      <c r="AL52" s="4655" t="s">
        <v>2088</v>
      </c>
      <c r="AM52" s="4655" t="s">
        <v>2087</v>
      </c>
      <c r="AN52" s="4655" t="s">
        <v>2086</v>
      </c>
      <c r="AO52" s="4656" t="s">
        <v>2084</v>
      </c>
      <c r="AP52" s="4655" t="s">
        <v>1949</v>
      </c>
      <c r="AQ52" s="4528"/>
      <c r="AR52" s="4657"/>
      <c r="AS52" s="4657"/>
    </row>
    <row r="53" spans="1:45" s="4721" customFormat="1" ht="13.5" customHeight="1">
      <c r="A53" s="1135"/>
      <c r="C53" s="4659" t="s">
        <v>1919</v>
      </c>
      <c r="D53" s="4660" t="s">
        <v>1918</v>
      </c>
      <c r="E53" s="4661" t="s">
        <v>2033</v>
      </c>
      <c r="F53" s="4662"/>
      <c r="G53" s="4726"/>
      <c r="H53" s="4727"/>
      <c r="I53" s="4703"/>
      <c r="J53" s="4664"/>
      <c r="K53" s="4664"/>
      <c r="L53" s="4664"/>
      <c r="M53" s="4664"/>
      <c r="N53" s="4664"/>
      <c r="O53" s="4664"/>
      <c r="P53" s="4664"/>
      <c r="Q53" s="4664"/>
      <c r="R53" s="4664"/>
      <c r="S53" s="4664"/>
      <c r="T53" s="4664"/>
      <c r="U53" s="4664"/>
      <c r="V53" s="4664"/>
      <c r="W53" s="4664"/>
      <c r="X53" s="4664"/>
      <c r="Y53" s="4664"/>
      <c r="Z53" s="4664"/>
      <c r="AA53" s="4664"/>
      <c r="AB53" s="4664"/>
      <c r="AC53" s="4664"/>
      <c r="AD53" s="4664"/>
      <c r="AE53" s="4664"/>
      <c r="AF53" s="4664"/>
      <c r="AG53" s="4664"/>
      <c r="AH53" s="4664"/>
      <c r="AI53" s="4664"/>
      <c r="AJ53" s="4665"/>
      <c r="AK53" s="4665"/>
      <c r="AL53" s="4666">
        <f t="shared" ref="AL53:AL58" si="16">IF(E53="","",COUNT($G$50:$AK$50)-AM53)</f>
        <v>0</v>
      </c>
      <c r="AM53" s="4667">
        <f t="shared" ref="AM53:AM58" si="17">IF(E53="","",AR53+AS53)</f>
        <v>0</v>
      </c>
      <c r="AN53" s="4667">
        <f t="shared" ref="AN53:AN58" si="18">IF(E53="","",COUNTIF(G53:AK53,"休"))</f>
        <v>0</v>
      </c>
      <c r="AO53" s="4668" t="str">
        <f t="shared" ref="AO53:AO58" si="19">IF(E53="","",IFERROR(ROUND(AN53/AL53,3),""))</f>
        <v/>
      </c>
      <c r="AP53" s="4669" t="e">
        <f>ROUND(AVERAGE(AO53:AO68),3)</f>
        <v>#DIV/0!</v>
      </c>
      <c r="AQ53" s="4528"/>
      <c r="AR53" s="4670">
        <f t="shared" ref="AR53:AR58" si="20">+COUNTIF(G53:AK53,"－")</f>
        <v>0</v>
      </c>
      <c r="AS53" s="4670">
        <f t="shared" ref="AS53:AS58" si="21">+COUNTIF(I53:AK53,"外")</f>
        <v>0</v>
      </c>
    </row>
    <row r="54" spans="1:45" s="4721" customFormat="1" ht="13.5" customHeight="1">
      <c r="A54" s="1135"/>
      <c r="C54" s="4671"/>
      <c r="D54" s="4672"/>
      <c r="E54" s="4673" t="s">
        <v>2031</v>
      </c>
      <c r="F54" s="4662"/>
      <c r="G54" s="4728"/>
      <c r="H54" s="4729"/>
      <c r="I54" s="4676"/>
      <c r="J54" s="4675"/>
      <c r="K54" s="4675"/>
      <c r="L54" s="4675"/>
      <c r="M54" s="4675"/>
      <c r="N54" s="4675"/>
      <c r="O54" s="4675"/>
      <c r="P54" s="4675"/>
      <c r="Q54" s="4675"/>
      <c r="R54" s="4675"/>
      <c r="S54" s="4675"/>
      <c r="T54" s="4675"/>
      <c r="U54" s="4675"/>
      <c r="V54" s="4675"/>
      <c r="W54" s="4675"/>
      <c r="X54" s="4675"/>
      <c r="Y54" s="4675"/>
      <c r="Z54" s="4675"/>
      <c r="AA54" s="4675"/>
      <c r="AB54" s="4675"/>
      <c r="AC54" s="4675"/>
      <c r="AD54" s="4675"/>
      <c r="AE54" s="4675"/>
      <c r="AF54" s="4675"/>
      <c r="AG54" s="4675"/>
      <c r="AH54" s="4675"/>
      <c r="AI54" s="4675"/>
      <c r="AJ54" s="4676"/>
      <c r="AK54" s="4676"/>
      <c r="AL54" s="4666">
        <f t="shared" si="16"/>
        <v>0</v>
      </c>
      <c r="AM54" s="4667">
        <f t="shared" si="17"/>
        <v>0</v>
      </c>
      <c r="AN54" s="4667">
        <f t="shared" si="18"/>
        <v>0</v>
      </c>
      <c r="AO54" s="4668" t="str">
        <f t="shared" si="19"/>
        <v/>
      </c>
      <c r="AP54" s="4679"/>
      <c r="AQ54" s="4528"/>
      <c r="AR54" s="4670">
        <f t="shared" si="20"/>
        <v>0</v>
      </c>
      <c r="AS54" s="4670">
        <f t="shared" si="21"/>
        <v>0</v>
      </c>
    </row>
    <row r="55" spans="1:45" s="4721" customFormat="1">
      <c r="A55" s="1135"/>
      <c r="C55" s="4671"/>
      <c r="D55" s="4672"/>
      <c r="E55" s="4673" t="s">
        <v>2038</v>
      </c>
      <c r="F55" s="4662"/>
      <c r="G55" s="4728"/>
      <c r="H55" s="4675"/>
      <c r="I55" s="4730"/>
      <c r="J55" s="4675"/>
      <c r="K55" s="4675"/>
      <c r="L55" s="4675"/>
      <c r="M55" s="4675"/>
      <c r="N55" s="4675"/>
      <c r="O55" s="4675"/>
      <c r="P55" s="4675"/>
      <c r="Q55" s="4675"/>
      <c r="R55" s="4675"/>
      <c r="S55" s="4675"/>
      <c r="T55" s="4675"/>
      <c r="U55" s="4675"/>
      <c r="V55" s="4675"/>
      <c r="W55" s="4675"/>
      <c r="X55" s="4675"/>
      <c r="Y55" s="4675"/>
      <c r="Z55" s="4675"/>
      <c r="AA55" s="4675"/>
      <c r="AB55" s="4675"/>
      <c r="AC55" s="4675"/>
      <c r="AD55" s="4675"/>
      <c r="AE55" s="4675"/>
      <c r="AF55" s="4675"/>
      <c r="AG55" s="4675"/>
      <c r="AH55" s="4675"/>
      <c r="AI55" s="4675"/>
      <c r="AJ55" s="4675"/>
      <c r="AK55" s="4676"/>
      <c r="AL55" s="4666">
        <f t="shared" si="16"/>
        <v>0</v>
      </c>
      <c r="AM55" s="4667">
        <f t="shared" si="17"/>
        <v>0</v>
      </c>
      <c r="AN55" s="4667">
        <f t="shared" si="18"/>
        <v>0</v>
      </c>
      <c r="AO55" s="4668" t="str">
        <f t="shared" si="19"/>
        <v/>
      </c>
      <c r="AP55" s="4679"/>
      <c r="AQ55" s="4528"/>
      <c r="AR55" s="4670">
        <f t="shared" si="20"/>
        <v>0</v>
      </c>
      <c r="AS55" s="4670">
        <f t="shared" si="21"/>
        <v>0</v>
      </c>
    </row>
    <row r="56" spans="1:45" s="4721" customFormat="1">
      <c r="A56" s="1135"/>
      <c r="C56" s="4671"/>
      <c r="D56" s="4672"/>
      <c r="E56" s="4673" t="s">
        <v>2037</v>
      </c>
      <c r="F56" s="4680"/>
      <c r="G56" s="4728"/>
      <c r="H56" s="4729"/>
      <c r="I56" s="4730"/>
      <c r="J56" s="4675"/>
      <c r="K56" s="4675"/>
      <c r="L56" s="4675"/>
      <c r="M56" s="4675"/>
      <c r="N56" s="4675"/>
      <c r="O56" s="4675"/>
      <c r="P56" s="4675"/>
      <c r="Q56" s="4675"/>
      <c r="R56" s="4675"/>
      <c r="S56" s="4675"/>
      <c r="T56" s="4675"/>
      <c r="U56" s="4675"/>
      <c r="V56" s="4675"/>
      <c r="W56" s="4675"/>
      <c r="X56" s="4675"/>
      <c r="Y56" s="4675"/>
      <c r="Z56" s="4675"/>
      <c r="AA56" s="4675"/>
      <c r="AB56" s="4675"/>
      <c r="AC56" s="4675"/>
      <c r="AD56" s="4675"/>
      <c r="AE56" s="4675"/>
      <c r="AF56" s="4675"/>
      <c r="AG56" s="4675"/>
      <c r="AH56" s="4675"/>
      <c r="AI56" s="4675"/>
      <c r="AJ56" s="4676"/>
      <c r="AK56" s="4675"/>
      <c r="AL56" s="4666">
        <f t="shared" si="16"/>
        <v>0</v>
      </c>
      <c r="AM56" s="4667">
        <f t="shared" si="17"/>
        <v>0</v>
      </c>
      <c r="AN56" s="4667">
        <f t="shared" si="18"/>
        <v>0</v>
      </c>
      <c r="AO56" s="4668" t="str">
        <f t="shared" si="19"/>
        <v/>
      </c>
      <c r="AP56" s="4679"/>
      <c r="AQ56" s="4528"/>
      <c r="AR56" s="4670">
        <f t="shared" si="20"/>
        <v>0</v>
      </c>
      <c r="AS56" s="4670">
        <f t="shared" si="21"/>
        <v>0</v>
      </c>
    </row>
    <row r="57" spans="1:45" s="4721" customFormat="1">
      <c r="A57" s="1135"/>
      <c r="C57" s="4671"/>
      <c r="D57" s="4672"/>
      <c r="E57" s="4673" t="s">
        <v>2036</v>
      </c>
      <c r="F57" s="4662"/>
      <c r="G57" s="4728"/>
      <c r="H57" s="4729"/>
      <c r="I57" s="4676"/>
      <c r="J57" s="4675"/>
      <c r="K57" s="4675"/>
      <c r="L57" s="4675"/>
      <c r="M57" s="4675"/>
      <c r="N57" s="4675"/>
      <c r="O57" s="4675"/>
      <c r="P57" s="4675"/>
      <c r="Q57" s="4675"/>
      <c r="R57" s="4675"/>
      <c r="S57" s="4675"/>
      <c r="T57" s="4675"/>
      <c r="U57" s="4675"/>
      <c r="V57" s="4675"/>
      <c r="W57" s="4675"/>
      <c r="X57" s="4675"/>
      <c r="Y57" s="4675"/>
      <c r="Z57" s="4675"/>
      <c r="AA57" s="4675"/>
      <c r="AB57" s="4675"/>
      <c r="AC57" s="4675"/>
      <c r="AD57" s="4675"/>
      <c r="AE57" s="4675"/>
      <c r="AF57" s="4675"/>
      <c r="AG57" s="4675"/>
      <c r="AH57" s="4675"/>
      <c r="AI57" s="4675"/>
      <c r="AJ57" s="4676"/>
      <c r="AK57" s="4676"/>
      <c r="AL57" s="4666">
        <f t="shared" si="16"/>
        <v>0</v>
      </c>
      <c r="AM57" s="4667">
        <f t="shared" si="17"/>
        <v>0</v>
      </c>
      <c r="AN57" s="4667">
        <f t="shared" si="18"/>
        <v>0</v>
      </c>
      <c r="AO57" s="4668" t="str">
        <f t="shared" si="19"/>
        <v/>
      </c>
      <c r="AP57" s="4679"/>
      <c r="AQ57" s="4528"/>
      <c r="AR57" s="4670">
        <f t="shared" si="20"/>
        <v>0</v>
      </c>
      <c r="AS57" s="4670">
        <f t="shared" si="21"/>
        <v>0</v>
      </c>
    </row>
    <row r="58" spans="1:45" s="4721" customFormat="1">
      <c r="A58" s="1135"/>
      <c r="C58" s="4681"/>
      <c r="D58" s="4682"/>
      <c r="E58" s="4683">
        <f>F$29</f>
        <v>0</v>
      </c>
      <c r="F58" s="4684"/>
      <c r="G58" s="4705"/>
      <c r="H58" s="4731"/>
      <c r="I58" s="4706"/>
      <c r="J58" s="4687"/>
      <c r="K58" s="4687"/>
      <c r="L58" s="4687"/>
      <c r="M58" s="4687"/>
      <c r="N58" s="4687"/>
      <c r="O58" s="4687"/>
      <c r="P58" s="4687"/>
      <c r="Q58" s="4687"/>
      <c r="R58" s="4687"/>
      <c r="S58" s="4687"/>
      <c r="T58" s="4687"/>
      <c r="U58" s="4687"/>
      <c r="V58" s="4687"/>
      <c r="W58" s="4687"/>
      <c r="X58" s="4687"/>
      <c r="Y58" s="4687"/>
      <c r="Z58" s="4687"/>
      <c r="AA58" s="4687"/>
      <c r="AB58" s="4687"/>
      <c r="AC58" s="4687"/>
      <c r="AD58" s="4687"/>
      <c r="AE58" s="4687"/>
      <c r="AF58" s="4687"/>
      <c r="AG58" s="4687"/>
      <c r="AH58" s="4687"/>
      <c r="AI58" s="4687"/>
      <c r="AJ58" s="4688"/>
      <c r="AK58" s="4688"/>
      <c r="AL58" s="4666">
        <f t="shared" si="16"/>
        <v>0</v>
      </c>
      <c r="AM58" s="4667">
        <f t="shared" si="17"/>
        <v>0</v>
      </c>
      <c r="AN58" s="4689">
        <f t="shared" si="18"/>
        <v>0</v>
      </c>
      <c r="AO58" s="4668" t="str">
        <f t="shared" si="19"/>
        <v/>
      </c>
      <c r="AP58" s="4679"/>
      <c r="AQ58" s="4528"/>
      <c r="AR58" s="4670">
        <f t="shared" si="20"/>
        <v>0</v>
      </c>
      <c r="AS58" s="4670">
        <f t="shared" si="21"/>
        <v>0</v>
      </c>
    </row>
    <row r="59" spans="1:45" s="4721" customFormat="1">
      <c r="A59" s="1135"/>
      <c r="C59" s="4659" t="s">
        <v>1917</v>
      </c>
      <c r="D59" s="4660" t="s">
        <v>1916</v>
      </c>
      <c r="E59" s="4651" t="s">
        <v>2051</v>
      </c>
      <c r="F59" s="4732" t="s">
        <v>2019</v>
      </c>
      <c r="G59" s="4653"/>
      <c r="H59" s="4691"/>
      <c r="I59" s="4654"/>
      <c r="J59" s="4654"/>
      <c r="K59" s="4654"/>
      <c r="L59" s="4654"/>
      <c r="M59" s="4654"/>
      <c r="N59" s="4654"/>
      <c r="O59" s="4654"/>
      <c r="P59" s="4654"/>
      <c r="Q59" s="4654"/>
      <c r="R59" s="4654"/>
      <c r="S59" s="4654"/>
      <c r="T59" s="4654"/>
      <c r="U59" s="4654"/>
      <c r="V59" s="4654"/>
      <c r="W59" s="4654"/>
      <c r="X59" s="4654"/>
      <c r="Y59" s="4654"/>
      <c r="Z59" s="4654"/>
      <c r="AA59" s="4654"/>
      <c r="AB59" s="4654"/>
      <c r="AC59" s="4654"/>
      <c r="AD59" s="4654"/>
      <c r="AE59" s="4654"/>
      <c r="AF59" s="4654"/>
      <c r="AG59" s="4654"/>
      <c r="AH59" s="4691"/>
      <c r="AI59" s="4691"/>
      <c r="AJ59" s="4691"/>
      <c r="AK59" s="4691"/>
      <c r="AL59" s="4692"/>
      <c r="AM59" s="4670"/>
      <c r="AN59" s="4693"/>
      <c r="AO59" s="4694"/>
      <c r="AP59" s="4679"/>
      <c r="AQ59" s="4528"/>
      <c r="AR59" s="4532"/>
      <c r="AS59" s="4532"/>
    </row>
    <row r="60" spans="1:45" s="4721" customFormat="1">
      <c r="A60" s="1135"/>
      <c r="C60" s="4671"/>
      <c r="D60" s="4672"/>
      <c r="E60" s="4695" t="s">
        <v>2033</v>
      </c>
      <c r="F60" s="4662"/>
      <c r="G60" s="4726"/>
      <c r="H60" s="4733"/>
      <c r="I60" s="4733"/>
      <c r="J60" s="4733"/>
      <c r="K60" s="4733"/>
      <c r="L60" s="4733"/>
      <c r="M60" s="4733"/>
      <c r="N60" s="4733"/>
      <c r="O60" s="4733"/>
      <c r="P60" s="4733"/>
      <c r="Q60" s="4733"/>
      <c r="R60" s="4733"/>
      <c r="S60" s="4733"/>
      <c r="T60" s="4733"/>
      <c r="U60" s="4733"/>
      <c r="V60" s="4733"/>
      <c r="W60" s="4733"/>
      <c r="X60" s="4733"/>
      <c r="Y60" s="4733"/>
      <c r="Z60" s="4733"/>
      <c r="AA60" s="4733"/>
      <c r="AB60" s="4733"/>
      <c r="AC60" s="4733"/>
      <c r="AD60" s="4733"/>
      <c r="AE60" s="4733"/>
      <c r="AF60" s="4733"/>
      <c r="AG60" s="4733"/>
      <c r="AH60" s="4733"/>
      <c r="AI60" s="4733"/>
      <c r="AJ60" s="4733"/>
      <c r="AK60" s="4734"/>
      <c r="AL60" s="4666">
        <f>IF(E60="","",COUNT($G$50:$AK$50)-AM60)</f>
        <v>0</v>
      </c>
      <c r="AM60" s="4667">
        <f>IF(E60="","",AR60+AS60)</f>
        <v>0</v>
      </c>
      <c r="AN60" s="4667">
        <f>IF(E60="","",COUNTIF(G60:AK60,"休"))</f>
        <v>0</v>
      </c>
      <c r="AO60" s="4668" t="str">
        <f>IF(E60="","",IFERROR(ROUND(AN60/AL60,3),""))</f>
        <v/>
      </c>
      <c r="AP60" s="4679"/>
      <c r="AQ60" s="4528"/>
      <c r="AR60" s="4670">
        <f>+COUNTIF(G60:AK60,"－")</f>
        <v>0</v>
      </c>
      <c r="AS60" s="4670">
        <f>+COUNTIF(G60:AK60,"外")</f>
        <v>0</v>
      </c>
    </row>
    <row r="61" spans="1:45" s="4721" customFormat="1">
      <c r="A61" s="1135"/>
      <c r="C61" s="4671"/>
      <c r="D61" s="4672"/>
      <c r="E61" s="4673" t="s">
        <v>2031</v>
      </c>
      <c r="F61" s="4662"/>
      <c r="G61" s="4735"/>
      <c r="H61" s="4687"/>
      <c r="I61" s="4687"/>
      <c r="J61" s="4687"/>
      <c r="K61" s="4687"/>
      <c r="L61" s="4699"/>
      <c r="M61" s="4699"/>
      <c r="N61" s="4687"/>
      <c r="O61" s="4687"/>
      <c r="P61" s="4687"/>
      <c r="Q61" s="4687"/>
      <c r="R61" s="4699"/>
      <c r="S61" s="4699"/>
      <c r="T61" s="4687"/>
      <c r="U61" s="4687"/>
      <c r="V61" s="4687"/>
      <c r="W61" s="4687"/>
      <c r="X61" s="4687"/>
      <c r="Y61" s="4687"/>
      <c r="Z61" s="4699"/>
      <c r="AA61" s="4687"/>
      <c r="AB61" s="4687"/>
      <c r="AC61" s="4687"/>
      <c r="AD61" s="4687"/>
      <c r="AE61" s="4687"/>
      <c r="AF61" s="4687"/>
      <c r="AG61" s="4699"/>
      <c r="AH61" s="4687"/>
      <c r="AI61" s="4687"/>
      <c r="AJ61" s="4688"/>
      <c r="AK61" s="4688"/>
      <c r="AL61" s="4666">
        <f>IF(E61="","",COUNT($G$50:$AK$50)-AM61)</f>
        <v>0</v>
      </c>
      <c r="AM61" s="4667">
        <f>IF(E61="","",AR61+AS61)</f>
        <v>0</v>
      </c>
      <c r="AN61" s="4667">
        <f>IF(E61="","",COUNTIF(G61:AK61,"休"))</f>
        <v>0</v>
      </c>
      <c r="AO61" s="4668" t="str">
        <f>IF(E61="","",IFERROR(ROUND(AN61/AL61,3),""))</f>
        <v/>
      </c>
      <c r="AP61" s="4679"/>
      <c r="AQ61" s="4528"/>
      <c r="AR61" s="4670">
        <f>+COUNTIF(G61:AK61,"－")</f>
        <v>0</v>
      </c>
      <c r="AS61" s="4670">
        <f>+COUNTIF(G61:AK61,"外")</f>
        <v>0</v>
      </c>
    </row>
    <row r="62" spans="1:45" s="4721" customFormat="1">
      <c r="A62" s="1135"/>
      <c r="C62" s="4671"/>
      <c r="D62" s="4672"/>
      <c r="E62" s="4528"/>
      <c r="F62" s="4662"/>
      <c r="G62" s="4728"/>
      <c r="H62" s="4675"/>
      <c r="I62" s="4675"/>
      <c r="J62" s="4675"/>
      <c r="K62" s="4675"/>
      <c r="L62" s="4675"/>
      <c r="M62" s="4675"/>
      <c r="N62" s="4675"/>
      <c r="O62" s="4675"/>
      <c r="P62" s="4675"/>
      <c r="Q62" s="4675"/>
      <c r="R62" s="4675"/>
      <c r="S62" s="4675"/>
      <c r="T62" s="4675"/>
      <c r="U62" s="4675"/>
      <c r="V62" s="4675"/>
      <c r="W62" s="4675"/>
      <c r="X62" s="4675"/>
      <c r="Y62" s="4675"/>
      <c r="Z62" s="4675"/>
      <c r="AA62" s="4675"/>
      <c r="AB62" s="4675"/>
      <c r="AC62" s="4675"/>
      <c r="AD62" s="4675"/>
      <c r="AE62" s="4675"/>
      <c r="AF62" s="4675"/>
      <c r="AG62" s="4675"/>
      <c r="AH62" s="4676"/>
      <c r="AI62" s="4676"/>
      <c r="AJ62" s="4676"/>
      <c r="AK62" s="4676"/>
      <c r="AL62" s="4666" t="str">
        <f>IF(E62="","",COUNT($G$50:$AK$50)-AM62)</f>
        <v/>
      </c>
      <c r="AM62" s="4667" t="str">
        <f>IF(E62="","",AR62+AS62)</f>
        <v/>
      </c>
      <c r="AN62" s="4667" t="str">
        <f>IF(E62="","",COUNTIF(G62:AK62,"休"))</f>
        <v/>
      </c>
      <c r="AO62" s="4668" t="str">
        <f>IF(E62="","",IFERROR(ROUND(AN62/AL62,3),""))</f>
        <v/>
      </c>
      <c r="AP62" s="4679"/>
      <c r="AQ62" s="4528"/>
      <c r="AR62" s="4670">
        <f>+COUNTIF(G62:AK62,"－")</f>
        <v>0</v>
      </c>
      <c r="AS62" s="4670">
        <f>+COUNTIF(G62:AK62,"外")</f>
        <v>0</v>
      </c>
    </row>
    <row r="63" spans="1:45" s="4721" customFormat="1">
      <c r="A63" s="1135"/>
      <c r="C63" s="4671"/>
      <c r="D63" s="4682"/>
      <c r="E63" s="4697"/>
      <c r="F63" s="4736"/>
      <c r="G63" s="4737"/>
      <c r="H63" s="4688"/>
      <c r="I63" s="4699"/>
      <c r="J63" s="4699"/>
      <c r="K63" s="4699"/>
      <c r="L63" s="4699"/>
      <c r="M63" s="4699"/>
      <c r="N63" s="4699"/>
      <c r="O63" s="4699"/>
      <c r="P63" s="4699"/>
      <c r="Q63" s="4699"/>
      <c r="R63" s="4699"/>
      <c r="S63" s="4699"/>
      <c r="T63" s="4699"/>
      <c r="U63" s="4699"/>
      <c r="V63" s="4699"/>
      <c r="W63" s="4699"/>
      <c r="X63" s="4699"/>
      <c r="Y63" s="4699"/>
      <c r="Z63" s="4699"/>
      <c r="AA63" s="4699"/>
      <c r="AB63" s="4699"/>
      <c r="AC63" s="4699"/>
      <c r="AD63" s="4699"/>
      <c r="AE63" s="4699"/>
      <c r="AF63" s="4699"/>
      <c r="AG63" s="4699"/>
      <c r="AH63" s="4665"/>
      <c r="AI63" s="4665"/>
      <c r="AJ63" s="4665"/>
      <c r="AK63" s="4665"/>
      <c r="AL63" s="4666" t="str">
        <f>IF(E63="","",COUNT($G$50:$AK$50)-AM63)</f>
        <v/>
      </c>
      <c r="AM63" s="4667" t="str">
        <f>IF(E63="","",AR63+AS63)</f>
        <v/>
      </c>
      <c r="AN63" s="4667" t="str">
        <f>IF(E63="","",COUNTIF(G63:AK63,"休"))</f>
        <v/>
      </c>
      <c r="AO63" s="4668" t="str">
        <f>IF(E63="","",IFERROR(ROUND(AN63/AL63,3),""))</f>
        <v/>
      </c>
      <c r="AP63" s="4679"/>
      <c r="AQ63" s="4528"/>
      <c r="AR63" s="4670">
        <f>+COUNTIF(G63:AK63,"－")</f>
        <v>0</v>
      </c>
      <c r="AS63" s="4670">
        <f>+COUNTIF(G63:AK63,"外")</f>
        <v>0</v>
      </c>
    </row>
    <row r="64" spans="1:45" s="4721" customFormat="1">
      <c r="A64" s="1135"/>
      <c r="C64" s="4671"/>
      <c r="D64" s="4660" t="s">
        <v>1915</v>
      </c>
      <c r="E64" s="4651" t="s">
        <v>2051</v>
      </c>
      <c r="F64" s="4652" t="s">
        <v>2019</v>
      </c>
      <c r="G64" s="4653"/>
      <c r="H64" s="4691"/>
      <c r="I64" s="4654"/>
      <c r="J64" s="4654"/>
      <c r="K64" s="4654"/>
      <c r="L64" s="4654"/>
      <c r="M64" s="4654"/>
      <c r="N64" s="4654"/>
      <c r="O64" s="4654"/>
      <c r="P64" s="4654"/>
      <c r="Q64" s="4654"/>
      <c r="R64" s="4654"/>
      <c r="S64" s="4654"/>
      <c r="T64" s="4654"/>
      <c r="U64" s="4654"/>
      <c r="V64" s="4654"/>
      <c r="W64" s="4654"/>
      <c r="X64" s="4654"/>
      <c r="Y64" s="4654"/>
      <c r="Z64" s="4654"/>
      <c r="AA64" s="4654"/>
      <c r="AB64" s="4654"/>
      <c r="AC64" s="4654"/>
      <c r="AD64" s="4654"/>
      <c r="AE64" s="4654"/>
      <c r="AF64" s="4654"/>
      <c r="AG64" s="4654"/>
      <c r="AH64" s="4691"/>
      <c r="AI64" s="4691"/>
      <c r="AJ64" s="4691"/>
      <c r="AK64" s="4691"/>
      <c r="AL64" s="4692"/>
      <c r="AM64" s="4670"/>
      <c r="AN64" s="4701"/>
      <c r="AO64" s="4694"/>
      <c r="AP64" s="4679"/>
      <c r="AQ64" s="4528"/>
      <c r="AR64" s="4532"/>
      <c r="AS64" s="4532"/>
    </row>
    <row r="65" spans="1:45" s="4721" customFormat="1">
      <c r="A65" s="1135"/>
      <c r="C65" s="4671"/>
      <c r="D65" s="4672"/>
      <c r="E65" s="4702" t="s">
        <v>2031</v>
      </c>
      <c r="F65" s="4662"/>
      <c r="G65" s="4726"/>
      <c r="H65" s="4733"/>
      <c r="I65" s="4664"/>
      <c r="J65" s="4664"/>
      <c r="K65" s="4664"/>
      <c r="L65" s="4664"/>
      <c r="M65" s="4664"/>
      <c r="N65" s="4664"/>
      <c r="O65" s="4664"/>
      <c r="P65" s="4664"/>
      <c r="Q65" s="4664"/>
      <c r="R65" s="4664"/>
      <c r="S65" s="4664"/>
      <c r="T65" s="4664"/>
      <c r="U65" s="4664"/>
      <c r="V65" s="4664"/>
      <c r="W65" s="4664"/>
      <c r="X65" s="4664"/>
      <c r="Y65" s="4664"/>
      <c r="Z65" s="4733"/>
      <c r="AA65" s="4733"/>
      <c r="AB65" s="4664"/>
      <c r="AC65" s="4664"/>
      <c r="AD65" s="4664"/>
      <c r="AE65" s="4664"/>
      <c r="AF65" s="4664"/>
      <c r="AG65" s="4664"/>
      <c r="AH65" s="4703"/>
      <c r="AI65" s="4703"/>
      <c r="AJ65" s="4664"/>
      <c r="AK65" s="4664"/>
      <c r="AL65" s="4666">
        <f>IF(E65="","",COUNT($G$50:$AK$50)-AM65)</f>
        <v>0</v>
      </c>
      <c r="AM65" s="4667">
        <f>IF(E65="","",AR65+AS65)</f>
        <v>0</v>
      </c>
      <c r="AN65" s="4667">
        <f>IF(E65="","",COUNTIF(G65:AK65,"休"))</f>
        <v>0</v>
      </c>
      <c r="AO65" s="4668" t="str">
        <f>IF(E65="","",IFERROR(ROUND(AN65/AL65,3),""))</f>
        <v/>
      </c>
      <c r="AP65" s="4679"/>
      <c r="AQ65" s="4528"/>
      <c r="AR65" s="4670">
        <f>+COUNTIF(G65:AK65,"－")</f>
        <v>0</v>
      </c>
      <c r="AS65" s="4670">
        <f>+COUNTIF(G65:AK65,"外")</f>
        <v>0</v>
      </c>
    </row>
    <row r="66" spans="1:45" s="4721" customFormat="1">
      <c r="A66" s="1135"/>
      <c r="C66" s="4671"/>
      <c r="D66" s="4672"/>
      <c r="E66" s="4528"/>
      <c r="F66" s="4662"/>
      <c r="G66" s="4728"/>
      <c r="H66" s="4675"/>
      <c r="I66" s="4675"/>
      <c r="J66" s="4675"/>
      <c r="K66" s="4675"/>
      <c r="L66" s="4675"/>
      <c r="M66" s="4675"/>
      <c r="N66" s="4675"/>
      <c r="O66" s="4675"/>
      <c r="P66" s="4675"/>
      <c r="Q66" s="4675"/>
      <c r="R66" s="4675"/>
      <c r="S66" s="4675"/>
      <c r="T66" s="4675"/>
      <c r="U66" s="4675"/>
      <c r="V66" s="4675"/>
      <c r="W66" s="4675"/>
      <c r="X66" s="4675"/>
      <c r="Y66" s="4675"/>
      <c r="Z66" s="4675"/>
      <c r="AA66" s="4675"/>
      <c r="AB66" s="4675"/>
      <c r="AC66" s="4675"/>
      <c r="AD66" s="4675"/>
      <c r="AE66" s="4675"/>
      <c r="AF66" s="4675"/>
      <c r="AG66" s="4675"/>
      <c r="AH66" s="4676"/>
      <c r="AI66" s="4676"/>
      <c r="AJ66" s="4676"/>
      <c r="AK66" s="4676"/>
      <c r="AL66" s="4666" t="str">
        <f>IF(E66="","",COUNT($G$50:$AK$50)-AM66)</f>
        <v/>
      </c>
      <c r="AM66" s="4667" t="str">
        <f>IF(E66="","",AR66+AS66)</f>
        <v/>
      </c>
      <c r="AN66" s="4667" t="str">
        <f>IF(E66="","",COUNTIF(G66:AK66,"休"))</f>
        <v/>
      </c>
      <c r="AO66" s="4668" t="str">
        <f>IF(E66="","",IFERROR(ROUND(AN66/AL66,3),""))</f>
        <v/>
      </c>
      <c r="AP66" s="4679"/>
      <c r="AQ66" s="4528"/>
      <c r="AR66" s="4670">
        <f>+COUNTIF(G66:AK66,"－")</f>
        <v>0</v>
      </c>
      <c r="AS66" s="4670">
        <f>+COUNTIF(G66:AK66,"外")</f>
        <v>0</v>
      </c>
    </row>
    <row r="67" spans="1:45" s="4721" customFormat="1">
      <c r="A67" s="1135"/>
      <c r="C67" s="4671"/>
      <c r="D67" s="4672"/>
      <c r="E67" s="4704"/>
      <c r="F67" s="4662"/>
      <c r="G67" s="4728"/>
      <c r="H67" s="4675"/>
      <c r="I67" s="4675"/>
      <c r="J67" s="4675"/>
      <c r="K67" s="4675"/>
      <c r="L67" s="4675"/>
      <c r="M67" s="4675"/>
      <c r="N67" s="4675"/>
      <c r="O67" s="4675"/>
      <c r="P67" s="4675"/>
      <c r="Q67" s="4675"/>
      <c r="R67" s="4675"/>
      <c r="S67" s="4675"/>
      <c r="T67" s="4675"/>
      <c r="U67" s="4675"/>
      <c r="V67" s="4675"/>
      <c r="W67" s="4675"/>
      <c r="X67" s="4675"/>
      <c r="Y67" s="4675"/>
      <c r="Z67" s="4675"/>
      <c r="AA67" s="4675"/>
      <c r="AB67" s="4675"/>
      <c r="AC67" s="4675"/>
      <c r="AD67" s="4675"/>
      <c r="AE67" s="4675"/>
      <c r="AF67" s="4675"/>
      <c r="AG67" s="4675"/>
      <c r="AH67" s="4676"/>
      <c r="AI67" s="4676"/>
      <c r="AJ67" s="4676"/>
      <c r="AK67" s="4676"/>
      <c r="AL67" s="4666" t="str">
        <f>IF(E67="","",COUNT($G$50:$AK$50)-AM67)</f>
        <v/>
      </c>
      <c r="AM67" s="4667" t="str">
        <f>IF(E67="","",AR67+AS67)</f>
        <v/>
      </c>
      <c r="AN67" s="4667" t="str">
        <f>IF(E67="","",COUNTIF(G67:AK67,"休"))</f>
        <v/>
      </c>
      <c r="AO67" s="4668" t="str">
        <f>IF(E67="","",IFERROR(ROUND(AN67/AL67,3),""))</f>
        <v/>
      </c>
      <c r="AP67" s="4679"/>
      <c r="AQ67" s="4528"/>
      <c r="AR67" s="4670">
        <f>+COUNTIF(G67:AK67,"－")</f>
        <v>0</v>
      </c>
      <c r="AS67" s="4670">
        <f>+COUNTIF(G67:AK67,"外")</f>
        <v>0</v>
      </c>
    </row>
    <row r="68" spans="1:45" s="4721" customFormat="1" ht="14.25" thickBot="1">
      <c r="A68" s="1135"/>
      <c r="C68" s="4681"/>
      <c r="D68" s="4682"/>
      <c r="E68" s="4697"/>
      <c r="F68" s="4736"/>
      <c r="G68" s="4705"/>
      <c r="H68" s="4738"/>
      <c r="I68" s="4738"/>
      <c r="J68" s="4686"/>
      <c r="K68" s="4686"/>
      <c r="L68" s="4686"/>
      <c r="M68" s="4686"/>
      <c r="N68" s="4686"/>
      <c r="O68" s="4686"/>
      <c r="P68" s="4686"/>
      <c r="Q68" s="4686"/>
      <c r="R68" s="4686"/>
      <c r="S68" s="4686"/>
      <c r="T68" s="4686"/>
      <c r="U68" s="4686"/>
      <c r="V68" s="4686"/>
      <c r="W68" s="4686"/>
      <c r="X68" s="4686"/>
      <c r="Y68" s="4686"/>
      <c r="Z68" s="4686"/>
      <c r="AA68" s="4686"/>
      <c r="AB68" s="4686"/>
      <c r="AC68" s="4686"/>
      <c r="AD68" s="4686"/>
      <c r="AE68" s="4686"/>
      <c r="AF68" s="4686"/>
      <c r="AG68" s="4686"/>
      <c r="AH68" s="4706"/>
      <c r="AI68" s="4706"/>
      <c r="AJ68" s="4706"/>
      <c r="AK68" s="4706"/>
      <c r="AL68" s="4707" t="str">
        <f>IF(E68="","",COUNT($G$50:$AK$50)-AM68)</f>
        <v/>
      </c>
      <c r="AM68" s="4689" t="str">
        <f>IF(E68="","",AR68+AS68)</f>
        <v/>
      </c>
      <c r="AN68" s="4689" t="str">
        <f>IF(E68="","",COUNTIF(G68:AK68,"休"))</f>
        <v/>
      </c>
      <c r="AO68" s="4668" t="str">
        <f>IF(E68="","",IFERROR(ROUND(AN68/AL68,3),""))</f>
        <v/>
      </c>
      <c r="AP68" s="4709"/>
      <c r="AQ68" s="4528"/>
      <c r="AR68" s="4670">
        <f>+COUNTIF(G68:AK68,"－")</f>
        <v>0</v>
      </c>
      <c r="AS68" s="4670">
        <f>+COUNTIF(G68:AK68,"外")</f>
        <v>0</v>
      </c>
    </row>
    <row r="69" spans="1:45" ht="14.25" thickBot="1">
      <c r="C69" s="4710"/>
      <c r="D69" s="4711"/>
      <c r="E69" s="4704"/>
      <c r="F69" s="4623"/>
      <c r="G69" s="4665"/>
      <c r="H69" s="4665"/>
      <c r="I69" s="4665"/>
      <c r="J69" s="4665"/>
      <c r="K69" s="4665"/>
      <c r="L69" s="4665"/>
      <c r="M69" s="4665"/>
      <c r="N69" s="4665"/>
      <c r="O69" s="4665"/>
      <c r="P69" s="4665"/>
      <c r="Q69" s="4665"/>
      <c r="R69" s="4665"/>
      <c r="S69" s="4665"/>
      <c r="T69" s="4665"/>
      <c r="U69" s="4665"/>
      <c r="V69" s="4665"/>
      <c r="W69" s="4665"/>
      <c r="X69" s="4665"/>
      <c r="Y69" s="4665"/>
      <c r="Z69" s="4665"/>
      <c r="AA69" s="4665"/>
      <c r="AB69" s="4665"/>
      <c r="AC69" s="4665"/>
      <c r="AD69" s="4665"/>
      <c r="AE69" s="4665"/>
      <c r="AF69" s="4665"/>
      <c r="AG69" s="4665"/>
      <c r="AH69" s="4665"/>
      <c r="AI69" s="4665"/>
      <c r="AJ69" s="4665"/>
      <c r="AK69" s="4665"/>
      <c r="AL69" s="4712"/>
      <c r="AM69" s="4713"/>
      <c r="AO69" s="4714" t="s">
        <v>2018</v>
      </c>
      <c r="AP69" s="4715" t="e">
        <f>IF(AP53&gt;=0.285,"OK","NG")</f>
        <v>#DIV/0!</v>
      </c>
      <c r="AR69" s="4713"/>
      <c r="AS69" s="4713"/>
    </row>
    <row r="70" spans="1:45">
      <c r="G70" s="4716"/>
      <c r="H70" s="4716"/>
      <c r="I70" s="4716"/>
      <c r="J70" s="4716"/>
      <c r="K70" s="4716"/>
      <c r="L70" s="4716"/>
      <c r="M70" s="4716"/>
      <c r="N70" s="4716"/>
      <c r="O70" s="4716"/>
      <c r="P70" s="4716"/>
      <c r="Q70" s="4716"/>
      <c r="R70" s="4716"/>
      <c r="S70" s="4716"/>
      <c r="T70" s="4716"/>
      <c r="U70" s="4716"/>
      <c r="V70" s="4716"/>
      <c r="W70" s="4716"/>
      <c r="X70" s="4716"/>
      <c r="Y70" s="4716"/>
      <c r="Z70" s="4716"/>
      <c r="AA70" s="4716"/>
      <c r="AB70" s="4716"/>
      <c r="AC70" s="4716"/>
      <c r="AD70" s="4716"/>
      <c r="AE70" s="4716"/>
      <c r="AF70" s="4716"/>
      <c r="AG70" s="4716"/>
      <c r="AH70" s="4716"/>
      <c r="AI70" s="4716"/>
      <c r="AJ70" s="4716"/>
      <c r="AK70" s="4716"/>
    </row>
    <row r="71" spans="1:45" hidden="1">
      <c r="G71" s="4529" t="e">
        <f>YEAR(G74)</f>
        <v>#VALUE!</v>
      </c>
      <c r="H71" s="4529" t="e">
        <f>MONTH(G74)</f>
        <v>#VALUE!</v>
      </c>
    </row>
    <row r="72" spans="1:45" ht="13.5" customHeight="1">
      <c r="C72" s="4624"/>
      <c r="D72" s="4625"/>
      <c r="E72" s="4626"/>
      <c r="F72" s="4717" t="s">
        <v>2022</v>
      </c>
      <c r="G72" s="4628" t="e">
        <f>G74</f>
        <v>#VALUE!</v>
      </c>
      <c r="H72" s="4629"/>
      <c r="I72" s="4629"/>
      <c r="J72" s="4629"/>
      <c r="K72" s="4629"/>
      <c r="L72" s="4629"/>
      <c r="M72" s="4629"/>
      <c r="N72" s="4629"/>
      <c r="O72" s="4629"/>
      <c r="P72" s="4629"/>
      <c r="Q72" s="4629"/>
      <c r="R72" s="4629"/>
      <c r="S72" s="4629"/>
      <c r="T72" s="4629"/>
      <c r="U72" s="4629"/>
      <c r="V72" s="4629"/>
      <c r="W72" s="4629"/>
      <c r="X72" s="4629"/>
      <c r="Y72" s="4629"/>
      <c r="Z72" s="4629"/>
      <c r="AA72" s="4629"/>
      <c r="AB72" s="4629"/>
      <c r="AC72" s="4629"/>
      <c r="AD72" s="4629"/>
      <c r="AE72" s="4629"/>
      <c r="AF72" s="4629"/>
      <c r="AG72" s="4629"/>
      <c r="AH72" s="4629"/>
      <c r="AI72" s="4629"/>
      <c r="AJ72" s="4629"/>
      <c r="AK72" s="4629"/>
      <c r="AL72" s="4739" t="s">
        <v>2045</v>
      </c>
      <c r="AM72" s="4740" t="s">
        <v>2044</v>
      </c>
      <c r="AN72" s="4741" t="s">
        <v>1920</v>
      </c>
      <c r="AO72" s="4553" t="s">
        <v>2043</v>
      </c>
      <c r="AP72" s="4551" t="s">
        <v>2042</v>
      </c>
      <c r="AR72" s="4631" t="s">
        <v>2082</v>
      </c>
      <c r="AS72" s="4631" t="s">
        <v>1951</v>
      </c>
    </row>
    <row r="73" spans="1:45" ht="13.5" hidden="1" customHeight="1">
      <c r="C73" s="4632"/>
      <c r="D73" s="4633"/>
      <c r="E73" s="4634"/>
      <c r="F73" s="4718"/>
      <c r="G73" s="4640" t="e">
        <f>DATE($G71,$H71,1)</f>
        <v>#VALUE!</v>
      </c>
      <c r="H73" s="4640" t="e">
        <f t="shared" ref="H73:AK73" si="22">G73+1</f>
        <v>#VALUE!</v>
      </c>
      <c r="I73" s="4640" t="e">
        <f t="shared" si="22"/>
        <v>#VALUE!</v>
      </c>
      <c r="J73" s="4640" t="e">
        <f t="shared" si="22"/>
        <v>#VALUE!</v>
      </c>
      <c r="K73" s="4640" t="e">
        <f t="shared" si="22"/>
        <v>#VALUE!</v>
      </c>
      <c r="L73" s="4640" t="e">
        <f t="shared" si="22"/>
        <v>#VALUE!</v>
      </c>
      <c r="M73" s="4640" t="e">
        <f t="shared" si="22"/>
        <v>#VALUE!</v>
      </c>
      <c r="N73" s="4640" t="e">
        <f t="shared" si="22"/>
        <v>#VALUE!</v>
      </c>
      <c r="O73" s="4640" t="e">
        <f t="shared" si="22"/>
        <v>#VALUE!</v>
      </c>
      <c r="P73" s="4640" t="e">
        <f t="shared" si="22"/>
        <v>#VALUE!</v>
      </c>
      <c r="Q73" s="4640" t="e">
        <f t="shared" si="22"/>
        <v>#VALUE!</v>
      </c>
      <c r="R73" s="4640" t="e">
        <f t="shared" si="22"/>
        <v>#VALUE!</v>
      </c>
      <c r="S73" s="4640" t="e">
        <f t="shared" si="22"/>
        <v>#VALUE!</v>
      </c>
      <c r="T73" s="4640" t="e">
        <f t="shared" si="22"/>
        <v>#VALUE!</v>
      </c>
      <c r="U73" s="4640" t="e">
        <f t="shared" si="22"/>
        <v>#VALUE!</v>
      </c>
      <c r="V73" s="4640" t="e">
        <f t="shared" si="22"/>
        <v>#VALUE!</v>
      </c>
      <c r="W73" s="4640" t="e">
        <f t="shared" si="22"/>
        <v>#VALUE!</v>
      </c>
      <c r="X73" s="4640" t="e">
        <f t="shared" si="22"/>
        <v>#VALUE!</v>
      </c>
      <c r="Y73" s="4640" t="e">
        <f t="shared" si="22"/>
        <v>#VALUE!</v>
      </c>
      <c r="Z73" s="4640" t="e">
        <f t="shared" si="22"/>
        <v>#VALUE!</v>
      </c>
      <c r="AA73" s="4640" t="e">
        <f t="shared" si="22"/>
        <v>#VALUE!</v>
      </c>
      <c r="AB73" s="4640" t="e">
        <f t="shared" si="22"/>
        <v>#VALUE!</v>
      </c>
      <c r="AC73" s="4640" t="e">
        <f t="shared" si="22"/>
        <v>#VALUE!</v>
      </c>
      <c r="AD73" s="4640" t="e">
        <f t="shared" si="22"/>
        <v>#VALUE!</v>
      </c>
      <c r="AE73" s="4640" t="e">
        <f t="shared" si="22"/>
        <v>#VALUE!</v>
      </c>
      <c r="AF73" s="4640" t="e">
        <f t="shared" si="22"/>
        <v>#VALUE!</v>
      </c>
      <c r="AG73" s="4640" t="e">
        <f t="shared" si="22"/>
        <v>#VALUE!</v>
      </c>
      <c r="AH73" s="4640" t="e">
        <f t="shared" si="22"/>
        <v>#VALUE!</v>
      </c>
      <c r="AI73" s="4640" t="e">
        <f t="shared" si="22"/>
        <v>#VALUE!</v>
      </c>
      <c r="AJ73" s="4640" t="e">
        <f t="shared" si="22"/>
        <v>#VALUE!</v>
      </c>
      <c r="AK73" s="4640" t="e">
        <f t="shared" si="22"/>
        <v>#VALUE!</v>
      </c>
      <c r="AL73" s="4742"/>
      <c r="AM73" s="4743"/>
      <c r="AN73" s="4744"/>
      <c r="AO73" s="4553"/>
      <c r="AP73" s="4551"/>
      <c r="AR73" s="4631"/>
      <c r="AS73" s="4631"/>
    </row>
    <row r="74" spans="1:45">
      <c r="C74" s="4632"/>
      <c r="D74" s="4633"/>
      <c r="E74" s="4634"/>
      <c r="F74" s="4719" t="s">
        <v>1655</v>
      </c>
      <c r="G74" s="4720" t="e">
        <f>IF(EDATE(G49,1)&gt;$G$7,"",EDATE(G49,1))</f>
        <v>#VALUE!</v>
      </c>
      <c r="H74" s="4640" t="e">
        <f t="shared" ref="H74:AK74" si="23">IF(H73&gt;$G$7,"",IF(G74=EOMONTH(DATE($G71,$H71,1),0),"",IF(G74="","",G74+1)))</f>
        <v>#VALUE!</v>
      </c>
      <c r="I74" s="4640" t="e">
        <f t="shared" si="23"/>
        <v>#VALUE!</v>
      </c>
      <c r="J74" s="4640" t="e">
        <f t="shared" si="23"/>
        <v>#VALUE!</v>
      </c>
      <c r="K74" s="4640" t="e">
        <f t="shared" si="23"/>
        <v>#VALUE!</v>
      </c>
      <c r="L74" s="4640" t="e">
        <f t="shared" si="23"/>
        <v>#VALUE!</v>
      </c>
      <c r="M74" s="4640" t="e">
        <f t="shared" si="23"/>
        <v>#VALUE!</v>
      </c>
      <c r="N74" s="4640" t="e">
        <f t="shared" si="23"/>
        <v>#VALUE!</v>
      </c>
      <c r="O74" s="4640" t="e">
        <f t="shared" si="23"/>
        <v>#VALUE!</v>
      </c>
      <c r="P74" s="4640" t="e">
        <f t="shared" si="23"/>
        <v>#VALUE!</v>
      </c>
      <c r="Q74" s="4640" t="e">
        <f t="shared" si="23"/>
        <v>#VALUE!</v>
      </c>
      <c r="R74" s="4640" t="e">
        <f t="shared" si="23"/>
        <v>#VALUE!</v>
      </c>
      <c r="S74" s="4640" t="e">
        <f t="shared" si="23"/>
        <v>#VALUE!</v>
      </c>
      <c r="T74" s="4640" t="e">
        <f t="shared" si="23"/>
        <v>#VALUE!</v>
      </c>
      <c r="U74" s="4640" t="e">
        <f t="shared" si="23"/>
        <v>#VALUE!</v>
      </c>
      <c r="V74" s="4640" t="e">
        <f t="shared" si="23"/>
        <v>#VALUE!</v>
      </c>
      <c r="W74" s="4640" t="e">
        <f t="shared" si="23"/>
        <v>#VALUE!</v>
      </c>
      <c r="X74" s="4640" t="e">
        <f t="shared" si="23"/>
        <v>#VALUE!</v>
      </c>
      <c r="Y74" s="4640" t="e">
        <f t="shared" si="23"/>
        <v>#VALUE!</v>
      </c>
      <c r="Z74" s="4640" t="e">
        <f t="shared" si="23"/>
        <v>#VALUE!</v>
      </c>
      <c r="AA74" s="4640" t="e">
        <f t="shared" si="23"/>
        <v>#VALUE!</v>
      </c>
      <c r="AB74" s="4640" t="e">
        <f t="shared" si="23"/>
        <v>#VALUE!</v>
      </c>
      <c r="AC74" s="4640" t="e">
        <f t="shared" si="23"/>
        <v>#VALUE!</v>
      </c>
      <c r="AD74" s="4640" t="e">
        <f t="shared" si="23"/>
        <v>#VALUE!</v>
      </c>
      <c r="AE74" s="4640" t="e">
        <f t="shared" si="23"/>
        <v>#VALUE!</v>
      </c>
      <c r="AF74" s="4640" t="e">
        <f t="shared" si="23"/>
        <v>#VALUE!</v>
      </c>
      <c r="AG74" s="4640" t="e">
        <f t="shared" si="23"/>
        <v>#VALUE!</v>
      </c>
      <c r="AH74" s="4640" t="e">
        <f t="shared" si="23"/>
        <v>#VALUE!</v>
      </c>
      <c r="AI74" s="4640" t="e">
        <f t="shared" si="23"/>
        <v>#VALUE!</v>
      </c>
      <c r="AJ74" s="4640" t="e">
        <f t="shared" si="23"/>
        <v>#VALUE!</v>
      </c>
      <c r="AK74" s="4640" t="e">
        <f t="shared" si="23"/>
        <v>#VALUE!</v>
      </c>
      <c r="AL74" s="4742"/>
      <c r="AM74" s="4743"/>
      <c r="AN74" s="4744"/>
      <c r="AO74" s="4553"/>
      <c r="AP74" s="4551"/>
      <c r="AR74" s="4631"/>
      <c r="AS74" s="4631"/>
    </row>
    <row r="75" spans="1:45" s="4721" customFormat="1">
      <c r="A75" s="1135"/>
      <c r="C75" s="4642"/>
      <c r="D75" s="4643"/>
      <c r="E75" s="4644"/>
      <c r="F75" s="4722" t="s">
        <v>1905</v>
      </c>
      <c r="G75" s="4723" t="str">
        <f t="shared" ref="G75:AK75" si="24">IFERROR(TEXT(WEEKDAY(+G74),"aaa"),"")</f>
        <v/>
      </c>
      <c r="H75" s="4723" t="str">
        <f t="shared" si="24"/>
        <v/>
      </c>
      <c r="I75" s="4723" t="str">
        <f t="shared" si="24"/>
        <v/>
      </c>
      <c r="J75" s="4723" t="str">
        <f t="shared" si="24"/>
        <v/>
      </c>
      <c r="K75" s="4723" t="str">
        <f t="shared" si="24"/>
        <v/>
      </c>
      <c r="L75" s="4723" t="str">
        <f t="shared" si="24"/>
        <v/>
      </c>
      <c r="M75" s="4723" t="str">
        <f t="shared" si="24"/>
        <v/>
      </c>
      <c r="N75" s="4723" t="str">
        <f t="shared" si="24"/>
        <v/>
      </c>
      <c r="O75" s="4723" t="str">
        <f t="shared" si="24"/>
        <v/>
      </c>
      <c r="P75" s="4723" t="str">
        <f t="shared" si="24"/>
        <v/>
      </c>
      <c r="Q75" s="4723" t="str">
        <f t="shared" si="24"/>
        <v/>
      </c>
      <c r="R75" s="4723" t="str">
        <f t="shared" si="24"/>
        <v/>
      </c>
      <c r="S75" s="4723" t="str">
        <f t="shared" si="24"/>
        <v/>
      </c>
      <c r="T75" s="4723" t="str">
        <f t="shared" si="24"/>
        <v/>
      </c>
      <c r="U75" s="4723" t="str">
        <f t="shared" si="24"/>
        <v/>
      </c>
      <c r="V75" s="4723" t="str">
        <f t="shared" si="24"/>
        <v/>
      </c>
      <c r="W75" s="4723" t="str">
        <f t="shared" si="24"/>
        <v/>
      </c>
      <c r="X75" s="4723" t="str">
        <f t="shared" si="24"/>
        <v/>
      </c>
      <c r="Y75" s="4723" t="str">
        <f t="shared" si="24"/>
        <v/>
      </c>
      <c r="Z75" s="4723" t="str">
        <f t="shared" si="24"/>
        <v/>
      </c>
      <c r="AA75" s="4723" t="str">
        <f t="shared" si="24"/>
        <v/>
      </c>
      <c r="AB75" s="4723" t="str">
        <f t="shared" si="24"/>
        <v/>
      </c>
      <c r="AC75" s="4723" t="str">
        <f t="shared" si="24"/>
        <v/>
      </c>
      <c r="AD75" s="4723" t="str">
        <f t="shared" si="24"/>
        <v/>
      </c>
      <c r="AE75" s="4723" t="str">
        <f t="shared" si="24"/>
        <v/>
      </c>
      <c r="AF75" s="4723" t="str">
        <f t="shared" si="24"/>
        <v/>
      </c>
      <c r="AG75" s="4723" t="str">
        <f t="shared" si="24"/>
        <v/>
      </c>
      <c r="AH75" s="4723" t="str">
        <f t="shared" si="24"/>
        <v/>
      </c>
      <c r="AI75" s="4723" t="str">
        <f t="shared" si="24"/>
        <v/>
      </c>
      <c r="AJ75" s="4723" t="str">
        <f t="shared" si="24"/>
        <v/>
      </c>
      <c r="AK75" s="4723" t="str">
        <f t="shared" si="24"/>
        <v/>
      </c>
      <c r="AL75" s="4742"/>
      <c r="AM75" s="4743"/>
      <c r="AN75" s="4744"/>
      <c r="AO75" s="4553"/>
      <c r="AP75" s="4551"/>
      <c r="AQ75" s="4528"/>
      <c r="AR75" s="4631"/>
      <c r="AS75" s="4631"/>
    </row>
    <row r="76" spans="1:45" s="4721" customFormat="1" ht="21" customHeight="1">
      <c r="A76" s="1135"/>
      <c r="C76" s="4724" t="s">
        <v>2041</v>
      </c>
      <c r="D76" s="4725" t="s">
        <v>2049</v>
      </c>
      <c r="E76" s="4651" t="s">
        <v>2046</v>
      </c>
      <c r="F76" s="4652" t="s">
        <v>2019</v>
      </c>
      <c r="G76" s="4653"/>
      <c r="H76" s="4654"/>
      <c r="I76" s="4654"/>
      <c r="J76" s="4654"/>
      <c r="K76" s="4654"/>
      <c r="L76" s="4654"/>
      <c r="M76" s="4654"/>
      <c r="N76" s="4654"/>
      <c r="O76" s="4654"/>
      <c r="P76" s="4654"/>
      <c r="Q76" s="4654"/>
      <c r="R76" s="4654"/>
      <c r="S76" s="4654"/>
      <c r="T76" s="4654"/>
      <c r="U76" s="4654"/>
      <c r="V76" s="4654"/>
      <c r="W76" s="4654"/>
      <c r="X76" s="4654"/>
      <c r="Y76" s="4654"/>
      <c r="Z76" s="4654"/>
      <c r="AA76" s="4654"/>
      <c r="AB76" s="4654"/>
      <c r="AC76" s="4654"/>
      <c r="AD76" s="4654"/>
      <c r="AE76" s="4654"/>
      <c r="AF76" s="4654"/>
      <c r="AG76" s="4654"/>
      <c r="AH76" s="4691"/>
      <c r="AI76" s="4691"/>
      <c r="AJ76" s="4691"/>
      <c r="AK76" s="4691"/>
      <c r="AL76" s="4745"/>
      <c r="AM76" s="4746"/>
      <c r="AN76" s="4747"/>
      <c r="AO76" s="4656" t="s">
        <v>2048</v>
      </c>
      <c r="AP76" s="4655" t="s">
        <v>1949</v>
      </c>
      <c r="AQ76" s="4528"/>
      <c r="AR76" s="4657"/>
      <c r="AS76" s="4657"/>
    </row>
    <row r="77" spans="1:45" s="4721" customFormat="1" ht="13.5" customHeight="1">
      <c r="A77" s="1135"/>
      <c r="C77" s="4659" t="s">
        <v>1919</v>
      </c>
      <c r="D77" s="4660" t="s">
        <v>1918</v>
      </c>
      <c r="E77" s="4661" t="s">
        <v>2033</v>
      </c>
      <c r="F77" s="4662"/>
      <c r="G77" s="4663"/>
      <c r="H77" s="4664"/>
      <c r="I77" s="4664"/>
      <c r="J77" s="4664"/>
      <c r="K77" s="4664"/>
      <c r="L77" s="4664"/>
      <c r="M77" s="4664"/>
      <c r="N77" s="4664"/>
      <c r="O77" s="4664"/>
      <c r="P77" s="4664"/>
      <c r="Q77" s="4664"/>
      <c r="R77" s="4664"/>
      <c r="S77" s="4664"/>
      <c r="T77" s="4664"/>
      <c r="U77" s="4664"/>
      <c r="V77" s="4664"/>
      <c r="W77" s="4664"/>
      <c r="X77" s="4664"/>
      <c r="Y77" s="4664"/>
      <c r="Z77" s="4664"/>
      <c r="AA77" s="4664"/>
      <c r="AB77" s="4664"/>
      <c r="AC77" s="4664"/>
      <c r="AD77" s="4664"/>
      <c r="AE77" s="4664"/>
      <c r="AF77" s="4664"/>
      <c r="AG77" s="4664"/>
      <c r="AH77" s="4748"/>
      <c r="AI77" s="4748"/>
      <c r="AJ77" s="4748"/>
      <c r="AK77" s="4748"/>
      <c r="AL77" s="4666">
        <f t="shared" ref="AL77:AL82" si="25">IF(E77="","",COUNT($G$74:$AK$74)-AM77)</f>
        <v>0</v>
      </c>
      <c r="AM77" s="4667">
        <f t="shared" ref="AM77:AM82" si="26">IF(E77="","",AR77+AS77)</f>
        <v>0</v>
      </c>
      <c r="AN77" s="4667">
        <f t="shared" ref="AN77:AN82" si="27">IF(E77="","",COUNTIF(G77:AK77,"休"))</f>
        <v>0</v>
      </c>
      <c r="AO77" s="4668" t="str">
        <f t="shared" ref="AO77:AO82" si="28">IF(E77="","",IFERROR(ROUND(AN77/AL77,3),""))</f>
        <v/>
      </c>
      <c r="AP77" s="4669" t="e">
        <f>ROUND(AVERAGE(AO77:AO92),3)</f>
        <v>#DIV/0!</v>
      </c>
      <c r="AQ77" s="4528"/>
      <c r="AR77" s="4670">
        <f t="shared" ref="AR77:AR82" si="29">+COUNTIF(G77:AK77,"－")</f>
        <v>0</v>
      </c>
      <c r="AS77" s="4670">
        <f t="shared" ref="AS77:AS82" si="30">+COUNTIF(G77:AK77,"外")</f>
        <v>0</v>
      </c>
    </row>
    <row r="78" spans="1:45" s="4721" customFormat="1" ht="13.5" customHeight="1">
      <c r="A78" s="1135"/>
      <c r="C78" s="4671"/>
      <c r="D78" s="4672"/>
      <c r="E78" s="4673" t="s">
        <v>2031</v>
      </c>
      <c r="F78" s="4662"/>
      <c r="G78" s="4728"/>
      <c r="H78" s="4675"/>
      <c r="I78" s="4675"/>
      <c r="J78" s="4675"/>
      <c r="K78" s="4675"/>
      <c r="L78" s="4675"/>
      <c r="M78" s="4675"/>
      <c r="N78" s="4675"/>
      <c r="O78" s="4675"/>
      <c r="P78" s="4675"/>
      <c r="Q78" s="4675"/>
      <c r="R78" s="4675"/>
      <c r="S78" s="4675"/>
      <c r="T78" s="4675"/>
      <c r="U78" s="4675"/>
      <c r="V78" s="4675"/>
      <c r="W78" s="4675"/>
      <c r="X78" s="4675"/>
      <c r="Y78" s="4675"/>
      <c r="Z78" s="4675"/>
      <c r="AA78" s="4675"/>
      <c r="AB78" s="4675"/>
      <c r="AC78" s="4675"/>
      <c r="AD78" s="4675"/>
      <c r="AE78" s="4675"/>
      <c r="AF78" s="4675"/>
      <c r="AG78" s="4675"/>
      <c r="AH78" s="4729"/>
      <c r="AI78" s="4675"/>
      <c r="AJ78" s="4675"/>
      <c r="AK78" s="4729"/>
      <c r="AL78" s="4666">
        <f t="shared" si="25"/>
        <v>0</v>
      </c>
      <c r="AM78" s="4667">
        <f t="shared" si="26"/>
        <v>0</v>
      </c>
      <c r="AN78" s="4667">
        <f t="shared" si="27"/>
        <v>0</v>
      </c>
      <c r="AO78" s="4668" t="str">
        <f t="shared" si="28"/>
        <v/>
      </c>
      <c r="AP78" s="4679"/>
      <c r="AQ78" s="4528"/>
      <c r="AR78" s="4670">
        <f t="shared" si="29"/>
        <v>0</v>
      </c>
      <c r="AS78" s="4670">
        <f t="shared" si="30"/>
        <v>0</v>
      </c>
    </row>
    <row r="79" spans="1:45" s="4721" customFormat="1">
      <c r="A79" s="1135"/>
      <c r="C79" s="4671"/>
      <c r="D79" s="4672"/>
      <c r="E79" s="4673" t="s">
        <v>2038</v>
      </c>
      <c r="F79" s="4662"/>
      <c r="G79" s="4728"/>
      <c r="H79" s="4675"/>
      <c r="I79" s="4675"/>
      <c r="J79" s="4675"/>
      <c r="K79" s="4675"/>
      <c r="L79" s="4675"/>
      <c r="M79" s="4675"/>
      <c r="N79" s="4675"/>
      <c r="O79" s="4675"/>
      <c r="P79" s="4675"/>
      <c r="Q79" s="4675"/>
      <c r="R79" s="4675"/>
      <c r="S79" s="4675"/>
      <c r="T79" s="4675"/>
      <c r="U79" s="4675"/>
      <c r="V79" s="4675"/>
      <c r="W79" s="4675"/>
      <c r="X79" s="4675"/>
      <c r="Y79" s="4675"/>
      <c r="Z79" s="4675"/>
      <c r="AA79" s="4675"/>
      <c r="AB79" s="4675"/>
      <c r="AC79" s="4675"/>
      <c r="AD79" s="4675"/>
      <c r="AE79" s="4675"/>
      <c r="AF79" s="4675"/>
      <c r="AG79" s="4675"/>
      <c r="AH79" s="4729"/>
      <c r="AI79" s="4729"/>
      <c r="AJ79" s="4729"/>
      <c r="AK79" s="4729"/>
      <c r="AL79" s="4666">
        <f t="shared" si="25"/>
        <v>0</v>
      </c>
      <c r="AM79" s="4667">
        <f t="shared" si="26"/>
        <v>0</v>
      </c>
      <c r="AN79" s="4667">
        <f t="shared" si="27"/>
        <v>0</v>
      </c>
      <c r="AO79" s="4668" t="str">
        <f t="shared" si="28"/>
        <v/>
      </c>
      <c r="AP79" s="4679"/>
      <c r="AQ79" s="4528"/>
      <c r="AR79" s="4670">
        <f t="shared" si="29"/>
        <v>0</v>
      </c>
      <c r="AS79" s="4670">
        <f t="shared" si="30"/>
        <v>0</v>
      </c>
    </row>
    <row r="80" spans="1:45" s="4721" customFormat="1">
      <c r="A80" s="1135"/>
      <c r="C80" s="4671"/>
      <c r="D80" s="4672"/>
      <c r="E80" s="4673" t="s">
        <v>2037</v>
      </c>
      <c r="F80" s="4680"/>
      <c r="G80" s="4728"/>
      <c r="H80" s="4675"/>
      <c r="I80" s="4675"/>
      <c r="J80" s="4675"/>
      <c r="K80" s="4675"/>
      <c r="L80" s="4675"/>
      <c r="M80" s="4675"/>
      <c r="N80" s="4675"/>
      <c r="O80" s="4675"/>
      <c r="P80" s="4675"/>
      <c r="Q80" s="4675"/>
      <c r="R80" s="4675"/>
      <c r="S80" s="4675"/>
      <c r="T80" s="4675"/>
      <c r="U80" s="4675"/>
      <c r="V80" s="4675"/>
      <c r="W80" s="4675"/>
      <c r="X80" s="4675"/>
      <c r="Y80" s="4675"/>
      <c r="Z80" s="4675"/>
      <c r="AA80" s="4675"/>
      <c r="AB80" s="4675"/>
      <c r="AC80" s="4675"/>
      <c r="AD80" s="4675"/>
      <c r="AE80" s="4675"/>
      <c r="AF80" s="4675"/>
      <c r="AG80" s="4675"/>
      <c r="AH80" s="4675"/>
      <c r="AI80" s="4729"/>
      <c r="AJ80" s="4729"/>
      <c r="AK80" s="4729"/>
      <c r="AL80" s="4666">
        <f t="shared" si="25"/>
        <v>0</v>
      </c>
      <c r="AM80" s="4667">
        <f t="shared" si="26"/>
        <v>0</v>
      </c>
      <c r="AN80" s="4667">
        <f t="shared" si="27"/>
        <v>0</v>
      </c>
      <c r="AO80" s="4668" t="str">
        <f t="shared" si="28"/>
        <v/>
      </c>
      <c r="AP80" s="4679"/>
      <c r="AQ80" s="4528"/>
      <c r="AR80" s="4670">
        <f t="shared" si="29"/>
        <v>0</v>
      </c>
      <c r="AS80" s="4670">
        <f t="shared" si="30"/>
        <v>0</v>
      </c>
    </row>
    <row r="81" spans="1:45" s="4721" customFormat="1">
      <c r="A81" s="1135"/>
      <c r="C81" s="4671"/>
      <c r="D81" s="4672"/>
      <c r="E81" s="4673" t="s">
        <v>2036</v>
      </c>
      <c r="F81" s="4662"/>
      <c r="G81" s="4728"/>
      <c r="H81" s="4675"/>
      <c r="I81" s="4675"/>
      <c r="J81" s="4675"/>
      <c r="K81" s="4675"/>
      <c r="L81" s="4675"/>
      <c r="M81" s="4675"/>
      <c r="N81" s="4675"/>
      <c r="O81" s="4675"/>
      <c r="P81" s="4675"/>
      <c r="Q81" s="4675"/>
      <c r="R81" s="4675"/>
      <c r="S81" s="4675"/>
      <c r="T81" s="4675"/>
      <c r="U81" s="4675"/>
      <c r="V81" s="4675"/>
      <c r="W81" s="4675"/>
      <c r="X81" s="4675"/>
      <c r="Y81" s="4675"/>
      <c r="Z81" s="4675"/>
      <c r="AA81" s="4675"/>
      <c r="AB81" s="4675"/>
      <c r="AC81" s="4675"/>
      <c r="AD81" s="4675"/>
      <c r="AE81" s="4675"/>
      <c r="AF81" s="4675"/>
      <c r="AG81" s="4675"/>
      <c r="AH81" s="4675"/>
      <c r="AI81" s="4675"/>
      <c r="AJ81" s="4675"/>
      <c r="AK81" s="4675"/>
      <c r="AL81" s="4666">
        <f t="shared" si="25"/>
        <v>0</v>
      </c>
      <c r="AM81" s="4667">
        <f t="shared" si="26"/>
        <v>0</v>
      </c>
      <c r="AN81" s="4667">
        <f t="shared" si="27"/>
        <v>0</v>
      </c>
      <c r="AO81" s="4668" t="str">
        <f t="shared" si="28"/>
        <v/>
      </c>
      <c r="AP81" s="4679"/>
      <c r="AQ81" s="4528"/>
      <c r="AR81" s="4670">
        <f t="shared" si="29"/>
        <v>0</v>
      </c>
      <c r="AS81" s="4670">
        <f t="shared" si="30"/>
        <v>0</v>
      </c>
    </row>
    <row r="82" spans="1:45" s="4721" customFormat="1">
      <c r="A82" s="1135"/>
      <c r="C82" s="4681"/>
      <c r="D82" s="4682"/>
      <c r="E82" s="4683">
        <f>F$29</f>
        <v>0</v>
      </c>
      <c r="F82" s="4684"/>
      <c r="G82" s="4749"/>
      <c r="H82" s="4687"/>
      <c r="I82" s="4687"/>
      <c r="J82" s="4687"/>
      <c r="K82" s="4687"/>
      <c r="L82" s="4687"/>
      <c r="M82" s="4687"/>
      <c r="N82" s="4687"/>
      <c r="O82" s="4687"/>
      <c r="P82" s="4687"/>
      <c r="Q82" s="4687"/>
      <c r="R82" s="4687"/>
      <c r="S82" s="4687"/>
      <c r="T82" s="4687"/>
      <c r="U82" s="4687"/>
      <c r="V82" s="4687"/>
      <c r="W82" s="4687"/>
      <c r="X82" s="4687"/>
      <c r="Y82" s="4687"/>
      <c r="Z82" s="4687"/>
      <c r="AA82" s="4687"/>
      <c r="AB82" s="4687"/>
      <c r="AC82" s="4687"/>
      <c r="AD82" s="4687"/>
      <c r="AE82" s="4687"/>
      <c r="AF82" s="4687"/>
      <c r="AG82" s="4687"/>
      <c r="AH82" s="4688"/>
      <c r="AI82" s="4688"/>
      <c r="AJ82" s="4688"/>
      <c r="AK82" s="4688"/>
      <c r="AL82" s="4666">
        <f t="shared" si="25"/>
        <v>0</v>
      </c>
      <c r="AM82" s="4667">
        <f t="shared" si="26"/>
        <v>0</v>
      </c>
      <c r="AN82" s="4689">
        <f t="shared" si="27"/>
        <v>0</v>
      </c>
      <c r="AO82" s="4668" t="str">
        <f t="shared" si="28"/>
        <v/>
      </c>
      <c r="AP82" s="4679"/>
      <c r="AQ82" s="4528"/>
      <c r="AR82" s="4670">
        <f t="shared" si="29"/>
        <v>0</v>
      </c>
      <c r="AS82" s="4670">
        <f t="shared" si="30"/>
        <v>0</v>
      </c>
    </row>
    <row r="83" spans="1:45" s="4721" customFormat="1" ht="15" customHeight="1">
      <c r="A83" s="1135"/>
      <c r="C83" s="4659" t="s">
        <v>1917</v>
      </c>
      <c r="D83" s="4660" t="s">
        <v>1916</v>
      </c>
      <c r="E83" s="4651" t="s">
        <v>2046</v>
      </c>
      <c r="F83" s="4690" t="s">
        <v>2019</v>
      </c>
      <c r="G83" s="4653"/>
      <c r="H83" s="4654"/>
      <c r="I83" s="4654"/>
      <c r="J83" s="4654"/>
      <c r="K83" s="4654"/>
      <c r="L83" s="4654"/>
      <c r="M83" s="4654"/>
      <c r="N83" s="4654"/>
      <c r="O83" s="4654"/>
      <c r="P83" s="4654"/>
      <c r="Q83" s="4654"/>
      <c r="R83" s="4654"/>
      <c r="S83" s="4654"/>
      <c r="T83" s="4654"/>
      <c r="U83" s="4654"/>
      <c r="V83" s="4654"/>
      <c r="W83" s="4654"/>
      <c r="X83" s="4654"/>
      <c r="Y83" s="4654"/>
      <c r="Z83" s="4654"/>
      <c r="AA83" s="4654"/>
      <c r="AB83" s="4654"/>
      <c r="AC83" s="4654"/>
      <c r="AD83" s="4654"/>
      <c r="AE83" s="4654"/>
      <c r="AF83" s="4654"/>
      <c r="AG83" s="4654"/>
      <c r="AH83" s="4691"/>
      <c r="AI83" s="4691"/>
      <c r="AJ83" s="4691"/>
      <c r="AK83" s="4691"/>
      <c r="AL83" s="4692"/>
      <c r="AM83" s="4670"/>
      <c r="AN83" s="4693"/>
      <c r="AO83" s="4694"/>
      <c r="AP83" s="4679"/>
      <c r="AQ83" s="4528"/>
      <c r="AR83" s="4532"/>
      <c r="AS83" s="4532"/>
    </row>
    <row r="84" spans="1:45" s="4721" customFormat="1">
      <c r="A84" s="1135"/>
      <c r="C84" s="4671"/>
      <c r="D84" s="4672"/>
      <c r="E84" s="4695" t="s">
        <v>2033</v>
      </c>
      <c r="F84" s="4662"/>
      <c r="G84" s="4726"/>
      <c r="H84" s="4733"/>
      <c r="I84" s="4733"/>
      <c r="J84" s="4733"/>
      <c r="K84" s="4733"/>
      <c r="L84" s="4733"/>
      <c r="M84" s="4733"/>
      <c r="N84" s="4733"/>
      <c r="O84" s="4733"/>
      <c r="P84" s="4733"/>
      <c r="Q84" s="4733"/>
      <c r="R84" s="4733"/>
      <c r="S84" s="4733"/>
      <c r="T84" s="4733"/>
      <c r="U84" s="4733"/>
      <c r="V84" s="4733"/>
      <c r="W84" s="4733"/>
      <c r="X84" s="4733"/>
      <c r="Y84" s="4733"/>
      <c r="Z84" s="4733"/>
      <c r="AA84" s="4733"/>
      <c r="AB84" s="4733"/>
      <c r="AC84" s="4733"/>
      <c r="AD84" s="4733"/>
      <c r="AE84" s="4733"/>
      <c r="AF84" s="4733"/>
      <c r="AG84" s="4733"/>
      <c r="AH84" s="4733"/>
      <c r="AI84" s="4733"/>
      <c r="AJ84" s="4733"/>
      <c r="AK84" s="4733"/>
      <c r="AL84" s="4666">
        <f>IF(E84="","",COUNT($G$74:$AK$74)-AM84)</f>
        <v>0</v>
      </c>
      <c r="AM84" s="4667">
        <f>IF(E84="","",AR84+AS84)</f>
        <v>0</v>
      </c>
      <c r="AN84" s="4667">
        <f>IF(E84="","",COUNTIF(G84:AK84,"休"))</f>
        <v>0</v>
      </c>
      <c r="AO84" s="4668" t="str">
        <f>IF(E84="","",IFERROR(ROUND(AN84/AL84,3),""))</f>
        <v/>
      </c>
      <c r="AP84" s="4679"/>
      <c r="AQ84" s="4528"/>
      <c r="AR84" s="4670">
        <f>+COUNTIF(G84:AK84,"－")</f>
        <v>0</v>
      </c>
      <c r="AS84" s="4670">
        <f>+COUNTIF(G84:AK84,"外")</f>
        <v>0</v>
      </c>
    </row>
    <row r="85" spans="1:45" s="4721" customFormat="1">
      <c r="A85" s="1135"/>
      <c r="C85" s="4671"/>
      <c r="D85" s="4672"/>
      <c r="E85" s="4673" t="s">
        <v>2031</v>
      </c>
      <c r="F85" s="4696"/>
      <c r="G85" s="4735"/>
      <c r="H85" s="4687"/>
      <c r="I85" s="4699"/>
      <c r="J85" s="4699"/>
      <c r="K85" s="4687"/>
      <c r="L85" s="4687"/>
      <c r="M85" s="4687"/>
      <c r="N85" s="4687"/>
      <c r="O85" s="4687"/>
      <c r="P85" s="4687"/>
      <c r="Q85" s="4687"/>
      <c r="R85" s="4699"/>
      <c r="S85" s="4699"/>
      <c r="T85" s="4687"/>
      <c r="U85" s="4687"/>
      <c r="V85" s="4687"/>
      <c r="W85" s="4699"/>
      <c r="X85" s="4699"/>
      <c r="Y85" s="4687"/>
      <c r="Z85" s="4687"/>
      <c r="AA85" s="4687"/>
      <c r="AB85" s="4687"/>
      <c r="AC85" s="4687"/>
      <c r="AD85" s="4687"/>
      <c r="AE85" s="4687"/>
      <c r="AF85" s="4687"/>
      <c r="AG85" s="4687"/>
      <c r="AH85" s="4687"/>
      <c r="AI85" s="4687"/>
      <c r="AJ85" s="4687"/>
      <c r="AK85" s="4687"/>
      <c r="AL85" s="4666">
        <f>IF(E85="","",COUNT($G$74:$AK$74)-AM85)</f>
        <v>0</v>
      </c>
      <c r="AM85" s="4667">
        <f>IF(E85="","",AR85+AS85)</f>
        <v>0</v>
      </c>
      <c r="AN85" s="4667">
        <f>IF(E85="","",COUNTIF(G85:AK85,"休"))</f>
        <v>0</v>
      </c>
      <c r="AO85" s="4668" t="str">
        <f>IF(E85="","",IFERROR(ROUND(AN85/AL85,3),""))</f>
        <v/>
      </c>
      <c r="AP85" s="4679"/>
      <c r="AQ85" s="4528"/>
      <c r="AR85" s="4670">
        <f>+COUNTIF(G85:AK85,"－")</f>
        <v>0</v>
      </c>
      <c r="AS85" s="4670">
        <f>+COUNTIF(G85:AK85,"外")</f>
        <v>0</v>
      </c>
    </row>
    <row r="86" spans="1:45" s="4721" customFormat="1">
      <c r="A86" s="1135"/>
      <c r="C86" s="4671"/>
      <c r="D86" s="4672"/>
      <c r="E86" s="4528"/>
      <c r="F86" s="4696"/>
      <c r="G86" s="4728"/>
      <c r="H86" s="4675"/>
      <c r="I86" s="4675"/>
      <c r="J86" s="4675"/>
      <c r="K86" s="4675"/>
      <c r="L86" s="4675"/>
      <c r="M86" s="4675"/>
      <c r="N86" s="4675"/>
      <c r="O86" s="4675"/>
      <c r="P86" s="4675"/>
      <c r="Q86" s="4675"/>
      <c r="R86" s="4675"/>
      <c r="S86" s="4675"/>
      <c r="T86" s="4675"/>
      <c r="U86" s="4675"/>
      <c r="V86" s="4675"/>
      <c r="W86" s="4675"/>
      <c r="X86" s="4675"/>
      <c r="Y86" s="4675"/>
      <c r="Z86" s="4675"/>
      <c r="AA86" s="4675"/>
      <c r="AB86" s="4675"/>
      <c r="AC86" s="4675"/>
      <c r="AD86" s="4675"/>
      <c r="AE86" s="4675"/>
      <c r="AF86" s="4675"/>
      <c r="AG86" s="4675"/>
      <c r="AH86" s="4676"/>
      <c r="AI86" s="4676"/>
      <c r="AJ86" s="4676"/>
      <c r="AK86" s="4676"/>
      <c r="AL86" s="4666" t="str">
        <f>IF(E86="","",COUNT($G$74:$AK$74)-AM86)</f>
        <v/>
      </c>
      <c r="AM86" s="4667" t="str">
        <f>IF(E86="","",AR86+AS86)</f>
        <v/>
      </c>
      <c r="AN86" s="4667" t="str">
        <f>IF(E86="","",COUNTIF(G86:AK86,"休"))</f>
        <v/>
      </c>
      <c r="AO86" s="4668" t="str">
        <f>IF(E86="","",IFERROR(ROUND(AN86/AL86,3),""))</f>
        <v/>
      </c>
      <c r="AP86" s="4679"/>
      <c r="AQ86" s="4528"/>
      <c r="AR86" s="4670">
        <f>+COUNTIF(G86:AK86,"－")</f>
        <v>0</v>
      </c>
      <c r="AS86" s="4670">
        <f>+COUNTIF(G86:AK86,"外")</f>
        <v>0</v>
      </c>
    </row>
    <row r="87" spans="1:45" s="4721" customFormat="1">
      <c r="A87" s="1135"/>
      <c r="C87" s="4671"/>
      <c r="D87" s="4682"/>
      <c r="E87" s="4697"/>
      <c r="F87" s="4698"/>
      <c r="G87" s="4750"/>
      <c r="H87" s="4699"/>
      <c r="I87" s="4699"/>
      <c r="J87" s="4699"/>
      <c r="K87" s="4699"/>
      <c r="L87" s="4699"/>
      <c r="M87" s="4699"/>
      <c r="N87" s="4699"/>
      <c r="O87" s="4699"/>
      <c r="P87" s="4699"/>
      <c r="Q87" s="4699"/>
      <c r="R87" s="4699"/>
      <c r="S87" s="4699"/>
      <c r="T87" s="4699"/>
      <c r="U87" s="4699"/>
      <c r="V87" s="4699"/>
      <c r="W87" s="4699"/>
      <c r="X87" s="4699"/>
      <c r="Y87" s="4699"/>
      <c r="Z87" s="4699"/>
      <c r="AA87" s="4699"/>
      <c r="AB87" s="4699"/>
      <c r="AC87" s="4699"/>
      <c r="AD87" s="4699"/>
      <c r="AE87" s="4699"/>
      <c r="AF87" s="4699"/>
      <c r="AG87" s="4699"/>
      <c r="AH87" s="4665"/>
      <c r="AI87" s="4665"/>
      <c r="AJ87" s="4665"/>
      <c r="AK87" s="4665"/>
      <c r="AL87" s="4666" t="str">
        <f>IF(E87="","",COUNT($G$74:$AK$74)-AM87)</f>
        <v/>
      </c>
      <c r="AM87" s="4667" t="str">
        <f>IF(E87="","",AR87+AS87)</f>
        <v/>
      </c>
      <c r="AN87" s="4667" t="str">
        <f>IF(E87="","",COUNTIF(G87:AK87,"休"))</f>
        <v/>
      </c>
      <c r="AO87" s="4668" t="str">
        <f>IF(E87="","",IFERROR(ROUND(AN87/AL87,3),""))</f>
        <v/>
      </c>
      <c r="AP87" s="4679"/>
      <c r="AQ87" s="4528"/>
      <c r="AR87" s="4670">
        <f>+COUNTIF(G87:AK87,"－")</f>
        <v>0</v>
      </c>
      <c r="AS87" s="4670">
        <f>+COUNTIF(G87:AK87,"外")</f>
        <v>0</v>
      </c>
    </row>
    <row r="88" spans="1:45" s="4721" customFormat="1" ht="15" customHeight="1">
      <c r="A88" s="1135"/>
      <c r="C88" s="4671"/>
      <c r="D88" s="4660" t="s">
        <v>1915</v>
      </c>
      <c r="E88" s="4651" t="s">
        <v>2046</v>
      </c>
      <c r="F88" s="4700" t="s">
        <v>2019</v>
      </c>
      <c r="G88" s="4653"/>
      <c r="H88" s="4654"/>
      <c r="I88" s="4654"/>
      <c r="J88" s="4654"/>
      <c r="K88" s="4654"/>
      <c r="L88" s="4654"/>
      <c r="M88" s="4654"/>
      <c r="N88" s="4654"/>
      <c r="O88" s="4654"/>
      <c r="P88" s="4654"/>
      <c r="Q88" s="4654"/>
      <c r="R88" s="4654"/>
      <c r="S88" s="4654"/>
      <c r="T88" s="4654"/>
      <c r="U88" s="4654"/>
      <c r="V88" s="4654"/>
      <c r="W88" s="4654"/>
      <c r="X88" s="4654"/>
      <c r="Y88" s="4654"/>
      <c r="Z88" s="4654"/>
      <c r="AA88" s="4654"/>
      <c r="AB88" s="4654"/>
      <c r="AC88" s="4654"/>
      <c r="AD88" s="4654"/>
      <c r="AE88" s="4654"/>
      <c r="AF88" s="4654"/>
      <c r="AG88" s="4654"/>
      <c r="AH88" s="4691"/>
      <c r="AI88" s="4691"/>
      <c r="AJ88" s="4691"/>
      <c r="AK88" s="4691"/>
      <c r="AL88" s="4692"/>
      <c r="AM88" s="4670"/>
      <c r="AN88" s="4701"/>
      <c r="AO88" s="4694"/>
      <c r="AP88" s="4679"/>
      <c r="AQ88" s="4528"/>
      <c r="AR88" s="4532"/>
      <c r="AS88" s="4532"/>
    </row>
    <row r="89" spans="1:45" s="4721" customFormat="1">
      <c r="A89" s="1135"/>
      <c r="C89" s="4671"/>
      <c r="D89" s="4672"/>
      <c r="E89" s="4702" t="s">
        <v>2031</v>
      </c>
      <c r="F89" s="4662"/>
      <c r="G89" s="4663"/>
      <c r="H89" s="4664"/>
      <c r="I89" s="4664"/>
      <c r="J89" s="4733"/>
      <c r="K89" s="4733"/>
      <c r="L89" s="4664"/>
      <c r="M89" s="4664"/>
      <c r="N89" s="4664"/>
      <c r="O89" s="4664"/>
      <c r="P89" s="4733"/>
      <c r="Q89" s="4733"/>
      <c r="R89" s="4664"/>
      <c r="S89" s="4664"/>
      <c r="T89" s="4664"/>
      <c r="U89" s="4664"/>
      <c r="V89" s="4733"/>
      <c r="W89" s="4733"/>
      <c r="X89" s="4664"/>
      <c r="Y89" s="4664"/>
      <c r="Z89" s="4664"/>
      <c r="AA89" s="4664"/>
      <c r="AB89" s="4733"/>
      <c r="AC89" s="4733"/>
      <c r="AD89" s="4733"/>
      <c r="AE89" s="4733"/>
      <c r="AF89" s="4733"/>
      <c r="AG89" s="4733"/>
      <c r="AH89" s="4733"/>
      <c r="AI89" s="4733"/>
      <c r="AJ89" s="4733"/>
      <c r="AK89" s="4733"/>
      <c r="AL89" s="4666">
        <f>IF(E89="","",COUNT($G$74:$AK$74)-AM89)</f>
        <v>0</v>
      </c>
      <c r="AM89" s="4667">
        <f>IF(E89="","",AR89+AS89)</f>
        <v>0</v>
      </c>
      <c r="AN89" s="4667">
        <f>IF(E89="","",COUNTIF(G89:AK89,"休"))</f>
        <v>0</v>
      </c>
      <c r="AO89" s="4668" t="str">
        <f>IF(E89="","",IFERROR(ROUND(AN89/AL89,3),""))</f>
        <v/>
      </c>
      <c r="AP89" s="4679"/>
      <c r="AQ89" s="4528"/>
      <c r="AR89" s="4670">
        <f>+COUNTIF(G89:AK89,"－")</f>
        <v>0</v>
      </c>
      <c r="AS89" s="4670">
        <f>+COUNTIF(G89:AK89,"外")</f>
        <v>0</v>
      </c>
    </row>
    <row r="90" spans="1:45" s="4721" customFormat="1">
      <c r="A90" s="1135"/>
      <c r="C90" s="4671"/>
      <c r="D90" s="4672"/>
      <c r="E90" s="4528"/>
      <c r="F90" s="4696"/>
      <c r="G90" s="4674"/>
      <c r="H90" s="4675"/>
      <c r="I90" s="4675"/>
      <c r="J90" s="4675"/>
      <c r="K90" s="4675"/>
      <c r="L90" s="4675"/>
      <c r="M90" s="4675"/>
      <c r="N90" s="4675"/>
      <c r="O90" s="4675"/>
      <c r="P90" s="4675"/>
      <c r="Q90" s="4675"/>
      <c r="R90" s="4675"/>
      <c r="S90" s="4675"/>
      <c r="T90" s="4675"/>
      <c r="U90" s="4675"/>
      <c r="V90" s="4675"/>
      <c r="W90" s="4675"/>
      <c r="X90" s="4675"/>
      <c r="Y90" s="4675"/>
      <c r="Z90" s="4675"/>
      <c r="AA90" s="4675"/>
      <c r="AB90" s="4675"/>
      <c r="AC90" s="4675"/>
      <c r="AD90" s="4675"/>
      <c r="AE90" s="4675"/>
      <c r="AF90" s="4675"/>
      <c r="AG90" s="4675"/>
      <c r="AH90" s="4676"/>
      <c r="AI90" s="4676"/>
      <c r="AJ90" s="4676"/>
      <c r="AK90" s="4676"/>
      <c r="AL90" s="4666" t="str">
        <f>IF(E90="","",COUNT($G$74:$AK$74)-AM90)</f>
        <v/>
      </c>
      <c r="AM90" s="4667" t="str">
        <f>IF(E90="","",AR90+AS90)</f>
        <v/>
      </c>
      <c r="AN90" s="4667" t="str">
        <f>IF(E90="","",COUNTIF(G90:AK90,"休"))</f>
        <v/>
      </c>
      <c r="AO90" s="4668" t="str">
        <f>IF(E90="","",IFERROR(ROUND(AN90/AL90,3),""))</f>
        <v/>
      </c>
      <c r="AP90" s="4679"/>
      <c r="AQ90" s="4528"/>
      <c r="AR90" s="4670">
        <f>+COUNTIF(G90:AK90,"－")</f>
        <v>0</v>
      </c>
      <c r="AS90" s="4670">
        <f>+COUNTIF(G90:AK90,"外")</f>
        <v>0</v>
      </c>
    </row>
    <row r="91" spans="1:45" s="4721" customFormat="1">
      <c r="A91" s="1135"/>
      <c r="C91" s="4671"/>
      <c r="D91" s="4672"/>
      <c r="E91" s="4704"/>
      <c r="F91" s="4696"/>
      <c r="G91" s="4674"/>
      <c r="H91" s="4675"/>
      <c r="I91" s="4675"/>
      <c r="J91" s="4675"/>
      <c r="K91" s="4675"/>
      <c r="L91" s="4675"/>
      <c r="M91" s="4675"/>
      <c r="N91" s="4675"/>
      <c r="O91" s="4675"/>
      <c r="P91" s="4675"/>
      <c r="Q91" s="4675"/>
      <c r="R91" s="4675"/>
      <c r="S91" s="4675"/>
      <c r="T91" s="4675"/>
      <c r="U91" s="4675"/>
      <c r="V91" s="4675"/>
      <c r="W91" s="4675"/>
      <c r="X91" s="4675"/>
      <c r="Y91" s="4675"/>
      <c r="Z91" s="4675"/>
      <c r="AA91" s="4675"/>
      <c r="AB91" s="4675"/>
      <c r="AC91" s="4675"/>
      <c r="AD91" s="4675"/>
      <c r="AE91" s="4675"/>
      <c r="AF91" s="4675"/>
      <c r="AG91" s="4675"/>
      <c r="AH91" s="4676"/>
      <c r="AI91" s="4676"/>
      <c r="AJ91" s="4676"/>
      <c r="AK91" s="4676"/>
      <c r="AL91" s="4666" t="str">
        <f>IF(E91="","",COUNT($G$74:$AK$74)-AM91)</f>
        <v/>
      </c>
      <c r="AM91" s="4667" t="str">
        <f>IF(E91="","",AR91+AS91)</f>
        <v/>
      </c>
      <c r="AN91" s="4667" t="str">
        <f>IF(E91="","",COUNTIF(G91:AK91,"休"))</f>
        <v/>
      </c>
      <c r="AO91" s="4668" t="str">
        <f>IF(E91="","",IFERROR(ROUND(AN91/AL91,3),""))</f>
        <v/>
      </c>
      <c r="AP91" s="4679"/>
      <c r="AQ91" s="4528"/>
      <c r="AR91" s="4670">
        <f>+COUNTIF(G91:AK91,"－")</f>
        <v>0</v>
      </c>
      <c r="AS91" s="4670">
        <f>+COUNTIF(G91:AK91,"外")</f>
        <v>0</v>
      </c>
    </row>
    <row r="92" spans="1:45" s="4721" customFormat="1" ht="14.25" thickBot="1">
      <c r="A92" s="1135"/>
      <c r="C92" s="4681"/>
      <c r="D92" s="4682"/>
      <c r="E92" s="4697"/>
      <c r="F92" s="4698"/>
      <c r="G92" s="4749"/>
      <c r="H92" s="4686"/>
      <c r="I92" s="4686"/>
      <c r="J92" s="4686"/>
      <c r="K92" s="4686"/>
      <c r="L92" s="4686"/>
      <c r="M92" s="4686"/>
      <c r="N92" s="4686"/>
      <c r="O92" s="4686"/>
      <c r="P92" s="4686"/>
      <c r="Q92" s="4686"/>
      <c r="R92" s="4686"/>
      <c r="S92" s="4686"/>
      <c r="T92" s="4686"/>
      <c r="U92" s="4686"/>
      <c r="V92" s="4686"/>
      <c r="W92" s="4686"/>
      <c r="X92" s="4686"/>
      <c r="Y92" s="4686"/>
      <c r="Z92" s="4686"/>
      <c r="AA92" s="4686"/>
      <c r="AB92" s="4686"/>
      <c r="AC92" s="4686"/>
      <c r="AD92" s="4686"/>
      <c r="AE92" s="4686"/>
      <c r="AF92" s="4686"/>
      <c r="AG92" s="4686"/>
      <c r="AH92" s="4706"/>
      <c r="AI92" s="4706"/>
      <c r="AJ92" s="4706"/>
      <c r="AK92" s="4706"/>
      <c r="AL92" s="4707" t="str">
        <f>IF(E92="","",COUNT($G$74:$AK$74)-AM92)</f>
        <v/>
      </c>
      <c r="AM92" s="4689" t="str">
        <f>IF(E92="","",AR92+AS92)</f>
        <v/>
      </c>
      <c r="AN92" s="4689" t="str">
        <f>IF(E92="","",COUNTIF(G92:AK92,"休"))</f>
        <v/>
      </c>
      <c r="AO92" s="4668" t="str">
        <f>IF(E92="","",IFERROR(ROUND(AN92/AL92,3),""))</f>
        <v/>
      </c>
      <c r="AP92" s="4709"/>
      <c r="AQ92" s="4528"/>
      <c r="AR92" s="4670">
        <f>+COUNTIF(G92:AK92,"－")</f>
        <v>0</v>
      </c>
      <c r="AS92" s="4670">
        <f>+COUNTIF(G92:AK92,"外")</f>
        <v>0</v>
      </c>
    </row>
    <row r="93" spans="1:45" ht="14.25" thickBot="1">
      <c r="C93" s="4710"/>
      <c r="D93" s="4711"/>
      <c r="E93" s="4704"/>
      <c r="F93" s="4623"/>
      <c r="G93" s="4665"/>
      <c r="H93" s="4665"/>
      <c r="I93" s="4665"/>
      <c r="J93" s="4665"/>
      <c r="K93" s="4665"/>
      <c r="L93" s="4665"/>
      <c r="M93" s="4665"/>
      <c r="N93" s="4665"/>
      <c r="O93" s="4665"/>
      <c r="P93" s="4665"/>
      <c r="Q93" s="4665"/>
      <c r="R93" s="4665"/>
      <c r="S93" s="4665"/>
      <c r="T93" s="4665"/>
      <c r="U93" s="4665"/>
      <c r="V93" s="4665"/>
      <c r="W93" s="4665"/>
      <c r="X93" s="4665"/>
      <c r="Y93" s="4665"/>
      <c r="Z93" s="4665"/>
      <c r="AA93" s="4665"/>
      <c r="AB93" s="4665"/>
      <c r="AC93" s="4665"/>
      <c r="AD93" s="4665"/>
      <c r="AE93" s="4665"/>
      <c r="AF93" s="4665"/>
      <c r="AG93" s="4665"/>
      <c r="AH93" s="4665"/>
      <c r="AI93" s="4665"/>
      <c r="AJ93" s="4665"/>
      <c r="AK93" s="4665"/>
      <c r="AL93" s="4712"/>
      <c r="AM93" s="4713"/>
      <c r="AO93" s="4714" t="s">
        <v>2018</v>
      </c>
      <c r="AP93" s="4715" t="e">
        <f>IF(AP77&gt;=0.285,"OK","NG")</f>
        <v>#DIV/0!</v>
      </c>
      <c r="AR93" s="4713"/>
      <c r="AS93" s="4713"/>
    </row>
    <row r="94" spans="1:45" s="4721" customFormat="1">
      <c r="A94" s="1135"/>
      <c r="F94" s="4616"/>
      <c r="G94" s="4616"/>
      <c r="H94" s="4616"/>
      <c r="I94" s="4616"/>
      <c r="J94" s="4616"/>
      <c r="K94" s="4616"/>
      <c r="L94" s="4616"/>
      <c r="M94" s="4616"/>
      <c r="N94" s="4616"/>
      <c r="O94" s="4616"/>
      <c r="P94" s="4616"/>
      <c r="Q94" s="4616"/>
      <c r="R94" s="4616"/>
      <c r="S94" s="4616"/>
      <c r="T94" s="4616"/>
      <c r="U94" s="4616"/>
      <c r="V94" s="4616"/>
      <c r="W94" s="4616"/>
      <c r="X94" s="4616"/>
      <c r="Y94" s="4616"/>
      <c r="Z94" s="4616"/>
      <c r="AA94" s="4616"/>
      <c r="AB94" s="4616"/>
      <c r="AC94" s="4616"/>
      <c r="AD94" s="4616"/>
      <c r="AE94" s="4616"/>
      <c r="AF94" s="4616"/>
      <c r="AG94" s="4616"/>
      <c r="AH94" s="4616"/>
      <c r="AI94" s="4616"/>
      <c r="AJ94" s="4616"/>
      <c r="AK94" s="4616"/>
      <c r="AM94" s="4616"/>
      <c r="AO94" s="4751"/>
    </row>
    <row r="95" spans="1:45" hidden="1">
      <c r="G95" s="4529" t="e">
        <f>YEAR(G98)</f>
        <v>#VALUE!</v>
      </c>
      <c r="H95" s="4529" t="e">
        <f>MONTH(G98)</f>
        <v>#VALUE!</v>
      </c>
    </row>
    <row r="96" spans="1:45">
      <c r="C96" s="4624"/>
      <c r="D96" s="4625"/>
      <c r="E96" s="4626"/>
      <c r="F96" s="4717" t="s">
        <v>2022</v>
      </c>
      <c r="G96" s="4628" t="e">
        <f>G98</f>
        <v>#VALUE!</v>
      </c>
      <c r="H96" s="4629"/>
      <c r="I96" s="4629"/>
      <c r="J96" s="4629"/>
      <c r="K96" s="4629"/>
      <c r="L96" s="4629"/>
      <c r="M96" s="4629"/>
      <c r="N96" s="4629"/>
      <c r="O96" s="4629"/>
      <c r="P96" s="4629"/>
      <c r="Q96" s="4629"/>
      <c r="R96" s="4629"/>
      <c r="S96" s="4629"/>
      <c r="T96" s="4629"/>
      <c r="U96" s="4629"/>
      <c r="V96" s="4629"/>
      <c r="W96" s="4629"/>
      <c r="X96" s="4629"/>
      <c r="Y96" s="4629"/>
      <c r="Z96" s="4629"/>
      <c r="AA96" s="4629"/>
      <c r="AB96" s="4629"/>
      <c r="AC96" s="4629"/>
      <c r="AD96" s="4629"/>
      <c r="AE96" s="4629"/>
      <c r="AF96" s="4629"/>
      <c r="AG96" s="4629"/>
      <c r="AH96" s="4629"/>
      <c r="AI96" s="4629"/>
      <c r="AJ96" s="4629"/>
      <c r="AK96" s="4629"/>
      <c r="AL96" s="4739" t="s">
        <v>2045</v>
      </c>
      <c r="AM96" s="4740" t="s">
        <v>2044</v>
      </c>
      <c r="AN96" s="4741" t="s">
        <v>1920</v>
      </c>
      <c r="AO96" s="4553" t="s">
        <v>2043</v>
      </c>
      <c r="AP96" s="4551" t="s">
        <v>2042</v>
      </c>
      <c r="AR96" s="4631" t="s">
        <v>2082</v>
      </c>
      <c r="AS96" s="4631" t="s">
        <v>1951</v>
      </c>
    </row>
    <row r="97" spans="1:45" ht="13.5" hidden="1" customHeight="1">
      <c r="C97" s="4632"/>
      <c r="D97" s="4633"/>
      <c r="E97" s="4634"/>
      <c r="F97" s="4718"/>
      <c r="G97" s="4640" t="e">
        <f>DATE($G95,$H95,1)</f>
        <v>#VALUE!</v>
      </c>
      <c r="H97" s="4640" t="e">
        <f t="shared" ref="H97:AK97" si="31">G97+1</f>
        <v>#VALUE!</v>
      </c>
      <c r="I97" s="4640" t="e">
        <f t="shared" si="31"/>
        <v>#VALUE!</v>
      </c>
      <c r="J97" s="4640" t="e">
        <f t="shared" si="31"/>
        <v>#VALUE!</v>
      </c>
      <c r="K97" s="4640" t="e">
        <f t="shared" si="31"/>
        <v>#VALUE!</v>
      </c>
      <c r="L97" s="4640" t="e">
        <f t="shared" si="31"/>
        <v>#VALUE!</v>
      </c>
      <c r="M97" s="4640" t="e">
        <f t="shared" si="31"/>
        <v>#VALUE!</v>
      </c>
      <c r="N97" s="4640" t="e">
        <f t="shared" si="31"/>
        <v>#VALUE!</v>
      </c>
      <c r="O97" s="4640" t="e">
        <f t="shared" si="31"/>
        <v>#VALUE!</v>
      </c>
      <c r="P97" s="4640" t="e">
        <f t="shared" si="31"/>
        <v>#VALUE!</v>
      </c>
      <c r="Q97" s="4640" t="e">
        <f t="shared" si="31"/>
        <v>#VALUE!</v>
      </c>
      <c r="R97" s="4640" t="e">
        <f t="shared" si="31"/>
        <v>#VALUE!</v>
      </c>
      <c r="S97" s="4640" t="e">
        <f t="shared" si="31"/>
        <v>#VALUE!</v>
      </c>
      <c r="T97" s="4640" t="e">
        <f t="shared" si="31"/>
        <v>#VALUE!</v>
      </c>
      <c r="U97" s="4640" t="e">
        <f t="shared" si="31"/>
        <v>#VALUE!</v>
      </c>
      <c r="V97" s="4640" t="e">
        <f t="shared" si="31"/>
        <v>#VALUE!</v>
      </c>
      <c r="W97" s="4640" t="e">
        <f t="shared" si="31"/>
        <v>#VALUE!</v>
      </c>
      <c r="X97" s="4640" t="e">
        <f t="shared" si="31"/>
        <v>#VALUE!</v>
      </c>
      <c r="Y97" s="4640" t="e">
        <f t="shared" si="31"/>
        <v>#VALUE!</v>
      </c>
      <c r="Z97" s="4640" t="e">
        <f t="shared" si="31"/>
        <v>#VALUE!</v>
      </c>
      <c r="AA97" s="4640" t="e">
        <f t="shared" si="31"/>
        <v>#VALUE!</v>
      </c>
      <c r="AB97" s="4640" t="e">
        <f t="shared" si="31"/>
        <v>#VALUE!</v>
      </c>
      <c r="AC97" s="4640" t="e">
        <f t="shared" si="31"/>
        <v>#VALUE!</v>
      </c>
      <c r="AD97" s="4640" t="e">
        <f t="shared" si="31"/>
        <v>#VALUE!</v>
      </c>
      <c r="AE97" s="4640" t="e">
        <f t="shared" si="31"/>
        <v>#VALUE!</v>
      </c>
      <c r="AF97" s="4640" t="e">
        <f t="shared" si="31"/>
        <v>#VALUE!</v>
      </c>
      <c r="AG97" s="4640" t="e">
        <f t="shared" si="31"/>
        <v>#VALUE!</v>
      </c>
      <c r="AH97" s="4640" t="e">
        <f t="shared" si="31"/>
        <v>#VALUE!</v>
      </c>
      <c r="AI97" s="4640" t="e">
        <f t="shared" si="31"/>
        <v>#VALUE!</v>
      </c>
      <c r="AJ97" s="4640" t="e">
        <f t="shared" si="31"/>
        <v>#VALUE!</v>
      </c>
      <c r="AK97" s="4640" t="e">
        <f t="shared" si="31"/>
        <v>#VALUE!</v>
      </c>
      <c r="AL97" s="4742"/>
      <c r="AM97" s="4743"/>
      <c r="AN97" s="4744"/>
      <c r="AO97" s="4553"/>
      <c r="AP97" s="4551"/>
      <c r="AR97" s="4631"/>
      <c r="AS97" s="4631"/>
    </row>
    <row r="98" spans="1:45">
      <c r="C98" s="4632"/>
      <c r="D98" s="4633"/>
      <c r="E98" s="4634"/>
      <c r="F98" s="4719" t="s">
        <v>1655</v>
      </c>
      <c r="G98" s="4720" t="e">
        <f>IF(EDATE(G73,1)&gt;$G$7,"",EDATE(G73,1))</f>
        <v>#VALUE!</v>
      </c>
      <c r="H98" s="4640" t="e">
        <f t="shared" ref="H98:AK98" si="32">IF(H97&gt;$G$7,"",IF(G98=EOMONTH(DATE($G95,$H95,1),0),"",IF(G98="","",G98+1)))</f>
        <v>#VALUE!</v>
      </c>
      <c r="I98" s="4640" t="e">
        <f t="shared" si="32"/>
        <v>#VALUE!</v>
      </c>
      <c r="J98" s="4640" t="e">
        <f t="shared" si="32"/>
        <v>#VALUE!</v>
      </c>
      <c r="K98" s="4640" t="e">
        <f t="shared" si="32"/>
        <v>#VALUE!</v>
      </c>
      <c r="L98" s="4640" t="e">
        <f t="shared" si="32"/>
        <v>#VALUE!</v>
      </c>
      <c r="M98" s="4640" t="e">
        <f t="shared" si="32"/>
        <v>#VALUE!</v>
      </c>
      <c r="N98" s="4640" t="e">
        <f t="shared" si="32"/>
        <v>#VALUE!</v>
      </c>
      <c r="O98" s="4640" t="e">
        <f t="shared" si="32"/>
        <v>#VALUE!</v>
      </c>
      <c r="P98" s="4640" t="e">
        <f t="shared" si="32"/>
        <v>#VALUE!</v>
      </c>
      <c r="Q98" s="4640" t="e">
        <f t="shared" si="32"/>
        <v>#VALUE!</v>
      </c>
      <c r="R98" s="4640" t="e">
        <f t="shared" si="32"/>
        <v>#VALUE!</v>
      </c>
      <c r="S98" s="4640" t="e">
        <f t="shared" si="32"/>
        <v>#VALUE!</v>
      </c>
      <c r="T98" s="4640" t="e">
        <f t="shared" si="32"/>
        <v>#VALUE!</v>
      </c>
      <c r="U98" s="4640" t="e">
        <f t="shared" si="32"/>
        <v>#VALUE!</v>
      </c>
      <c r="V98" s="4640" t="e">
        <f t="shared" si="32"/>
        <v>#VALUE!</v>
      </c>
      <c r="W98" s="4640" t="e">
        <f t="shared" si="32"/>
        <v>#VALUE!</v>
      </c>
      <c r="X98" s="4640" t="e">
        <f t="shared" si="32"/>
        <v>#VALUE!</v>
      </c>
      <c r="Y98" s="4640" t="e">
        <f t="shared" si="32"/>
        <v>#VALUE!</v>
      </c>
      <c r="Z98" s="4640" t="e">
        <f t="shared" si="32"/>
        <v>#VALUE!</v>
      </c>
      <c r="AA98" s="4640" t="e">
        <f t="shared" si="32"/>
        <v>#VALUE!</v>
      </c>
      <c r="AB98" s="4640" t="e">
        <f t="shared" si="32"/>
        <v>#VALUE!</v>
      </c>
      <c r="AC98" s="4640" t="e">
        <f t="shared" si="32"/>
        <v>#VALUE!</v>
      </c>
      <c r="AD98" s="4640" t="e">
        <f t="shared" si="32"/>
        <v>#VALUE!</v>
      </c>
      <c r="AE98" s="4640" t="e">
        <f t="shared" si="32"/>
        <v>#VALUE!</v>
      </c>
      <c r="AF98" s="4640" t="e">
        <f t="shared" si="32"/>
        <v>#VALUE!</v>
      </c>
      <c r="AG98" s="4640" t="e">
        <f t="shared" si="32"/>
        <v>#VALUE!</v>
      </c>
      <c r="AH98" s="4640" t="e">
        <f t="shared" si="32"/>
        <v>#VALUE!</v>
      </c>
      <c r="AI98" s="4640" t="e">
        <f t="shared" si="32"/>
        <v>#VALUE!</v>
      </c>
      <c r="AJ98" s="4640" t="e">
        <f t="shared" si="32"/>
        <v>#VALUE!</v>
      </c>
      <c r="AK98" s="4640" t="e">
        <f t="shared" si="32"/>
        <v>#VALUE!</v>
      </c>
      <c r="AL98" s="4742"/>
      <c r="AM98" s="4743"/>
      <c r="AN98" s="4744"/>
      <c r="AO98" s="4553"/>
      <c r="AP98" s="4551"/>
      <c r="AR98" s="4631"/>
      <c r="AS98" s="4631"/>
    </row>
    <row r="99" spans="1:45" s="4721" customFormat="1">
      <c r="A99" s="1135"/>
      <c r="C99" s="4642"/>
      <c r="D99" s="4643"/>
      <c r="E99" s="4644"/>
      <c r="F99" s="4722" t="s">
        <v>1905</v>
      </c>
      <c r="G99" s="4723" t="str">
        <f t="shared" ref="G99:AK99" si="33">IFERROR(TEXT(WEEKDAY(+G98),"aaa"),"")</f>
        <v/>
      </c>
      <c r="H99" s="4723" t="str">
        <f t="shared" si="33"/>
        <v/>
      </c>
      <c r="I99" s="4723" t="str">
        <f t="shared" si="33"/>
        <v/>
      </c>
      <c r="J99" s="4723" t="str">
        <f t="shared" si="33"/>
        <v/>
      </c>
      <c r="K99" s="4723" t="str">
        <f t="shared" si="33"/>
        <v/>
      </c>
      <c r="L99" s="4723" t="str">
        <f t="shared" si="33"/>
        <v/>
      </c>
      <c r="M99" s="4723" t="str">
        <f t="shared" si="33"/>
        <v/>
      </c>
      <c r="N99" s="4723" t="str">
        <f t="shared" si="33"/>
        <v/>
      </c>
      <c r="O99" s="4723" t="str">
        <f t="shared" si="33"/>
        <v/>
      </c>
      <c r="P99" s="4723" t="str">
        <f t="shared" si="33"/>
        <v/>
      </c>
      <c r="Q99" s="4723" t="str">
        <f t="shared" si="33"/>
        <v/>
      </c>
      <c r="R99" s="4723" t="str">
        <f t="shared" si="33"/>
        <v/>
      </c>
      <c r="S99" s="4723" t="str">
        <f t="shared" si="33"/>
        <v/>
      </c>
      <c r="T99" s="4723" t="str">
        <f t="shared" si="33"/>
        <v/>
      </c>
      <c r="U99" s="4723" t="str">
        <f t="shared" si="33"/>
        <v/>
      </c>
      <c r="V99" s="4723" t="str">
        <f t="shared" si="33"/>
        <v/>
      </c>
      <c r="W99" s="4723" t="str">
        <f t="shared" si="33"/>
        <v/>
      </c>
      <c r="X99" s="4723" t="str">
        <f t="shared" si="33"/>
        <v/>
      </c>
      <c r="Y99" s="4723" t="str">
        <f t="shared" si="33"/>
        <v/>
      </c>
      <c r="Z99" s="4723" t="str">
        <f t="shared" si="33"/>
        <v/>
      </c>
      <c r="AA99" s="4723" t="str">
        <f t="shared" si="33"/>
        <v/>
      </c>
      <c r="AB99" s="4723" t="str">
        <f t="shared" si="33"/>
        <v/>
      </c>
      <c r="AC99" s="4723" t="str">
        <f t="shared" si="33"/>
        <v/>
      </c>
      <c r="AD99" s="4723" t="str">
        <f t="shared" si="33"/>
        <v/>
      </c>
      <c r="AE99" s="4723" t="str">
        <f t="shared" si="33"/>
        <v/>
      </c>
      <c r="AF99" s="4723" t="str">
        <f t="shared" si="33"/>
        <v/>
      </c>
      <c r="AG99" s="4723" t="str">
        <f t="shared" si="33"/>
        <v/>
      </c>
      <c r="AH99" s="4723" t="str">
        <f t="shared" si="33"/>
        <v/>
      </c>
      <c r="AI99" s="4723" t="str">
        <f t="shared" si="33"/>
        <v/>
      </c>
      <c r="AJ99" s="4723" t="str">
        <f t="shared" si="33"/>
        <v/>
      </c>
      <c r="AK99" s="4723" t="str">
        <f t="shared" si="33"/>
        <v/>
      </c>
      <c r="AL99" s="4742"/>
      <c r="AM99" s="4743"/>
      <c r="AN99" s="4744"/>
      <c r="AO99" s="4553"/>
      <c r="AP99" s="4551"/>
      <c r="AQ99" s="4528"/>
      <c r="AR99" s="4631"/>
      <c r="AS99" s="4631"/>
    </row>
    <row r="100" spans="1:45" s="4721" customFormat="1" ht="21" customHeight="1">
      <c r="A100" s="1135"/>
      <c r="C100" s="4724" t="s">
        <v>2041</v>
      </c>
      <c r="D100" s="4725" t="s">
        <v>2049</v>
      </c>
      <c r="E100" s="4651" t="s">
        <v>2032</v>
      </c>
      <c r="F100" s="4652" t="s">
        <v>2019</v>
      </c>
      <c r="G100" s="4653"/>
      <c r="H100" s="4654"/>
      <c r="I100" s="4654"/>
      <c r="J100" s="4654"/>
      <c r="K100" s="4654"/>
      <c r="L100" s="4654"/>
      <c r="M100" s="4654"/>
      <c r="N100" s="4654"/>
      <c r="O100" s="4654"/>
      <c r="P100" s="4654"/>
      <c r="Q100" s="4654"/>
      <c r="R100" s="4654"/>
      <c r="S100" s="4654"/>
      <c r="T100" s="4654"/>
      <c r="U100" s="4654"/>
      <c r="V100" s="4654"/>
      <c r="W100" s="4654"/>
      <c r="X100" s="4654"/>
      <c r="Y100" s="4654"/>
      <c r="Z100" s="4654"/>
      <c r="AA100" s="4654"/>
      <c r="AB100" s="4654"/>
      <c r="AC100" s="4654"/>
      <c r="AD100" s="4654"/>
      <c r="AE100" s="4654"/>
      <c r="AF100" s="4654"/>
      <c r="AG100" s="4654"/>
      <c r="AH100" s="4691"/>
      <c r="AI100" s="4691"/>
      <c r="AJ100" s="4691"/>
      <c r="AK100" s="4691"/>
      <c r="AL100" s="4745"/>
      <c r="AM100" s="4746"/>
      <c r="AN100" s="4747"/>
      <c r="AO100" s="4656" t="s">
        <v>2048</v>
      </c>
      <c r="AP100" s="4655" t="s">
        <v>1949</v>
      </c>
      <c r="AQ100" s="4528"/>
      <c r="AR100" s="4657"/>
      <c r="AS100" s="4657"/>
    </row>
    <row r="101" spans="1:45" s="4721" customFormat="1" ht="13.5" customHeight="1">
      <c r="A101" s="1135"/>
      <c r="C101" s="4659" t="s">
        <v>1919</v>
      </c>
      <c r="D101" s="4660" t="s">
        <v>1918</v>
      </c>
      <c r="E101" s="4661" t="s">
        <v>2033</v>
      </c>
      <c r="F101" s="4662"/>
      <c r="G101" s="4663"/>
      <c r="H101" s="4664"/>
      <c r="I101" s="4664"/>
      <c r="J101" s="4664"/>
      <c r="K101" s="4733"/>
      <c r="L101" s="4733"/>
      <c r="M101" s="4733"/>
      <c r="N101" s="4733"/>
      <c r="O101" s="4733"/>
      <c r="P101" s="4733"/>
      <c r="Q101" s="4733"/>
      <c r="R101" s="4733"/>
      <c r="S101" s="4733"/>
      <c r="T101" s="4733"/>
      <c r="U101" s="4733"/>
      <c r="V101" s="4733"/>
      <c r="W101" s="4733"/>
      <c r="X101" s="4733"/>
      <c r="Y101" s="4733"/>
      <c r="Z101" s="4733"/>
      <c r="AA101" s="4733"/>
      <c r="AB101" s="4733"/>
      <c r="AC101" s="4733"/>
      <c r="AD101" s="4733"/>
      <c r="AE101" s="4733"/>
      <c r="AF101" s="4733"/>
      <c r="AG101" s="4733"/>
      <c r="AH101" s="4733"/>
      <c r="AI101" s="4733"/>
      <c r="AJ101" s="4748"/>
      <c r="AK101" s="4748"/>
      <c r="AL101" s="4666">
        <f t="shared" ref="AL101:AL106" si="34">IF(E101="","",COUNT($G$98:$AK$98)-AM101)</f>
        <v>0</v>
      </c>
      <c r="AM101" s="4667">
        <f t="shared" ref="AM101:AM106" si="35">IF(E101="","",AR101+AS101)</f>
        <v>0</v>
      </c>
      <c r="AN101" s="4667">
        <f t="shared" ref="AN101:AN106" si="36">IF(E101="","",COUNTIF(G101:AK101,"休"))</f>
        <v>0</v>
      </c>
      <c r="AO101" s="4668" t="str">
        <f t="shared" ref="AO101:AO106" si="37">IF(E101="","",IFERROR(ROUND(AN101/AL101,3),""))</f>
        <v/>
      </c>
      <c r="AP101" s="4669" t="e">
        <f>ROUND(AVERAGE(AO101:AO116),3)</f>
        <v>#DIV/0!</v>
      </c>
      <c r="AQ101" s="4528"/>
      <c r="AR101" s="4670">
        <f t="shared" ref="AR101:AR106" si="38">+COUNTIF(G101:AK101,"－")</f>
        <v>0</v>
      </c>
      <c r="AS101" s="4670">
        <f t="shared" ref="AS101:AS106" si="39">+COUNTIF(G101:AK101,"外")</f>
        <v>0</v>
      </c>
    </row>
    <row r="102" spans="1:45" s="4721" customFormat="1" ht="13.5" customHeight="1">
      <c r="A102" s="1135"/>
      <c r="C102" s="4671"/>
      <c r="D102" s="4672"/>
      <c r="E102" s="4673" t="s">
        <v>2031</v>
      </c>
      <c r="F102" s="4662"/>
      <c r="G102" s="4728"/>
      <c r="H102" s="4675"/>
      <c r="I102" s="4675"/>
      <c r="J102" s="4675"/>
      <c r="K102" s="4699"/>
      <c r="L102" s="4699"/>
      <c r="M102" s="4687"/>
      <c r="N102" s="4687"/>
      <c r="O102" s="4687"/>
      <c r="P102" s="4687"/>
      <c r="Q102" s="4687"/>
      <c r="R102" s="4699"/>
      <c r="S102" s="4699"/>
      <c r="T102" s="4687"/>
      <c r="U102" s="4687"/>
      <c r="V102" s="4687"/>
      <c r="W102" s="4687"/>
      <c r="X102" s="4687"/>
      <c r="Y102" s="4699"/>
      <c r="Z102" s="4699"/>
      <c r="AA102" s="4687"/>
      <c r="AB102" s="4687"/>
      <c r="AC102" s="4687"/>
      <c r="AD102" s="4687"/>
      <c r="AE102" s="4687"/>
      <c r="AF102" s="4699"/>
      <c r="AG102" s="4699"/>
      <c r="AH102" s="4752"/>
      <c r="AI102" s="4687"/>
      <c r="AJ102" s="4675"/>
      <c r="AK102" s="4729"/>
      <c r="AL102" s="4666">
        <f t="shared" si="34"/>
        <v>0</v>
      </c>
      <c r="AM102" s="4667">
        <f t="shared" si="35"/>
        <v>0</v>
      </c>
      <c r="AN102" s="4667">
        <f t="shared" si="36"/>
        <v>0</v>
      </c>
      <c r="AO102" s="4668" t="str">
        <f t="shared" si="37"/>
        <v/>
      </c>
      <c r="AP102" s="4679"/>
      <c r="AQ102" s="4528"/>
      <c r="AR102" s="4670">
        <f t="shared" si="38"/>
        <v>0</v>
      </c>
      <c r="AS102" s="4670">
        <f t="shared" si="39"/>
        <v>0</v>
      </c>
    </row>
    <row r="103" spans="1:45" s="4721" customFormat="1">
      <c r="A103" s="1135"/>
      <c r="C103" s="4671"/>
      <c r="D103" s="4672"/>
      <c r="E103" s="4673" t="s">
        <v>2038</v>
      </c>
      <c r="F103" s="4662"/>
      <c r="G103" s="4728"/>
      <c r="H103" s="4675"/>
      <c r="I103" s="4675"/>
      <c r="J103" s="4675"/>
      <c r="K103" s="4675"/>
      <c r="L103" s="4675"/>
      <c r="M103" s="4675"/>
      <c r="N103" s="4675"/>
      <c r="O103" s="4675"/>
      <c r="P103" s="4675"/>
      <c r="Q103" s="4675"/>
      <c r="R103" s="4675"/>
      <c r="S103" s="4675"/>
      <c r="T103" s="4675"/>
      <c r="U103" s="4675"/>
      <c r="V103" s="4675"/>
      <c r="W103" s="4675"/>
      <c r="X103" s="4675"/>
      <c r="Y103" s="4675"/>
      <c r="Z103" s="4675"/>
      <c r="AA103" s="4675"/>
      <c r="AB103" s="4675"/>
      <c r="AC103" s="4675"/>
      <c r="AD103" s="4675"/>
      <c r="AE103" s="4675"/>
      <c r="AF103" s="4675"/>
      <c r="AG103" s="4675"/>
      <c r="AH103" s="4729"/>
      <c r="AI103" s="4729"/>
      <c r="AJ103" s="4729"/>
      <c r="AK103" s="4729"/>
      <c r="AL103" s="4666">
        <f t="shared" si="34"/>
        <v>0</v>
      </c>
      <c r="AM103" s="4667">
        <f t="shared" si="35"/>
        <v>0</v>
      </c>
      <c r="AN103" s="4667">
        <f t="shared" si="36"/>
        <v>0</v>
      </c>
      <c r="AO103" s="4668" t="str">
        <f t="shared" si="37"/>
        <v/>
      </c>
      <c r="AP103" s="4679"/>
      <c r="AQ103" s="4528"/>
      <c r="AR103" s="4670">
        <f t="shared" si="38"/>
        <v>0</v>
      </c>
      <c r="AS103" s="4670">
        <f t="shared" si="39"/>
        <v>0</v>
      </c>
    </row>
    <row r="104" spans="1:45" s="4721" customFormat="1">
      <c r="A104" s="1135"/>
      <c r="C104" s="4671"/>
      <c r="D104" s="4672"/>
      <c r="E104" s="4673" t="s">
        <v>2037</v>
      </c>
      <c r="F104" s="4680"/>
      <c r="G104" s="4728"/>
      <c r="H104" s="4675"/>
      <c r="I104" s="4675"/>
      <c r="J104" s="4675"/>
      <c r="K104" s="4675"/>
      <c r="L104" s="4675"/>
      <c r="M104" s="4675"/>
      <c r="N104" s="4675"/>
      <c r="O104" s="4675"/>
      <c r="P104" s="4675"/>
      <c r="Q104" s="4675"/>
      <c r="R104" s="4675"/>
      <c r="S104" s="4675"/>
      <c r="T104" s="4675"/>
      <c r="U104" s="4675"/>
      <c r="V104" s="4675"/>
      <c r="W104" s="4675"/>
      <c r="X104" s="4675"/>
      <c r="Y104" s="4675"/>
      <c r="Z104" s="4675"/>
      <c r="AA104" s="4675"/>
      <c r="AB104" s="4675"/>
      <c r="AC104" s="4675"/>
      <c r="AD104" s="4675"/>
      <c r="AE104" s="4675"/>
      <c r="AF104" s="4675"/>
      <c r="AG104" s="4675"/>
      <c r="AH104" s="4675"/>
      <c r="AI104" s="4729"/>
      <c r="AJ104" s="4729"/>
      <c r="AK104" s="4729"/>
      <c r="AL104" s="4666">
        <f t="shared" si="34"/>
        <v>0</v>
      </c>
      <c r="AM104" s="4667">
        <f t="shared" si="35"/>
        <v>0</v>
      </c>
      <c r="AN104" s="4667">
        <f t="shared" si="36"/>
        <v>0</v>
      </c>
      <c r="AO104" s="4668" t="str">
        <f t="shared" si="37"/>
        <v/>
      </c>
      <c r="AP104" s="4679"/>
      <c r="AQ104" s="4528"/>
      <c r="AR104" s="4670">
        <f t="shared" si="38"/>
        <v>0</v>
      </c>
      <c r="AS104" s="4670">
        <f t="shared" si="39"/>
        <v>0</v>
      </c>
    </row>
    <row r="105" spans="1:45" s="4721" customFormat="1">
      <c r="A105" s="1135"/>
      <c r="C105" s="4671"/>
      <c r="D105" s="4672"/>
      <c r="E105" s="4673" t="s">
        <v>2036</v>
      </c>
      <c r="F105" s="4662"/>
      <c r="G105" s="4728"/>
      <c r="H105" s="4675"/>
      <c r="I105" s="4675"/>
      <c r="J105" s="4675"/>
      <c r="K105" s="4675"/>
      <c r="L105" s="4675"/>
      <c r="M105" s="4675"/>
      <c r="N105" s="4675"/>
      <c r="O105" s="4675"/>
      <c r="P105" s="4675"/>
      <c r="Q105" s="4675"/>
      <c r="R105" s="4675"/>
      <c r="S105" s="4675"/>
      <c r="T105" s="4675"/>
      <c r="U105" s="4675"/>
      <c r="V105" s="4675"/>
      <c r="W105" s="4675"/>
      <c r="X105" s="4675"/>
      <c r="Y105" s="4675"/>
      <c r="Z105" s="4675"/>
      <c r="AA105" s="4675"/>
      <c r="AB105" s="4675"/>
      <c r="AC105" s="4675"/>
      <c r="AD105" s="4675"/>
      <c r="AE105" s="4675"/>
      <c r="AF105" s="4675"/>
      <c r="AG105" s="4675"/>
      <c r="AH105" s="4675"/>
      <c r="AI105" s="4675"/>
      <c r="AJ105" s="4675"/>
      <c r="AK105" s="4675"/>
      <c r="AL105" s="4666">
        <f t="shared" si="34"/>
        <v>0</v>
      </c>
      <c r="AM105" s="4667">
        <f t="shared" si="35"/>
        <v>0</v>
      </c>
      <c r="AN105" s="4667">
        <f t="shared" si="36"/>
        <v>0</v>
      </c>
      <c r="AO105" s="4668" t="str">
        <f t="shared" si="37"/>
        <v/>
      </c>
      <c r="AP105" s="4679"/>
      <c r="AQ105" s="4528"/>
      <c r="AR105" s="4670">
        <f t="shared" si="38"/>
        <v>0</v>
      </c>
      <c r="AS105" s="4670">
        <f t="shared" si="39"/>
        <v>0</v>
      </c>
    </row>
    <row r="106" spans="1:45" s="4721" customFormat="1">
      <c r="A106" s="1135"/>
      <c r="C106" s="4681"/>
      <c r="D106" s="4682"/>
      <c r="E106" s="4683">
        <f>F$29</f>
        <v>0</v>
      </c>
      <c r="F106" s="4684"/>
      <c r="G106" s="4749"/>
      <c r="H106" s="4687"/>
      <c r="I106" s="4687"/>
      <c r="J106" s="4687"/>
      <c r="K106" s="4687"/>
      <c r="L106" s="4687"/>
      <c r="M106" s="4687"/>
      <c r="N106" s="4687"/>
      <c r="O106" s="4687"/>
      <c r="P106" s="4687"/>
      <c r="Q106" s="4687"/>
      <c r="R106" s="4687"/>
      <c r="S106" s="4687"/>
      <c r="T106" s="4687"/>
      <c r="U106" s="4687"/>
      <c r="V106" s="4687"/>
      <c r="W106" s="4687"/>
      <c r="X106" s="4687"/>
      <c r="Y106" s="4687"/>
      <c r="Z106" s="4687"/>
      <c r="AA106" s="4687"/>
      <c r="AB106" s="4687"/>
      <c r="AC106" s="4687"/>
      <c r="AD106" s="4687"/>
      <c r="AE106" s="4687"/>
      <c r="AF106" s="4687"/>
      <c r="AG106" s="4687"/>
      <c r="AH106" s="4688"/>
      <c r="AI106" s="4688"/>
      <c r="AJ106" s="4688"/>
      <c r="AK106" s="4688"/>
      <c r="AL106" s="4666">
        <f t="shared" si="34"/>
        <v>0</v>
      </c>
      <c r="AM106" s="4667">
        <f t="shared" si="35"/>
        <v>0</v>
      </c>
      <c r="AN106" s="4689">
        <f t="shared" si="36"/>
        <v>0</v>
      </c>
      <c r="AO106" s="4668" t="str">
        <f t="shared" si="37"/>
        <v/>
      </c>
      <c r="AP106" s="4679"/>
      <c r="AQ106" s="4528"/>
      <c r="AR106" s="4670">
        <f t="shared" si="38"/>
        <v>0</v>
      </c>
      <c r="AS106" s="4670">
        <f t="shared" si="39"/>
        <v>0</v>
      </c>
    </row>
    <row r="107" spans="1:45" s="4721" customFormat="1">
      <c r="A107" s="1135"/>
      <c r="C107" s="4659" t="s">
        <v>1917</v>
      </c>
      <c r="D107" s="4660" t="s">
        <v>1916</v>
      </c>
      <c r="E107" s="4651" t="s">
        <v>2046</v>
      </c>
      <c r="F107" s="4690" t="s">
        <v>2019</v>
      </c>
      <c r="G107" s="4653"/>
      <c r="H107" s="4654"/>
      <c r="I107" s="4654"/>
      <c r="J107" s="4654"/>
      <c r="K107" s="4654"/>
      <c r="L107" s="4654"/>
      <c r="M107" s="4654"/>
      <c r="N107" s="4654"/>
      <c r="O107" s="4654"/>
      <c r="P107" s="4654"/>
      <c r="Q107" s="4654"/>
      <c r="R107" s="4654"/>
      <c r="S107" s="4654"/>
      <c r="T107" s="4654"/>
      <c r="U107" s="4654"/>
      <c r="V107" s="4654"/>
      <c r="W107" s="4654"/>
      <c r="X107" s="4654"/>
      <c r="Y107" s="4654"/>
      <c r="Z107" s="4654"/>
      <c r="AA107" s="4654"/>
      <c r="AB107" s="4654"/>
      <c r="AC107" s="4654"/>
      <c r="AD107" s="4654"/>
      <c r="AE107" s="4654"/>
      <c r="AF107" s="4654"/>
      <c r="AG107" s="4654"/>
      <c r="AH107" s="4691"/>
      <c r="AI107" s="4691"/>
      <c r="AJ107" s="4691"/>
      <c r="AK107" s="4691"/>
      <c r="AL107" s="4692"/>
      <c r="AM107" s="4670"/>
      <c r="AN107" s="4693"/>
      <c r="AO107" s="4694"/>
      <c r="AP107" s="4679"/>
      <c r="AQ107" s="4528"/>
      <c r="AR107" s="4532"/>
      <c r="AS107" s="4532"/>
    </row>
    <row r="108" spans="1:45" s="4721" customFormat="1">
      <c r="A108" s="1135"/>
      <c r="C108" s="4671"/>
      <c r="D108" s="4672"/>
      <c r="E108" s="4695" t="s">
        <v>2033</v>
      </c>
      <c r="F108" s="4662"/>
      <c r="G108" s="4726"/>
      <c r="H108" s="4733"/>
      <c r="I108" s="4733"/>
      <c r="J108" s="4733"/>
      <c r="K108" s="4733"/>
      <c r="L108" s="4733"/>
      <c r="M108" s="4733"/>
      <c r="N108" s="4733"/>
      <c r="O108" s="4733"/>
      <c r="P108" s="4733"/>
      <c r="Q108" s="4733"/>
      <c r="R108" s="4733"/>
      <c r="S108" s="4733"/>
      <c r="T108" s="4733"/>
      <c r="U108" s="4733"/>
      <c r="V108" s="4733"/>
      <c r="W108" s="4733"/>
      <c r="X108" s="4733"/>
      <c r="Y108" s="4733"/>
      <c r="Z108" s="4733"/>
      <c r="AA108" s="4733"/>
      <c r="AB108" s="4733"/>
      <c r="AC108" s="4733"/>
      <c r="AD108" s="4733"/>
      <c r="AE108" s="4733"/>
      <c r="AF108" s="4733"/>
      <c r="AG108" s="4733"/>
      <c r="AH108" s="4733"/>
      <c r="AI108" s="4733"/>
      <c r="AJ108" s="4733"/>
      <c r="AK108" s="4733"/>
      <c r="AL108" s="4666">
        <f>IF(E108="","",COUNT($G$98:$AK$98)-AM108)</f>
        <v>0</v>
      </c>
      <c r="AM108" s="4667">
        <f>IF(E108="","",AR108+AS108)</f>
        <v>0</v>
      </c>
      <c r="AN108" s="4667">
        <f>IF(E108="","",COUNTIF(G108:AK108,"休"))</f>
        <v>0</v>
      </c>
      <c r="AO108" s="4668" t="str">
        <f>IF(E108="","",IFERROR(ROUND(AN108/AL108,3),""))</f>
        <v/>
      </c>
      <c r="AP108" s="4679"/>
      <c r="AQ108" s="4528"/>
      <c r="AR108" s="4670">
        <f>+COUNTIF(G108:AK108,"－")</f>
        <v>0</v>
      </c>
      <c r="AS108" s="4670">
        <f>+COUNTIF(G108:AK108,"外")</f>
        <v>0</v>
      </c>
    </row>
    <row r="109" spans="1:45" s="4721" customFormat="1">
      <c r="A109" s="1135"/>
      <c r="C109" s="4671"/>
      <c r="D109" s="4672"/>
      <c r="E109" s="4673" t="s">
        <v>2031</v>
      </c>
      <c r="F109" s="4696"/>
      <c r="G109" s="4735"/>
      <c r="H109" s="4687"/>
      <c r="I109" s="4699"/>
      <c r="J109" s="4699"/>
      <c r="K109" s="4687"/>
      <c r="L109" s="4687"/>
      <c r="M109" s="4687"/>
      <c r="N109" s="4687"/>
      <c r="O109" s="4687"/>
      <c r="P109" s="4699"/>
      <c r="Q109" s="4699"/>
      <c r="R109" s="4699"/>
      <c r="S109" s="4699"/>
      <c r="T109" s="4687"/>
      <c r="U109" s="4687"/>
      <c r="V109" s="4687"/>
      <c r="W109" s="4699"/>
      <c r="X109" s="4699"/>
      <c r="Y109" s="4687"/>
      <c r="Z109" s="4687"/>
      <c r="AA109" s="4687"/>
      <c r="AB109" s="4687"/>
      <c r="AC109" s="4687"/>
      <c r="AD109" s="4699"/>
      <c r="AE109" s="4699"/>
      <c r="AF109" s="4687"/>
      <c r="AG109" s="4687"/>
      <c r="AH109" s="4687"/>
      <c r="AI109" s="4687"/>
      <c r="AJ109" s="4687"/>
      <c r="AK109" s="4687"/>
      <c r="AL109" s="4666">
        <f>IF(E109="","",COUNT($G$98:$AK$98)-AM109)</f>
        <v>0</v>
      </c>
      <c r="AM109" s="4667">
        <f>IF(E109="","",AR109+AS109)</f>
        <v>0</v>
      </c>
      <c r="AN109" s="4667">
        <f>IF(E109="","",COUNTIF(G109:AK109,"休"))</f>
        <v>0</v>
      </c>
      <c r="AO109" s="4668" t="str">
        <f>IF(E109="","",IFERROR(ROUND(AN109/AL109,3),""))</f>
        <v/>
      </c>
      <c r="AP109" s="4679"/>
      <c r="AQ109" s="4528"/>
      <c r="AR109" s="4670">
        <f>+COUNTIF(G109:AK109,"－")</f>
        <v>0</v>
      </c>
      <c r="AS109" s="4670">
        <f>+COUNTIF(G109:AK109,"外")</f>
        <v>0</v>
      </c>
    </row>
    <row r="110" spans="1:45" s="4721" customFormat="1">
      <c r="A110" s="1135"/>
      <c r="C110" s="4671"/>
      <c r="D110" s="4672"/>
      <c r="E110" s="4528"/>
      <c r="F110" s="4696"/>
      <c r="G110" s="4728"/>
      <c r="H110" s="4675"/>
      <c r="I110" s="4675"/>
      <c r="J110" s="4675"/>
      <c r="K110" s="4675"/>
      <c r="L110" s="4675"/>
      <c r="M110" s="4675"/>
      <c r="N110" s="4675"/>
      <c r="O110" s="4675"/>
      <c r="P110" s="4675"/>
      <c r="Q110" s="4675"/>
      <c r="R110" s="4675"/>
      <c r="S110" s="4675"/>
      <c r="T110" s="4675"/>
      <c r="U110" s="4675"/>
      <c r="V110" s="4675"/>
      <c r="W110" s="4675"/>
      <c r="X110" s="4675"/>
      <c r="Y110" s="4675"/>
      <c r="Z110" s="4675"/>
      <c r="AA110" s="4675"/>
      <c r="AB110" s="4675"/>
      <c r="AC110" s="4675"/>
      <c r="AD110" s="4675"/>
      <c r="AE110" s="4675"/>
      <c r="AF110" s="4675"/>
      <c r="AG110" s="4675"/>
      <c r="AH110" s="4676"/>
      <c r="AI110" s="4676"/>
      <c r="AJ110" s="4676"/>
      <c r="AK110" s="4676"/>
      <c r="AL110" s="4666" t="str">
        <f>IF(E110="","",COUNT($G$98:$AK$98)-AM110)</f>
        <v/>
      </c>
      <c r="AM110" s="4667" t="str">
        <f>IF(E110="","",AR110+AS110)</f>
        <v/>
      </c>
      <c r="AN110" s="4667" t="str">
        <f>IF(E110="","",COUNTIF(G110:AK110,"休"))</f>
        <v/>
      </c>
      <c r="AO110" s="4668" t="str">
        <f>IF(E110="","",IFERROR(ROUND(AN110/AL110,3),""))</f>
        <v/>
      </c>
      <c r="AP110" s="4679"/>
      <c r="AQ110" s="4528"/>
      <c r="AR110" s="4670">
        <f>+COUNTIF(G110:AK110,"－")</f>
        <v>0</v>
      </c>
      <c r="AS110" s="4670">
        <f>+COUNTIF(G110:AK110,"外")</f>
        <v>0</v>
      </c>
    </row>
    <row r="111" spans="1:45" s="4721" customFormat="1">
      <c r="A111" s="1135"/>
      <c r="C111" s="4671"/>
      <c r="D111" s="4682"/>
      <c r="E111" s="4697"/>
      <c r="F111" s="4698"/>
      <c r="G111" s="4750"/>
      <c r="H111" s="4699"/>
      <c r="I111" s="4699"/>
      <c r="J111" s="4699"/>
      <c r="K111" s="4699"/>
      <c r="L111" s="4699"/>
      <c r="M111" s="4699"/>
      <c r="N111" s="4699"/>
      <c r="O111" s="4699"/>
      <c r="P111" s="4699"/>
      <c r="Q111" s="4699"/>
      <c r="R111" s="4699"/>
      <c r="S111" s="4699"/>
      <c r="T111" s="4699"/>
      <c r="U111" s="4699"/>
      <c r="V111" s="4699"/>
      <c r="W111" s="4699"/>
      <c r="X111" s="4699"/>
      <c r="Y111" s="4699"/>
      <c r="Z111" s="4699"/>
      <c r="AA111" s="4699"/>
      <c r="AB111" s="4699"/>
      <c r="AC111" s="4699"/>
      <c r="AD111" s="4699"/>
      <c r="AE111" s="4699"/>
      <c r="AF111" s="4699"/>
      <c r="AG111" s="4699"/>
      <c r="AH111" s="4665"/>
      <c r="AI111" s="4665"/>
      <c r="AJ111" s="4665"/>
      <c r="AK111" s="4665"/>
      <c r="AL111" s="4666" t="str">
        <f>IF(E111="","",COUNT($G$98:$AK$98)-AM111)</f>
        <v/>
      </c>
      <c r="AM111" s="4667" t="str">
        <f>IF(E111="","",AR111+AS111)</f>
        <v/>
      </c>
      <c r="AN111" s="4667" t="str">
        <f>IF(E111="","",COUNTIF(G111:AK111,"休"))</f>
        <v/>
      </c>
      <c r="AO111" s="4668" t="str">
        <f>IF(E111="","",IFERROR(ROUND(AN111/AL111,3),""))</f>
        <v/>
      </c>
      <c r="AP111" s="4679"/>
      <c r="AQ111" s="4528"/>
      <c r="AR111" s="4670">
        <f>+COUNTIF(G111:AK111,"－")</f>
        <v>0</v>
      </c>
      <c r="AS111" s="4670">
        <f>+COUNTIF(G111:AK111,"外")</f>
        <v>0</v>
      </c>
    </row>
    <row r="112" spans="1:45" s="4721" customFormat="1">
      <c r="A112" s="1135"/>
      <c r="C112" s="4671"/>
      <c r="D112" s="4660" t="s">
        <v>1915</v>
      </c>
      <c r="E112" s="4651" t="s">
        <v>2046</v>
      </c>
      <c r="F112" s="4700" t="s">
        <v>2019</v>
      </c>
      <c r="G112" s="4653"/>
      <c r="H112" s="4654"/>
      <c r="I112" s="4654"/>
      <c r="J112" s="4654"/>
      <c r="K112" s="4654"/>
      <c r="L112" s="4654"/>
      <c r="M112" s="4654"/>
      <c r="N112" s="4654"/>
      <c r="O112" s="4654"/>
      <c r="P112" s="4654"/>
      <c r="Q112" s="4654"/>
      <c r="R112" s="4654"/>
      <c r="S112" s="4654"/>
      <c r="T112" s="4654"/>
      <c r="U112" s="4654"/>
      <c r="V112" s="4654"/>
      <c r="W112" s="4654"/>
      <c r="X112" s="4654"/>
      <c r="Y112" s="4654"/>
      <c r="Z112" s="4654"/>
      <c r="AA112" s="4654"/>
      <c r="AB112" s="4654"/>
      <c r="AC112" s="4654"/>
      <c r="AD112" s="4654"/>
      <c r="AE112" s="4654"/>
      <c r="AF112" s="4654"/>
      <c r="AG112" s="4654"/>
      <c r="AH112" s="4691"/>
      <c r="AI112" s="4691"/>
      <c r="AJ112" s="4691"/>
      <c r="AK112" s="4691"/>
      <c r="AL112" s="4692"/>
      <c r="AM112" s="4670"/>
      <c r="AN112" s="4701"/>
      <c r="AO112" s="4694"/>
      <c r="AP112" s="4679"/>
      <c r="AQ112" s="4528"/>
      <c r="AR112" s="4532"/>
      <c r="AS112" s="4532"/>
    </row>
    <row r="113" spans="1:45" s="4721" customFormat="1">
      <c r="A113" s="1135"/>
      <c r="C113" s="4671"/>
      <c r="D113" s="4672"/>
      <c r="E113" s="4702" t="s">
        <v>2031</v>
      </c>
      <c r="F113" s="4662"/>
      <c r="G113" s="4663"/>
      <c r="H113" s="4664"/>
      <c r="I113" s="4664"/>
      <c r="J113" s="4733"/>
      <c r="K113" s="4733"/>
      <c r="L113" s="4664"/>
      <c r="M113" s="4664"/>
      <c r="N113" s="4664"/>
      <c r="O113" s="4664"/>
      <c r="P113" s="4733"/>
      <c r="Q113" s="4733"/>
      <c r="R113" s="4664"/>
      <c r="S113" s="4664"/>
      <c r="T113" s="4664"/>
      <c r="U113" s="4664"/>
      <c r="V113" s="4733"/>
      <c r="W113" s="4664"/>
      <c r="X113" s="4733"/>
      <c r="Y113" s="4733"/>
      <c r="Z113" s="4664"/>
      <c r="AA113" s="4664"/>
      <c r="AB113" s="4664"/>
      <c r="AC113" s="4664"/>
      <c r="AD113" s="4733"/>
      <c r="AE113" s="4664"/>
      <c r="AF113" s="4733"/>
      <c r="AG113" s="4733"/>
      <c r="AH113" s="4664"/>
      <c r="AI113" s="4664"/>
      <c r="AJ113" s="4664"/>
      <c r="AK113" s="4664"/>
      <c r="AL113" s="4666">
        <f>IF(E113="","",COUNT($G$98:$AK$98)-AM113)</f>
        <v>0</v>
      </c>
      <c r="AM113" s="4667">
        <f>IF(E113="","",AR113+AS113)</f>
        <v>0</v>
      </c>
      <c r="AN113" s="4667">
        <f>IF(E113="","",COUNTIF(G113:AK113,"休"))</f>
        <v>0</v>
      </c>
      <c r="AO113" s="4668" t="str">
        <f>IF(E113="","",IFERROR(ROUND(AN113/AL113,3),""))</f>
        <v/>
      </c>
      <c r="AP113" s="4679"/>
      <c r="AQ113" s="4528"/>
      <c r="AR113" s="4670">
        <f>+COUNTIF(G113:AK113,"－")</f>
        <v>0</v>
      </c>
      <c r="AS113" s="4670">
        <f>+COUNTIF(G113:AK113,"外")</f>
        <v>0</v>
      </c>
    </row>
    <row r="114" spans="1:45" s="4721" customFormat="1">
      <c r="A114" s="1135"/>
      <c r="C114" s="4671"/>
      <c r="D114" s="4672"/>
      <c r="E114" s="4528"/>
      <c r="F114" s="4696"/>
      <c r="G114" s="4674"/>
      <c r="H114" s="4675"/>
      <c r="I114" s="4675"/>
      <c r="J114" s="4675"/>
      <c r="K114" s="4675"/>
      <c r="L114" s="4675"/>
      <c r="M114" s="4675"/>
      <c r="N114" s="4675"/>
      <c r="O114" s="4675"/>
      <c r="P114" s="4675"/>
      <c r="Q114" s="4675"/>
      <c r="R114" s="4675"/>
      <c r="S114" s="4675"/>
      <c r="T114" s="4675"/>
      <c r="U114" s="4675"/>
      <c r="V114" s="4675"/>
      <c r="W114" s="4675"/>
      <c r="X114" s="4675"/>
      <c r="Y114" s="4675"/>
      <c r="Z114" s="4675"/>
      <c r="AA114" s="4675"/>
      <c r="AB114" s="4675"/>
      <c r="AC114" s="4675"/>
      <c r="AD114" s="4675"/>
      <c r="AE114" s="4675"/>
      <c r="AF114" s="4675"/>
      <c r="AG114" s="4675"/>
      <c r="AH114" s="4676"/>
      <c r="AI114" s="4676"/>
      <c r="AJ114" s="4676"/>
      <c r="AK114" s="4676"/>
      <c r="AL114" s="4666" t="str">
        <f>IF(E114="","",COUNT($G$98:$AK$98)-AM114)</f>
        <v/>
      </c>
      <c r="AM114" s="4667" t="str">
        <f>IF(E114="","",AR114+AS114)</f>
        <v/>
      </c>
      <c r="AN114" s="4667" t="str">
        <f>IF(E114="","",COUNTIF(G114:AK114,"休"))</f>
        <v/>
      </c>
      <c r="AO114" s="4668" t="str">
        <f>IF(E114="","",IFERROR(ROUND(AN114/AL114,3),""))</f>
        <v/>
      </c>
      <c r="AP114" s="4679"/>
      <c r="AQ114" s="4528"/>
      <c r="AR114" s="4670">
        <f>+COUNTIF(G114:AK114,"－")</f>
        <v>0</v>
      </c>
      <c r="AS114" s="4670">
        <f>+COUNTIF(G114:AK114,"外")</f>
        <v>0</v>
      </c>
    </row>
    <row r="115" spans="1:45" s="4721" customFormat="1">
      <c r="A115" s="1135"/>
      <c r="C115" s="4671"/>
      <c r="D115" s="4672"/>
      <c r="E115" s="4704"/>
      <c r="F115" s="4696"/>
      <c r="G115" s="4674"/>
      <c r="H115" s="4675"/>
      <c r="I115" s="4675"/>
      <c r="J115" s="4675"/>
      <c r="K115" s="4675"/>
      <c r="L115" s="4675"/>
      <c r="M115" s="4675"/>
      <c r="N115" s="4675"/>
      <c r="O115" s="4675"/>
      <c r="P115" s="4675"/>
      <c r="Q115" s="4675"/>
      <c r="R115" s="4675"/>
      <c r="S115" s="4675"/>
      <c r="T115" s="4675"/>
      <c r="U115" s="4675"/>
      <c r="V115" s="4675"/>
      <c r="W115" s="4675"/>
      <c r="X115" s="4675"/>
      <c r="Y115" s="4675"/>
      <c r="Z115" s="4675"/>
      <c r="AA115" s="4675"/>
      <c r="AB115" s="4675"/>
      <c r="AC115" s="4675"/>
      <c r="AD115" s="4675"/>
      <c r="AE115" s="4675"/>
      <c r="AF115" s="4675"/>
      <c r="AG115" s="4675"/>
      <c r="AH115" s="4676"/>
      <c r="AI115" s="4676"/>
      <c r="AJ115" s="4676"/>
      <c r="AK115" s="4676"/>
      <c r="AL115" s="4666" t="str">
        <f>IF(E115="","",COUNT($G$98:$AK$98)-AM115)</f>
        <v/>
      </c>
      <c r="AM115" s="4667" t="str">
        <f>IF(E115="","",AR115+AS115)</f>
        <v/>
      </c>
      <c r="AN115" s="4667" t="str">
        <f>IF(E115="","",COUNTIF(G115:AK115,"休"))</f>
        <v/>
      </c>
      <c r="AO115" s="4668" t="str">
        <f>IF(E115="","",IFERROR(ROUND(AN115/AL115,3),""))</f>
        <v/>
      </c>
      <c r="AP115" s="4679"/>
      <c r="AQ115" s="4528"/>
      <c r="AR115" s="4670">
        <f>+COUNTIF(G115:AK115,"－")</f>
        <v>0</v>
      </c>
      <c r="AS115" s="4670">
        <f>+COUNTIF(G115:AK115,"外")</f>
        <v>0</v>
      </c>
    </row>
    <row r="116" spans="1:45" s="4721" customFormat="1" ht="14.25" thickBot="1">
      <c r="A116" s="1135"/>
      <c r="C116" s="4681"/>
      <c r="D116" s="4682"/>
      <c r="E116" s="4697"/>
      <c r="F116" s="4698"/>
      <c r="G116" s="4749"/>
      <c r="H116" s="4686"/>
      <c r="I116" s="4686"/>
      <c r="J116" s="4686"/>
      <c r="K116" s="4686"/>
      <c r="L116" s="4686"/>
      <c r="M116" s="4686"/>
      <c r="N116" s="4686"/>
      <c r="O116" s="4686"/>
      <c r="P116" s="4686"/>
      <c r="Q116" s="4686"/>
      <c r="R116" s="4686"/>
      <c r="S116" s="4686"/>
      <c r="T116" s="4686"/>
      <c r="U116" s="4686"/>
      <c r="V116" s="4686"/>
      <c r="W116" s="4686"/>
      <c r="X116" s="4686"/>
      <c r="Y116" s="4686"/>
      <c r="Z116" s="4686"/>
      <c r="AA116" s="4686"/>
      <c r="AB116" s="4686"/>
      <c r="AC116" s="4686"/>
      <c r="AD116" s="4686"/>
      <c r="AE116" s="4686"/>
      <c r="AF116" s="4686"/>
      <c r="AG116" s="4686"/>
      <c r="AH116" s="4706"/>
      <c r="AI116" s="4706"/>
      <c r="AJ116" s="4706"/>
      <c r="AK116" s="4706"/>
      <c r="AL116" s="4707" t="str">
        <f>IF(E116="","",COUNT($G$98:$AK$98)-AM116)</f>
        <v/>
      </c>
      <c r="AM116" s="4689" t="str">
        <f>IF(E116="","",AR116+AS116)</f>
        <v/>
      </c>
      <c r="AN116" s="4689" t="str">
        <f>IF(E116="","",COUNTIF(G116:AK116,"休"))</f>
        <v/>
      </c>
      <c r="AO116" s="4668" t="str">
        <f>IF(E116="","",IFERROR(ROUND(AN116/AL116,3),""))</f>
        <v/>
      </c>
      <c r="AP116" s="4709"/>
      <c r="AQ116" s="4528"/>
      <c r="AR116" s="4670">
        <f>+COUNTIF(G116:AK116,"－")</f>
        <v>0</v>
      </c>
      <c r="AS116" s="4670">
        <f>+COUNTIF(G116:AK116,"外")</f>
        <v>0</v>
      </c>
    </row>
    <row r="117" spans="1:45" ht="14.25" thickBot="1">
      <c r="C117" s="4710"/>
      <c r="D117" s="4711"/>
      <c r="E117" s="4704"/>
      <c r="F117" s="4623"/>
      <c r="G117" s="4665"/>
      <c r="H117" s="4665"/>
      <c r="I117" s="4665"/>
      <c r="J117" s="4665"/>
      <c r="K117" s="4665"/>
      <c r="L117" s="4665"/>
      <c r="M117" s="4665"/>
      <c r="N117" s="4665"/>
      <c r="O117" s="4665"/>
      <c r="P117" s="4665"/>
      <c r="Q117" s="4665"/>
      <c r="R117" s="4665"/>
      <c r="S117" s="4665"/>
      <c r="T117" s="4665"/>
      <c r="U117" s="4665"/>
      <c r="V117" s="4665"/>
      <c r="W117" s="4665"/>
      <c r="X117" s="4665"/>
      <c r="Y117" s="4665"/>
      <c r="Z117" s="4665"/>
      <c r="AA117" s="4665"/>
      <c r="AB117" s="4665"/>
      <c r="AC117" s="4665"/>
      <c r="AD117" s="4665"/>
      <c r="AE117" s="4665"/>
      <c r="AF117" s="4665"/>
      <c r="AG117" s="4665"/>
      <c r="AH117" s="4665"/>
      <c r="AI117" s="4665"/>
      <c r="AJ117" s="4665"/>
      <c r="AK117" s="4665"/>
      <c r="AL117" s="4712"/>
      <c r="AM117" s="4713"/>
      <c r="AO117" s="4714" t="s">
        <v>2018</v>
      </c>
      <c r="AP117" s="4715" t="e">
        <f>IF(AP101&gt;=0.285,"OK","NG")</f>
        <v>#DIV/0!</v>
      </c>
      <c r="AR117" s="4713"/>
      <c r="AS117" s="4713"/>
    </row>
    <row r="118" spans="1:45" s="4721" customFormat="1">
      <c r="A118" s="1135"/>
      <c r="F118" s="4616"/>
      <c r="G118" s="4616"/>
      <c r="H118" s="4616"/>
      <c r="I118" s="4616"/>
      <c r="J118" s="4616"/>
      <c r="K118" s="4616"/>
      <c r="L118" s="4616"/>
      <c r="M118" s="4616"/>
      <c r="N118" s="4616"/>
      <c r="O118" s="4616"/>
      <c r="P118" s="4616"/>
      <c r="Q118" s="4616"/>
      <c r="R118" s="4616"/>
      <c r="S118" s="4616"/>
      <c r="T118" s="4616"/>
      <c r="U118" s="4616"/>
      <c r="V118" s="4616"/>
      <c r="W118" s="4616"/>
      <c r="X118" s="4616"/>
      <c r="Y118" s="4616"/>
      <c r="Z118" s="4616"/>
      <c r="AA118" s="4616"/>
      <c r="AB118" s="4616"/>
      <c r="AC118" s="4616"/>
      <c r="AD118" s="4616"/>
      <c r="AE118" s="4616"/>
      <c r="AF118" s="4616"/>
      <c r="AG118" s="4616"/>
      <c r="AH118" s="4616"/>
      <c r="AI118" s="4616"/>
      <c r="AJ118" s="4616"/>
      <c r="AK118" s="4616"/>
      <c r="AM118" s="4616"/>
      <c r="AO118" s="4751"/>
    </row>
    <row r="119" spans="1:45" hidden="1">
      <c r="G119" s="4529" t="e">
        <f>YEAR(G122)</f>
        <v>#VALUE!</v>
      </c>
      <c r="H119" s="4529" t="e">
        <f>MONTH(G122)</f>
        <v>#VALUE!</v>
      </c>
    </row>
    <row r="120" spans="1:45">
      <c r="C120" s="4624"/>
      <c r="D120" s="4625"/>
      <c r="E120" s="4626"/>
      <c r="F120" s="4717" t="s">
        <v>2022</v>
      </c>
      <c r="G120" s="4628" t="e">
        <f>G122</f>
        <v>#VALUE!</v>
      </c>
      <c r="H120" s="4629"/>
      <c r="I120" s="4629"/>
      <c r="J120" s="4629"/>
      <c r="K120" s="4629"/>
      <c r="L120" s="4629"/>
      <c r="M120" s="4629"/>
      <c r="N120" s="4629"/>
      <c r="O120" s="4629"/>
      <c r="P120" s="4629"/>
      <c r="Q120" s="4629"/>
      <c r="R120" s="4629"/>
      <c r="S120" s="4629"/>
      <c r="T120" s="4629"/>
      <c r="U120" s="4629"/>
      <c r="V120" s="4629"/>
      <c r="W120" s="4629"/>
      <c r="X120" s="4629"/>
      <c r="Y120" s="4629"/>
      <c r="Z120" s="4629"/>
      <c r="AA120" s="4629"/>
      <c r="AB120" s="4629"/>
      <c r="AC120" s="4629"/>
      <c r="AD120" s="4629"/>
      <c r="AE120" s="4629"/>
      <c r="AF120" s="4629"/>
      <c r="AG120" s="4629"/>
      <c r="AH120" s="4629"/>
      <c r="AI120" s="4629"/>
      <c r="AJ120" s="4629"/>
      <c r="AK120" s="4629"/>
      <c r="AL120" s="4739" t="s">
        <v>2045</v>
      </c>
      <c r="AM120" s="4740" t="s">
        <v>2044</v>
      </c>
      <c r="AN120" s="4741" t="s">
        <v>1920</v>
      </c>
      <c r="AO120" s="4553" t="s">
        <v>2043</v>
      </c>
      <c r="AP120" s="4551" t="s">
        <v>2042</v>
      </c>
      <c r="AR120" s="4631" t="s">
        <v>2082</v>
      </c>
      <c r="AS120" s="4631" t="s">
        <v>1951</v>
      </c>
    </row>
    <row r="121" spans="1:45" ht="13.5" hidden="1" customHeight="1">
      <c r="C121" s="4632"/>
      <c r="D121" s="4633"/>
      <c r="E121" s="4634"/>
      <c r="F121" s="4718"/>
      <c r="G121" s="4640" t="e">
        <f>DATE($G119,$H119,1)</f>
        <v>#VALUE!</v>
      </c>
      <c r="H121" s="4640" t="e">
        <f t="shared" ref="H121:AK121" si="40">G121+1</f>
        <v>#VALUE!</v>
      </c>
      <c r="I121" s="4640" t="e">
        <f t="shared" si="40"/>
        <v>#VALUE!</v>
      </c>
      <c r="J121" s="4640" t="e">
        <f t="shared" si="40"/>
        <v>#VALUE!</v>
      </c>
      <c r="K121" s="4640" t="e">
        <f t="shared" si="40"/>
        <v>#VALUE!</v>
      </c>
      <c r="L121" s="4640" t="e">
        <f t="shared" si="40"/>
        <v>#VALUE!</v>
      </c>
      <c r="M121" s="4640" t="e">
        <f t="shared" si="40"/>
        <v>#VALUE!</v>
      </c>
      <c r="N121" s="4640" t="e">
        <f t="shared" si="40"/>
        <v>#VALUE!</v>
      </c>
      <c r="O121" s="4640" t="e">
        <f t="shared" si="40"/>
        <v>#VALUE!</v>
      </c>
      <c r="P121" s="4640" t="e">
        <f t="shared" si="40"/>
        <v>#VALUE!</v>
      </c>
      <c r="Q121" s="4640" t="e">
        <f t="shared" si="40"/>
        <v>#VALUE!</v>
      </c>
      <c r="R121" s="4640" t="e">
        <f t="shared" si="40"/>
        <v>#VALUE!</v>
      </c>
      <c r="S121" s="4640" t="e">
        <f t="shared" si="40"/>
        <v>#VALUE!</v>
      </c>
      <c r="T121" s="4640" t="e">
        <f t="shared" si="40"/>
        <v>#VALUE!</v>
      </c>
      <c r="U121" s="4640" t="e">
        <f t="shared" si="40"/>
        <v>#VALUE!</v>
      </c>
      <c r="V121" s="4640" t="e">
        <f t="shared" si="40"/>
        <v>#VALUE!</v>
      </c>
      <c r="W121" s="4640" t="e">
        <f t="shared" si="40"/>
        <v>#VALUE!</v>
      </c>
      <c r="X121" s="4640" t="e">
        <f t="shared" si="40"/>
        <v>#VALUE!</v>
      </c>
      <c r="Y121" s="4640" t="e">
        <f t="shared" si="40"/>
        <v>#VALUE!</v>
      </c>
      <c r="Z121" s="4640" t="e">
        <f t="shared" si="40"/>
        <v>#VALUE!</v>
      </c>
      <c r="AA121" s="4640" t="e">
        <f t="shared" si="40"/>
        <v>#VALUE!</v>
      </c>
      <c r="AB121" s="4640" t="e">
        <f t="shared" si="40"/>
        <v>#VALUE!</v>
      </c>
      <c r="AC121" s="4640" t="e">
        <f t="shared" si="40"/>
        <v>#VALUE!</v>
      </c>
      <c r="AD121" s="4640" t="e">
        <f t="shared" si="40"/>
        <v>#VALUE!</v>
      </c>
      <c r="AE121" s="4640" t="e">
        <f t="shared" si="40"/>
        <v>#VALUE!</v>
      </c>
      <c r="AF121" s="4640" t="e">
        <f t="shared" si="40"/>
        <v>#VALUE!</v>
      </c>
      <c r="AG121" s="4640" t="e">
        <f t="shared" si="40"/>
        <v>#VALUE!</v>
      </c>
      <c r="AH121" s="4640" t="e">
        <f t="shared" si="40"/>
        <v>#VALUE!</v>
      </c>
      <c r="AI121" s="4640" t="e">
        <f t="shared" si="40"/>
        <v>#VALUE!</v>
      </c>
      <c r="AJ121" s="4640" t="e">
        <f t="shared" si="40"/>
        <v>#VALUE!</v>
      </c>
      <c r="AK121" s="4640" t="e">
        <f t="shared" si="40"/>
        <v>#VALUE!</v>
      </c>
      <c r="AL121" s="4742"/>
      <c r="AM121" s="4743"/>
      <c r="AN121" s="4744"/>
      <c r="AO121" s="4553"/>
      <c r="AP121" s="4551"/>
      <c r="AR121" s="4631"/>
      <c r="AS121" s="4631"/>
    </row>
    <row r="122" spans="1:45">
      <c r="C122" s="4632"/>
      <c r="D122" s="4633"/>
      <c r="E122" s="4634"/>
      <c r="F122" s="4719" t="s">
        <v>1655</v>
      </c>
      <c r="G122" s="4720" t="e">
        <f>IF(EDATE(G97,1)&gt;$G$7,"",EDATE(G97,1))</f>
        <v>#VALUE!</v>
      </c>
      <c r="H122" s="4640" t="e">
        <f t="shared" ref="H122:AK122" si="41">IF(H121&gt;$G$7,"",IF(G122=EOMONTH(DATE($G119,$H119,1),0),"",IF(G122="","",G122+1)))</f>
        <v>#VALUE!</v>
      </c>
      <c r="I122" s="4640" t="e">
        <f t="shared" si="41"/>
        <v>#VALUE!</v>
      </c>
      <c r="J122" s="4640" t="e">
        <f t="shared" si="41"/>
        <v>#VALUE!</v>
      </c>
      <c r="K122" s="4640" t="e">
        <f t="shared" si="41"/>
        <v>#VALUE!</v>
      </c>
      <c r="L122" s="4640" t="e">
        <f t="shared" si="41"/>
        <v>#VALUE!</v>
      </c>
      <c r="M122" s="4640" t="e">
        <f t="shared" si="41"/>
        <v>#VALUE!</v>
      </c>
      <c r="N122" s="4640" t="e">
        <f t="shared" si="41"/>
        <v>#VALUE!</v>
      </c>
      <c r="O122" s="4640" t="e">
        <f t="shared" si="41"/>
        <v>#VALUE!</v>
      </c>
      <c r="P122" s="4640" t="e">
        <f t="shared" si="41"/>
        <v>#VALUE!</v>
      </c>
      <c r="Q122" s="4640" t="e">
        <f t="shared" si="41"/>
        <v>#VALUE!</v>
      </c>
      <c r="R122" s="4640" t="e">
        <f t="shared" si="41"/>
        <v>#VALUE!</v>
      </c>
      <c r="S122" s="4640" t="e">
        <f t="shared" si="41"/>
        <v>#VALUE!</v>
      </c>
      <c r="T122" s="4640" t="e">
        <f t="shared" si="41"/>
        <v>#VALUE!</v>
      </c>
      <c r="U122" s="4640" t="e">
        <f t="shared" si="41"/>
        <v>#VALUE!</v>
      </c>
      <c r="V122" s="4640" t="e">
        <f t="shared" si="41"/>
        <v>#VALUE!</v>
      </c>
      <c r="W122" s="4640" t="e">
        <f t="shared" si="41"/>
        <v>#VALUE!</v>
      </c>
      <c r="X122" s="4640" t="e">
        <f t="shared" si="41"/>
        <v>#VALUE!</v>
      </c>
      <c r="Y122" s="4640" t="e">
        <f t="shared" si="41"/>
        <v>#VALUE!</v>
      </c>
      <c r="Z122" s="4640" t="e">
        <f t="shared" si="41"/>
        <v>#VALUE!</v>
      </c>
      <c r="AA122" s="4640" t="e">
        <f t="shared" si="41"/>
        <v>#VALUE!</v>
      </c>
      <c r="AB122" s="4640" t="e">
        <f t="shared" si="41"/>
        <v>#VALUE!</v>
      </c>
      <c r="AC122" s="4640" t="e">
        <f t="shared" si="41"/>
        <v>#VALUE!</v>
      </c>
      <c r="AD122" s="4640" t="e">
        <f t="shared" si="41"/>
        <v>#VALUE!</v>
      </c>
      <c r="AE122" s="4640" t="e">
        <f t="shared" si="41"/>
        <v>#VALUE!</v>
      </c>
      <c r="AF122" s="4640" t="e">
        <f t="shared" si="41"/>
        <v>#VALUE!</v>
      </c>
      <c r="AG122" s="4640" t="e">
        <f t="shared" si="41"/>
        <v>#VALUE!</v>
      </c>
      <c r="AH122" s="4640" t="e">
        <f t="shared" si="41"/>
        <v>#VALUE!</v>
      </c>
      <c r="AI122" s="4640" t="e">
        <f t="shared" si="41"/>
        <v>#VALUE!</v>
      </c>
      <c r="AJ122" s="4640" t="e">
        <f t="shared" si="41"/>
        <v>#VALUE!</v>
      </c>
      <c r="AK122" s="4640" t="e">
        <f t="shared" si="41"/>
        <v>#VALUE!</v>
      </c>
      <c r="AL122" s="4742"/>
      <c r="AM122" s="4743"/>
      <c r="AN122" s="4744"/>
      <c r="AO122" s="4553"/>
      <c r="AP122" s="4551"/>
      <c r="AR122" s="4631"/>
      <c r="AS122" s="4631"/>
    </row>
    <row r="123" spans="1:45" s="4721" customFormat="1">
      <c r="A123" s="1135"/>
      <c r="C123" s="4642"/>
      <c r="D123" s="4643"/>
      <c r="E123" s="4644"/>
      <c r="F123" s="4722" t="s">
        <v>1905</v>
      </c>
      <c r="G123" s="4723" t="str">
        <f t="shared" ref="G123:AK123" si="42">IFERROR(TEXT(WEEKDAY(+G122),"aaa"),"")</f>
        <v/>
      </c>
      <c r="H123" s="4723" t="str">
        <f t="shared" si="42"/>
        <v/>
      </c>
      <c r="I123" s="4723" t="str">
        <f t="shared" si="42"/>
        <v/>
      </c>
      <c r="J123" s="4723" t="str">
        <f t="shared" si="42"/>
        <v/>
      </c>
      <c r="K123" s="4723" t="str">
        <f t="shared" si="42"/>
        <v/>
      </c>
      <c r="L123" s="4723" t="str">
        <f t="shared" si="42"/>
        <v/>
      </c>
      <c r="M123" s="4723" t="str">
        <f t="shared" si="42"/>
        <v/>
      </c>
      <c r="N123" s="4723" t="str">
        <f t="shared" si="42"/>
        <v/>
      </c>
      <c r="O123" s="4723" t="str">
        <f t="shared" si="42"/>
        <v/>
      </c>
      <c r="P123" s="4723" t="str">
        <f t="shared" si="42"/>
        <v/>
      </c>
      <c r="Q123" s="4723" t="str">
        <f t="shared" si="42"/>
        <v/>
      </c>
      <c r="R123" s="4723" t="str">
        <f t="shared" si="42"/>
        <v/>
      </c>
      <c r="S123" s="4723" t="str">
        <f t="shared" si="42"/>
        <v/>
      </c>
      <c r="T123" s="4723" t="str">
        <f t="shared" si="42"/>
        <v/>
      </c>
      <c r="U123" s="4723" t="str">
        <f t="shared" si="42"/>
        <v/>
      </c>
      <c r="V123" s="4723" t="str">
        <f t="shared" si="42"/>
        <v/>
      </c>
      <c r="W123" s="4723" t="str">
        <f t="shared" si="42"/>
        <v/>
      </c>
      <c r="X123" s="4723" t="str">
        <f t="shared" si="42"/>
        <v/>
      </c>
      <c r="Y123" s="4723" t="str">
        <f t="shared" si="42"/>
        <v/>
      </c>
      <c r="Z123" s="4723" t="str">
        <f t="shared" si="42"/>
        <v/>
      </c>
      <c r="AA123" s="4723" t="str">
        <f t="shared" si="42"/>
        <v/>
      </c>
      <c r="AB123" s="4723" t="str">
        <f t="shared" si="42"/>
        <v/>
      </c>
      <c r="AC123" s="4723" t="str">
        <f t="shared" si="42"/>
        <v/>
      </c>
      <c r="AD123" s="4723" t="str">
        <f t="shared" si="42"/>
        <v/>
      </c>
      <c r="AE123" s="4723" t="str">
        <f t="shared" si="42"/>
        <v/>
      </c>
      <c r="AF123" s="4723" t="str">
        <f t="shared" si="42"/>
        <v/>
      </c>
      <c r="AG123" s="4723" t="str">
        <f t="shared" si="42"/>
        <v/>
      </c>
      <c r="AH123" s="4723" t="str">
        <f t="shared" si="42"/>
        <v/>
      </c>
      <c r="AI123" s="4723" t="str">
        <f t="shared" si="42"/>
        <v/>
      </c>
      <c r="AJ123" s="4723" t="str">
        <f t="shared" si="42"/>
        <v/>
      </c>
      <c r="AK123" s="4723" t="str">
        <f t="shared" si="42"/>
        <v/>
      </c>
      <c r="AL123" s="4742"/>
      <c r="AM123" s="4743"/>
      <c r="AN123" s="4744"/>
      <c r="AO123" s="4553"/>
      <c r="AP123" s="4551"/>
      <c r="AQ123" s="4528"/>
      <c r="AR123" s="4631"/>
      <c r="AS123" s="4631"/>
    </row>
    <row r="124" spans="1:45" s="4721" customFormat="1" ht="21" customHeight="1">
      <c r="A124" s="1135"/>
      <c r="C124" s="4724" t="s">
        <v>2041</v>
      </c>
      <c r="D124" s="4725" t="s">
        <v>2049</v>
      </c>
      <c r="E124" s="4651" t="s">
        <v>2046</v>
      </c>
      <c r="F124" s="4652" t="s">
        <v>2019</v>
      </c>
      <c r="G124" s="4653"/>
      <c r="H124" s="4654"/>
      <c r="I124" s="4654"/>
      <c r="J124" s="4654"/>
      <c r="K124" s="4654"/>
      <c r="L124" s="4654"/>
      <c r="M124" s="4654"/>
      <c r="N124" s="4654"/>
      <c r="O124" s="4654"/>
      <c r="P124" s="4654"/>
      <c r="Q124" s="4654"/>
      <c r="R124" s="4654"/>
      <c r="S124" s="4654"/>
      <c r="T124" s="4654"/>
      <c r="U124" s="4654"/>
      <c r="V124" s="4654"/>
      <c r="W124" s="4654"/>
      <c r="X124" s="4654"/>
      <c r="Y124" s="4654"/>
      <c r="Z124" s="4654"/>
      <c r="AA124" s="4654"/>
      <c r="AB124" s="4654"/>
      <c r="AC124" s="4654"/>
      <c r="AD124" s="4654"/>
      <c r="AE124" s="4654"/>
      <c r="AF124" s="4654"/>
      <c r="AG124" s="4654"/>
      <c r="AH124" s="4691"/>
      <c r="AI124" s="4691"/>
      <c r="AJ124" s="4691"/>
      <c r="AK124" s="4691"/>
      <c r="AL124" s="4745"/>
      <c r="AM124" s="4746"/>
      <c r="AN124" s="4747"/>
      <c r="AO124" s="4656" t="s">
        <v>2048</v>
      </c>
      <c r="AP124" s="4655" t="s">
        <v>1949</v>
      </c>
      <c r="AQ124" s="4528"/>
      <c r="AR124" s="4657"/>
      <c r="AS124" s="4657"/>
    </row>
    <row r="125" spans="1:45" s="4721" customFormat="1" ht="13.5" customHeight="1">
      <c r="A125" s="1135"/>
      <c r="C125" s="4659" t="s">
        <v>1919</v>
      </c>
      <c r="D125" s="4660" t="s">
        <v>1918</v>
      </c>
      <c r="E125" s="4661" t="s">
        <v>2033</v>
      </c>
      <c r="F125" s="4662"/>
      <c r="G125" s="4663"/>
      <c r="H125" s="4664"/>
      <c r="I125" s="4664"/>
      <c r="J125" s="4664"/>
      <c r="K125" s="4733"/>
      <c r="L125" s="4733"/>
      <c r="M125" s="4733"/>
      <c r="N125" s="4733"/>
      <c r="O125" s="4733"/>
      <c r="P125" s="4733"/>
      <c r="Q125" s="4733"/>
      <c r="R125" s="4733"/>
      <c r="S125" s="4733"/>
      <c r="T125" s="4733"/>
      <c r="U125" s="4733"/>
      <c r="V125" s="4733"/>
      <c r="W125" s="4733"/>
      <c r="X125" s="4733"/>
      <c r="Y125" s="4733"/>
      <c r="Z125" s="4733"/>
      <c r="AA125" s="4733"/>
      <c r="AB125" s="4733"/>
      <c r="AC125" s="4733"/>
      <c r="AD125" s="4733"/>
      <c r="AE125" s="4733"/>
      <c r="AF125" s="4733"/>
      <c r="AG125" s="4733"/>
      <c r="AH125" s="4733"/>
      <c r="AI125" s="4733"/>
      <c r="AJ125" s="4748"/>
      <c r="AK125" s="4748"/>
      <c r="AL125" s="4666">
        <f t="shared" ref="AL125:AL130" si="43">IF(E125="","",COUNT($G$122:$AK$122)-AM125)</f>
        <v>0</v>
      </c>
      <c r="AM125" s="4667">
        <f t="shared" ref="AM125:AM130" si="44">IF(E125="","",AR125+AS125)</f>
        <v>0</v>
      </c>
      <c r="AN125" s="4667">
        <f t="shared" ref="AN125:AN130" si="45">IF(E125="","",COUNTIF(G125:AK125,"休"))</f>
        <v>0</v>
      </c>
      <c r="AO125" s="4668" t="str">
        <f t="shared" ref="AO125:AO130" si="46">IF(E125="","",IFERROR(ROUND(AN125/AL125,3),""))</f>
        <v/>
      </c>
      <c r="AP125" s="4669" t="e">
        <f>ROUND(AVERAGE(AO125:AO140),3)</f>
        <v>#DIV/0!</v>
      </c>
      <c r="AQ125" s="4528"/>
      <c r="AR125" s="4670">
        <f t="shared" ref="AR125:AR130" si="47">+COUNTIF(G125:AK125,"－")</f>
        <v>0</v>
      </c>
      <c r="AS125" s="4670">
        <f t="shared" ref="AS125:AS130" si="48">+COUNTIF(G125:AK125,"外")</f>
        <v>0</v>
      </c>
    </row>
    <row r="126" spans="1:45" s="4721" customFormat="1" ht="13.5" customHeight="1">
      <c r="A126" s="1135"/>
      <c r="C126" s="4671"/>
      <c r="D126" s="4672"/>
      <c r="E126" s="4673" t="s">
        <v>2031</v>
      </c>
      <c r="F126" s="4662"/>
      <c r="G126" s="4728"/>
      <c r="H126" s="4675"/>
      <c r="I126" s="4699"/>
      <c r="J126" s="4699"/>
      <c r="K126" s="4699"/>
      <c r="L126" s="4699"/>
      <c r="M126" s="4687"/>
      <c r="N126" s="4687"/>
      <c r="O126" s="4687"/>
      <c r="P126" s="4699"/>
      <c r="Q126" s="4699"/>
      <c r="R126" s="4699"/>
      <c r="S126" s="4699"/>
      <c r="T126" s="4687"/>
      <c r="U126" s="4687"/>
      <c r="V126" s="4687"/>
      <c r="W126" s="4699"/>
      <c r="X126" s="4699"/>
      <c r="Y126" s="4699"/>
      <c r="Z126" s="4699"/>
      <c r="AA126" s="4687"/>
      <c r="AB126" s="4687"/>
      <c r="AC126" s="4687"/>
      <c r="AD126" s="4699"/>
      <c r="AE126" s="4699"/>
      <c r="AF126" s="4699"/>
      <c r="AG126" s="4699"/>
      <c r="AH126" s="4752"/>
      <c r="AI126" s="4687"/>
      <c r="AJ126" s="4675"/>
      <c r="AK126" s="4729"/>
      <c r="AL126" s="4666">
        <f t="shared" si="43"/>
        <v>0</v>
      </c>
      <c r="AM126" s="4667">
        <f t="shared" si="44"/>
        <v>0</v>
      </c>
      <c r="AN126" s="4667">
        <f t="shared" si="45"/>
        <v>0</v>
      </c>
      <c r="AO126" s="4668" t="str">
        <f t="shared" si="46"/>
        <v/>
      </c>
      <c r="AP126" s="4679"/>
      <c r="AQ126" s="4528"/>
      <c r="AR126" s="4670">
        <f t="shared" si="47"/>
        <v>0</v>
      </c>
      <c r="AS126" s="4670">
        <f t="shared" si="48"/>
        <v>0</v>
      </c>
    </row>
    <row r="127" spans="1:45" s="4721" customFormat="1">
      <c r="A127" s="1135"/>
      <c r="C127" s="4671"/>
      <c r="D127" s="4672"/>
      <c r="E127" s="4673" t="s">
        <v>2038</v>
      </c>
      <c r="F127" s="4662"/>
      <c r="G127" s="4728"/>
      <c r="H127" s="4675"/>
      <c r="I127" s="4675"/>
      <c r="J127" s="4675"/>
      <c r="K127" s="4675"/>
      <c r="L127" s="4675"/>
      <c r="M127" s="4675"/>
      <c r="N127" s="4675"/>
      <c r="O127" s="4675"/>
      <c r="P127" s="4675"/>
      <c r="Q127" s="4675"/>
      <c r="R127" s="4675"/>
      <c r="S127" s="4675"/>
      <c r="T127" s="4675"/>
      <c r="U127" s="4675"/>
      <c r="V127" s="4675"/>
      <c r="W127" s="4675"/>
      <c r="X127" s="4675"/>
      <c r="Y127" s="4675"/>
      <c r="Z127" s="4675"/>
      <c r="AA127" s="4675"/>
      <c r="AB127" s="4675"/>
      <c r="AC127" s="4675"/>
      <c r="AD127" s="4675"/>
      <c r="AE127" s="4675"/>
      <c r="AF127" s="4675"/>
      <c r="AG127" s="4675"/>
      <c r="AH127" s="4729"/>
      <c r="AI127" s="4729"/>
      <c r="AJ127" s="4729"/>
      <c r="AK127" s="4729"/>
      <c r="AL127" s="4666">
        <f t="shared" si="43"/>
        <v>0</v>
      </c>
      <c r="AM127" s="4667">
        <f t="shared" si="44"/>
        <v>0</v>
      </c>
      <c r="AN127" s="4667">
        <f t="shared" si="45"/>
        <v>0</v>
      </c>
      <c r="AO127" s="4668" t="str">
        <f t="shared" si="46"/>
        <v/>
      </c>
      <c r="AP127" s="4679"/>
      <c r="AQ127" s="4528"/>
      <c r="AR127" s="4670">
        <f t="shared" si="47"/>
        <v>0</v>
      </c>
      <c r="AS127" s="4670">
        <f t="shared" si="48"/>
        <v>0</v>
      </c>
    </row>
    <row r="128" spans="1:45" s="4721" customFormat="1">
      <c r="A128" s="1135"/>
      <c r="C128" s="4671"/>
      <c r="D128" s="4672"/>
      <c r="E128" s="4673" t="s">
        <v>2037</v>
      </c>
      <c r="F128" s="4680"/>
      <c r="G128" s="4728"/>
      <c r="H128" s="4675"/>
      <c r="I128" s="4675"/>
      <c r="J128" s="4675"/>
      <c r="K128" s="4675"/>
      <c r="L128" s="4675"/>
      <c r="M128" s="4675"/>
      <c r="N128" s="4675"/>
      <c r="O128" s="4675"/>
      <c r="P128" s="4675"/>
      <c r="Q128" s="4675"/>
      <c r="R128" s="4675"/>
      <c r="S128" s="4675"/>
      <c r="T128" s="4675"/>
      <c r="U128" s="4675"/>
      <c r="V128" s="4675"/>
      <c r="W128" s="4675"/>
      <c r="X128" s="4675"/>
      <c r="Y128" s="4675"/>
      <c r="Z128" s="4675"/>
      <c r="AA128" s="4675"/>
      <c r="AB128" s="4675"/>
      <c r="AC128" s="4675"/>
      <c r="AD128" s="4675"/>
      <c r="AE128" s="4675"/>
      <c r="AF128" s="4675"/>
      <c r="AG128" s="4675"/>
      <c r="AH128" s="4675"/>
      <c r="AI128" s="4729"/>
      <c r="AJ128" s="4729"/>
      <c r="AK128" s="4729"/>
      <c r="AL128" s="4666">
        <f t="shared" si="43"/>
        <v>0</v>
      </c>
      <c r="AM128" s="4667">
        <f t="shared" si="44"/>
        <v>0</v>
      </c>
      <c r="AN128" s="4667">
        <f t="shared" si="45"/>
        <v>0</v>
      </c>
      <c r="AO128" s="4668" t="str">
        <f t="shared" si="46"/>
        <v/>
      </c>
      <c r="AP128" s="4679"/>
      <c r="AQ128" s="4528"/>
      <c r="AR128" s="4670">
        <f t="shared" si="47"/>
        <v>0</v>
      </c>
      <c r="AS128" s="4670">
        <f t="shared" si="48"/>
        <v>0</v>
      </c>
    </row>
    <row r="129" spans="1:45" s="4721" customFormat="1">
      <c r="A129" s="1135"/>
      <c r="C129" s="4671"/>
      <c r="D129" s="4672"/>
      <c r="E129" s="4673" t="s">
        <v>2036</v>
      </c>
      <c r="F129" s="4662"/>
      <c r="G129" s="4728"/>
      <c r="H129" s="4675"/>
      <c r="I129" s="4675"/>
      <c r="J129" s="4675"/>
      <c r="K129" s="4675"/>
      <c r="L129" s="4675"/>
      <c r="M129" s="4675"/>
      <c r="N129" s="4675"/>
      <c r="O129" s="4675"/>
      <c r="P129" s="4675"/>
      <c r="Q129" s="4675"/>
      <c r="R129" s="4675"/>
      <c r="S129" s="4675"/>
      <c r="T129" s="4675"/>
      <c r="U129" s="4675"/>
      <c r="V129" s="4675"/>
      <c r="W129" s="4675"/>
      <c r="X129" s="4675"/>
      <c r="Y129" s="4675"/>
      <c r="Z129" s="4675"/>
      <c r="AA129" s="4675"/>
      <c r="AB129" s="4675"/>
      <c r="AC129" s="4675"/>
      <c r="AD129" s="4675"/>
      <c r="AE129" s="4675"/>
      <c r="AF129" s="4675"/>
      <c r="AG129" s="4675"/>
      <c r="AH129" s="4675"/>
      <c r="AI129" s="4675"/>
      <c r="AJ129" s="4675"/>
      <c r="AK129" s="4675"/>
      <c r="AL129" s="4666">
        <f t="shared" si="43"/>
        <v>0</v>
      </c>
      <c r="AM129" s="4667">
        <f t="shared" si="44"/>
        <v>0</v>
      </c>
      <c r="AN129" s="4667">
        <f t="shared" si="45"/>
        <v>0</v>
      </c>
      <c r="AO129" s="4668" t="str">
        <f t="shared" si="46"/>
        <v/>
      </c>
      <c r="AP129" s="4679"/>
      <c r="AQ129" s="4528"/>
      <c r="AR129" s="4670">
        <f t="shared" si="47"/>
        <v>0</v>
      </c>
      <c r="AS129" s="4670">
        <f t="shared" si="48"/>
        <v>0</v>
      </c>
    </row>
    <row r="130" spans="1:45" s="4721" customFormat="1">
      <c r="A130" s="1135"/>
      <c r="C130" s="4681"/>
      <c r="D130" s="4682"/>
      <c r="E130" s="4683">
        <f>F$29</f>
        <v>0</v>
      </c>
      <c r="F130" s="4684"/>
      <c r="G130" s="4749"/>
      <c r="H130" s="4687"/>
      <c r="I130" s="4687"/>
      <c r="J130" s="4687"/>
      <c r="K130" s="4687"/>
      <c r="L130" s="4687"/>
      <c r="M130" s="4687"/>
      <c r="N130" s="4687"/>
      <c r="O130" s="4687"/>
      <c r="P130" s="4687"/>
      <c r="Q130" s="4687"/>
      <c r="R130" s="4687"/>
      <c r="S130" s="4687"/>
      <c r="T130" s="4687"/>
      <c r="U130" s="4687"/>
      <c r="V130" s="4687"/>
      <c r="W130" s="4687"/>
      <c r="X130" s="4687"/>
      <c r="Y130" s="4687"/>
      <c r="Z130" s="4687"/>
      <c r="AA130" s="4687"/>
      <c r="AB130" s="4687"/>
      <c r="AC130" s="4687"/>
      <c r="AD130" s="4687"/>
      <c r="AE130" s="4687"/>
      <c r="AF130" s="4687"/>
      <c r="AG130" s="4687"/>
      <c r="AH130" s="4688"/>
      <c r="AI130" s="4688"/>
      <c r="AJ130" s="4688"/>
      <c r="AK130" s="4688"/>
      <c r="AL130" s="4666">
        <f t="shared" si="43"/>
        <v>0</v>
      </c>
      <c r="AM130" s="4667">
        <f t="shared" si="44"/>
        <v>0</v>
      </c>
      <c r="AN130" s="4689">
        <f t="shared" si="45"/>
        <v>0</v>
      </c>
      <c r="AO130" s="4668" t="str">
        <f t="shared" si="46"/>
        <v/>
      </c>
      <c r="AP130" s="4679"/>
      <c r="AQ130" s="4528"/>
      <c r="AR130" s="4670">
        <f t="shared" si="47"/>
        <v>0</v>
      </c>
      <c r="AS130" s="4670">
        <f t="shared" si="48"/>
        <v>0</v>
      </c>
    </row>
    <row r="131" spans="1:45" s="4721" customFormat="1">
      <c r="A131" s="1135"/>
      <c r="C131" s="4659" t="s">
        <v>1917</v>
      </c>
      <c r="D131" s="4660" t="s">
        <v>1916</v>
      </c>
      <c r="E131" s="4651" t="s">
        <v>2051</v>
      </c>
      <c r="F131" s="4690" t="s">
        <v>2019</v>
      </c>
      <c r="G131" s="4653"/>
      <c r="H131" s="4654"/>
      <c r="I131" s="4654"/>
      <c r="J131" s="4654"/>
      <c r="K131" s="4654"/>
      <c r="L131" s="4654"/>
      <c r="M131" s="4654"/>
      <c r="N131" s="4654"/>
      <c r="O131" s="4654"/>
      <c r="P131" s="4654"/>
      <c r="Q131" s="4654"/>
      <c r="R131" s="4654"/>
      <c r="S131" s="4654"/>
      <c r="T131" s="4654"/>
      <c r="U131" s="4654"/>
      <c r="V131" s="4654"/>
      <c r="W131" s="4654"/>
      <c r="X131" s="4654"/>
      <c r="Y131" s="4654"/>
      <c r="Z131" s="4654"/>
      <c r="AA131" s="4654"/>
      <c r="AB131" s="4654"/>
      <c r="AC131" s="4654"/>
      <c r="AD131" s="4654"/>
      <c r="AE131" s="4654"/>
      <c r="AF131" s="4654"/>
      <c r="AG131" s="4654"/>
      <c r="AH131" s="4691"/>
      <c r="AI131" s="4691"/>
      <c r="AJ131" s="4691"/>
      <c r="AK131" s="4691"/>
      <c r="AL131" s="4692"/>
      <c r="AM131" s="4670"/>
      <c r="AN131" s="4693"/>
      <c r="AO131" s="4694"/>
      <c r="AP131" s="4679"/>
      <c r="AQ131" s="4528"/>
      <c r="AR131" s="4532"/>
      <c r="AS131" s="4532"/>
    </row>
    <row r="132" spans="1:45" s="4721" customFormat="1">
      <c r="A132" s="1135"/>
      <c r="C132" s="4671"/>
      <c r="D132" s="4672"/>
      <c r="E132" s="4695" t="s">
        <v>2033</v>
      </c>
      <c r="F132" s="4662"/>
      <c r="G132" s="4726"/>
      <c r="H132" s="4733"/>
      <c r="I132" s="4733"/>
      <c r="J132" s="4733"/>
      <c r="K132" s="4733"/>
      <c r="L132" s="4733"/>
      <c r="M132" s="4733"/>
      <c r="N132" s="4733"/>
      <c r="O132" s="4733"/>
      <c r="P132" s="4733"/>
      <c r="Q132" s="4733"/>
      <c r="R132" s="4733"/>
      <c r="S132" s="4733"/>
      <c r="T132" s="4733"/>
      <c r="U132" s="4733"/>
      <c r="V132" s="4733"/>
      <c r="W132" s="4733"/>
      <c r="X132" s="4733"/>
      <c r="Y132" s="4733"/>
      <c r="Z132" s="4733"/>
      <c r="AA132" s="4733"/>
      <c r="AB132" s="4733"/>
      <c r="AC132" s="4733"/>
      <c r="AD132" s="4733"/>
      <c r="AE132" s="4733"/>
      <c r="AF132" s="4733"/>
      <c r="AG132" s="4733"/>
      <c r="AH132" s="4733"/>
      <c r="AI132" s="4733"/>
      <c r="AJ132" s="4733"/>
      <c r="AK132" s="4733"/>
      <c r="AL132" s="4666">
        <f>IF(E132="","",COUNT($G$122:$AK$122)-AM132)</f>
        <v>0</v>
      </c>
      <c r="AM132" s="4667">
        <f>IF(E132="","",AR132+AS132)</f>
        <v>0</v>
      </c>
      <c r="AN132" s="4667">
        <f>IF(E132="","",COUNTIF(G132:AK132,"休"))</f>
        <v>0</v>
      </c>
      <c r="AO132" s="4668" t="str">
        <f>IF(E132="","",IFERROR(ROUND(AN132/AL132,3),""))</f>
        <v/>
      </c>
      <c r="AP132" s="4679"/>
      <c r="AQ132" s="4528"/>
      <c r="AR132" s="4670">
        <f>+COUNTIF(G132:AK132,"－")</f>
        <v>0</v>
      </c>
      <c r="AS132" s="4670">
        <f>+COUNTIF(G132:AK132,"外")</f>
        <v>0</v>
      </c>
    </row>
    <row r="133" spans="1:45" s="4721" customFormat="1">
      <c r="A133" s="1135"/>
      <c r="C133" s="4671"/>
      <c r="D133" s="4672"/>
      <c r="E133" s="4673" t="s">
        <v>2031</v>
      </c>
      <c r="F133" s="4696"/>
      <c r="G133" s="4735"/>
      <c r="H133" s="4687"/>
      <c r="I133" s="4699"/>
      <c r="J133" s="4699"/>
      <c r="K133" s="4687"/>
      <c r="L133" s="4687"/>
      <c r="M133" s="4687"/>
      <c r="N133" s="4687"/>
      <c r="O133" s="4687"/>
      <c r="P133" s="4699"/>
      <c r="Q133" s="4699"/>
      <c r="R133" s="4699"/>
      <c r="S133" s="4699"/>
      <c r="T133" s="4687"/>
      <c r="U133" s="4687"/>
      <c r="V133" s="4687"/>
      <c r="W133" s="4699"/>
      <c r="X133" s="4699"/>
      <c r="Y133" s="4687"/>
      <c r="Z133" s="4687"/>
      <c r="AA133" s="4687"/>
      <c r="AB133" s="4687"/>
      <c r="AC133" s="4687"/>
      <c r="AD133" s="4699"/>
      <c r="AE133" s="4699"/>
      <c r="AF133" s="4687"/>
      <c r="AG133" s="4687"/>
      <c r="AH133" s="4687"/>
      <c r="AI133" s="4687"/>
      <c r="AJ133" s="4687"/>
      <c r="AK133" s="4687"/>
      <c r="AL133" s="4666">
        <f>IF(E133="","",COUNT($G$122:$AK$122)-AM133)</f>
        <v>0</v>
      </c>
      <c r="AM133" s="4667">
        <f>IF(E133="","",AR133+AS133)</f>
        <v>0</v>
      </c>
      <c r="AN133" s="4667">
        <f>IF(E133="","",COUNTIF(G133:AK133,"休"))</f>
        <v>0</v>
      </c>
      <c r="AO133" s="4668" t="str">
        <f>IF(E133="","",IFERROR(ROUND(AN133/AL133,3),""))</f>
        <v/>
      </c>
      <c r="AP133" s="4679"/>
      <c r="AQ133" s="4528"/>
      <c r="AR133" s="4670">
        <f>+COUNTIF(G133:AK133,"－")</f>
        <v>0</v>
      </c>
      <c r="AS133" s="4670">
        <f>+COUNTIF(G133:AK133,"外")</f>
        <v>0</v>
      </c>
    </row>
    <row r="134" spans="1:45" s="4721" customFormat="1">
      <c r="A134" s="1135"/>
      <c r="C134" s="4671"/>
      <c r="D134" s="4672"/>
      <c r="E134" s="4528"/>
      <c r="F134" s="4696"/>
      <c r="G134" s="4728"/>
      <c r="H134" s="4675"/>
      <c r="I134" s="4675"/>
      <c r="J134" s="4675"/>
      <c r="K134" s="4675"/>
      <c r="L134" s="4675"/>
      <c r="M134" s="4675"/>
      <c r="N134" s="4675"/>
      <c r="O134" s="4675"/>
      <c r="P134" s="4675"/>
      <c r="Q134" s="4675"/>
      <c r="R134" s="4675"/>
      <c r="S134" s="4675"/>
      <c r="T134" s="4675"/>
      <c r="U134" s="4675"/>
      <c r="V134" s="4675"/>
      <c r="W134" s="4675"/>
      <c r="X134" s="4675"/>
      <c r="Y134" s="4675"/>
      <c r="Z134" s="4675"/>
      <c r="AA134" s="4675"/>
      <c r="AB134" s="4675"/>
      <c r="AC134" s="4675"/>
      <c r="AD134" s="4675"/>
      <c r="AE134" s="4675"/>
      <c r="AF134" s="4675"/>
      <c r="AG134" s="4675"/>
      <c r="AH134" s="4676"/>
      <c r="AI134" s="4676"/>
      <c r="AJ134" s="4676"/>
      <c r="AK134" s="4676"/>
      <c r="AL134" s="4666" t="str">
        <f>IF(E134="","",COUNT($G$122:$AK$122)-AM134)</f>
        <v/>
      </c>
      <c r="AM134" s="4667" t="str">
        <f>IF(E134="","",AR134+AS134)</f>
        <v/>
      </c>
      <c r="AN134" s="4667" t="str">
        <f>IF(E134="","",COUNTIF(G134:AK134,"休"))</f>
        <v/>
      </c>
      <c r="AO134" s="4668" t="str">
        <f>IF(E134="","",IFERROR(ROUND(AN134/AL134,3),""))</f>
        <v/>
      </c>
      <c r="AP134" s="4679"/>
      <c r="AQ134" s="4528"/>
      <c r="AR134" s="4670">
        <f>+COUNTIF(G134:AK134,"－")</f>
        <v>0</v>
      </c>
      <c r="AS134" s="4670">
        <f>+COUNTIF(G134:AK134,"外")</f>
        <v>0</v>
      </c>
    </row>
    <row r="135" spans="1:45" s="4721" customFormat="1">
      <c r="A135" s="1135"/>
      <c r="C135" s="4671"/>
      <c r="D135" s="4682"/>
      <c r="E135" s="4697"/>
      <c r="F135" s="4698"/>
      <c r="G135" s="4750"/>
      <c r="H135" s="4699"/>
      <c r="I135" s="4699"/>
      <c r="J135" s="4699"/>
      <c r="K135" s="4699"/>
      <c r="L135" s="4699"/>
      <c r="M135" s="4699"/>
      <c r="N135" s="4699"/>
      <c r="O135" s="4699"/>
      <c r="P135" s="4699"/>
      <c r="Q135" s="4699"/>
      <c r="R135" s="4699"/>
      <c r="S135" s="4699"/>
      <c r="T135" s="4699"/>
      <c r="U135" s="4699"/>
      <c r="V135" s="4699"/>
      <c r="W135" s="4699"/>
      <c r="X135" s="4699"/>
      <c r="Y135" s="4699"/>
      <c r="Z135" s="4699"/>
      <c r="AA135" s="4699"/>
      <c r="AB135" s="4699"/>
      <c r="AC135" s="4699"/>
      <c r="AD135" s="4699"/>
      <c r="AE135" s="4699"/>
      <c r="AF135" s="4699"/>
      <c r="AG135" s="4699"/>
      <c r="AH135" s="4665"/>
      <c r="AI135" s="4665"/>
      <c r="AJ135" s="4665"/>
      <c r="AK135" s="4665"/>
      <c r="AL135" s="4666" t="str">
        <f>IF(E135="","",COUNT($G$122:$AK$122)-AM135)</f>
        <v/>
      </c>
      <c r="AM135" s="4667" t="str">
        <f>IF(E135="","",AR135+AS135)</f>
        <v/>
      </c>
      <c r="AN135" s="4667" t="str">
        <f>IF(E135="","",COUNTIF(G135:AK135,"休"))</f>
        <v/>
      </c>
      <c r="AO135" s="4668" t="str">
        <f>IF(E135="","",IFERROR(ROUND(AN135/AL135,3),""))</f>
        <v/>
      </c>
      <c r="AP135" s="4679"/>
      <c r="AQ135" s="4528"/>
      <c r="AR135" s="4670">
        <f>+COUNTIF(G135:AK135,"－")</f>
        <v>0</v>
      </c>
      <c r="AS135" s="4670">
        <f>+COUNTIF(G135:AK135,"外")</f>
        <v>0</v>
      </c>
    </row>
    <row r="136" spans="1:45" s="4721" customFormat="1">
      <c r="A136" s="1135"/>
      <c r="C136" s="4671"/>
      <c r="D136" s="4660" t="s">
        <v>1915</v>
      </c>
      <c r="E136" s="4651" t="s">
        <v>2046</v>
      </c>
      <c r="F136" s="4700" t="s">
        <v>2019</v>
      </c>
      <c r="G136" s="4653"/>
      <c r="H136" s="4654"/>
      <c r="I136" s="4654"/>
      <c r="J136" s="4654"/>
      <c r="K136" s="4654"/>
      <c r="L136" s="4654"/>
      <c r="M136" s="4654"/>
      <c r="N136" s="4654"/>
      <c r="O136" s="4654"/>
      <c r="P136" s="4654"/>
      <c r="Q136" s="4654"/>
      <c r="R136" s="4654"/>
      <c r="S136" s="4654"/>
      <c r="T136" s="4654"/>
      <c r="U136" s="4654"/>
      <c r="V136" s="4654"/>
      <c r="W136" s="4654"/>
      <c r="X136" s="4654"/>
      <c r="Y136" s="4654"/>
      <c r="Z136" s="4654"/>
      <c r="AA136" s="4654"/>
      <c r="AB136" s="4654"/>
      <c r="AC136" s="4654"/>
      <c r="AD136" s="4654"/>
      <c r="AE136" s="4654"/>
      <c r="AF136" s="4654"/>
      <c r="AG136" s="4654"/>
      <c r="AH136" s="4691"/>
      <c r="AI136" s="4691"/>
      <c r="AJ136" s="4691"/>
      <c r="AK136" s="4691"/>
      <c r="AL136" s="4692"/>
      <c r="AM136" s="4670"/>
      <c r="AN136" s="4701"/>
      <c r="AO136" s="4694"/>
      <c r="AP136" s="4679"/>
      <c r="AQ136" s="4528"/>
      <c r="AR136" s="4532"/>
      <c r="AS136" s="4532"/>
    </row>
    <row r="137" spans="1:45" s="4721" customFormat="1">
      <c r="A137" s="1135"/>
      <c r="C137" s="4671"/>
      <c r="D137" s="4672"/>
      <c r="E137" s="4702" t="s">
        <v>2031</v>
      </c>
      <c r="F137" s="4662"/>
      <c r="G137" s="4663"/>
      <c r="H137" s="4664"/>
      <c r="I137" s="4664"/>
      <c r="J137" s="4733"/>
      <c r="K137" s="4733"/>
      <c r="L137" s="4664"/>
      <c r="M137" s="4664"/>
      <c r="N137" s="4664"/>
      <c r="O137" s="4664"/>
      <c r="P137" s="4733"/>
      <c r="Q137" s="4733"/>
      <c r="R137" s="4664"/>
      <c r="S137" s="4664"/>
      <c r="T137" s="4664"/>
      <c r="U137" s="4664"/>
      <c r="V137" s="4733"/>
      <c r="W137" s="4733"/>
      <c r="X137" s="4664"/>
      <c r="Y137" s="4664"/>
      <c r="Z137" s="4664"/>
      <c r="AA137" s="4664"/>
      <c r="AB137" s="4733"/>
      <c r="AC137" s="4733"/>
      <c r="AD137" s="4664"/>
      <c r="AE137" s="4664"/>
      <c r="AF137" s="4733"/>
      <c r="AG137" s="4733"/>
      <c r="AH137" s="4664"/>
      <c r="AI137" s="4664"/>
      <c r="AJ137" s="4664"/>
      <c r="AK137" s="4664"/>
      <c r="AL137" s="4666">
        <f>IF(E137="","",COUNT($G$122:$AK$122)-AM137)</f>
        <v>0</v>
      </c>
      <c r="AM137" s="4667">
        <f>IF(E137="","",AR137+AS137)</f>
        <v>0</v>
      </c>
      <c r="AN137" s="4667">
        <f>IF(E137="","",COUNTIF(G137:AK137,"休"))</f>
        <v>0</v>
      </c>
      <c r="AO137" s="4668" t="str">
        <f>IF(E137="","",IFERROR(ROUND(AN137/AL137,3),""))</f>
        <v/>
      </c>
      <c r="AP137" s="4679"/>
      <c r="AQ137" s="4528"/>
      <c r="AR137" s="4670">
        <f>+COUNTIF(G137:AK137,"－")</f>
        <v>0</v>
      </c>
      <c r="AS137" s="4670">
        <f>+COUNTIF(G137:AK137,"外")</f>
        <v>0</v>
      </c>
    </row>
    <row r="138" spans="1:45" s="4721" customFormat="1">
      <c r="A138" s="1135"/>
      <c r="C138" s="4671"/>
      <c r="D138" s="4672"/>
      <c r="E138" s="4528"/>
      <c r="F138" s="4696"/>
      <c r="G138" s="4674"/>
      <c r="H138" s="4675"/>
      <c r="I138" s="4675"/>
      <c r="J138" s="4675"/>
      <c r="K138" s="4675"/>
      <c r="L138" s="4675"/>
      <c r="M138" s="4675"/>
      <c r="N138" s="4675"/>
      <c r="O138" s="4675"/>
      <c r="P138" s="4675"/>
      <c r="Q138" s="4675"/>
      <c r="R138" s="4675"/>
      <c r="S138" s="4675"/>
      <c r="T138" s="4675"/>
      <c r="U138" s="4675"/>
      <c r="V138" s="4675"/>
      <c r="W138" s="4675"/>
      <c r="X138" s="4675"/>
      <c r="Y138" s="4675"/>
      <c r="Z138" s="4675"/>
      <c r="AA138" s="4675"/>
      <c r="AB138" s="4675"/>
      <c r="AC138" s="4675"/>
      <c r="AD138" s="4675"/>
      <c r="AE138" s="4675"/>
      <c r="AF138" s="4675"/>
      <c r="AG138" s="4675"/>
      <c r="AH138" s="4676"/>
      <c r="AI138" s="4676"/>
      <c r="AJ138" s="4676"/>
      <c r="AK138" s="4676"/>
      <c r="AL138" s="4666" t="str">
        <f>IF(E138="","",COUNT($G$122:$AK$122)-AM138)</f>
        <v/>
      </c>
      <c r="AM138" s="4667" t="str">
        <f>IF(E138="","",AR138+AS138)</f>
        <v/>
      </c>
      <c r="AN138" s="4667" t="str">
        <f>IF(E138="","",COUNTIF(G138:AK138,"休"))</f>
        <v/>
      </c>
      <c r="AO138" s="4668" t="str">
        <f>IF(E138="","",IFERROR(ROUND(AN138/AL138,3),""))</f>
        <v/>
      </c>
      <c r="AP138" s="4679"/>
      <c r="AQ138" s="4528"/>
      <c r="AR138" s="4670">
        <f>+COUNTIF(G138:AK138,"－")</f>
        <v>0</v>
      </c>
      <c r="AS138" s="4670">
        <f>+COUNTIF(G138:AK138,"外")</f>
        <v>0</v>
      </c>
    </row>
    <row r="139" spans="1:45" s="4721" customFormat="1">
      <c r="A139" s="1135"/>
      <c r="C139" s="4671"/>
      <c r="D139" s="4672"/>
      <c r="E139" s="4704"/>
      <c r="F139" s="4696"/>
      <c r="G139" s="4674"/>
      <c r="H139" s="4675"/>
      <c r="I139" s="4675"/>
      <c r="J139" s="4675"/>
      <c r="K139" s="4675"/>
      <c r="L139" s="4675"/>
      <c r="M139" s="4675"/>
      <c r="N139" s="4675"/>
      <c r="O139" s="4675"/>
      <c r="P139" s="4675"/>
      <c r="Q139" s="4675"/>
      <c r="R139" s="4675"/>
      <c r="S139" s="4675"/>
      <c r="T139" s="4675"/>
      <c r="U139" s="4675"/>
      <c r="V139" s="4675"/>
      <c r="W139" s="4675"/>
      <c r="X139" s="4675"/>
      <c r="Y139" s="4675"/>
      <c r="Z139" s="4675"/>
      <c r="AA139" s="4675"/>
      <c r="AB139" s="4675"/>
      <c r="AC139" s="4675"/>
      <c r="AD139" s="4675"/>
      <c r="AE139" s="4675"/>
      <c r="AF139" s="4675"/>
      <c r="AG139" s="4675"/>
      <c r="AH139" s="4676"/>
      <c r="AI139" s="4676"/>
      <c r="AJ139" s="4676"/>
      <c r="AK139" s="4676"/>
      <c r="AL139" s="4666" t="str">
        <f>IF(E139="","",COUNT($G$122:$AK$122)-AM139)</f>
        <v/>
      </c>
      <c r="AM139" s="4667" t="str">
        <f>IF(E139="","",AR139+AS139)</f>
        <v/>
      </c>
      <c r="AN139" s="4667" t="str">
        <f>IF(E139="","",COUNTIF(G139:AK139,"休"))</f>
        <v/>
      </c>
      <c r="AO139" s="4668" t="str">
        <f>IF(E139="","",IFERROR(ROUND(AN139/AL139,3),""))</f>
        <v/>
      </c>
      <c r="AP139" s="4679"/>
      <c r="AQ139" s="4528"/>
      <c r="AR139" s="4670">
        <f>+COUNTIF(G139:AK139,"－")</f>
        <v>0</v>
      </c>
      <c r="AS139" s="4670">
        <f>+COUNTIF(G139:AK139,"外")</f>
        <v>0</v>
      </c>
    </row>
    <row r="140" spans="1:45" s="4721" customFormat="1" ht="14.25" thickBot="1">
      <c r="A140" s="1135"/>
      <c r="C140" s="4681"/>
      <c r="D140" s="4682"/>
      <c r="E140" s="4697"/>
      <c r="F140" s="4698"/>
      <c r="G140" s="4749"/>
      <c r="H140" s="4686"/>
      <c r="I140" s="4686"/>
      <c r="J140" s="4686"/>
      <c r="K140" s="4686"/>
      <c r="L140" s="4686"/>
      <c r="M140" s="4686"/>
      <c r="N140" s="4686"/>
      <c r="O140" s="4686"/>
      <c r="P140" s="4686"/>
      <c r="Q140" s="4686"/>
      <c r="R140" s="4686"/>
      <c r="S140" s="4686"/>
      <c r="T140" s="4686"/>
      <c r="U140" s="4686"/>
      <c r="V140" s="4686"/>
      <c r="W140" s="4686"/>
      <c r="X140" s="4686"/>
      <c r="Y140" s="4686"/>
      <c r="Z140" s="4686"/>
      <c r="AA140" s="4686"/>
      <c r="AB140" s="4686"/>
      <c r="AC140" s="4686"/>
      <c r="AD140" s="4686"/>
      <c r="AE140" s="4686"/>
      <c r="AF140" s="4686"/>
      <c r="AG140" s="4686"/>
      <c r="AH140" s="4706"/>
      <c r="AI140" s="4706"/>
      <c r="AJ140" s="4706"/>
      <c r="AK140" s="4706"/>
      <c r="AL140" s="4707" t="str">
        <f>IF(E140="","",COUNT($G$122:$AK$122)-AM140)</f>
        <v/>
      </c>
      <c r="AM140" s="4689" t="str">
        <f>IF(E140="","",AR140+AS140)</f>
        <v/>
      </c>
      <c r="AN140" s="4689" t="str">
        <f>IF(E140="","",COUNTIF(G140:AK140,"休"))</f>
        <v/>
      </c>
      <c r="AO140" s="4668" t="str">
        <f>IF(E140="","",IFERROR(ROUND(AN140/AL140,3),""))</f>
        <v/>
      </c>
      <c r="AP140" s="4709"/>
      <c r="AQ140" s="4528"/>
      <c r="AR140" s="4670">
        <f>+COUNTIF(G140:AK140,"－")</f>
        <v>0</v>
      </c>
      <c r="AS140" s="4670">
        <f>+COUNTIF(G140:AK140,"外")</f>
        <v>0</v>
      </c>
    </row>
    <row r="141" spans="1:45" ht="14.25" thickBot="1">
      <c r="C141" s="4710"/>
      <c r="D141" s="4711"/>
      <c r="E141" s="4704"/>
      <c r="F141" s="4623"/>
      <c r="G141" s="4665"/>
      <c r="H141" s="4665"/>
      <c r="I141" s="4665"/>
      <c r="J141" s="4665"/>
      <c r="K141" s="4665"/>
      <c r="L141" s="4665"/>
      <c r="M141" s="4665"/>
      <c r="N141" s="4665"/>
      <c r="O141" s="4665"/>
      <c r="P141" s="4665"/>
      <c r="Q141" s="4665"/>
      <c r="R141" s="4665"/>
      <c r="S141" s="4665"/>
      <c r="T141" s="4665"/>
      <c r="U141" s="4665"/>
      <c r="V141" s="4665"/>
      <c r="W141" s="4665"/>
      <c r="X141" s="4665"/>
      <c r="Y141" s="4665"/>
      <c r="Z141" s="4665"/>
      <c r="AA141" s="4665"/>
      <c r="AB141" s="4665"/>
      <c r="AC141" s="4665"/>
      <c r="AD141" s="4665"/>
      <c r="AE141" s="4665"/>
      <c r="AF141" s="4665"/>
      <c r="AG141" s="4665"/>
      <c r="AH141" s="4665"/>
      <c r="AI141" s="4665"/>
      <c r="AJ141" s="4665"/>
      <c r="AK141" s="4665"/>
      <c r="AL141" s="4712"/>
      <c r="AM141" s="4713"/>
      <c r="AO141" s="4714" t="s">
        <v>2018</v>
      </c>
      <c r="AP141" s="4715" t="e">
        <f>IF(AP125&gt;=0.285,"OK","NG")</f>
        <v>#DIV/0!</v>
      </c>
      <c r="AR141" s="4713"/>
      <c r="AS141" s="4713"/>
    </row>
    <row r="142" spans="1:45">
      <c r="C142" s="4710"/>
      <c r="D142" s="4711"/>
      <c r="E142" s="4704"/>
      <c r="F142" s="4623"/>
      <c r="G142" s="4665"/>
      <c r="H142" s="4665"/>
      <c r="I142" s="4665"/>
      <c r="J142" s="4665"/>
      <c r="K142" s="4665"/>
      <c r="L142" s="4665"/>
      <c r="M142" s="4665"/>
      <c r="N142" s="4665"/>
      <c r="O142" s="4665"/>
      <c r="P142" s="4665"/>
      <c r="Q142" s="4665"/>
      <c r="R142" s="4665"/>
      <c r="S142" s="4665"/>
      <c r="T142" s="4665"/>
      <c r="U142" s="4665"/>
      <c r="V142" s="4665"/>
      <c r="W142" s="4665"/>
      <c r="X142" s="4665"/>
      <c r="Y142" s="4665"/>
      <c r="Z142" s="4665"/>
      <c r="AA142" s="4665"/>
      <c r="AB142" s="4665"/>
      <c r="AC142" s="4665"/>
      <c r="AD142" s="4665"/>
      <c r="AE142" s="4665"/>
      <c r="AF142" s="4665"/>
      <c r="AG142" s="4665"/>
      <c r="AH142" s="4665"/>
      <c r="AI142" s="4665"/>
      <c r="AJ142" s="4665"/>
      <c r="AK142" s="4665"/>
      <c r="AL142" s="4712"/>
      <c r="AM142" s="4713"/>
      <c r="AO142" s="4753"/>
      <c r="AP142" s="4668"/>
      <c r="AR142" s="4713"/>
      <c r="AS142" s="4713"/>
    </row>
    <row r="143" spans="1:45" hidden="1">
      <c r="G143" s="4529" t="e">
        <f>YEAR(G146)</f>
        <v>#VALUE!</v>
      </c>
      <c r="H143" s="4529" t="e">
        <f>MONTH(G146)</f>
        <v>#VALUE!</v>
      </c>
    </row>
    <row r="144" spans="1:45">
      <c r="C144" s="4624"/>
      <c r="D144" s="4625"/>
      <c r="E144" s="4626"/>
      <c r="F144" s="4717" t="s">
        <v>2022</v>
      </c>
      <c r="G144" s="4628" t="e">
        <f>G146</f>
        <v>#VALUE!</v>
      </c>
      <c r="H144" s="4629"/>
      <c r="I144" s="4629"/>
      <c r="J144" s="4629"/>
      <c r="K144" s="4629"/>
      <c r="L144" s="4629"/>
      <c r="M144" s="4629"/>
      <c r="N144" s="4629"/>
      <c r="O144" s="4629"/>
      <c r="P144" s="4629"/>
      <c r="Q144" s="4629"/>
      <c r="R144" s="4629"/>
      <c r="S144" s="4629"/>
      <c r="T144" s="4629"/>
      <c r="U144" s="4629"/>
      <c r="V144" s="4629"/>
      <c r="W144" s="4629"/>
      <c r="X144" s="4629"/>
      <c r="Y144" s="4629"/>
      <c r="Z144" s="4629"/>
      <c r="AA144" s="4629"/>
      <c r="AB144" s="4629"/>
      <c r="AC144" s="4629"/>
      <c r="AD144" s="4629"/>
      <c r="AE144" s="4629"/>
      <c r="AF144" s="4629"/>
      <c r="AG144" s="4629"/>
      <c r="AH144" s="4629"/>
      <c r="AI144" s="4629"/>
      <c r="AJ144" s="4629"/>
      <c r="AK144" s="4629"/>
      <c r="AL144" s="4739" t="s">
        <v>2045</v>
      </c>
      <c r="AM144" s="4740" t="s">
        <v>2044</v>
      </c>
      <c r="AN144" s="4741" t="s">
        <v>1920</v>
      </c>
      <c r="AO144" s="4553" t="s">
        <v>2043</v>
      </c>
      <c r="AP144" s="4551" t="s">
        <v>2042</v>
      </c>
      <c r="AR144" s="4631" t="s">
        <v>2082</v>
      </c>
      <c r="AS144" s="4631" t="s">
        <v>1951</v>
      </c>
    </row>
    <row r="145" spans="1:45" ht="13.5" hidden="1" customHeight="1">
      <c r="C145" s="4632"/>
      <c r="D145" s="4633"/>
      <c r="E145" s="4634"/>
      <c r="F145" s="4718"/>
      <c r="G145" s="4640" t="e">
        <f>DATE($G143,$H143,1)</f>
        <v>#VALUE!</v>
      </c>
      <c r="H145" s="4640" t="e">
        <f t="shared" ref="H145:AK145" si="49">G145+1</f>
        <v>#VALUE!</v>
      </c>
      <c r="I145" s="4640" t="e">
        <f t="shared" si="49"/>
        <v>#VALUE!</v>
      </c>
      <c r="J145" s="4640" t="e">
        <f t="shared" si="49"/>
        <v>#VALUE!</v>
      </c>
      <c r="K145" s="4640" t="e">
        <f t="shared" si="49"/>
        <v>#VALUE!</v>
      </c>
      <c r="L145" s="4640" t="e">
        <f t="shared" si="49"/>
        <v>#VALUE!</v>
      </c>
      <c r="M145" s="4640" t="e">
        <f t="shared" si="49"/>
        <v>#VALUE!</v>
      </c>
      <c r="N145" s="4640" t="e">
        <f t="shared" si="49"/>
        <v>#VALUE!</v>
      </c>
      <c r="O145" s="4640" t="e">
        <f t="shared" si="49"/>
        <v>#VALUE!</v>
      </c>
      <c r="P145" s="4640" t="e">
        <f t="shared" si="49"/>
        <v>#VALUE!</v>
      </c>
      <c r="Q145" s="4640" t="e">
        <f t="shared" si="49"/>
        <v>#VALUE!</v>
      </c>
      <c r="R145" s="4640" t="e">
        <f t="shared" si="49"/>
        <v>#VALUE!</v>
      </c>
      <c r="S145" s="4640" t="e">
        <f t="shared" si="49"/>
        <v>#VALUE!</v>
      </c>
      <c r="T145" s="4640" t="e">
        <f t="shared" si="49"/>
        <v>#VALUE!</v>
      </c>
      <c r="U145" s="4640" t="e">
        <f t="shared" si="49"/>
        <v>#VALUE!</v>
      </c>
      <c r="V145" s="4640" t="e">
        <f t="shared" si="49"/>
        <v>#VALUE!</v>
      </c>
      <c r="W145" s="4640" t="e">
        <f t="shared" si="49"/>
        <v>#VALUE!</v>
      </c>
      <c r="X145" s="4640" t="e">
        <f t="shared" si="49"/>
        <v>#VALUE!</v>
      </c>
      <c r="Y145" s="4640" t="e">
        <f t="shared" si="49"/>
        <v>#VALUE!</v>
      </c>
      <c r="Z145" s="4640" t="e">
        <f t="shared" si="49"/>
        <v>#VALUE!</v>
      </c>
      <c r="AA145" s="4640" t="e">
        <f t="shared" si="49"/>
        <v>#VALUE!</v>
      </c>
      <c r="AB145" s="4640" t="e">
        <f t="shared" si="49"/>
        <v>#VALUE!</v>
      </c>
      <c r="AC145" s="4640" t="e">
        <f t="shared" si="49"/>
        <v>#VALUE!</v>
      </c>
      <c r="AD145" s="4640" t="e">
        <f t="shared" si="49"/>
        <v>#VALUE!</v>
      </c>
      <c r="AE145" s="4640" t="e">
        <f t="shared" si="49"/>
        <v>#VALUE!</v>
      </c>
      <c r="AF145" s="4640" t="e">
        <f t="shared" si="49"/>
        <v>#VALUE!</v>
      </c>
      <c r="AG145" s="4640" t="e">
        <f t="shared" si="49"/>
        <v>#VALUE!</v>
      </c>
      <c r="AH145" s="4640" t="e">
        <f t="shared" si="49"/>
        <v>#VALUE!</v>
      </c>
      <c r="AI145" s="4640" t="e">
        <f t="shared" si="49"/>
        <v>#VALUE!</v>
      </c>
      <c r="AJ145" s="4640" t="e">
        <f t="shared" si="49"/>
        <v>#VALUE!</v>
      </c>
      <c r="AK145" s="4640" t="e">
        <f t="shared" si="49"/>
        <v>#VALUE!</v>
      </c>
      <c r="AL145" s="4742"/>
      <c r="AM145" s="4743"/>
      <c r="AN145" s="4744"/>
      <c r="AO145" s="4553"/>
      <c r="AP145" s="4551"/>
      <c r="AR145" s="4631"/>
      <c r="AS145" s="4631"/>
    </row>
    <row r="146" spans="1:45">
      <c r="C146" s="4632"/>
      <c r="D146" s="4633"/>
      <c r="E146" s="4634"/>
      <c r="F146" s="4719" t="s">
        <v>1655</v>
      </c>
      <c r="G146" s="4720" t="e">
        <f>IF(EDATE(G121,1)&gt;$G$7,"",EDATE(G121,1))</f>
        <v>#VALUE!</v>
      </c>
      <c r="H146" s="4640" t="e">
        <f t="shared" ref="H146:AK146" si="50">IF(H145&gt;$G$7,"",IF(G146=EOMONTH(DATE($G143,$H143,1),0),"",IF(G146="","",G146+1)))</f>
        <v>#VALUE!</v>
      </c>
      <c r="I146" s="4640" t="e">
        <f t="shared" si="50"/>
        <v>#VALUE!</v>
      </c>
      <c r="J146" s="4640" t="e">
        <f t="shared" si="50"/>
        <v>#VALUE!</v>
      </c>
      <c r="K146" s="4640" t="e">
        <f t="shared" si="50"/>
        <v>#VALUE!</v>
      </c>
      <c r="L146" s="4640" t="e">
        <f t="shared" si="50"/>
        <v>#VALUE!</v>
      </c>
      <c r="M146" s="4640" t="e">
        <f t="shared" si="50"/>
        <v>#VALUE!</v>
      </c>
      <c r="N146" s="4640" t="e">
        <f t="shared" si="50"/>
        <v>#VALUE!</v>
      </c>
      <c r="O146" s="4640" t="e">
        <f t="shared" si="50"/>
        <v>#VALUE!</v>
      </c>
      <c r="P146" s="4640" t="e">
        <f t="shared" si="50"/>
        <v>#VALUE!</v>
      </c>
      <c r="Q146" s="4640" t="e">
        <f t="shared" si="50"/>
        <v>#VALUE!</v>
      </c>
      <c r="R146" s="4640" t="e">
        <f t="shared" si="50"/>
        <v>#VALUE!</v>
      </c>
      <c r="S146" s="4640" t="e">
        <f t="shared" si="50"/>
        <v>#VALUE!</v>
      </c>
      <c r="T146" s="4640" t="e">
        <f t="shared" si="50"/>
        <v>#VALUE!</v>
      </c>
      <c r="U146" s="4640" t="e">
        <f t="shared" si="50"/>
        <v>#VALUE!</v>
      </c>
      <c r="V146" s="4640" t="e">
        <f t="shared" si="50"/>
        <v>#VALUE!</v>
      </c>
      <c r="W146" s="4640" t="e">
        <f t="shared" si="50"/>
        <v>#VALUE!</v>
      </c>
      <c r="X146" s="4640" t="e">
        <f t="shared" si="50"/>
        <v>#VALUE!</v>
      </c>
      <c r="Y146" s="4640" t="e">
        <f t="shared" si="50"/>
        <v>#VALUE!</v>
      </c>
      <c r="Z146" s="4640" t="e">
        <f t="shared" si="50"/>
        <v>#VALUE!</v>
      </c>
      <c r="AA146" s="4640" t="e">
        <f t="shared" si="50"/>
        <v>#VALUE!</v>
      </c>
      <c r="AB146" s="4640" t="e">
        <f t="shared" si="50"/>
        <v>#VALUE!</v>
      </c>
      <c r="AC146" s="4640" t="e">
        <f t="shared" si="50"/>
        <v>#VALUE!</v>
      </c>
      <c r="AD146" s="4640" t="e">
        <f t="shared" si="50"/>
        <v>#VALUE!</v>
      </c>
      <c r="AE146" s="4640" t="e">
        <f t="shared" si="50"/>
        <v>#VALUE!</v>
      </c>
      <c r="AF146" s="4640" t="e">
        <f t="shared" si="50"/>
        <v>#VALUE!</v>
      </c>
      <c r="AG146" s="4640" t="e">
        <f t="shared" si="50"/>
        <v>#VALUE!</v>
      </c>
      <c r="AH146" s="4640" t="e">
        <f t="shared" si="50"/>
        <v>#VALUE!</v>
      </c>
      <c r="AI146" s="4640" t="e">
        <f t="shared" si="50"/>
        <v>#VALUE!</v>
      </c>
      <c r="AJ146" s="4640" t="e">
        <f t="shared" si="50"/>
        <v>#VALUE!</v>
      </c>
      <c r="AK146" s="4640" t="e">
        <f t="shared" si="50"/>
        <v>#VALUE!</v>
      </c>
      <c r="AL146" s="4742"/>
      <c r="AM146" s="4743"/>
      <c r="AN146" s="4744"/>
      <c r="AO146" s="4553"/>
      <c r="AP146" s="4551"/>
      <c r="AR146" s="4631"/>
      <c r="AS146" s="4631"/>
    </row>
    <row r="147" spans="1:45" s="4721" customFormat="1">
      <c r="A147" s="1135"/>
      <c r="C147" s="4642"/>
      <c r="D147" s="4643"/>
      <c r="E147" s="4644"/>
      <c r="F147" s="4722" t="s">
        <v>1905</v>
      </c>
      <c r="G147" s="4723" t="str">
        <f t="shared" ref="G147:AK147" si="51">IFERROR(TEXT(WEEKDAY(+G146),"aaa"),"")</f>
        <v/>
      </c>
      <c r="H147" s="4723" t="str">
        <f t="shared" si="51"/>
        <v/>
      </c>
      <c r="I147" s="4723" t="str">
        <f t="shared" si="51"/>
        <v/>
      </c>
      <c r="J147" s="4723" t="str">
        <f t="shared" si="51"/>
        <v/>
      </c>
      <c r="K147" s="4723" t="str">
        <f t="shared" si="51"/>
        <v/>
      </c>
      <c r="L147" s="4723" t="str">
        <f t="shared" si="51"/>
        <v/>
      </c>
      <c r="M147" s="4723" t="str">
        <f t="shared" si="51"/>
        <v/>
      </c>
      <c r="N147" s="4723" t="str">
        <f t="shared" si="51"/>
        <v/>
      </c>
      <c r="O147" s="4723" t="str">
        <f t="shared" si="51"/>
        <v/>
      </c>
      <c r="P147" s="4723" t="str">
        <f t="shared" si="51"/>
        <v/>
      </c>
      <c r="Q147" s="4723" t="str">
        <f t="shared" si="51"/>
        <v/>
      </c>
      <c r="R147" s="4723" t="str">
        <f t="shared" si="51"/>
        <v/>
      </c>
      <c r="S147" s="4723" t="str">
        <f t="shared" si="51"/>
        <v/>
      </c>
      <c r="T147" s="4723" t="str">
        <f t="shared" si="51"/>
        <v/>
      </c>
      <c r="U147" s="4723" t="str">
        <f t="shared" si="51"/>
        <v/>
      </c>
      <c r="V147" s="4723" t="str">
        <f t="shared" si="51"/>
        <v/>
      </c>
      <c r="W147" s="4723" t="str">
        <f t="shared" si="51"/>
        <v/>
      </c>
      <c r="X147" s="4723" t="str">
        <f t="shared" si="51"/>
        <v/>
      </c>
      <c r="Y147" s="4723" t="str">
        <f t="shared" si="51"/>
        <v/>
      </c>
      <c r="Z147" s="4723" t="str">
        <f t="shared" si="51"/>
        <v/>
      </c>
      <c r="AA147" s="4723" t="str">
        <f t="shared" si="51"/>
        <v/>
      </c>
      <c r="AB147" s="4723" t="str">
        <f t="shared" si="51"/>
        <v/>
      </c>
      <c r="AC147" s="4723" t="str">
        <f t="shared" si="51"/>
        <v/>
      </c>
      <c r="AD147" s="4723" t="str">
        <f t="shared" si="51"/>
        <v/>
      </c>
      <c r="AE147" s="4723" t="str">
        <f t="shared" si="51"/>
        <v/>
      </c>
      <c r="AF147" s="4723" t="str">
        <f t="shared" si="51"/>
        <v/>
      </c>
      <c r="AG147" s="4723" t="str">
        <f t="shared" si="51"/>
        <v/>
      </c>
      <c r="AH147" s="4723" t="str">
        <f t="shared" si="51"/>
        <v/>
      </c>
      <c r="AI147" s="4723" t="str">
        <f t="shared" si="51"/>
        <v/>
      </c>
      <c r="AJ147" s="4723" t="str">
        <f t="shared" si="51"/>
        <v/>
      </c>
      <c r="AK147" s="4723" t="str">
        <f t="shared" si="51"/>
        <v/>
      </c>
      <c r="AL147" s="4742"/>
      <c r="AM147" s="4743"/>
      <c r="AN147" s="4744"/>
      <c r="AO147" s="4553"/>
      <c r="AP147" s="4551"/>
      <c r="AQ147" s="4528"/>
      <c r="AR147" s="4631"/>
      <c r="AS147" s="4631"/>
    </row>
    <row r="148" spans="1:45" s="4721" customFormat="1" ht="21" customHeight="1">
      <c r="A148" s="1135"/>
      <c r="C148" s="4724" t="s">
        <v>2041</v>
      </c>
      <c r="D148" s="4725" t="s">
        <v>2050</v>
      </c>
      <c r="E148" s="4651" t="s">
        <v>2032</v>
      </c>
      <c r="F148" s="4652" t="s">
        <v>2019</v>
      </c>
      <c r="G148" s="4653"/>
      <c r="H148" s="4654"/>
      <c r="I148" s="4654"/>
      <c r="J148" s="4654"/>
      <c r="K148" s="4654"/>
      <c r="L148" s="4654"/>
      <c r="M148" s="4654"/>
      <c r="N148" s="4654"/>
      <c r="O148" s="4654"/>
      <c r="P148" s="4654"/>
      <c r="Q148" s="4654"/>
      <c r="R148" s="4654"/>
      <c r="S148" s="4654"/>
      <c r="T148" s="4654"/>
      <c r="U148" s="4654"/>
      <c r="V148" s="4654"/>
      <c r="W148" s="4654"/>
      <c r="X148" s="4654"/>
      <c r="Y148" s="4654"/>
      <c r="Z148" s="4654"/>
      <c r="AA148" s="4654"/>
      <c r="AB148" s="4654"/>
      <c r="AC148" s="4654"/>
      <c r="AD148" s="4654"/>
      <c r="AE148" s="4654"/>
      <c r="AF148" s="4654"/>
      <c r="AG148" s="4654"/>
      <c r="AH148" s="4691"/>
      <c r="AI148" s="4691"/>
      <c r="AJ148" s="4691"/>
      <c r="AK148" s="4691"/>
      <c r="AL148" s="4745"/>
      <c r="AM148" s="4746"/>
      <c r="AN148" s="4747"/>
      <c r="AO148" s="4656" t="s">
        <v>1948</v>
      </c>
      <c r="AP148" s="4655" t="s">
        <v>1949</v>
      </c>
      <c r="AQ148" s="4528"/>
      <c r="AR148" s="4657"/>
      <c r="AS148" s="4657"/>
    </row>
    <row r="149" spans="1:45" s="4721" customFormat="1" ht="13.5" customHeight="1">
      <c r="A149" s="1135"/>
      <c r="C149" s="4659" t="s">
        <v>1919</v>
      </c>
      <c r="D149" s="4660" t="s">
        <v>1918</v>
      </c>
      <c r="E149" s="4661" t="s">
        <v>2033</v>
      </c>
      <c r="F149" s="4662"/>
      <c r="G149" s="4663"/>
      <c r="H149" s="4664"/>
      <c r="I149" s="4664"/>
      <c r="J149" s="4664"/>
      <c r="K149" s="4733"/>
      <c r="L149" s="4733"/>
      <c r="M149" s="4733"/>
      <c r="N149" s="4733"/>
      <c r="O149" s="4664"/>
      <c r="P149" s="4664"/>
      <c r="Q149" s="4733"/>
      <c r="R149" s="4733"/>
      <c r="S149" s="4733"/>
      <c r="T149" s="4733"/>
      <c r="U149" s="4733"/>
      <c r="V149" s="4664"/>
      <c r="W149" s="4664"/>
      <c r="X149" s="4733"/>
      <c r="Y149" s="4733"/>
      <c r="Z149" s="4733"/>
      <c r="AA149" s="4733"/>
      <c r="AB149" s="4733"/>
      <c r="AC149" s="4664"/>
      <c r="AD149" s="4664"/>
      <c r="AE149" s="4733"/>
      <c r="AF149" s="4733"/>
      <c r="AG149" s="4733"/>
      <c r="AH149" s="4733"/>
      <c r="AI149" s="4733"/>
      <c r="AJ149" s="4748"/>
      <c r="AK149" s="4748"/>
      <c r="AL149" s="4666">
        <f t="shared" ref="AL149:AL154" si="52">IF(E149="","",COUNT($G$146:$AK$146)-AM149)</f>
        <v>0</v>
      </c>
      <c r="AM149" s="4667">
        <f t="shared" ref="AM149:AM154" si="53">IF(E149="","",AR149+AS149)</f>
        <v>0</v>
      </c>
      <c r="AN149" s="4667">
        <f t="shared" ref="AN149:AN154" si="54">IF(E149="","",COUNTIF(G149:AK149,"休"))</f>
        <v>0</v>
      </c>
      <c r="AO149" s="4668" t="str">
        <f t="shared" ref="AO149:AO154" si="55">IF(E149="","",IFERROR(ROUND(AN149/AL149,3),""))</f>
        <v/>
      </c>
      <c r="AP149" s="4669" t="e">
        <f>ROUND(AVERAGE(AO149:AO164),3)</f>
        <v>#DIV/0!</v>
      </c>
      <c r="AQ149" s="4528"/>
      <c r="AR149" s="4670">
        <f t="shared" ref="AR149:AR154" si="56">+COUNTIF(G149:AK149,"－")</f>
        <v>0</v>
      </c>
      <c r="AS149" s="4670">
        <f t="shared" ref="AS149:AS154" si="57">+COUNTIF(G149:AK149,"外")</f>
        <v>0</v>
      </c>
    </row>
    <row r="150" spans="1:45" s="4721" customFormat="1" ht="13.5" customHeight="1">
      <c r="A150" s="1135"/>
      <c r="C150" s="4671"/>
      <c r="D150" s="4672"/>
      <c r="E150" s="4673" t="s">
        <v>2031</v>
      </c>
      <c r="F150" s="4662"/>
      <c r="G150" s="4728"/>
      <c r="H150" s="4675"/>
      <c r="I150" s="4699"/>
      <c r="J150" s="4699"/>
      <c r="K150" s="4699"/>
      <c r="L150" s="4699"/>
      <c r="M150" s="4687"/>
      <c r="N150" s="4687"/>
      <c r="O150" s="4687"/>
      <c r="P150" s="4699"/>
      <c r="Q150" s="4699"/>
      <c r="R150" s="4699"/>
      <c r="S150" s="4699"/>
      <c r="T150" s="4687"/>
      <c r="U150" s="4687"/>
      <c r="V150" s="4687"/>
      <c r="W150" s="4699"/>
      <c r="X150" s="4699"/>
      <c r="Y150" s="4699"/>
      <c r="Z150" s="4699"/>
      <c r="AA150" s="4687"/>
      <c r="AB150" s="4687"/>
      <c r="AC150" s="4687"/>
      <c r="AD150" s="4699"/>
      <c r="AE150" s="4699"/>
      <c r="AF150" s="4699"/>
      <c r="AG150" s="4699"/>
      <c r="AH150" s="4687"/>
      <c r="AI150" s="4687"/>
      <c r="AJ150" s="4675"/>
      <c r="AK150" s="4729"/>
      <c r="AL150" s="4666">
        <f t="shared" si="52"/>
        <v>0</v>
      </c>
      <c r="AM150" s="4667">
        <f t="shared" si="53"/>
        <v>0</v>
      </c>
      <c r="AN150" s="4667">
        <f t="shared" si="54"/>
        <v>0</v>
      </c>
      <c r="AO150" s="4668" t="str">
        <f t="shared" si="55"/>
        <v/>
      </c>
      <c r="AP150" s="4679"/>
      <c r="AQ150" s="4528"/>
      <c r="AR150" s="4670">
        <f t="shared" si="56"/>
        <v>0</v>
      </c>
      <c r="AS150" s="4670">
        <f t="shared" si="57"/>
        <v>0</v>
      </c>
    </row>
    <row r="151" spans="1:45" s="4721" customFormat="1">
      <c r="A151" s="1135"/>
      <c r="C151" s="4671"/>
      <c r="D151" s="4672"/>
      <c r="E151" s="4673" t="s">
        <v>2038</v>
      </c>
      <c r="F151" s="4662"/>
      <c r="G151" s="4728"/>
      <c r="H151" s="4675"/>
      <c r="I151" s="4675"/>
      <c r="J151" s="4675"/>
      <c r="K151" s="4675"/>
      <c r="L151" s="4675"/>
      <c r="M151" s="4675"/>
      <c r="N151" s="4675"/>
      <c r="O151" s="4675"/>
      <c r="P151" s="4675"/>
      <c r="Q151" s="4675"/>
      <c r="R151" s="4675"/>
      <c r="S151" s="4675"/>
      <c r="T151" s="4675"/>
      <c r="U151" s="4675"/>
      <c r="V151" s="4675"/>
      <c r="W151" s="4675"/>
      <c r="X151" s="4675"/>
      <c r="Y151" s="4675"/>
      <c r="Z151" s="4675"/>
      <c r="AA151" s="4675"/>
      <c r="AB151" s="4675"/>
      <c r="AC151" s="4675"/>
      <c r="AD151" s="4675"/>
      <c r="AE151" s="4675"/>
      <c r="AF151" s="4675"/>
      <c r="AG151" s="4675"/>
      <c r="AH151" s="4729"/>
      <c r="AI151" s="4729"/>
      <c r="AJ151" s="4729"/>
      <c r="AK151" s="4729"/>
      <c r="AL151" s="4666">
        <f t="shared" si="52"/>
        <v>0</v>
      </c>
      <c r="AM151" s="4667">
        <f t="shared" si="53"/>
        <v>0</v>
      </c>
      <c r="AN151" s="4667">
        <f t="shared" si="54"/>
        <v>0</v>
      </c>
      <c r="AO151" s="4668" t="str">
        <f t="shared" si="55"/>
        <v/>
      </c>
      <c r="AP151" s="4679"/>
      <c r="AQ151" s="4528"/>
      <c r="AR151" s="4670">
        <f t="shared" si="56"/>
        <v>0</v>
      </c>
      <c r="AS151" s="4670">
        <f t="shared" si="57"/>
        <v>0</v>
      </c>
    </row>
    <row r="152" spans="1:45" s="4721" customFormat="1">
      <c r="A152" s="1135"/>
      <c r="C152" s="4671"/>
      <c r="D152" s="4672"/>
      <c r="E152" s="4673" t="s">
        <v>2037</v>
      </c>
      <c r="F152" s="4680"/>
      <c r="G152" s="4728"/>
      <c r="H152" s="4675"/>
      <c r="I152" s="4675"/>
      <c r="J152" s="4675"/>
      <c r="K152" s="4675"/>
      <c r="L152" s="4675"/>
      <c r="M152" s="4675"/>
      <c r="N152" s="4675"/>
      <c r="O152" s="4675"/>
      <c r="P152" s="4675"/>
      <c r="Q152" s="4675"/>
      <c r="R152" s="4675"/>
      <c r="S152" s="4675"/>
      <c r="T152" s="4675"/>
      <c r="U152" s="4675"/>
      <c r="V152" s="4675"/>
      <c r="W152" s="4675"/>
      <c r="X152" s="4675"/>
      <c r="Y152" s="4675"/>
      <c r="Z152" s="4675"/>
      <c r="AA152" s="4675"/>
      <c r="AB152" s="4675"/>
      <c r="AC152" s="4675"/>
      <c r="AD152" s="4675"/>
      <c r="AE152" s="4675"/>
      <c r="AF152" s="4675"/>
      <c r="AG152" s="4675"/>
      <c r="AH152" s="4675"/>
      <c r="AI152" s="4729"/>
      <c r="AJ152" s="4729"/>
      <c r="AK152" s="4729"/>
      <c r="AL152" s="4666">
        <f t="shared" si="52"/>
        <v>0</v>
      </c>
      <c r="AM152" s="4667">
        <f t="shared" si="53"/>
        <v>0</v>
      </c>
      <c r="AN152" s="4667">
        <f t="shared" si="54"/>
        <v>0</v>
      </c>
      <c r="AO152" s="4668" t="str">
        <f t="shared" si="55"/>
        <v/>
      </c>
      <c r="AP152" s="4679"/>
      <c r="AQ152" s="4528"/>
      <c r="AR152" s="4670">
        <f t="shared" si="56"/>
        <v>0</v>
      </c>
      <c r="AS152" s="4670">
        <f t="shared" si="57"/>
        <v>0</v>
      </c>
    </row>
    <row r="153" spans="1:45" s="4721" customFormat="1">
      <c r="A153" s="1135"/>
      <c r="C153" s="4671"/>
      <c r="D153" s="4672"/>
      <c r="E153" s="4673" t="s">
        <v>2036</v>
      </c>
      <c r="F153" s="4662"/>
      <c r="G153" s="4728"/>
      <c r="H153" s="4675"/>
      <c r="I153" s="4675"/>
      <c r="J153" s="4675"/>
      <c r="K153" s="4675"/>
      <c r="L153" s="4675"/>
      <c r="M153" s="4675"/>
      <c r="N153" s="4675"/>
      <c r="O153" s="4675"/>
      <c r="P153" s="4675"/>
      <c r="Q153" s="4675"/>
      <c r="R153" s="4675"/>
      <c r="S153" s="4675"/>
      <c r="T153" s="4675"/>
      <c r="U153" s="4675"/>
      <c r="V153" s="4675"/>
      <c r="W153" s="4675"/>
      <c r="X153" s="4675"/>
      <c r="Y153" s="4675"/>
      <c r="Z153" s="4675"/>
      <c r="AA153" s="4675"/>
      <c r="AB153" s="4675"/>
      <c r="AC153" s="4675"/>
      <c r="AD153" s="4675"/>
      <c r="AE153" s="4675"/>
      <c r="AF153" s="4675"/>
      <c r="AG153" s="4675"/>
      <c r="AH153" s="4675"/>
      <c r="AI153" s="4675"/>
      <c r="AJ153" s="4675"/>
      <c r="AK153" s="4675"/>
      <c r="AL153" s="4666">
        <f t="shared" si="52"/>
        <v>0</v>
      </c>
      <c r="AM153" s="4667">
        <f t="shared" si="53"/>
        <v>0</v>
      </c>
      <c r="AN153" s="4667">
        <f t="shared" si="54"/>
        <v>0</v>
      </c>
      <c r="AO153" s="4668" t="str">
        <f t="shared" si="55"/>
        <v/>
      </c>
      <c r="AP153" s="4679"/>
      <c r="AQ153" s="4528"/>
      <c r="AR153" s="4670">
        <f t="shared" si="56"/>
        <v>0</v>
      </c>
      <c r="AS153" s="4670">
        <f t="shared" si="57"/>
        <v>0</v>
      </c>
    </row>
    <row r="154" spans="1:45" s="4721" customFormat="1">
      <c r="A154" s="1135"/>
      <c r="C154" s="4681"/>
      <c r="D154" s="4682"/>
      <c r="E154" s="4683">
        <f>F$29</f>
        <v>0</v>
      </c>
      <c r="F154" s="4684"/>
      <c r="G154" s="4749"/>
      <c r="H154" s="4687"/>
      <c r="I154" s="4687"/>
      <c r="J154" s="4687"/>
      <c r="K154" s="4687"/>
      <c r="L154" s="4687"/>
      <c r="M154" s="4687"/>
      <c r="N154" s="4687"/>
      <c r="O154" s="4687"/>
      <c r="P154" s="4687"/>
      <c r="Q154" s="4687"/>
      <c r="R154" s="4687"/>
      <c r="S154" s="4687"/>
      <c r="T154" s="4687"/>
      <c r="U154" s="4687"/>
      <c r="V154" s="4687"/>
      <c r="W154" s="4687"/>
      <c r="X154" s="4687"/>
      <c r="Y154" s="4687"/>
      <c r="Z154" s="4687"/>
      <c r="AA154" s="4687"/>
      <c r="AB154" s="4687"/>
      <c r="AC154" s="4687"/>
      <c r="AD154" s="4687"/>
      <c r="AE154" s="4687"/>
      <c r="AF154" s="4687"/>
      <c r="AG154" s="4687"/>
      <c r="AH154" s="4688"/>
      <c r="AI154" s="4688"/>
      <c r="AJ154" s="4688"/>
      <c r="AK154" s="4688"/>
      <c r="AL154" s="4666">
        <f t="shared" si="52"/>
        <v>0</v>
      </c>
      <c r="AM154" s="4667">
        <f t="shared" si="53"/>
        <v>0</v>
      </c>
      <c r="AN154" s="4689">
        <f t="shared" si="54"/>
        <v>0</v>
      </c>
      <c r="AO154" s="4668" t="str">
        <f t="shared" si="55"/>
        <v/>
      </c>
      <c r="AP154" s="4679"/>
      <c r="AQ154" s="4528"/>
      <c r="AR154" s="4670">
        <f t="shared" si="56"/>
        <v>0</v>
      </c>
      <c r="AS154" s="4670">
        <f t="shared" si="57"/>
        <v>0</v>
      </c>
    </row>
    <row r="155" spans="1:45" s="4721" customFormat="1">
      <c r="A155" s="1135"/>
      <c r="C155" s="4659" t="s">
        <v>1917</v>
      </c>
      <c r="D155" s="4660" t="s">
        <v>1916</v>
      </c>
      <c r="E155" s="4651" t="s">
        <v>2032</v>
      </c>
      <c r="F155" s="4690" t="s">
        <v>2019</v>
      </c>
      <c r="G155" s="4653"/>
      <c r="H155" s="4654"/>
      <c r="I155" s="4654"/>
      <c r="J155" s="4654"/>
      <c r="K155" s="4654"/>
      <c r="L155" s="4654"/>
      <c r="M155" s="4654"/>
      <c r="N155" s="4654"/>
      <c r="O155" s="4654"/>
      <c r="P155" s="4654"/>
      <c r="Q155" s="4654"/>
      <c r="R155" s="4654"/>
      <c r="S155" s="4654"/>
      <c r="T155" s="4654"/>
      <c r="U155" s="4654"/>
      <c r="V155" s="4654"/>
      <c r="W155" s="4654"/>
      <c r="X155" s="4654"/>
      <c r="Y155" s="4654"/>
      <c r="Z155" s="4654"/>
      <c r="AA155" s="4654"/>
      <c r="AB155" s="4654"/>
      <c r="AC155" s="4654"/>
      <c r="AD155" s="4654"/>
      <c r="AE155" s="4654"/>
      <c r="AF155" s="4654"/>
      <c r="AG155" s="4654"/>
      <c r="AH155" s="4691"/>
      <c r="AI155" s="4691"/>
      <c r="AJ155" s="4691"/>
      <c r="AK155" s="4691"/>
      <c r="AL155" s="4692"/>
      <c r="AM155" s="4670"/>
      <c r="AN155" s="4693"/>
      <c r="AO155" s="4694"/>
      <c r="AP155" s="4679"/>
      <c r="AQ155" s="4528"/>
      <c r="AR155" s="4532"/>
      <c r="AS155" s="4532"/>
    </row>
    <row r="156" spans="1:45" s="4721" customFormat="1">
      <c r="A156" s="1135"/>
      <c r="C156" s="4671"/>
      <c r="D156" s="4672"/>
      <c r="E156" s="4695" t="s">
        <v>2033</v>
      </c>
      <c r="F156" s="4662"/>
      <c r="G156" s="4726"/>
      <c r="H156" s="4733"/>
      <c r="I156" s="4733"/>
      <c r="J156" s="4733"/>
      <c r="K156" s="4733"/>
      <c r="L156" s="4733"/>
      <c r="M156" s="4733"/>
      <c r="N156" s="4733"/>
      <c r="O156" s="4733"/>
      <c r="P156" s="4733"/>
      <c r="Q156" s="4733"/>
      <c r="R156" s="4733"/>
      <c r="S156" s="4733"/>
      <c r="T156" s="4733"/>
      <c r="U156" s="4733"/>
      <c r="V156" s="4733"/>
      <c r="W156" s="4733"/>
      <c r="X156" s="4733"/>
      <c r="Y156" s="4733"/>
      <c r="Z156" s="4733"/>
      <c r="AA156" s="4733"/>
      <c r="AB156" s="4733"/>
      <c r="AC156" s="4733"/>
      <c r="AD156" s="4733"/>
      <c r="AE156" s="4733"/>
      <c r="AF156" s="4733"/>
      <c r="AG156" s="4733"/>
      <c r="AH156" s="4733"/>
      <c r="AI156" s="4733"/>
      <c r="AJ156" s="4733"/>
      <c r="AK156" s="4733"/>
      <c r="AL156" s="4666">
        <f>IF(E156="","",COUNT($G$146:$AK$146)-AM156)</f>
        <v>0</v>
      </c>
      <c r="AM156" s="4667">
        <f>IF(E156="","",AR156+AS156)</f>
        <v>0</v>
      </c>
      <c r="AN156" s="4667">
        <f>IF(E156="","",COUNTIF(G156:AK156,"休"))</f>
        <v>0</v>
      </c>
      <c r="AO156" s="4668" t="str">
        <f>IF(E156="","",IFERROR(ROUND(AN156/AL156,3),""))</f>
        <v/>
      </c>
      <c r="AP156" s="4679"/>
      <c r="AQ156" s="4528"/>
      <c r="AR156" s="4670">
        <f>+COUNTIF(G156:AK156,"－")</f>
        <v>0</v>
      </c>
      <c r="AS156" s="4670">
        <f>+COUNTIF(G156:AK156,"外")</f>
        <v>0</v>
      </c>
    </row>
    <row r="157" spans="1:45" s="4721" customFormat="1">
      <c r="A157" s="1135"/>
      <c r="C157" s="4671"/>
      <c r="D157" s="4672"/>
      <c r="E157" s="4673" t="s">
        <v>2031</v>
      </c>
      <c r="F157" s="4696"/>
      <c r="G157" s="4735"/>
      <c r="H157" s="4687"/>
      <c r="I157" s="4699"/>
      <c r="J157" s="4699"/>
      <c r="K157" s="4687"/>
      <c r="L157" s="4687"/>
      <c r="M157" s="4687"/>
      <c r="N157" s="4687"/>
      <c r="O157" s="4687"/>
      <c r="P157" s="4699"/>
      <c r="Q157" s="4699"/>
      <c r="R157" s="4687"/>
      <c r="S157" s="4687"/>
      <c r="T157" s="4687"/>
      <c r="U157" s="4687"/>
      <c r="V157" s="4687"/>
      <c r="W157" s="4699"/>
      <c r="X157" s="4699"/>
      <c r="Y157" s="4687"/>
      <c r="Z157" s="4687"/>
      <c r="AA157" s="4687"/>
      <c r="AB157" s="4687"/>
      <c r="AC157" s="4687"/>
      <c r="AD157" s="4699"/>
      <c r="AE157" s="4699"/>
      <c r="AF157" s="4687"/>
      <c r="AG157" s="4687"/>
      <c r="AH157" s="4687"/>
      <c r="AI157" s="4687"/>
      <c r="AJ157" s="4687"/>
      <c r="AK157" s="4687"/>
      <c r="AL157" s="4666">
        <f>IF(E157="","",COUNT($G$146:$AK$146)-AM157)</f>
        <v>0</v>
      </c>
      <c r="AM157" s="4667">
        <f>IF(E157="","",AR157+AS157)</f>
        <v>0</v>
      </c>
      <c r="AN157" s="4667">
        <f>IF(E157="","",COUNTIF(G157:AK157,"休"))</f>
        <v>0</v>
      </c>
      <c r="AO157" s="4668" t="str">
        <f>IF(E157="","",IFERROR(ROUND(AN157/AL157,3),""))</f>
        <v/>
      </c>
      <c r="AP157" s="4679"/>
      <c r="AQ157" s="4528"/>
      <c r="AR157" s="4670">
        <f>+COUNTIF(G157:AK157,"－")</f>
        <v>0</v>
      </c>
      <c r="AS157" s="4670">
        <f>+COUNTIF(G157:AK157,"外")</f>
        <v>0</v>
      </c>
    </row>
    <row r="158" spans="1:45" s="4721" customFormat="1">
      <c r="A158" s="1135"/>
      <c r="C158" s="4671"/>
      <c r="D158" s="4672"/>
      <c r="E158" s="4528"/>
      <c r="F158" s="4696"/>
      <c r="G158" s="4728"/>
      <c r="H158" s="4675"/>
      <c r="I158" s="4675"/>
      <c r="J158" s="4675"/>
      <c r="K158" s="4675"/>
      <c r="L158" s="4675"/>
      <c r="M158" s="4675"/>
      <c r="N158" s="4675"/>
      <c r="O158" s="4675"/>
      <c r="P158" s="4675"/>
      <c r="Q158" s="4675"/>
      <c r="R158" s="4675"/>
      <c r="S158" s="4675"/>
      <c r="T158" s="4675"/>
      <c r="U158" s="4675"/>
      <c r="V158" s="4675"/>
      <c r="W158" s="4675"/>
      <c r="X158" s="4675"/>
      <c r="Y158" s="4675"/>
      <c r="Z158" s="4675"/>
      <c r="AA158" s="4675"/>
      <c r="AB158" s="4675"/>
      <c r="AC158" s="4675"/>
      <c r="AD158" s="4675"/>
      <c r="AE158" s="4675"/>
      <c r="AF158" s="4675"/>
      <c r="AG158" s="4675"/>
      <c r="AH158" s="4676"/>
      <c r="AI158" s="4676"/>
      <c r="AJ158" s="4676"/>
      <c r="AK158" s="4676"/>
      <c r="AL158" s="4666" t="str">
        <f>IF(E158="","",COUNT($G$146:$AK$146)-AM158)</f>
        <v/>
      </c>
      <c r="AM158" s="4667" t="str">
        <f>IF(E158="","",AR158+AS158)</f>
        <v/>
      </c>
      <c r="AN158" s="4667" t="str">
        <f>IF(E158="","",COUNTIF(G158:AK158,"休"))</f>
        <v/>
      </c>
      <c r="AO158" s="4668" t="str">
        <f>IF(E158="","",IFERROR(ROUND(AN158/AL158,3),""))</f>
        <v/>
      </c>
      <c r="AP158" s="4679"/>
      <c r="AQ158" s="4528"/>
      <c r="AR158" s="4670">
        <f>+COUNTIF(G158:AK158,"－")</f>
        <v>0</v>
      </c>
      <c r="AS158" s="4670">
        <f>+COUNTIF(G158:AK158,"外")</f>
        <v>0</v>
      </c>
    </row>
    <row r="159" spans="1:45" s="4721" customFormat="1">
      <c r="A159" s="1135"/>
      <c r="C159" s="4671"/>
      <c r="D159" s="4682"/>
      <c r="E159" s="4697"/>
      <c r="F159" s="4698"/>
      <c r="G159" s="4750"/>
      <c r="H159" s="4699"/>
      <c r="I159" s="4699"/>
      <c r="J159" s="4699"/>
      <c r="K159" s="4699"/>
      <c r="L159" s="4699"/>
      <c r="M159" s="4699"/>
      <c r="N159" s="4699"/>
      <c r="O159" s="4699"/>
      <c r="P159" s="4699"/>
      <c r="Q159" s="4699"/>
      <c r="R159" s="4699"/>
      <c r="S159" s="4699"/>
      <c r="T159" s="4699"/>
      <c r="U159" s="4699"/>
      <c r="V159" s="4699"/>
      <c r="W159" s="4699"/>
      <c r="X159" s="4699"/>
      <c r="Y159" s="4699"/>
      <c r="Z159" s="4699"/>
      <c r="AA159" s="4699"/>
      <c r="AB159" s="4699"/>
      <c r="AC159" s="4699"/>
      <c r="AD159" s="4699"/>
      <c r="AE159" s="4699"/>
      <c r="AF159" s="4699"/>
      <c r="AG159" s="4699"/>
      <c r="AH159" s="4665"/>
      <c r="AI159" s="4665"/>
      <c r="AJ159" s="4665"/>
      <c r="AK159" s="4665"/>
      <c r="AL159" s="4666" t="str">
        <f>IF(E159="","",COUNT($G$146:$AK$146)-AM159)</f>
        <v/>
      </c>
      <c r="AM159" s="4667" t="str">
        <f>IF(E159="","",AR159+AS159)</f>
        <v/>
      </c>
      <c r="AN159" s="4667" t="str">
        <f>IF(E159="","",COUNTIF(G159:AK159,"休"))</f>
        <v/>
      </c>
      <c r="AO159" s="4668" t="str">
        <f>IF(E159="","",IFERROR(ROUND(AN159/AL159,3),""))</f>
        <v/>
      </c>
      <c r="AP159" s="4679"/>
      <c r="AQ159" s="4528"/>
      <c r="AR159" s="4670">
        <f>+COUNTIF(G159:AK159,"－")</f>
        <v>0</v>
      </c>
      <c r="AS159" s="4670">
        <f>+COUNTIF(G159:AK159,"外")</f>
        <v>0</v>
      </c>
    </row>
    <row r="160" spans="1:45" s="4721" customFormat="1">
      <c r="A160" s="1135"/>
      <c r="C160" s="4671"/>
      <c r="D160" s="4660" t="s">
        <v>1915</v>
      </c>
      <c r="E160" s="4651" t="s">
        <v>2032</v>
      </c>
      <c r="F160" s="4700" t="s">
        <v>2019</v>
      </c>
      <c r="G160" s="4653"/>
      <c r="H160" s="4654"/>
      <c r="I160" s="4654"/>
      <c r="J160" s="4654"/>
      <c r="K160" s="4654"/>
      <c r="L160" s="4654"/>
      <c r="M160" s="4654"/>
      <c r="N160" s="4654"/>
      <c r="O160" s="4654"/>
      <c r="P160" s="4654"/>
      <c r="Q160" s="4654"/>
      <c r="R160" s="4654"/>
      <c r="S160" s="4654"/>
      <c r="T160" s="4654"/>
      <c r="U160" s="4654"/>
      <c r="V160" s="4654"/>
      <c r="W160" s="4654"/>
      <c r="X160" s="4654"/>
      <c r="Y160" s="4654"/>
      <c r="Z160" s="4654"/>
      <c r="AA160" s="4654"/>
      <c r="AB160" s="4654"/>
      <c r="AC160" s="4654"/>
      <c r="AD160" s="4654"/>
      <c r="AE160" s="4654"/>
      <c r="AF160" s="4654"/>
      <c r="AG160" s="4654"/>
      <c r="AH160" s="4691"/>
      <c r="AI160" s="4691"/>
      <c r="AJ160" s="4691"/>
      <c r="AK160" s="4691"/>
      <c r="AL160" s="4692"/>
      <c r="AM160" s="4670"/>
      <c r="AN160" s="4701"/>
      <c r="AO160" s="4694"/>
      <c r="AP160" s="4679"/>
      <c r="AQ160" s="4528"/>
      <c r="AR160" s="4532"/>
      <c r="AS160" s="4532"/>
    </row>
    <row r="161" spans="1:45" s="4721" customFormat="1">
      <c r="A161" s="1135"/>
      <c r="C161" s="4671"/>
      <c r="D161" s="4672"/>
      <c r="E161" s="4702" t="s">
        <v>2031</v>
      </c>
      <c r="F161" s="4662"/>
      <c r="G161" s="4663"/>
      <c r="H161" s="4664"/>
      <c r="I161" s="4664"/>
      <c r="J161" s="4733"/>
      <c r="K161" s="4733"/>
      <c r="L161" s="4664"/>
      <c r="M161" s="4664"/>
      <c r="N161" s="4664"/>
      <c r="O161" s="4664"/>
      <c r="P161" s="4733"/>
      <c r="Q161" s="4733"/>
      <c r="R161" s="4664"/>
      <c r="S161" s="4664"/>
      <c r="T161" s="4664"/>
      <c r="U161" s="4664"/>
      <c r="V161" s="4733"/>
      <c r="W161" s="4733"/>
      <c r="X161" s="4664"/>
      <c r="Y161" s="4664"/>
      <c r="Z161" s="4664"/>
      <c r="AA161" s="4664"/>
      <c r="AB161" s="4733"/>
      <c r="AC161" s="4733"/>
      <c r="AD161" s="4664"/>
      <c r="AE161" s="4664"/>
      <c r="AF161" s="4664"/>
      <c r="AG161" s="4664"/>
      <c r="AH161" s="4733"/>
      <c r="AI161" s="4733"/>
      <c r="AJ161" s="4664"/>
      <c r="AK161" s="4664"/>
      <c r="AL161" s="4666">
        <f>IF(E161="","",COUNT($G$146:$AK$146)-AM161)</f>
        <v>0</v>
      </c>
      <c r="AM161" s="4667">
        <f>IF(E161="","",AR161+AS161)</f>
        <v>0</v>
      </c>
      <c r="AN161" s="4667">
        <f>IF(E161="","",COUNTIF(G161:AK161,"休"))</f>
        <v>0</v>
      </c>
      <c r="AO161" s="4668" t="str">
        <f>IF(E161="","",IFERROR(ROUND(AN161/AL161,3),""))</f>
        <v/>
      </c>
      <c r="AP161" s="4679"/>
      <c r="AQ161" s="4528"/>
      <c r="AR161" s="4670">
        <f>+COUNTIF(G161:AK161,"－")</f>
        <v>0</v>
      </c>
      <c r="AS161" s="4670">
        <f>+COUNTIF(G161:AK161,"外")</f>
        <v>0</v>
      </c>
    </row>
    <row r="162" spans="1:45" s="4721" customFormat="1">
      <c r="A162" s="1135"/>
      <c r="C162" s="4671"/>
      <c r="D162" s="4672"/>
      <c r="E162" s="4528"/>
      <c r="F162" s="4696"/>
      <c r="G162" s="4674"/>
      <c r="H162" s="4675"/>
      <c r="I162" s="4675"/>
      <c r="J162" s="4675"/>
      <c r="K162" s="4675"/>
      <c r="L162" s="4675"/>
      <c r="M162" s="4675"/>
      <c r="N162" s="4675"/>
      <c r="O162" s="4675"/>
      <c r="P162" s="4675"/>
      <c r="Q162" s="4675"/>
      <c r="R162" s="4675"/>
      <c r="S162" s="4675"/>
      <c r="T162" s="4675"/>
      <c r="U162" s="4675"/>
      <c r="V162" s="4675"/>
      <c r="W162" s="4675"/>
      <c r="X162" s="4675"/>
      <c r="Y162" s="4675"/>
      <c r="Z162" s="4675"/>
      <c r="AA162" s="4675"/>
      <c r="AB162" s="4675"/>
      <c r="AC162" s="4675"/>
      <c r="AD162" s="4675"/>
      <c r="AE162" s="4675"/>
      <c r="AF162" s="4675"/>
      <c r="AG162" s="4675"/>
      <c r="AH162" s="4676"/>
      <c r="AI162" s="4676"/>
      <c r="AJ162" s="4676"/>
      <c r="AK162" s="4676"/>
      <c r="AL162" s="4666" t="str">
        <f>IF(E162="","",COUNT($G$146:$AK$146)-AM162)</f>
        <v/>
      </c>
      <c r="AM162" s="4667" t="str">
        <f>IF(E162="","",AR162+AS162)</f>
        <v/>
      </c>
      <c r="AN162" s="4667" t="str">
        <f>IF(E162="","",COUNTIF(G162:AK162,"休"))</f>
        <v/>
      </c>
      <c r="AO162" s="4668" t="str">
        <f>IF(E162="","",IFERROR(ROUND(AN162/AL162,3),""))</f>
        <v/>
      </c>
      <c r="AP162" s="4679"/>
      <c r="AQ162" s="4528"/>
      <c r="AR162" s="4670">
        <f>+COUNTIF(G162:AK162,"－")</f>
        <v>0</v>
      </c>
      <c r="AS162" s="4670">
        <f>+COUNTIF(G162:AK162,"外")</f>
        <v>0</v>
      </c>
    </row>
    <row r="163" spans="1:45" s="4721" customFormat="1">
      <c r="A163" s="1135"/>
      <c r="C163" s="4671"/>
      <c r="D163" s="4672"/>
      <c r="E163" s="4704"/>
      <c r="F163" s="4696"/>
      <c r="G163" s="4674"/>
      <c r="H163" s="4675"/>
      <c r="I163" s="4675"/>
      <c r="J163" s="4675"/>
      <c r="K163" s="4675"/>
      <c r="L163" s="4675"/>
      <c r="M163" s="4675"/>
      <c r="N163" s="4675"/>
      <c r="O163" s="4675"/>
      <c r="P163" s="4675"/>
      <c r="Q163" s="4675"/>
      <c r="R163" s="4675"/>
      <c r="S163" s="4675"/>
      <c r="T163" s="4675"/>
      <c r="U163" s="4675"/>
      <c r="V163" s="4675"/>
      <c r="W163" s="4675"/>
      <c r="X163" s="4675"/>
      <c r="Y163" s="4675"/>
      <c r="Z163" s="4675"/>
      <c r="AA163" s="4675"/>
      <c r="AB163" s="4675"/>
      <c r="AC163" s="4675"/>
      <c r="AD163" s="4675"/>
      <c r="AE163" s="4675"/>
      <c r="AF163" s="4675"/>
      <c r="AG163" s="4675"/>
      <c r="AH163" s="4676"/>
      <c r="AI163" s="4676"/>
      <c r="AJ163" s="4676"/>
      <c r="AK163" s="4676"/>
      <c r="AL163" s="4666" t="str">
        <f>IF(E163="","",COUNT($G$146:$AK$146)-AM163)</f>
        <v/>
      </c>
      <c r="AM163" s="4667" t="str">
        <f>IF(E163="","",AR163+AS163)</f>
        <v/>
      </c>
      <c r="AN163" s="4667" t="str">
        <f>IF(E163="","",COUNTIF(G163:AK163,"休"))</f>
        <v/>
      </c>
      <c r="AO163" s="4668" t="str">
        <f>IF(E163="","",IFERROR(ROUND(AN163/AL163,3),""))</f>
        <v/>
      </c>
      <c r="AP163" s="4679"/>
      <c r="AQ163" s="4528"/>
      <c r="AR163" s="4670">
        <f>+COUNTIF(G163:AK163,"－")</f>
        <v>0</v>
      </c>
      <c r="AS163" s="4670">
        <f>+COUNTIF(G163:AK163,"外")</f>
        <v>0</v>
      </c>
    </row>
    <row r="164" spans="1:45" s="4721" customFormat="1" ht="14.25" thickBot="1">
      <c r="A164" s="1135"/>
      <c r="C164" s="4681"/>
      <c r="D164" s="4682"/>
      <c r="E164" s="4697"/>
      <c r="F164" s="4698"/>
      <c r="G164" s="4749"/>
      <c r="H164" s="4686"/>
      <c r="I164" s="4686"/>
      <c r="J164" s="4686"/>
      <c r="K164" s="4686"/>
      <c r="L164" s="4686"/>
      <c r="M164" s="4686"/>
      <c r="N164" s="4686"/>
      <c r="O164" s="4686"/>
      <c r="P164" s="4686"/>
      <c r="Q164" s="4686"/>
      <c r="R164" s="4686"/>
      <c r="S164" s="4686"/>
      <c r="T164" s="4686"/>
      <c r="U164" s="4686"/>
      <c r="V164" s="4686"/>
      <c r="W164" s="4686"/>
      <c r="X164" s="4686"/>
      <c r="Y164" s="4686"/>
      <c r="Z164" s="4686"/>
      <c r="AA164" s="4686"/>
      <c r="AB164" s="4686"/>
      <c r="AC164" s="4686"/>
      <c r="AD164" s="4686"/>
      <c r="AE164" s="4686"/>
      <c r="AF164" s="4686"/>
      <c r="AG164" s="4686"/>
      <c r="AH164" s="4706"/>
      <c r="AI164" s="4706"/>
      <c r="AJ164" s="4706"/>
      <c r="AK164" s="4706"/>
      <c r="AL164" s="4707" t="str">
        <f>IF(E164="","",COUNT($G$146:$AK$146)-AM164)</f>
        <v/>
      </c>
      <c r="AM164" s="4689" t="str">
        <f>IF(E164="","",AR164+AS164)</f>
        <v/>
      </c>
      <c r="AN164" s="4689" t="str">
        <f>IF(E164="","",COUNTIF(G164:AK164,"休"))</f>
        <v/>
      </c>
      <c r="AO164" s="4668" t="str">
        <f>IF(E164="","",IFERROR(ROUND(AN164/AL164,3),""))</f>
        <v/>
      </c>
      <c r="AP164" s="4709"/>
      <c r="AQ164" s="4528"/>
      <c r="AR164" s="4670">
        <f>+COUNTIF(G164:AK164,"－")</f>
        <v>0</v>
      </c>
      <c r="AS164" s="4670">
        <f>+COUNTIF(G164:AK164,"外")</f>
        <v>0</v>
      </c>
    </row>
    <row r="165" spans="1:45" ht="14.25" thickBot="1">
      <c r="C165" s="4710"/>
      <c r="D165" s="4711"/>
      <c r="E165" s="4704"/>
      <c r="F165" s="4623"/>
      <c r="G165" s="4665"/>
      <c r="H165" s="4665"/>
      <c r="I165" s="4665"/>
      <c r="J165" s="4665"/>
      <c r="K165" s="4665"/>
      <c r="L165" s="4665"/>
      <c r="M165" s="4665"/>
      <c r="N165" s="4665"/>
      <c r="O165" s="4665"/>
      <c r="P165" s="4665"/>
      <c r="Q165" s="4665"/>
      <c r="R165" s="4665"/>
      <c r="S165" s="4665"/>
      <c r="T165" s="4665"/>
      <c r="U165" s="4665"/>
      <c r="V165" s="4665"/>
      <c r="W165" s="4665"/>
      <c r="X165" s="4665"/>
      <c r="Y165" s="4665"/>
      <c r="Z165" s="4665"/>
      <c r="AA165" s="4665"/>
      <c r="AB165" s="4665"/>
      <c r="AC165" s="4665"/>
      <c r="AD165" s="4665"/>
      <c r="AE165" s="4665"/>
      <c r="AF165" s="4665"/>
      <c r="AG165" s="4665"/>
      <c r="AH165" s="4665"/>
      <c r="AI165" s="4665"/>
      <c r="AJ165" s="4665"/>
      <c r="AK165" s="4665"/>
      <c r="AL165" s="4712"/>
      <c r="AM165" s="4713"/>
      <c r="AO165" s="4714" t="s">
        <v>2018</v>
      </c>
      <c r="AP165" s="4715" t="e">
        <f>IF(AP149&gt;=0.285,"OK","NG")</f>
        <v>#DIV/0!</v>
      </c>
      <c r="AR165" s="4713"/>
      <c r="AS165" s="4713"/>
    </row>
    <row r="166" spans="1:45">
      <c r="C166" s="4710"/>
      <c r="D166" s="4711"/>
      <c r="E166" s="4704"/>
      <c r="F166" s="4623"/>
      <c r="G166" s="4665"/>
      <c r="H166" s="4665"/>
      <c r="I166" s="4665"/>
      <c r="J166" s="4665"/>
      <c r="K166" s="4665"/>
      <c r="L166" s="4665"/>
      <c r="M166" s="4665"/>
      <c r="N166" s="4665"/>
      <c r="O166" s="4665"/>
      <c r="P166" s="4665"/>
      <c r="Q166" s="4665"/>
      <c r="R166" s="4665"/>
      <c r="S166" s="4665"/>
      <c r="T166" s="4665"/>
      <c r="U166" s="4665"/>
      <c r="V166" s="4665"/>
      <c r="W166" s="4665"/>
      <c r="X166" s="4665"/>
      <c r="Y166" s="4665"/>
      <c r="Z166" s="4665"/>
      <c r="AA166" s="4665"/>
      <c r="AB166" s="4665"/>
      <c r="AC166" s="4665"/>
      <c r="AD166" s="4665"/>
      <c r="AE166" s="4665"/>
      <c r="AF166" s="4665"/>
      <c r="AG166" s="4665"/>
      <c r="AH166" s="4665"/>
      <c r="AI166" s="4665"/>
      <c r="AJ166" s="4665"/>
      <c r="AK166" s="4665"/>
      <c r="AL166" s="4712"/>
      <c r="AM166" s="4713"/>
      <c r="AO166" s="4753"/>
      <c r="AP166" s="4668"/>
      <c r="AR166" s="4713"/>
      <c r="AS166" s="4713"/>
    </row>
    <row r="167" spans="1:45" hidden="1">
      <c r="G167" s="4529" t="e">
        <f>YEAR(G170)</f>
        <v>#VALUE!</v>
      </c>
      <c r="H167" s="4529" t="e">
        <f>MONTH(G170)</f>
        <v>#VALUE!</v>
      </c>
    </row>
    <row r="168" spans="1:45">
      <c r="C168" s="4624"/>
      <c r="D168" s="4625"/>
      <c r="E168" s="4626"/>
      <c r="F168" s="4717" t="s">
        <v>2022</v>
      </c>
      <c r="G168" s="4628" t="e">
        <f>G170</f>
        <v>#VALUE!</v>
      </c>
      <c r="H168" s="4629"/>
      <c r="I168" s="4629"/>
      <c r="J168" s="4629"/>
      <c r="K168" s="4629"/>
      <c r="L168" s="4629"/>
      <c r="M168" s="4629"/>
      <c r="N168" s="4629"/>
      <c r="O168" s="4629"/>
      <c r="P168" s="4629"/>
      <c r="Q168" s="4629"/>
      <c r="R168" s="4629"/>
      <c r="S168" s="4629"/>
      <c r="T168" s="4629"/>
      <c r="U168" s="4629"/>
      <c r="V168" s="4629"/>
      <c r="W168" s="4629"/>
      <c r="X168" s="4629"/>
      <c r="Y168" s="4629"/>
      <c r="Z168" s="4629"/>
      <c r="AA168" s="4629"/>
      <c r="AB168" s="4629"/>
      <c r="AC168" s="4629"/>
      <c r="AD168" s="4629"/>
      <c r="AE168" s="4629"/>
      <c r="AF168" s="4629"/>
      <c r="AG168" s="4629"/>
      <c r="AH168" s="4629"/>
      <c r="AI168" s="4629"/>
      <c r="AJ168" s="4629"/>
      <c r="AK168" s="4629"/>
      <c r="AL168" s="4739" t="s">
        <v>2045</v>
      </c>
      <c r="AM168" s="4740" t="s">
        <v>2044</v>
      </c>
      <c r="AN168" s="4741" t="s">
        <v>1920</v>
      </c>
      <c r="AO168" s="4553" t="s">
        <v>2043</v>
      </c>
      <c r="AP168" s="4551" t="s">
        <v>2042</v>
      </c>
      <c r="AR168" s="4631" t="s">
        <v>1950</v>
      </c>
      <c r="AS168" s="4631" t="s">
        <v>1951</v>
      </c>
    </row>
    <row r="169" spans="1:45" ht="13.5" hidden="1" customHeight="1">
      <c r="C169" s="4632"/>
      <c r="D169" s="4633"/>
      <c r="E169" s="4634"/>
      <c r="F169" s="4718"/>
      <c r="G169" s="4640" t="e">
        <f>DATE($G167,$H167,1)</f>
        <v>#VALUE!</v>
      </c>
      <c r="H169" s="4640" t="e">
        <f t="shared" ref="H169:AK169" si="58">G169+1</f>
        <v>#VALUE!</v>
      </c>
      <c r="I169" s="4640" t="e">
        <f t="shared" si="58"/>
        <v>#VALUE!</v>
      </c>
      <c r="J169" s="4640" t="e">
        <f t="shared" si="58"/>
        <v>#VALUE!</v>
      </c>
      <c r="K169" s="4640" t="e">
        <f t="shared" si="58"/>
        <v>#VALUE!</v>
      </c>
      <c r="L169" s="4640" t="e">
        <f t="shared" si="58"/>
        <v>#VALUE!</v>
      </c>
      <c r="M169" s="4640" t="e">
        <f t="shared" si="58"/>
        <v>#VALUE!</v>
      </c>
      <c r="N169" s="4640" t="e">
        <f t="shared" si="58"/>
        <v>#VALUE!</v>
      </c>
      <c r="O169" s="4640" t="e">
        <f t="shared" si="58"/>
        <v>#VALUE!</v>
      </c>
      <c r="P169" s="4640" t="e">
        <f t="shared" si="58"/>
        <v>#VALUE!</v>
      </c>
      <c r="Q169" s="4640" t="e">
        <f t="shared" si="58"/>
        <v>#VALUE!</v>
      </c>
      <c r="R169" s="4640" t="e">
        <f t="shared" si="58"/>
        <v>#VALUE!</v>
      </c>
      <c r="S169" s="4640" t="e">
        <f t="shared" si="58"/>
        <v>#VALUE!</v>
      </c>
      <c r="T169" s="4640" t="e">
        <f t="shared" si="58"/>
        <v>#VALUE!</v>
      </c>
      <c r="U169" s="4640" t="e">
        <f t="shared" si="58"/>
        <v>#VALUE!</v>
      </c>
      <c r="V169" s="4640" t="e">
        <f t="shared" si="58"/>
        <v>#VALUE!</v>
      </c>
      <c r="W169" s="4640" t="e">
        <f t="shared" si="58"/>
        <v>#VALUE!</v>
      </c>
      <c r="X169" s="4640" t="e">
        <f t="shared" si="58"/>
        <v>#VALUE!</v>
      </c>
      <c r="Y169" s="4640" t="e">
        <f t="shared" si="58"/>
        <v>#VALUE!</v>
      </c>
      <c r="Z169" s="4640" t="e">
        <f t="shared" si="58"/>
        <v>#VALUE!</v>
      </c>
      <c r="AA169" s="4640" t="e">
        <f t="shared" si="58"/>
        <v>#VALUE!</v>
      </c>
      <c r="AB169" s="4640" t="e">
        <f t="shared" si="58"/>
        <v>#VALUE!</v>
      </c>
      <c r="AC169" s="4640" t="e">
        <f t="shared" si="58"/>
        <v>#VALUE!</v>
      </c>
      <c r="AD169" s="4640" t="e">
        <f t="shared" si="58"/>
        <v>#VALUE!</v>
      </c>
      <c r="AE169" s="4640" t="e">
        <f t="shared" si="58"/>
        <v>#VALUE!</v>
      </c>
      <c r="AF169" s="4640" t="e">
        <f t="shared" si="58"/>
        <v>#VALUE!</v>
      </c>
      <c r="AG169" s="4640" t="e">
        <f t="shared" si="58"/>
        <v>#VALUE!</v>
      </c>
      <c r="AH169" s="4640" t="e">
        <f t="shared" si="58"/>
        <v>#VALUE!</v>
      </c>
      <c r="AI169" s="4640" t="e">
        <f t="shared" si="58"/>
        <v>#VALUE!</v>
      </c>
      <c r="AJ169" s="4640" t="e">
        <f t="shared" si="58"/>
        <v>#VALUE!</v>
      </c>
      <c r="AK169" s="4640" t="e">
        <f t="shared" si="58"/>
        <v>#VALUE!</v>
      </c>
      <c r="AL169" s="4742"/>
      <c r="AM169" s="4743"/>
      <c r="AN169" s="4744"/>
      <c r="AO169" s="4553"/>
      <c r="AP169" s="4551"/>
      <c r="AR169" s="4631"/>
      <c r="AS169" s="4631"/>
    </row>
    <row r="170" spans="1:45">
      <c r="C170" s="4632"/>
      <c r="D170" s="4633"/>
      <c r="E170" s="4634"/>
      <c r="F170" s="4719" t="s">
        <v>1655</v>
      </c>
      <c r="G170" s="4720" t="e">
        <f>IF(EDATE(G145,1)&gt;$G$7,"",EDATE(G145,1))</f>
        <v>#VALUE!</v>
      </c>
      <c r="H170" s="4640" t="e">
        <f t="shared" ref="H170:AK170" si="59">IF(H169&gt;$G$7,"",IF(G170=EOMONTH(DATE($G167,$H167,1),0),"",IF(G170="","",G170+1)))</f>
        <v>#VALUE!</v>
      </c>
      <c r="I170" s="4640" t="e">
        <f t="shared" si="59"/>
        <v>#VALUE!</v>
      </c>
      <c r="J170" s="4640" t="e">
        <f t="shared" si="59"/>
        <v>#VALUE!</v>
      </c>
      <c r="K170" s="4640" t="e">
        <f t="shared" si="59"/>
        <v>#VALUE!</v>
      </c>
      <c r="L170" s="4640" t="e">
        <f t="shared" si="59"/>
        <v>#VALUE!</v>
      </c>
      <c r="M170" s="4640" t="e">
        <f t="shared" si="59"/>
        <v>#VALUE!</v>
      </c>
      <c r="N170" s="4640" t="e">
        <f t="shared" si="59"/>
        <v>#VALUE!</v>
      </c>
      <c r="O170" s="4640" t="e">
        <f t="shared" si="59"/>
        <v>#VALUE!</v>
      </c>
      <c r="P170" s="4640" t="e">
        <f t="shared" si="59"/>
        <v>#VALUE!</v>
      </c>
      <c r="Q170" s="4640" t="e">
        <f t="shared" si="59"/>
        <v>#VALUE!</v>
      </c>
      <c r="R170" s="4640" t="e">
        <f t="shared" si="59"/>
        <v>#VALUE!</v>
      </c>
      <c r="S170" s="4640" t="e">
        <f t="shared" si="59"/>
        <v>#VALUE!</v>
      </c>
      <c r="T170" s="4640" t="e">
        <f t="shared" si="59"/>
        <v>#VALUE!</v>
      </c>
      <c r="U170" s="4640" t="e">
        <f t="shared" si="59"/>
        <v>#VALUE!</v>
      </c>
      <c r="V170" s="4640" t="e">
        <f t="shared" si="59"/>
        <v>#VALUE!</v>
      </c>
      <c r="W170" s="4640" t="e">
        <f t="shared" si="59"/>
        <v>#VALUE!</v>
      </c>
      <c r="X170" s="4640" t="e">
        <f t="shared" si="59"/>
        <v>#VALUE!</v>
      </c>
      <c r="Y170" s="4640" t="e">
        <f t="shared" si="59"/>
        <v>#VALUE!</v>
      </c>
      <c r="Z170" s="4640" t="e">
        <f t="shared" si="59"/>
        <v>#VALUE!</v>
      </c>
      <c r="AA170" s="4640" t="e">
        <f t="shared" si="59"/>
        <v>#VALUE!</v>
      </c>
      <c r="AB170" s="4640" t="e">
        <f t="shared" si="59"/>
        <v>#VALUE!</v>
      </c>
      <c r="AC170" s="4640" t="e">
        <f t="shared" si="59"/>
        <v>#VALUE!</v>
      </c>
      <c r="AD170" s="4640" t="e">
        <f t="shared" si="59"/>
        <v>#VALUE!</v>
      </c>
      <c r="AE170" s="4640" t="e">
        <f t="shared" si="59"/>
        <v>#VALUE!</v>
      </c>
      <c r="AF170" s="4640" t="e">
        <f t="shared" si="59"/>
        <v>#VALUE!</v>
      </c>
      <c r="AG170" s="4640" t="e">
        <f t="shared" si="59"/>
        <v>#VALUE!</v>
      </c>
      <c r="AH170" s="4640" t="e">
        <f t="shared" si="59"/>
        <v>#VALUE!</v>
      </c>
      <c r="AI170" s="4640" t="e">
        <f t="shared" si="59"/>
        <v>#VALUE!</v>
      </c>
      <c r="AJ170" s="4640" t="e">
        <f t="shared" si="59"/>
        <v>#VALUE!</v>
      </c>
      <c r="AK170" s="4640" t="e">
        <f t="shared" si="59"/>
        <v>#VALUE!</v>
      </c>
      <c r="AL170" s="4742"/>
      <c r="AM170" s="4743"/>
      <c r="AN170" s="4744"/>
      <c r="AO170" s="4553"/>
      <c r="AP170" s="4551"/>
      <c r="AR170" s="4631"/>
      <c r="AS170" s="4631"/>
    </row>
    <row r="171" spans="1:45" s="4721" customFormat="1">
      <c r="A171" s="1135"/>
      <c r="C171" s="4642"/>
      <c r="D171" s="4643"/>
      <c r="E171" s="4644"/>
      <c r="F171" s="4722" t="s">
        <v>1905</v>
      </c>
      <c r="G171" s="4723" t="str">
        <f t="shared" ref="G171:AK171" si="60">IFERROR(TEXT(WEEKDAY(+G170),"aaa"),"")</f>
        <v/>
      </c>
      <c r="H171" s="4723" t="str">
        <f t="shared" si="60"/>
        <v/>
      </c>
      <c r="I171" s="4723" t="str">
        <f t="shared" si="60"/>
        <v/>
      </c>
      <c r="J171" s="4723" t="str">
        <f t="shared" si="60"/>
        <v/>
      </c>
      <c r="K171" s="4723" t="str">
        <f t="shared" si="60"/>
        <v/>
      </c>
      <c r="L171" s="4723" t="str">
        <f t="shared" si="60"/>
        <v/>
      </c>
      <c r="M171" s="4723" t="str">
        <f t="shared" si="60"/>
        <v/>
      </c>
      <c r="N171" s="4723" t="str">
        <f t="shared" si="60"/>
        <v/>
      </c>
      <c r="O171" s="4723" t="str">
        <f t="shared" si="60"/>
        <v/>
      </c>
      <c r="P171" s="4723" t="str">
        <f t="shared" si="60"/>
        <v/>
      </c>
      <c r="Q171" s="4723" t="str">
        <f t="shared" si="60"/>
        <v/>
      </c>
      <c r="R171" s="4723" t="str">
        <f t="shared" si="60"/>
        <v/>
      </c>
      <c r="S171" s="4723" t="str">
        <f t="shared" si="60"/>
        <v/>
      </c>
      <c r="T171" s="4723" t="str">
        <f t="shared" si="60"/>
        <v/>
      </c>
      <c r="U171" s="4723" t="str">
        <f t="shared" si="60"/>
        <v/>
      </c>
      <c r="V171" s="4723" t="str">
        <f t="shared" si="60"/>
        <v/>
      </c>
      <c r="W171" s="4723" t="str">
        <f t="shared" si="60"/>
        <v/>
      </c>
      <c r="X171" s="4723" t="str">
        <f t="shared" si="60"/>
        <v/>
      </c>
      <c r="Y171" s="4723" t="str">
        <f t="shared" si="60"/>
        <v/>
      </c>
      <c r="Z171" s="4723" t="str">
        <f t="shared" si="60"/>
        <v/>
      </c>
      <c r="AA171" s="4723" t="str">
        <f t="shared" si="60"/>
        <v/>
      </c>
      <c r="AB171" s="4723" t="str">
        <f t="shared" si="60"/>
        <v/>
      </c>
      <c r="AC171" s="4723" t="str">
        <f t="shared" si="60"/>
        <v/>
      </c>
      <c r="AD171" s="4723" t="str">
        <f t="shared" si="60"/>
        <v/>
      </c>
      <c r="AE171" s="4723" t="str">
        <f t="shared" si="60"/>
        <v/>
      </c>
      <c r="AF171" s="4723" t="str">
        <f t="shared" si="60"/>
        <v/>
      </c>
      <c r="AG171" s="4723" t="str">
        <f t="shared" si="60"/>
        <v/>
      </c>
      <c r="AH171" s="4723" t="str">
        <f t="shared" si="60"/>
        <v/>
      </c>
      <c r="AI171" s="4723" t="str">
        <f t="shared" si="60"/>
        <v/>
      </c>
      <c r="AJ171" s="4723" t="str">
        <f t="shared" si="60"/>
        <v/>
      </c>
      <c r="AK171" s="4723" t="str">
        <f t="shared" si="60"/>
        <v/>
      </c>
      <c r="AL171" s="4742"/>
      <c r="AM171" s="4743"/>
      <c r="AN171" s="4744"/>
      <c r="AO171" s="4553"/>
      <c r="AP171" s="4551"/>
      <c r="AQ171" s="4528"/>
      <c r="AR171" s="4631"/>
      <c r="AS171" s="4631"/>
    </row>
    <row r="172" spans="1:45" s="4721" customFormat="1" ht="21" customHeight="1">
      <c r="A172" s="1135"/>
      <c r="C172" s="4724" t="s">
        <v>2041</v>
      </c>
      <c r="D172" s="4725" t="s">
        <v>2050</v>
      </c>
      <c r="E172" s="4651" t="s">
        <v>2051</v>
      </c>
      <c r="F172" s="4652" t="s">
        <v>2019</v>
      </c>
      <c r="G172" s="4653"/>
      <c r="H172" s="4654"/>
      <c r="I172" s="4654"/>
      <c r="J172" s="4654"/>
      <c r="K172" s="4654"/>
      <c r="L172" s="4654"/>
      <c r="M172" s="4654"/>
      <c r="N172" s="4654"/>
      <c r="O172" s="4654"/>
      <c r="P172" s="4654"/>
      <c r="Q172" s="4654"/>
      <c r="R172" s="4654"/>
      <c r="S172" s="4654"/>
      <c r="T172" s="4654"/>
      <c r="U172" s="4654"/>
      <c r="V172" s="4654"/>
      <c r="W172" s="4654"/>
      <c r="X172" s="4654"/>
      <c r="Y172" s="4654"/>
      <c r="Z172" s="4654"/>
      <c r="AA172" s="4654"/>
      <c r="AB172" s="4654"/>
      <c r="AC172" s="4654"/>
      <c r="AD172" s="4654"/>
      <c r="AE172" s="4654"/>
      <c r="AF172" s="4654"/>
      <c r="AG172" s="4654"/>
      <c r="AH172" s="4691"/>
      <c r="AI172" s="4691"/>
      <c r="AJ172" s="4691"/>
      <c r="AK172" s="4691"/>
      <c r="AL172" s="4745"/>
      <c r="AM172" s="4746"/>
      <c r="AN172" s="4747"/>
      <c r="AO172" s="4656" t="s">
        <v>1948</v>
      </c>
      <c r="AP172" s="4655" t="s">
        <v>1949</v>
      </c>
      <c r="AQ172" s="4528"/>
      <c r="AR172" s="4657"/>
      <c r="AS172" s="4657"/>
    </row>
    <row r="173" spans="1:45" s="4721" customFormat="1" ht="13.5" customHeight="1">
      <c r="A173" s="1135"/>
      <c r="C173" s="4659" t="s">
        <v>1919</v>
      </c>
      <c r="D173" s="4660" t="s">
        <v>1918</v>
      </c>
      <c r="E173" s="4661" t="s">
        <v>2033</v>
      </c>
      <c r="F173" s="4662"/>
      <c r="G173" s="4663"/>
      <c r="H173" s="4664"/>
      <c r="I173" s="4664"/>
      <c r="J173" s="4664"/>
      <c r="K173" s="4733"/>
      <c r="L173" s="4733"/>
      <c r="M173" s="4733"/>
      <c r="N173" s="4733"/>
      <c r="O173" s="4664"/>
      <c r="P173" s="4664"/>
      <c r="Q173" s="4733"/>
      <c r="R173" s="4733"/>
      <c r="S173" s="4733"/>
      <c r="T173" s="4733"/>
      <c r="U173" s="4733"/>
      <c r="V173" s="4664"/>
      <c r="W173" s="4664"/>
      <c r="X173" s="4733"/>
      <c r="Y173" s="4733"/>
      <c r="Z173" s="4733"/>
      <c r="AA173" s="4733"/>
      <c r="AB173" s="4733"/>
      <c r="AC173" s="4664"/>
      <c r="AD173" s="4664"/>
      <c r="AE173" s="4733"/>
      <c r="AF173" s="4733"/>
      <c r="AG173" s="4733"/>
      <c r="AH173" s="4733"/>
      <c r="AI173" s="4733"/>
      <c r="AJ173" s="4733"/>
      <c r="AK173" s="4748"/>
      <c r="AL173" s="4666">
        <f t="shared" ref="AL173:AL178" si="61">IF(E173="","",COUNT($G$170:$AK$170)-AM173)</f>
        <v>0</v>
      </c>
      <c r="AM173" s="4667">
        <f t="shared" ref="AM173:AM178" si="62">IF(E173="","",AR173+AS173)</f>
        <v>0</v>
      </c>
      <c r="AN173" s="4667">
        <f t="shared" ref="AN173:AN178" si="63">IF(E173="","",COUNTIF(G173:AK173,"休"))</f>
        <v>0</v>
      </c>
      <c r="AO173" s="4668" t="str">
        <f t="shared" ref="AO173:AO178" si="64">IF(E173="","",IFERROR(ROUND(AN173/AL173,3),""))</f>
        <v/>
      </c>
      <c r="AP173" s="4669" t="e">
        <f>ROUND(AVERAGE(AO173:AO188),3)</f>
        <v>#DIV/0!</v>
      </c>
      <c r="AQ173" s="4528"/>
      <c r="AR173" s="4670">
        <f t="shared" ref="AR173:AR178" si="65">+COUNTIF(G173:AK173,"－")</f>
        <v>0</v>
      </c>
      <c r="AS173" s="4670">
        <f t="shared" ref="AS173:AS178" si="66">+COUNTIF(G173:AK173,"外")</f>
        <v>0</v>
      </c>
    </row>
    <row r="174" spans="1:45" s="4721" customFormat="1" ht="13.5" customHeight="1">
      <c r="A174" s="1135"/>
      <c r="C174" s="4671"/>
      <c r="D174" s="4672"/>
      <c r="E174" s="4673" t="s">
        <v>2031</v>
      </c>
      <c r="F174" s="4662"/>
      <c r="G174" s="4728"/>
      <c r="H174" s="4675"/>
      <c r="I174" s="4699"/>
      <c r="J174" s="4699"/>
      <c r="K174" s="4699"/>
      <c r="L174" s="4699"/>
      <c r="M174" s="4687"/>
      <c r="N174" s="4687"/>
      <c r="O174" s="4687"/>
      <c r="P174" s="4699"/>
      <c r="Q174" s="4699"/>
      <c r="R174" s="4699"/>
      <c r="S174" s="4699"/>
      <c r="T174" s="4687"/>
      <c r="U174" s="4687"/>
      <c r="V174" s="4687"/>
      <c r="W174" s="4699"/>
      <c r="X174" s="4699"/>
      <c r="Y174" s="4699"/>
      <c r="Z174" s="4699"/>
      <c r="AA174" s="4687"/>
      <c r="AB174" s="4687"/>
      <c r="AC174" s="4687"/>
      <c r="AD174" s="4699"/>
      <c r="AE174" s="4699"/>
      <c r="AF174" s="4699"/>
      <c r="AG174" s="4699"/>
      <c r="AH174" s="4687"/>
      <c r="AI174" s="4687"/>
      <c r="AJ174" s="4687"/>
      <c r="AK174" s="4729"/>
      <c r="AL174" s="4666">
        <f t="shared" si="61"/>
        <v>0</v>
      </c>
      <c r="AM174" s="4667">
        <f t="shared" si="62"/>
        <v>0</v>
      </c>
      <c r="AN174" s="4667">
        <f t="shared" si="63"/>
        <v>0</v>
      </c>
      <c r="AO174" s="4668" t="str">
        <f t="shared" si="64"/>
        <v/>
      </c>
      <c r="AP174" s="4679"/>
      <c r="AQ174" s="4528"/>
      <c r="AR174" s="4670">
        <f t="shared" si="65"/>
        <v>0</v>
      </c>
      <c r="AS174" s="4670">
        <f t="shared" si="66"/>
        <v>0</v>
      </c>
    </row>
    <row r="175" spans="1:45" s="4721" customFormat="1">
      <c r="A175" s="1135"/>
      <c r="C175" s="4671"/>
      <c r="D175" s="4672"/>
      <c r="E175" s="4673" t="s">
        <v>2038</v>
      </c>
      <c r="F175" s="4662"/>
      <c r="G175" s="4728"/>
      <c r="H175" s="4675"/>
      <c r="I175" s="4675"/>
      <c r="J175" s="4675"/>
      <c r="K175" s="4675"/>
      <c r="L175" s="4675"/>
      <c r="M175" s="4675"/>
      <c r="N175" s="4675"/>
      <c r="O175" s="4675"/>
      <c r="P175" s="4675"/>
      <c r="Q175" s="4675"/>
      <c r="R175" s="4675"/>
      <c r="S175" s="4675"/>
      <c r="T175" s="4675"/>
      <c r="U175" s="4675"/>
      <c r="V175" s="4675"/>
      <c r="W175" s="4675"/>
      <c r="X175" s="4675"/>
      <c r="Y175" s="4675"/>
      <c r="Z175" s="4675"/>
      <c r="AA175" s="4675"/>
      <c r="AB175" s="4675"/>
      <c r="AC175" s="4675"/>
      <c r="AD175" s="4675"/>
      <c r="AE175" s="4675"/>
      <c r="AF175" s="4675"/>
      <c r="AG175" s="4675"/>
      <c r="AH175" s="4729"/>
      <c r="AI175" s="4729"/>
      <c r="AJ175" s="4729"/>
      <c r="AK175" s="4729"/>
      <c r="AL175" s="4666">
        <f t="shared" si="61"/>
        <v>0</v>
      </c>
      <c r="AM175" s="4667">
        <f t="shared" si="62"/>
        <v>0</v>
      </c>
      <c r="AN175" s="4667">
        <f t="shared" si="63"/>
        <v>0</v>
      </c>
      <c r="AO175" s="4668" t="str">
        <f t="shared" si="64"/>
        <v/>
      </c>
      <c r="AP175" s="4679"/>
      <c r="AQ175" s="4528"/>
      <c r="AR175" s="4670">
        <f t="shared" si="65"/>
        <v>0</v>
      </c>
      <c r="AS175" s="4670">
        <f t="shared" si="66"/>
        <v>0</v>
      </c>
    </row>
    <row r="176" spans="1:45" s="4721" customFormat="1">
      <c r="A176" s="1135"/>
      <c r="C176" s="4671"/>
      <c r="D176" s="4672"/>
      <c r="E176" s="4673" t="s">
        <v>2037</v>
      </c>
      <c r="F176" s="4680"/>
      <c r="G176" s="4728"/>
      <c r="H176" s="4675"/>
      <c r="I176" s="4675"/>
      <c r="J176" s="4675"/>
      <c r="K176" s="4675"/>
      <c r="L176" s="4675"/>
      <c r="M176" s="4675"/>
      <c r="N176" s="4675"/>
      <c r="O176" s="4675"/>
      <c r="P176" s="4675"/>
      <c r="Q176" s="4675"/>
      <c r="R176" s="4675"/>
      <c r="S176" s="4675"/>
      <c r="T176" s="4675"/>
      <c r="U176" s="4675"/>
      <c r="V176" s="4675"/>
      <c r="W176" s="4675"/>
      <c r="X176" s="4675"/>
      <c r="Y176" s="4675"/>
      <c r="Z176" s="4675"/>
      <c r="AA176" s="4675"/>
      <c r="AB176" s="4675"/>
      <c r="AC176" s="4675"/>
      <c r="AD176" s="4675"/>
      <c r="AE176" s="4675"/>
      <c r="AF176" s="4675"/>
      <c r="AG176" s="4675"/>
      <c r="AH176" s="4675"/>
      <c r="AI176" s="4729"/>
      <c r="AJ176" s="4729"/>
      <c r="AK176" s="4729"/>
      <c r="AL176" s="4666">
        <f t="shared" si="61"/>
        <v>0</v>
      </c>
      <c r="AM176" s="4667">
        <f t="shared" si="62"/>
        <v>0</v>
      </c>
      <c r="AN176" s="4667">
        <f t="shared" si="63"/>
        <v>0</v>
      </c>
      <c r="AO176" s="4668" t="str">
        <f t="shared" si="64"/>
        <v/>
      </c>
      <c r="AP176" s="4679"/>
      <c r="AQ176" s="4528"/>
      <c r="AR176" s="4670">
        <f t="shared" si="65"/>
        <v>0</v>
      </c>
      <c r="AS176" s="4670">
        <f t="shared" si="66"/>
        <v>0</v>
      </c>
    </row>
    <row r="177" spans="1:45" s="4721" customFormat="1">
      <c r="A177" s="1135"/>
      <c r="C177" s="4671"/>
      <c r="D177" s="4672"/>
      <c r="E177" s="4673" t="s">
        <v>2036</v>
      </c>
      <c r="F177" s="4662"/>
      <c r="G177" s="4728"/>
      <c r="H177" s="4675"/>
      <c r="I177" s="4675"/>
      <c r="J177" s="4675"/>
      <c r="K177" s="4675"/>
      <c r="L177" s="4675"/>
      <c r="M177" s="4675"/>
      <c r="N177" s="4675"/>
      <c r="O177" s="4675"/>
      <c r="P177" s="4675"/>
      <c r="Q177" s="4675"/>
      <c r="R177" s="4675"/>
      <c r="S177" s="4675"/>
      <c r="T177" s="4675"/>
      <c r="U177" s="4675"/>
      <c r="V177" s="4675"/>
      <c r="W177" s="4675"/>
      <c r="X177" s="4675"/>
      <c r="Y177" s="4675"/>
      <c r="Z177" s="4675"/>
      <c r="AA177" s="4675"/>
      <c r="AB177" s="4675"/>
      <c r="AC177" s="4675"/>
      <c r="AD177" s="4675"/>
      <c r="AE177" s="4675"/>
      <c r="AF177" s="4675"/>
      <c r="AG177" s="4675"/>
      <c r="AH177" s="4675"/>
      <c r="AI177" s="4675"/>
      <c r="AJ177" s="4675"/>
      <c r="AK177" s="4675"/>
      <c r="AL177" s="4666">
        <f t="shared" si="61"/>
        <v>0</v>
      </c>
      <c r="AM177" s="4667">
        <f t="shared" si="62"/>
        <v>0</v>
      </c>
      <c r="AN177" s="4667">
        <f t="shared" si="63"/>
        <v>0</v>
      </c>
      <c r="AO177" s="4668" t="str">
        <f t="shared" si="64"/>
        <v/>
      </c>
      <c r="AP177" s="4679"/>
      <c r="AQ177" s="4528"/>
      <c r="AR177" s="4670">
        <f t="shared" si="65"/>
        <v>0</v>
      </c>
      <c r="AS177" s="4670">
        <f t="shared" si="66"/>
        <v>0</v>
      </c>
    </row>
    <row r="178" spans="1:45" s="4721" customFormat="1">
      <c r="A178" s="1135"/>
      <c r="C178" s="4681"/>
      <c r="D178" s="4682"/>
      <c r="E178" s="4683">
        <f>F$29</f>
        <v>0</v>
      </c>
      <c r="F178" s="4684"/>
      <c r="G178" s="4749"/>
      <c r="H178" s="4687"/>
      <c r="I178" s="4687"/>
      <c r="J178" s="4687"/>
      <c r="K178" s="4687"/>
      <c r="L178" s="4687"/>
      <c r="M178" s="4687"/>
      <c r="N178" s="4687"/>
      <c r="O178" s="4687"/>
      <c r="P178" s="4687"/>
      <c r="Q178" s="4687"/>
      <c r="R178" s="4687"/>
      <c r="S178" s="4687"/>
      <c r="T178" s="4687"/>
      <c r="U178" s="4687"/>
      <c r="V178" s="4687"/>
      <c r="W178" s="4687"/>
      <c r="X178" s="4687"/>
      <c r="Y178" s="4687"/>
      <c r="Z178" s="4687"/>
      <c r="AA178" s="4687"/>
      <c r="AB178" s="4687"/>
      <c r="AC178" s="4687"/>
      <c r="AD178" s="4687"/>
      <c r="AE178" s="4687"/>
      <c r="AF178" s="4687"/>
      <c r="AG178" s="4687"/>
      <c r="AH178" s="4688"/>
      <c r="AI178" s="4688"/>
      <c r="AJ178" s="4688"/>
      <c r="AK178" s="4688"/>
      <c r="AL178" s="4666">
        <f t="shared" si="61"/>
        <v>0</v>
      </c>
      <c r="AM178" s="4667">
        <f t="shared" si="62"/>
        <v>0</v>
      </c>
      <c r="AN178" s="4689">
        <f t="shared" si="63"/>
        <v>0</v>
      </c>
      <c r="AO178" s="4668" t="str">
        <f t="shared" si="64"/>
        <v/>
      </c>
      <c r="AP178" s="4679"/>
      <c r="AQ178" s="4528"/>
      <c r="AR178" s="4670">
        <f t="shared" si="65"/>
        <v>0</v>
      </c>
      <c r="AS178" s="4670">
        <f t="shared" si="66"/>
        <v>0</v>
      </c>
    </row>
    <row r="179" spans="1:45" s="4721" customFormat="1" ht="15" customHeight="1">
      <c r="A179" s="1135"/>
      <c r="C179" s="4659" t="s">
        <v>1917</v>
      </c>
      <c r="D179" s="4660" t="s">
        <v>1916</v>
      </c>
      <c r="E179" s="4651" t="s">
        <v>2032</v>
      </c>
      <c r="F179" s="4690" t="s">
        <v>2019</v>
      </c>
      <c r="G179" s="4653"/>
      <c r="H179" s="4654"/>
      <c r="I179" s="4654"/>
      <c r="J179" s="4654"/>
      <c r="K179" s="4654"/>
      <c r="L179" s="4654"/>
      <c r="M179" s="4654"/>
      <c r="N179" s="4654"/>
      <c r="O179" s="4654"/>
      <c r="P179" s="4654"/>
      <c r="Q179" s="4654"/>
      <c r="R179" s="4654"/>
      <c r="S179" s="4654"/>
      <c r="T179" s="4654"/>
      <c r="U179" s="4654"/>
      <c r="V179" s="4654"/>
      <c r="W179" s="4654"/>
      <c r="X179" s="4654"/>
      <c r="Y179" s="4654"/>
      <c r="Z179" s="4654"/>
      <c r="AA179" s="4654"/>
      <c r="AB179" s="4654"/>
      <c r="AC179" s="4654"/>
      <c r="AD179" s="4654"/>
      <c r="AE179" s="4654"/>
      <c r="AF179" s="4654"/>
      <c r="AG179" s="4654"/>
      <c r="AH179" s="4691"/>
      <c r="AI179" s="4691"/>
      <c r="AJ179" s="4691"/>
      <c r="AK179" s="4691"/>
      <c r="AL179" s="4692"/>
      <c r="AM179" s="4670"/>
      <c r="AN179" s="4693"/>
      <c r="AO179" s="4694"/>
      <c r="AP179" s="4679"/>
      <c r="AQ179" s="4528"/>
      <c r="AR179" s="4532"/>
      <c r="AS179" s="4532"/>
    </row>
    <row r="180" spans="1:45" s="4721" customFormat="1">
      <c r="A180" s="1135"/>
      <c r="C180" s="4671"/>
      <c r="D180" s="4672"/>
      <c r="E180" s="4695" t="s">
        <v>2033</v>
      </c>
      <c r="F180" s="4662"/>
      <c r="G180" s="4726"/>
      <c r="H180" s="4733"/>
      <c r="I180" s="4733"/>
      <c r="J180" s="4733"/>
      <c r="K180" s="4733"/>
      <c r="L180" s="4733"/>
      <c r="M180" s="4733"/>
      <c r="N180" s="4733"/>
      <c r="O180" s="4733"/>
      <c r="P180" s="4733"/>
      <c r="Q180" s="4733"/>
      <c r="R180" s="4733"/>
      <c r="S180" s="4733"/>
      <c r="T180" s="4733"/>
      <c r="U180" s="4733"/>
      <c r="V180" s="4733"/>
      <c r="W180" s="4733"/>
      <c r="X180" s="4733"/>
      <c r="Y180" s="4733"/>
      <c r="Z180" s="4733"/>
      <c r="AA180" s="4733"/>
      <c r="AB180" s="4733"/>
      <c r="AC180" s="4733"/>
      <c r="AD180" s="4733"/>
      <c r="AE180" s="4733"/>
      <c r="AF180" s="4733"/>
      <c r="AG180" s="4733"/>
      <c r="AH180" s="4733"/>
      <c r="AI180" s="4733"/>
      <c r="AJ180" s="4733"/>
      <c r="AK180" s="4733"/>
      <c r="AL180" s="4666">
        <f>IF(E180="","",COUNT($G$170:$AK$170)-AM180)</f>
        <v>0</v>
      </c>
      <c r="AM180" s="4667">
        <f>IF(E180="","",AR180+AS180)</f>
        <v>0</v>
      </c>
      <c r="AN180" s="4667">
        <f>IF(E180="","",COUNTIF(G180:AK180,"休"))</f>
        <v>0</v>
      </c>
      <c r="AO180" s="4668" t="str">
        <f>IF(E180="","",IFERROR(ROUND(AN180/AL180,3),""))</f>
        <v/>
      </c>
      <c r="AP180" s="4679"/>
      <c r="AQ180" s="4528"/>
      <c r="AR180" s="4670">
        <f>+COUNTIF(G180:AK180,"－")</f>
        <v>0</v>
      </c>
      <c r="AS180" s="4670">
        <f>+COUNTIF(G180:AK180,"外")</f>
        <v>0</v>
      </c>
    </row>
    <row r="181" spans="1:45" s="4721" customFormat="1">
      <c r="A181" s="1135"/>
      <c r="C181" s="4671"/>
      <c r="D181" s="4672"/>
      <c r="E181" s="4673" t="s">
        <v>2031</v>
      </c>
      <c r="F181" s="4696"/>
      <c r="G181" s="4735"/>
      <c r="H181" s="4687"/>
      <c r="I181" s="4699"/>
      <c r="J181" s="4699"/>
      <c r="K181" s="4687"/>
      <c r="L181" s="4687"/>
      <c r="M181" s="4687"/>
      <c r="N181" s="4687"/>
      <c r="O181" s="4687"/>
      <c r="P181" s="4699"/>
      <c r="Q181" s="4699"/>
      <c r="R181" s="4687"/>
      <c r="S181" s="4687"/>
      <c r="T181" s="4687"/>
      <c r="U181" s="4687"/>
      <c r="V181" s="4687"/>
      <c r="W181" s="4699"/>
      <c r="X181" s="4699"/>
      <c r="Y181" s="4687"/>
      <c r="Z181" s="4687"/>
      <c r="AA181" s="4687"/>
      <c r="AB181" s="4687"/>
      <c r="AC181" s="4687"/>
      <c r="AD181" s="4699"/>
      <c r="AE181" s="4699"/>
      <c r="AF181" s="4687"/>
      <c r="AG181" s="4687"/>
      <c r="AH181" s="4687"/>
      <c r="AI181" s="4687"/>
      <c r="AJ181" s="4687"/>
      <c r="AK181" s="4687"/>
      <c r="AL181" s="4666">
        <f>IF(E181="","",COUNT($G$170:$AK$170)-AM181)</f>
        <v>0</v>
      </c>
      <c r="AM181" s="4667">
        <f>IF(E181="","",AR181+AS181)</f>
        <v>0</v>
      </c>
      <c r="AN181" s="4667">
        <f>IF(E181="","",COUNTIF(G181:AK181,"休"))</f>
        <v>0</v>
      </c>
      <c r="AO181" s="4668" t="str">
        <f>IF(E181="","",IFERROR(ROUND(AN181/AL181,3),""))</f>
        <v/>
      </c>
      <c r="AP181" s="4679"/>
      <c r="AQ181" s="4528"/>
      <c r="AR181" s="4670">
        <f>+COUNTIF(G181:AK181,"－")</f>
        <v>0</v>
      </c>
      <c r="AS181" s="4670">
        <f>+COUNTIF(G181:AK181,"外")</f>
        <v>0</v>
      </c>
    </row>
    <row r="182" spans="1:45" s="4721" customFormat="1">
      <c r="A182" s="1135"/>
      <c r="C182" s="4671"/>
      <c r="D182" s="4672"/>
      <c r="E182" s="4528"/>
      <c r="F182" s="4696"/>
      <c r="G182" s="4728"/>
      <c r="H182" s="4675"/>
      <c r="I182" s="4675"/>
      <c r="J182" s="4675"/>
      <c r="K182" s="4675"/>
      <c r="L182" s="4675"/>
      <c r="M182" s="4675"/>
      <c r="N182" s="4675"/>
      <c r="O182" s="4675"/>
      <c r="P182" s="4675"/>
      <c r="Q182" s="4675"/>
      <c r="R182" s="4675"/>
      <c r="S182" s="4675"/>
      <c r="T182" s="4675"/>
      <c r="U182" s="4675"/>
      <c r="V182" s="4675"/>
      <c r="W182" s="4675"/>
      <c r="X182" s="4675"/>
      <c r="Y182" s="4675"/>
      <c r="Z182" s="4675"/>
      <c r="AA182" s="4675"/>
      <c r="AB182" s="4675"/>
      <c r="AC182" s="4675"/>
      <c r="AD182" s="4675"/>
      <c r="AE182" s="4675"/>
      <c r="AF182" s="4675"/>
      <c r="AG182" s="4675"/>
      <c r="AH182" s="4676"/>
      <c r="AI182" s="4676"/>
      <c r="AJ182" s="4676"/>
      <c r="AK182" s="4676"/>
      <c r="AL182" s="4666" t="str">
        <f>IF(E182="","",COUNT($G$170:$AK$170)-AM182)</f>
        <v/>
      </c>
      <c r="AM182" s="4667" t="str">
        <f>IF(E182="","",AR182+AS182)</f>
        <v/>
      </c>
      <c r="AN182" s="4667" t="str">
        <f>IF(E182="","",COUNTIF(G182:AK182,"休"))</f>
        <v/>
      </c>
      <c r="AO182" s="4668" t="str">
        <f>IF(E182="","",IFERROR(ROUND(AN182/AL182,3),""))</f>
        <v/>
      </c>
      <c r="AP182" s="4679"/>
      <c r="AQ182" s="4528"/>
      <c r="AR182" s="4670">
        <f>+COUNTIF(G182:AK182,"－")</f>
        <v>0</v>
      </c>
      <c r="AS182" s="4670">
        <f>+COUNTIF(G182:AK182,"外")</f>
        <v>0</v>
      </c>
    </row>
    <row r="183" spans="1:45" s="4721" customFormat="1">
      <c r="A183" s="1135"/>
      <c r="C183" s="4671"/>
      <c r="D183" s="4682"/>
      <c r="E183" s="4697"/>
      <c r="F183" s="4698"/>
      <c r="G183" s="4750"/>
      <c r="H183" s="4699"/>
      <c r="I183" s="4699"/>
      <c r="J183" s="4699"/>
      <c r="K183" s="4699"/>
      <c r="L183" s="4699"/>
      <c r="M183" s="4699"/>
      <c r="N183" s="4699"/>
      <c r="O183" s="4699"/>
      <c r="P183" s="4699"/>
      <c r="Q183" s="4699"/>
      <c r="R183" s="4699"/>
      <c r="S183" s="4699"/>
      <c r="T183" s="4699"/>
      <c r="U183" s="4699"/>
      <c r="V183" s="4699"/>
      <c r="W183" s="4699"/>
      <c r="X183" s="4699"/>
      <c r="Y183" s="4699"/>
      <c r="Z183" s="4699"/>
      <c r="AA183" s="4699"/>
      <c r="AB183" s="4699"/>
      <c r="AC183" s="4699"/>
      <c r="AD183" s="4699"/>
      <c r="AE183" s="4699"/>
      <c r="AF183" s="4699"/>
      <c r="AG183" s="4699"/>
      <c r="AH183" s="4665"/>
      <c r="AI183" s="4665"/>
      <c r="AJ183" s="4665"/>
      <c r="AK183" s="4665"/>
      <c r="AL183" s="4666" t="str">
        <f>IF(E183="","",COUNT($G$170:$AK$170)-AM183)</f>
        <v/>
      </c>
      <c r="AM183" s="4667" t="str">
        <f>IF(E183="","",AR183+AS183)</f>
        <v/>
      </c>
      <c r="AN183" s="4667" t="str">
        <f>IF(E183="","",COUNTIF(G183:AK183,"休"))</f>
        <v/>
      </c>
      <c r="AO183" s="4668" t="str">
        <f>IF(E183="","",IFERROR(ROUND(AN183/AL183,3),""))</f>
        <v/>
      </c>
      <c r="AP183" s="4679"/>
      <c r="AQ183" s="4528"/>
      <c r="AR183" s="4670">
        <f>+COUNTIF(G183:AK183,"－")</f>
        <v>0</v>
      </c>
      <c r="AS183" s="4670">
        <f>+COUNTIF(G183:AK183,"外")</f>
        <v>0</v>
      </c>
    </row>
    <row r="184" spans="1:45" s="4721" customFormat="1" ht="15" customHeight="1">
      <c r="A184" s="1135"/>
      <c r="C184" s="4671"/>
      <c r="D184" s="4660" t="s">
        <v>1915</v>
      </c>
      <c r="E184" s="4651" t="s">
        <v>2046</v>
      </c>
      <c r="F184" s="4700" t="s">
        <v>2019</v>
      </c>
      <c r="G184" s="4653"/>
      <c r="H184" s="4654"/>
      <c r="I184" s="4654"/>
      <c r="J184" s="4654"/>
      <c r="K184" s="4654"/>
      <c r="L184" s="4654"/>
      <c r="M184" s="4654"/>
      <c r="N184" s="4654"/>
      <c r="O184" s="4654"/>
      <c r="P184" s="4654"/>
      <c r="Q184" s="4654"/>
      <c r="R184" s="4654"/>
      <c r="S184" s="4654"/>
      <c r="T184" s="4654"/>
      <c r="U184" s="4654"/>
      <c r="V184" s="4654"/>
      <c r="W184" s="4654"/>
      <c r="X184" s="4654"/>
      <c r="Y184" s="4654"/>
      <c r="Z184" s="4654"/>
      <c r="AA184" s="4654"/>
      <c r="AB184" s="4654"/>
      <c r="AC184" s="4654"/>
      <c r="AD184" s="4654"/>
      <c r="AE184" s="4654"/>
      <c r="AF184" s="4654"/>
      <c r="AG184" s="4654"/>
      <c r="AH184" s="4691"/>
      <c r="AI184" s="4691"/>
      <c r="AJ184" s="4691"/>
      <c r="AK184" s="4691"/>
      <c r="AL184" s="4692"/>
      <c r="AM184" s="4670"/>
      <c r="AN184" s="4701"/>
      <c r="AO184" s="4694"/>
      <c r="AP184" s="4679"/>
      <c r="AQ184" s="4528"/>
      <c r="AR184" s="4532"/>
      <c r="AS184" s="4532"/>
    </row>
    <row r="185" spans="1:45" s="4721" customFormat="1">
      <c r="A185" s="1135"/>
      <c r="C185" s="4671"/>
      <c r="D185" s="4672"/>
      <c r="E185" s="4702" t="s">
        <v>2031</v>
      </c>
      <c r="F185" s="4662"/>
      <c r="G185" s="4663"/>
      <c r="H185" s="4664"/>
      <c r="I185" s="4664"/>
      <c r="J185" s="4733"/>
      <c r="K185" s="4733"/>
      <c r="L185" s="4664"/>
      <c r="M185" s="4664"/>
      <c r="N185" s="4664"/>
      <c r="O185" s="4664"/>
      <c r="P185" s="4733"/>
      <c r="Q185" s="4733"/>
      <c r="R185" s="4664"/>
      <c r="S185" s="4664"/>
      <c r="T185" s="4664"/>
      <c r="U185" s="4664"/>
      <c r="V185" s="4733"/>
      <c r="W185" s="4733"/>
      <c r="X185" s="4664"/>
      <c r="Y185" s="4664"/>
      <c r="Z185" s="4664"/>
      <c r="AA185" s="4664"/>
      <c r="AB185" s="4733"/>
      <c r="AC185" s="4733"/>
      <c r="AD185" s="4664"/>
      <c r="AE185" s="4664"/>
      <c r="AF185" s="4664"/>
      <c r="AG185" s="4664"/>
      <c r="AH185" s="4733"/>
      <c r="AI185" s="4733"/>
      <c r="AJ185" s="4664"/>
      <c r="AK185" s="4664"/>
      <c r="AL185" s="4666">
        <f>IF(E185="","",COUNT($G$170:$AK$170)-AM185)</f>
        <v>0</v>
      </c>
      <c r="AM185" s="4667">
        <f>IF(E185="","",AR185+AS185)</f>
        <v>0</v>
      </c>
      <c r="AN185" s="4667">
        <f>IF(E185="","",COUNTIF(G185:AK185,"休"))</f>
        <v>0</v>
      </c>
      <c r="AO185" s="4668" t="str">
        <f>IF(E185="","",IFERROR(ROUND(AN185/AL185,3),""))</f>
        <v/>
      </c>
      <c r="AP185" s="4679"/>
      <c r="AQ185" s="4528"/>
      <c r="AR185" s="4670">
        <f>+COUNTIF(G185:AK185,"－")</f>
        <v>0</v>
      </c>
      <c r="AS185" s="4670">
        <f>+COUNTIF(G185:AK185,"外")</f>
        <v>0</v>
      </c>
    </row>
    <row r="186" spans="1:45" s="4721" customFormat="1">
      <c r="A186" s="1135"/>
      <c r="C186" s="4671"/>
      <c r="D186" s="4672"/>
      <c r="E186" s="4528"/>
      <c r="F186" s="4696"/>
      <c r="G186" s="4674"/>
      <c r="H186" s="4675"/>
      <c r="I186" s="4675"/>
      <c r="J186" s="4675"/>
      <c r="K186" s="4675"/>
      <c r="L186" s="4675"/>
      <c r="M186" s="4675"/>
      <c r="N186" s="4675"/>
      <c r="O186" s="4675"/>
      <c r="P186" s="4675"/>
      <c r="Q186" s="4675"/>
      <c r="R186" s="4675"/>
      <c r="S186" s="4675"/>
      <c r="T186" s="4675"/>
      <c r="U186" s="4675"/>
      <c r="V186" s="4675"/>
      <c r="W186" s="4675"/>
      <c r="X186" s="4675"/>
      <c r="Y186" s="4675"/>
      <c r="Z186" s="4675"/>
      <c r="AA186" s="4675"/>
      <c r="AB186" s="4675"/>
      <c r="AC186" s="4675"/>
      <c r="AD186" s="4675"/>
      <c r="AE186" s="4675"/>
      <c r="AF186" s="4675"/>
      <c r="AG186" s="4675"/>
      <c r="AH186" s="4676"/>
      <c r="AI186" s="4676"/>
      <c r="AJ186" s="4676"/>
      <c r="AK186" s="4676"/>
      <c r="AL186" s="4666" t="str">
        <f>IF(E186="","",COUNT($G$170:$AK$170)-AM186)</f>
        <v/>
      </c>
      <c r="AM186" s="4667" t="str">
        <f>IF(E186="","",AR186+AS186)</f>
        <v/>
      </c>
      <c r="AN186" s="4667" t="str">
        <f>IF(E186="","",COUNTIF(G186:AK186,"休"))</f>
        <v/>
      </c>
      <c r="AO186" s="4668" t="str">
        <f>IF(E186="","",IFERROR(ROUND(AN186/AL186,3),""))</f>
        <v/>
      </c>
      <c r="AP186" s="4679"/>
      <c r="AQ186" s="4528"/>
      <c r="AR186" s="4670">
        <f>+COUNTIF(G186:AK186,"－")</f>
        <v>0</v>
      </c>
      <c r="AS186" s="4670">
        <f>+COUNTIF(G186:AK186,"外")</f>
        <v>0</v>
      </c>
    </row>
    <row r="187" spans="1:45" s="4721" customFormat="1">
      <c r="A187" s="1135"/>
      <c r="C187" s="4671"/>
      <c r="D187" s="4672"/>
      <c r="E187" s="4704"/>
      <c r="F187" s="4696"/>
      <c r="G187" s="4674"/>
      <c r="H187" s="4675"/>
      <c r="I187" s="4675"/>
      <c r="J187" s="4675"/>
      <c r="K187" s="4675"/>
      <c r="L187" s="4675"/>
      <c r="M187" s="4675"/>
      <c r="N187" s="4675"/>
      <c r="O187" s="4675"/>
      <c r="P187" s="4675"/>
      <c r="Q187" s="4675"/>
      <c r="R187" s="4675"/>
      <c r="S187" s="4675"/>
      <c r="T187" s="4675"/>
      <c r="U187" s="4675"/>
      <c r="V187" s="4675"/>
      <c r="W187" s="4675"/>
      <c r="X187" s="4675"/>
      <c r="Y187" s="4675"/>
      <c r="Z187" s="4675"/>
      <c r="AA187" s="4675"/>
      <c r="AB187" s="4675"/>
      <c r="AC187" s="4675"/>
      <c r="AD187" s="4675"/>
      <c r="AE187" s="4675"/>
      <c r="AF187" s="4675"/>
      <c r="AG187" s="4675"/>
      <c r="AH187" s="4676"/>
      <c r="AI187" s="4676"/>
      <c r="AJ187" s="4676"/>
      <c r="AK187" s="4676"/>
      <c r="AL187" s="4666" t="str">
        <f>IF(E187="","",COUNT($G$170:$AK$170)-AM187)</f>
        <v/>
      </c>
      <c r="AM187" s="4667" t="str">
        <f>IF(E187="","",AR187+AS187)</f>
        <v/>
      </c>
      <c r="AN187" s="4667" t="str">
        <f>IF(E187="","",COUNTIF(G187:AK187,"休"))</f>
        <v/>
      </c>
      <c r="AO187" s="4668" t="str">
        <f>IF(E187="","",IFERROR(ROUND(AN187/AL187,3),""))</f>
        <v/>
      </c>
      <c r="AP187" s="4679"/>
      <c r="AQ187" s="4528"/>
      <c r="AR187" s="4670">
        <f>+COUNTIF(G187:AK187,"－")</f>
        <v>0</v>
      </c>
      <c r="AS187" s="4670">
        <f>+COUNTIF(G187:AK187,"外")</f>
        <v>0</v>
      </c>
    </row>
    <row r="188" spans="1:45" s="4721" customFormat="1" ht="14.25" thickBot="1">
      <c r="A188" s="1135"/>
      <c r="C188" s="4681"/>
      <c r="D188" s="4682"/>
      <c r="E188" s="4697"/>
      <c r="F188" s="4698"/>
      <c r="G188" s="4749"/>
      <c r="H188" s="4686"/>
      <c r="I188" s="4686"/>
      <c r="J188" s="4686"/>
      <c r="K188" s="4686"/>
      <c r="L188" s="4686"/>
      <c r="M188" s="4686"/>
      <c r="N188" s="4686"/>
      <c r="O188" s="4686"/>
      <c r="P188" s="4686"/>
      <c r="Q188" s="4686"/>
      <c r="R188" s="4686"/>
      <c r="S188" s="4686"/>
      <c r="T188" s="4686"/>
      <c r="U188" s="4686"/>
      <c r="V188" s="4686"/>
      <c r="W188" s="4686"/>
      <c r="X188" s="4686"/>
      <c r="Y188" s="4686"/>
      <c r="Z188" s="4686"/>
      <c r="AA188" s="4686"/>
      <c r="AB188" s="4686"/>
      <c r="AC188" s="4686"/>
      <c r="AD188" s="4686"/>
      <c r="AE188" s="4686"/>
      <c r="AF188" s="4686"/>
      <c r="AG188" s="4686"/>
      <c r="AH188" s="4706"/>
      <c r="AI188" s="4706"/>
      <c r="AJ188" s="4706"/>
      <c r="AK188" s="4706"/>
      <c r="AL188" s="4707" t="str">
        <f>IF(E188="","",COUNT($G$170:$AK$170)-AM188)</f>
        <v/>
      </c>
      <c r="AM188" s="4689" t="str">
        <f>IF(E188="","",AR188+AS188)</f>
        <v/>
      </c>
      <c r="AN188" s="4689" t="str">
        <f>IF(E188="","",COUNTIF(G188:AK188,"休"))</f>
        <v/>
      </c>
      <c r="AO188" s="4668" t="str">
        <f>IF(E188="","",IFERROR(ROUND(AN188/AL188,3),""))</f>
        <v/>
      </c>
      <c r="AP188" s="4709"/>
      <c r="AQ188" s="4528"/>
      <c r="AR188" s="4670">
        <f>+COUNTIF(G188:AK188,"－")</f>
        <v>0</v>
      </c>
      <c r="AS188" s="4670">
        <f>+COUNTIF(G188:AK188,"外")</f>
        <v>0</v>
      </c>
    </row>
    <row r="189" spans="1:45" ht="14.25" thickBot="1">
      <c r="C189" s="4710"/>
      <c r="D189" s="4711"/>
      <c r="E189" s="4704"/>
      <c r="F189" s="4623"/>
      <c r="G189" s="4665"/>
      <c r="H189" s="4665"/>
      <c r="I189" s="4665"/>
      <c r="J189" s="4665"/>
      <c r="K189" s="4665"/>
      <c r="L189" s="4665"/>
      <c r="M189" s="4665"/>
      <c r="N189" s="4665"/>
      <c r="O189" s="4665"/>
      <c r="P189" s="4665"/>
      <c r="Q189" s="4665"/>
      <c r="R189" s="4665"/>
      <c r="S189" s="4665"/>
      <c r="T189" s="4665"/>
      <c r="U189" s="4665"/>
      <c r="V189" s="4665"/>
      <c r="W189" s="4665"/>
      <c r="X189" s="4665"/>
      <c r="Y189" s="4665"/>
      <c r="Z189" s="4665"/>
      <c r="AA189" s="4665"/>
      <c r="AB189" s="4665"/>
      <c r="AC189" s="4665"/>
      <c r="AD189" s="4665"/>
      <c r="AE189" s="4665"/>
      <c r="AF189" s="4665"/>
      <c r="AG189" s="4665"/>
      <c r="AH189" s="4665"/>
      <c r="AI189" s="4665"/>
      <c r="AJ189" s="4665"/>
      <c r="AK189" s="4665"/>
      <c r="AL189" s="4712"/>
      <c r="AM189" s="4713"/>
      <c r="AO189" s="4714" t="s">
        <v>2018</v>
      </c>
      <c r="AP189" s="4715" t="e">
        <f>IF(AP173&gt;=0.285,"OK","NG")</f>
        <v>#DIV/0!</v>
      </c>
      <c r="AR189" s="4713"/>
      <c r="AS189" s="4713"/>
    </row>
    <row r="190" spans="1:45">
      <c r="C190" s="4710"/>
      <c r="D190" s="4711"/>
      <c r="E190" s="4704"/>
      <c r="F190" s="4623"/>
      <c r="G190" s="4665"/>
      <c r="H190" s="4665"/>
      <c r="I190" s="4665"/>
      <c r="J190" s="4665"/>
      <c r="K190" s="4665"/>
      <c r="L190" s="4665"/>
      <c r="M190" s="4665"/>
      <c r="N190" s="4665"/>
      <c r="O190" s="4665"/>
      <c r="P190" s="4665"/>
      <c r="Q190" s="4665"/>
      <c r="R190" s="4665"/>
      <c r="S190" s="4665"/>
      <c r="T190" s="4665"/>
      <c r="U190" s="4665"/>
      <c r="V190" s="4665"/>
      <c r="W190" s="4665"/>
      <c r="X190" s="4665"/>
      <c r="Y190" s="4665"/>
      <c r="Z190" s="4665"/>
      <c r="AA190" s="4665"/>
      <c r="AB190" s="4665"/>
      <c r="AC190" s="4665"/>
      <c r="AD190" s="4665"/>
      <c r="AE190" s="4665"/>
      <c r="AF190" s="4665"/>
      <c r="AG190" s="4665"/>
      <c r="AH190" s="4665"/>
      <c r="AI190" s="4665"/>
      <c r="AJ190" s="4665"/>
      <c r="AK190" s="4665"/>
      <c r="AL190" s="4712"/>
      <c r="AM190" s="4713"/>
      <c r="AO190" s="4753"/>
      <c r="AP190" s="4668"/>
      <c r="AR190" s="4713"/>
      <c r="AS190" s="4713"/>
    </row>
    <row r="191" spans="1:45" hidden="1">
      <c r="G191" s="4529" t="e">
        <f>YEAR(G194)</f>
        <v>#VALUE!</v>
      </c>
      <c r="H191" s="4529" t="e">
        <f>MONTH(G194)</f>
        <v>#VALUE!</v>
      </c>
    </row>
    <row r="192" spans="1:45">
      <c r="C192" s="4624"/>
      <c r="D192" s="4625"/>
      <c r="E192" s="4626"/>
      <c r="F192" s="4717" t="s">
        <v>2022</v>
      </c>
      <c r="G192" s="4628" t="e">
        <f>G194</f>
        <v>#VALUE!</v>
      </c>
      <c r="H192" s="4629"/>
      <c r="I192" s="4629"/>
      <c r="J192" s="4629"/>
      <c r="K192" s="4629"/>
      <c r="L192" s="4629"/>
      <c r="M192" s="4629"/>
      <c r="N192" s="4629"/>
      <c r="O192" s="4629"/>
      <c r="P192" s="4629"/>
      <c r="Q192" s="4629"/>
      <c r="R192" s="4629"/>
      <c r="S192" s="4629"/>
      <c r="T192" s="4629"/>
      <c r="U192" s="4629"/>
      <c r="V192" s="4629"/>
      <c r="W192" s="4629"/>
      <c r="X192" s="4629"/>
      <c r="Y192" s="4629"/>
      <c r="Z192" s="4629"/>
      <c r="AA192" s="4629"/>
      <c r="AB192" s="4629"/>
      <c r="AC192" s="4629"/>
      <c r="AD192" s="4629"/>
      <c r="AE192" s="4629"/>
      <c r="AF192" s="4629"/>
      <c r="AG192" s="4629"/>
      <c r="AH192" s="4629"/>
      <c r="AI192" s="4629"/>
      <c r="AJ192" s="4629"/>
      <c r="AK192" s="4629"/>
      <c r="AL192" s="4739" t="s">
        <v>2045</v>
      </c>
      <c r="AM192" s="4740" t="s">
        <v>2044</v>
      </c>
      <c r="AN192" s="4741" t="s">
        <v>1920</v>
      </c>
      <c r="AO192" s="4553" t="s">
        <v>2043</v>
      </c>
      <c r="AP192" s="4551" t="s">
        <v>2042</v>
      </c>
      <c r="AR192" s="4631" t="s">
        <v>1950</v>
      </c>
      <c r="AS192" s="4631" t="s">
        <v>1951</v>
      </c>
    </row>
    <row r="193" spans="1:45" ht="13.5" hidden="1" customHeight="1">
      <c r="C193" s="4632"/>
      <c r="D193" s="4633"/>
      <c r="E193" s="4634"/>
      <c r="F193" s="4718"/>
      <c r="G193" s="4640" t="e">
        <f>DATE($G191,$H191,1)</f>
        <v>#VALUE!</v>
      </c>
      <c r="H193" s="4640" t="e">
        <f t="shared" ref="H193:AK193" si="67">G193+1</f>
        <v>#VALUE!</v>
      </c>
      <c r="I193" s="4640" t="e">
        <f t="shared" si="67"/>
        <v>#VALUE!</v>
      </c>
      <c r="J193" s="4640" t="e">
        <f t="shared" si="67"/>
        <v>#VALUE!</v>
      </c>
      <c r="K193" s="4640" t="e">
        <f t="shared" si="67"/>
        <v>#VALUE!</v>
      </c>
      <c r="L193" s="4640" t="e">
        <f t="shared" si="67"/>
        <v>#VALUE!</v>
      </c>
      <c r="M193" s="4640" t="e">
        <f t="shared" si="67"/>
        <v>#VALUE!</v>
      </c>
      <c r="N193" s="4640" t="e">
        <f t="shared" si="67"/>
        <v>#VALUE!</v>
      </c>
      <c r="O193" s="4640" t="e">
        <f t="shared" si="67"/>
        <v>#VALUE!</v>
      </c>
      <c r="P193" s="4640" t="e">
        <f t="shared" si="67"/>
        <v>#VALUE!</v>
      </c>
      <c r="Q193" s="4640" t="e">
        <f t="shared" si="67"/>
        <v>#VALUE!</v>
      </c>
      <c r="R193" s="4640" t="e">
        <f t="shared" si="67"/>
        <v>#VALUE!</v>
      </c>
      <c r="S193" s="4640" t="e">
        <f t="shared" si="67"/>
        <v>#VALUE!</v>
      </c>
      <c r="T193" s="4640" t="e">
        <f t="shared" si="67"/>
        <v>#VALUE!</v>
      </c>
      <c r="U193" s="4640" t="e">
        <f t="shared" si="67"/>
        <v>#VALUE!</v>
      </c>
      <c r="V193" s="4640" t="e">
        <f t="shared" si="67"/>
        <v>#VALUE!</v>
      </c>
      <c r="W193" s="4640" t="e">
        <f t="shared" si="67"/>
        <v>#VALUE!</v>
      </c>
      <c r="X193" s="4640" t="e">
        <f t="shared" si="67"/>
        <v>#VALUE!</v>
      </c>
      <c r="Y193" s="4640" t="e">
        <f t="shared" si="67"/>
        <v>#VALUE!</v>
      </c>
      <c r="Z193" s="4640" t="e">
        <f t="shared" si="67"/>
        <v>#VALUE!</v>
      </c>
      <c r="AA193" s="4640" t="e">
        <f t="shared" si="67"/>
        <v>#VALUE!</v>
      </c>
      <c r="AB193" s="4640" t="e">
        <f t="shared" si="67"/>
        <v>#VALUE!</v>
      </c>
      <c r="AC193" s="4640" t="e">
        <f t="shared" si="67"/>
        <v>#VALUE!</v>
      </c>
      <c r="AD193" s="4640" t="e">
        <f t="shared" si="67"/>
        <v>#VALUE!</v>
      </c>
      <c r="AE193" s="4640" t="e">
        <f t="shared" si="67"/>
        <v>#VALUE!</v>
      </c>
      <c r="AF193" s="4640" t="e">
        <f t="shared" si="67"/>
        <v>#VALUE!</v>
      </c>
      <c r="AG193" s="4640" t="e">
        <f t="shared" si="67"/>
        <v>#VALUE!</v>
      </c>
      <c r="AH193" s="4640" t="e">
        <f t="shared" si="67"/>
        <v>#VALUE!</v>
      </c>
      <c r="AI193" s="4640" t="e">
        <f t="shared" si="67"/>
        <v>#VALUE!</v>
      </c>
      <c r="AJ193" s="4640" t="e">
        <f t="shared" si="67"/>
        <v>#VALUE!</v>
      </c>
      <c r="AK193" s="4640" t="e">
        <f t="shared" si="67"/>
        <v>#VALUE!</v>
      </c>
      <c r="AL193" s="4742"/>
      <c r="AM193" s="4743"/>
      <c r="AN193" s="4744"/>
      <c r="AO193" s="4553"/>
      <c r="AP193" s="4551"/>
      <c r="AR193" s="4631"/>
      <c r="AS193" s="4631"/>
    </row>
    <row r="194" spans="1:45">
      <c r="C194" s="4632"/>
      <c r="D194" s="4633"/>
      <c r="E194" s="4634"/>
      <c r="F194" s="4719" t="s">
        <v>1655</v>
      </c>
      <c r="G194" s="4720" t="e">
        <f>IF(EDATE(G169,1)&gt;$G$7,"",EDATE(G169,1))</f>
        <v>#VALUE!</v>
      </c>
      <c r="H194" s="4640" t="e">
        <f t="shared" ref="H194:AK194" si="68">IF(H193&gt;$G$7,"",IF(G194=EOMONTH(DATE($G191,$H191,1),0),"",IF(G194="","",G194+1)))</f>
        <v>#VALUE!</v>
      </c>
      <c r="I194" s="4640" t="e">
        <f t="shared" si="68"/>
        <v>#VALUE!</v>
      </c>
      <c r="J194" s="4640" t="e">
        <f t="shared" si="68"/>
        <v>#VALUE!</v>
      </c>
      <c r="K194" s="4640" t="e">
        <f t="shared" si="68"/>
        <v>#VALUE!</v>
      </c>
      <c r="L194" s="4640" t="e">
        <f t="shared" si="68"/>
        <v>#VALUE!</v>
      </c>
      <c r="M194" s="4640" t="e">
        <f t="shared" si="68"/>
        <v>#VALUE!</v>
      </c>
      <c r="N194" s="4640" t="e">
        <f t="shared" si="68"/>
        <v>#VALUE!</v>
      </c>
      <c r="O194" s="4640" t="e">
        <f t="shared" si="68"/>
        <v>#VALUE!</v>
      </c>
      <c r="P194" s="4640" t="e">
        <f t="shared" si="68"/>
        <v>#VALUE!</v>
      </c>
      <c r="Q194" s="4640" t="e">
        <f t="shared" si="68"/>
        <v>#VALUE!</v>
      </c>
      <c r="R194" s="4640" t="e">
        <f t="shared" si="68"/>
        <v>#VALUE!</v>
      </c>
      <c r="S194" s="4640" t="e">
        <f t="shared" si="68"/>
        <v>#VALUE!</v>
      </c>
      <c r="T194" s="4640" t="e">
        <f t="shared" si="68"/>
        <v>#VALUE!</v>
      </c>
      <c r="U194" s="4640" t="e">
        <f t="shared" si="68"/>
        <v>#VALUE!</v>
      </c>
      <c r="V194" s="4640" t="e">
        <f t="shared" si="68"/>
        <v>#VALUE!</v>
      </c>
      <c r="W194" s="4640" t="e">
        <f t="shared" si="68"/>
        <v>#VALUE!</v>
      </c>
      <c r="X194" s="4640" t="e">
        <f t="shared" si="68"/>
        <v>#VALUE!</v>
      </c>
      <c r="Y194" s="4640" t="e">
        <f t="shared" si="68"/>
        <v>#VALUE!</v>
      </c>
      <c r="Z194" s="4640" t="e">
        <f t="shared" si="68"/>
        <v>#VALUE!</v>
      </c>
      <c r="AA194" s="4640" t="e">
        <f t="shared" si="68"/>
        <v>#VALUE!</v>
      </c>
      <c r="AB194" s="4640" t="e">
        <f t="shared" si="68"/>
        <v>#VALUE!</v>
      </c>
      <c r="AC194" s="4640" t="e">
        <f t="shared" si="68"/>
        <v>#VALUE!</v>
      </c>
      <c r="AD194" s="4640" t="e">
        <f t="shared" si="68"/>
        <v>#VALUE!</v>
      </c>
      <c r="AE194" s="4640" t="e">
        <f t="shared" si="68"/>
        <v>#VALUE!</v>
      </c>
      <c r="AF194" s="4640" t="e">
        <f t="shared" si="68"/>
        <v>#VALUE!</v>
      </c>
      <c r="AG194" s="4640" t="e">
        <f t="shared" si="68"/>
        <v>#VALUE!</v>
      </c>
      <c r="AH194" s="4640" t="e">
        <f t="shared" si="68"/>
        <v>#VALUE!</v>
      </c>
      <c r="AI194" s="4640" t="e">
        <f t="shared" si="68"/>
        <v>#VALUE!</v>
      </c>
      <c r="AJ194" s="4640" t="e">
        <f t="shared" si="68"/>
        <v>#VALUE!</v>
      </c>
      <c r="AK194" s="4640" t="e">
        <f t="shared" si="68"/>
        <v>#VALUE!</v>
      </c>
      <c r="AL194" s="4742"/>
      <c r="AM194" s="4743"/>
      <c r="AN194" s="4744"/>
      <c r="AO194" s="4553"/>
      <c r="AP194" s="4551"/>
      <c r="AR194" s="4631"/>
      <c r="AS194" s="4631"/>
    </row>
    <row r="195" spans="1:45" s="4721" customFormat="1">
      <c r="A195" s="1135"/>
      <c r="C195" s="4642"/>
      <c r="D195" s="4643"/>
      <c r="E195" s="4644"/>
      <c r="F195" s="4722" t="s">
        <v>1905</v>
      </c>
      <c r="G195" s="4723" t="str">
        <f t="shared" ref="G195:AK195" si="69">IFERROR(TEXT(WEEKDAY(+G194),"aaa"),"")</f>
        <v/>
      </c>
      <c r="H195" s="4723" t="str">
        <f t="shared" si="69"/>
        <v/>
      </c>
      <c r="I195" s="4723" t="str">
        <f t="shared" si="69"/>
        <v/>
      </c>
      <c r="J195" s="4723" t="str">
        <f t="shared" si="69"/>
        <v/>
      </c>
      <c r="K195" s="4723" t="str">
        <f t="shared" si="69"/>
        <v/>
      </c>
      <c r="L195" s="4723" t="str">
        <f t="shared" si="69"/>
        <v/>
      </c>
      <c r="M195" s="4723" t="str">
        <f t="shared" si="69"/>
        <v/>
      </c>
      <c r="N195" s="4723" t="str">
        <f t="shared" si="69"/>
        <v/>
      </c>
      <c r="O195" s="4723" t="str">
        <f t="shared" si="69"/>
        <v/>
      </c>
      <c r="P195" s="4723" t="str">
        <f t="shared" si="69"/>
        <v/>
      </c>
      <c r="Q195" s="4723" t="str">
        <f t="shared" si="69"/>
        <v/>
      </c>
      <c r="R195" s="4723" t="str">
        <f t="shared" si="69"/>
        <v/>
      </c>
      <c r="S195" s="4723" t="str">
        <f t="shared" si="69"/>
        <v/>
      </c>
      <c r="T195" s="4723" t="str">
        <f t="shared" si="69"/>
        <v/>
      </c>
      <c r="U195" s="4723" t="str">
        <f t="shared" si="69"/>
        <v/>
      </c>
      <c r="V195" s="4723" t="str">
        <f t="shared" si="69"/>
        <v/>
      </c>
      <c r="W195" s="4723" t="str">
        <f t="shared" si="69"/>
        <v/>
      </c>
      <c r="X195" s="4723" t="str">
        <f t="shared" si="69"/>
        <v/>
      </c>
      <c r="Y195" s="4723" t="str">
        <f t="shared" si="69"/>
        <v/>
      </c>
      <c r="Z195" s="4723" t="str">
        <f t="shared" si="69"/>
        <v/>
      </c>
      <c r="AA195" s="4723" t="str">
        <f t="shared" si="69"/>
        <v/>
      </c>
      <c r="AB195" s="4723" t="str">
        <f t="shared" si="69"/>
        <v/>
      </c>
      <c r="AC195" s="4723" t="str">
        <f t="shared" si="69"/>
        <v/>
      </c>
      <c r="AD195" s="4723" t="str">
        <f t="shared" si="69"/>
        <v/>
      </c>
      <c r="AE195" s="4723" t="str">
        <f t="shared" si="69"/>
        <v/>
      </c>
      <c r="AF195" s="4723" t="str">
        <f t="shared" si="69"/>
        <v/>
      </c>
      <c r="AG195" s="4723" t="str">
        <f t="shared" si="69"/>
        <v/>
      </c>
      <c r="AH195" s="4723" t="str">
        <f t="shared" si="69"/>
        <v/>
      </c>
      <c r="AI195" s="4723" t="str">
        <f t="shared" si="69"/>
        <v/>
      </c>
      <c r="AJ195" s="4723" t="str">
        <f t="shared" si="69"/>
        <v/>
      </c>
      <c r="AK195" s="4723" t="str">
        <f t="shared" si="69"/>
        <v/>
      </c>
      <c r="AL195" s="4742"/>
      <c r="AM195" s="4743"/>
      <c r="AN195" s="4744"/>
      <c r="AO195" s="4553"/>
      <c r="AP195" s="4551"/>
      <c r="AQ195" s="4528"/>
      <c r="AR195" s="4631"/>
      <c r="AS195" s="4631"/>
    </row>
    <row r="196" spans="1:45" s="4721" customFormat="1" ht="21" customHeight="1">
      <c r="A196" s="1135"/>
      <c r="C196" s="4724" t="s">
        <v>2041</v>
      </c>
      <c r="D196" s="4725" t="s">
        <v>2050</v>
      </c>
      <c r="E196" s="4651" t="s">
        <v>2032</v>
      </c>
      <c r="F196" s="4652" t="s">
        <v>2019</v>
      </c>
      <c r="G196" s="4653"/>
      <c r="H196" s="4654"/>
      <c r="I196" s="4654"/>
      <c r="J196" s="4654"/>
      <c r="K196" s="4654"/>
      <c r="L196" s="4654"/>
      <c r="M196" s="4654"/>
      <c r="N196" s="4654"/>
      <c r="O196" s="4654"/>
      <c r="P196" s="4654"/>
      <c r="Q196" s="4654"/>
      <c r="R196" s="4654"/>
      <c r="S196" s="4654"/>
      <c r="T196" s="4654"/>
      <c r="U196" s="4654"/>
      <c r="V196" s="4654"/>
      <c r="W196" s="4654"/>
      <c r="X196" s="4654"/>
      <c r="Y196" s="4654"/>
      <c r="Z196" s="4654"/>
      <c r="AA196" s="4654"/>
      <c r="AB196" s="4654"/>
      <c r="AC196" s="4654"/>
      <c r="AD196" s="4654"/>
      <c r="AE196" s="4654"/>
      <c r="AF196" s="4654"/>
      <c r="AG196" s="4654"/>
      <c r="AH196" s="4691"/>
      <c r="AI196" s="4691"/>
      <c r="AJ196" s="4691"/>
      <c r="AK196" s="4691"/>
      <c r="AL196" s="4745"/>
      <c r="AM196" s="4746"/>
      <c r="AN196" s="4747"/>
      <c r="AO196" s="4656" t="s">
        <v>1948</v>
      </c>
      <c r="AP196" s="4655" t="s">
        <v>1949</v>
      </c>
      <c r="AQ196" s="4528"/>
      <c r="AR196" s="4657"/>
      <c r="AS196" s="4657"/>
    </row>
    <row r="197" spans="1:45" s="4721" customFormat="1" ht="13.5" customHeight="1">
      <c r="A197" s="1135"/>
      <c r="C197" s="4659" t="s">
        <v>1919</v>
      </c>
      <c r="D197" s="4660" t="s">
        <v>1918</v>
      </c>
      <c r="E197" s="4661" t="s">
        <v>2033</v>
      </c>
      <c r="F197" s="4662"/>
      <c r="G197" s="4663"/>
      <c r="H197" s="4664"/>
      <c r="I197" s="4664"/>
      <c r="J197" s="4664"/>
      <c r="K197" s="4733"/>
      <c r="L197" s="4733"/>
      <c r="M197" s="4733"/>
      <c r="N197" s="4733"/>
      <c r="O197" s="4664"/>
      <c r="P197" s="4664"/>
      <c r="Q197" s="4664"/>
      <c r="R197" s="4733"/>
      <c r="S197" s="4733"/>
      <c r="T197" s="4733"/>
      <c r="U197" s="4733"/>
      <c r="V197" s="4664"/>
      <c r="W197" s="4664"/>
      <c r="X197" s="4664"/>
      <c r="Y197" s="4733"/>
      <c r="Z197" s="4733"/>
      <c r="AA197" s="4733"/>
      <c r="AB197" s="4733"/>
      <c r="AC197" s="4664"/>
      <c r="AD197" s="4664"/>
      <c r="AE197" s="4733"/>
      <c r="AF197" s="4733"/>
      <c r="AG197" s="4733"/>
      <c r="AH197" s="4733"/>
      <c r="AI197" s="4733"/>
      <c r="AJ197" s="4733"/>
      <c r="AK197" s="4748"/>
      <c r="AL197" s="4666">
        <f t="shared" ref="AL197:AL202" si="70">IF(E197="","",COUNT($G$194:$AK$194)-AM197)</f>
        <v>0</v>
      </c>
      <c r="AM197" s="4667">
        <f t="shared" ref="AM197:AM202" si="71">IF(E197="","",AR197+AS197)</f>
        <v>0</v>
      </c>
      <c r="AN197" s="4667">
        <f t="shared" ref="AN197:AN202" si="72">IF(E197="","",COUNTIF(G197:AK197,"休"))</f>
        <v>0</v>
      </c>
      <c r="AO197" s="4668" t="str">
        <f t="shared" ref="AO197:AO202" si="73">IF(E197="","",IFERROR(ROUND(AN197/AL197,3),""))</f>
        <v/>
      </c>
      <c r="AP197" s="4669" t="e">
        <f>ROUND(AVERAGE(AO197:AO212),3)</f>
        <v>#DIV/0!</v>
      </c>
      <c r="AQ197" s="4528"/>
      <c r="AR197" s="4670">
        <f t="shared" ref="AR197:AR202" si="74">+COUNTIF(G197:AK197,"－")</f>
        <v>0</v>
      </c>
      <c r="AS197" s="4670">
        <f t="shared" ref="AS197:AS202" si="75">+COUNTIF(G197:AK197,"外")</f>
        <v>0</v>
      </c>
    </row>
    <row r="198" spans="1:45" s="4721" customFormat="1" ht="13.5" customHeight="1">
      <c r="A198" s="1135"/>
      <c r="C198" s="4671"/>
      <c r="D198" s="4672"/>
      <c r="E198" s="4673" t="s">
        <v>2031</v>
      </c>
      <c r="F198" s="4662"/>
      <c r="G198" s="4728"/>
      <c r="H198" s="4675"/>
      <c r="I198" s="4675"/>
      <c r="J198" s="4699"/>
      <c r="K198" s="4699"/>
      <c r="L198" s="4699"/>
      <c r="M198" s="4687"/>
      <c r="N198" s="4687"/>
      <c r="O198" s="4687"/>
      <c r="P198" s="4699"/>
      <c r="Q198" s="4699"/>
      <c r="R198" s="4699"/>
      <c r="S198" s="4699"/>
      <c r="T198" s="4687"/>
      <c r="U198" s="4687"/>
      <c r="V198" s="4687"/>
      <c r="W198" s="4699"/>
      <c r="X198" s="4699"/>
      <c r="Y198" s="4699"/>
      <c r="Z198" s="4699"/>
      <c r="AA198" s="4687"/>
      <c r="AB198" s="4687"/>
      <c r="AC198" s="4687"/>
      <c r="AD198" s="4699"/>
      <c r="AE198" s="4699"/>
      <c r="AF198" s="4699"/>
      <c r="AG198" s="4699"/>
      <c r="AH198" s="4687"/>
      <c r="AI198" s="4687"/>
      <c r="AJ198" s="4687"/>
      <c r="AK198" s="4729"/>
      <c r="AL198" s="4666">
        <f t="shared" si="70"/>
        <v>0</v>
      </c>
      <c r="AM198" s="4667">
        <f t="shared" si="71"/>
        <v>0</v>
      </c>
      <c r="AN198" s="4667">
        <f t="shared" si="72"/>
        <v>0</v>
      </c>
      <c r="AO198" s="4668" t="str">
        <f t="shared" si="73"/>
        <v/>
      </c>
      <c r="AP198" s="4679"/>
      <c r="AQ198" s="4528"/>
      <c r="AR198" s="4670">
        <f t="shared" si="74"/>
        <v>0</v>
      </c>
      <c r="AS198" s="4670">
        <f t="shared" si="75"/>
        <v>0</v>
      </c>
    </row>
    <row r="199" spans="1:45" s="4721" customFormat="1">
      <c r="A199" s="1135"/>
      <c r="C199" s="4671"/>
      <c r="D199" s="4672"/>
      <c r="E199" s="4673" t="s">
        <v>2038</v>
      </c>
      <c r="F199" s="4662"/>
      <c r="G199" s="4728"/>
      <c r="H199" s="4675"/>
      <c r="I199" s="4675"/>
      <c r="J199" s="4675"/>
      <c r="K199" s="4675"/>
      <c r="L199" s="4675"/>
      <c r="M199" s="4675"/>
      <c r="N199" s="4675"/>
      <c r="O199" s="4675"/>
      <c r="P199" s="4675"/>
      <c r="Q199" s="4675"/>
      <c r="R199" s="4675"/>
      <c r="S199" s="4675"/>
      <c r="T199" s="4675"/>
      <c r="U199" s="4675"/>
      <c r="V199" s="4675"/>
      <c r="W199" s="4675"/>
      <c r="X199" s="4675"/>
      <c r="Y199" s="4675"/>
      <c r="Z199" s="4675"/>
      <c r="AA199" s="4675"/>
      <c r="AB199" s="4675"/>
      <c r="AC199" s="4675"/>
      <c r="AD199" s="4675"/>
      <c r="AE199" s="4675"/>
      <c r="AF199" s="4675"/>
      <c r="AG199" s="4675"/>
      <c r="AH199" s="4729"/>
      <c r="AI199" s="4729"/>
      <c r="AJ199" s="4729"/>
      <c r="AK199" s="4729"/>
      <c r="AL199" s="4666">
        <f t="shared" si="70"/>
        <v>0</v>
      </c>
      <c r="AM199" s="4667">
        <f t="shared" si="71"/>
        <v>0</v>
      </c>
      <c r="AN199" s="4667">
        <f t="shared" si="72"/>
        <v>0</v>
      </c>
      <c r="AO199" s="4668" t="str">
        <f t="shared" si="73"/>
        <v/>
      </c>
      <c r="AP199" s="4679"/>
      <c r="AQ199" s="4528"/>
      <c r="AR199" s="4670">
        <f t="shared" si="74"/>
        <v>0</v>
      </c>
      <c r="AS199" s="4670">
        <f t="shared" si="75"/>
        <v>0</v>
      </c>
    </row>
    <row r="200" spans="1:45" s="4721" customFormat="1">
      <c r="A200" s="1135"/>
      <c r="C200" s="4671"/>
      <c r="D200" s="4672"/>
      <c r="E200" s="4673" t="s">
        <v>2037</v>
      </c>
      <c r="F200" s="4680"/>
      <c r="G200" s="4728"/>
      <c r="H200" s="4675"/>
      <c r="I200" s="4675"/>
      <c r="J200" s="4675"/>
      <c r="K200" s="4675"/>
      <c r="L200" s="4675"/>
      <c r="M200" s="4675"/>
      <c r="N200" s="4675"/>
      <c r="O200" s="4675"/>
      <c r="P200" s="4675"/>
      <c r="Q200" s="4675"/>
      <c r="R200" s="4675"/>
      <c r="S200" s="4675"/>
      <c r="T200" s="4675"/>
      <c r="U200" s="4675"/>
      <c r="V200" s="4675"/>
      <c r="W200" s="4675"/>
      <c r="X200" s="4675"/>
      <c r="Y200" s="4675"/>
      <c r="Z200" s="4675"/>
      <c r="AA200" s="4675"/>
      <c r="AB200" s="4675"/>
      <c r="AC200" s="4675"/>
      <c r="AD200" s="4675"/>
      <c r="AE200" s="4675"/>
      <c r="AF200" s="4675"/>
      <c r="AG200" s="4675"/>
      <c r="AH200" s="4675"/>
      <c r="AI200" s="4729"/>
      <c r="AJ200" s="4729"/>
      <c r="AK200" s="4729"/>
      <c r="AL200" s="4666">
        <f t="shared" si="70"/>
        <v>0</v>
      </c>
      <c r="AM200" s="4667">
        <f t="shared" si="71"/>
        <v>0</v>
      </c>
      <c r="AN200" s="4667">
        <f t="shared" si="72"/>
        <v>0</v>
      </c>
      <c r="AO200" s="4668" t="str">
        <f t="shared" si="73"/>
        <v/>
      </c>
      <c r="AP200" s="4679"/>
      <c r="AQ200" s="4528"/>
      <c r="AR200" s="4670">
        <f t="shared" si="74"/>
        <v>0</v>
      </c>
      <c r="AS200" s="4670">
        <f t="shared" si="75"/>
        <v>0</v>
      </c>
    </row>
    <row r="201" spans="1:45" s="4721" customFormat="1">
      <c r="A201" s="1135"/>
      <c r="C201" s="4671"/>
      <c r="D201" s="4672"/>
      <c r="E201" s="4673" t="s">
        <v>2036</v>
      </c>
      <c r="F201" s="4662"/>
      <c r="G201" s="4728"/>
      <c r="H201" s="4675"/>
      <c r="I201" s="4675"/>
      <c r="J201" s="4675"/>
      <c r="K201" s="4675"/>
      <c r="L201" s="4675"/>
      <c r="M201" s="4675"/>
      <c r="N201" s="4675"/>
      <c r="O201" s="4675"/>
      <c r="P201" s="4675"/>
      <c r="Q201" s="4675"/>
      <c r="R201" s="4675"/>
      <c r="S201" s="4675"/>
      <c r="T201" s="4675"/>
      <c r="U201" s="4675"/>
      <c r="V201" s="4675"/>
      <c r="W201" s="4675"/>
      <c r="X201" s="4675"/>
      <c r="Y201" s="4675"/>
      <c r="Z201" s="4675"/>
      <c r="AA201" s="4675"/>
      <c r="AB201" s="4675"/>
      <c r="AC201" s="4675"/>
      <c r="AD201" s="4675"/>
      <c r="AE201" s="4675"/>
      <c r="AF201" s="4675"/>
      <c r="AG201" s="4675"/>
      <c r="AH201" s="4675"/>
      <c r="AI201" s="4675"/>
      <c r="AJ201" s="4675"/>
      <c r="AK201" s="4675"/>
      <c r="AL201" s="4666">
        <f t="shared" si="70"/>
        <v>0</v>
      </c>
      <c r="AM201" s="4667">
        <f t="shared" si="71"/>
        <v>0</v>
      </c>
      <c r="AN201" s="4667">
        <f t="shared" si="72"/>
        <v>0</v>
      </c>
      <c r="AO201" s="4668" t="str">
        <f t="shared" si="73"/>
        <v/>
      </c>
      <c r="AP201" s="4679"/>
      <c r="AQ201" s="4528"/>
      <c r="AR201" s="4670">
        <f t="shared" si="74"/>
        <v>0</v>
      </c>
      <c r="AS201" s="4670">
        <f t="shared" si="75"/>
        <v>0</v>
      </c>
    </row>
    <row r="202" spans="1:45" s="4721" customFormat="1">
      <c r="A202" s="1135"/>
      <c r="C202" s="4681"/>
      <c r="D202" s="4682"/>
      <c r="E202" s="4683">
        <f>F$29</f>
        <v>0</v>
      </c>
      <c r="F202" s="4684"/>
      <c r="G202" s="4749"/>
      <c r="H202" s="4687"/>
      <c r="I202" s="4687"/>
      <c r="J202" s="4687"/>
      <c r="K202" s="4687"/>
      <c r="L202" s="4687"/>
      <c r="M202" s="4687"/>
      <c r="N202" s="4687"/>
      <c r="O202" s="4687"/>
      <c r="P202" s="4687"/>
      <c r="Q202" s="4687"/>
      <c r="R202" s="4687"/>
      <c r="S202" s="4687"/>
      <c r="T202" s="4687"/>
      <c r="U202" s="4687"/>
      <c r="V202" s="4687"/>
      <c r="W202" s="4687"/>
      <c r="X202" s="4687"/>
      <c r="Y202" s="4687"/>
      <c r="Z202" s="4687"/>
      <c r="AA202" s="4687"/>
      <c r="AB202" s="4687"/>
      <c r="AC202" s="4687"/>
      <c r="AD202" s="4687"/>
      <c r="AE202" s="4687"/>
      <c r="AF202" s="4687"/>
      <c r="AG202" s="4687"/>
      <c r="AH202" s="4688"/>
      <c r="AI202" s="4688"/>
      <c r="AJ202" s="4688"/>
      <c r="AK202" s="4688"/>
      <c r="AL202" s="4666">
        <f t="shared" si="70"/>
        <v>0</v>
      </c>
      <c r="AM202" s="4667">
        <f t="shared" si="71"/>
        <v>0</v>
      </c>
      <c r="AN202" s="4689">
        <f t="shared" si="72"/>
        <v>0</v>
      </c>
      <c r="AO202" s="4668" t="str">
        <f t="shared" si="73"/>
        <v/>
      </c>
      <c r="AP202" s="4679"/>
      <c r="AQ202" s="4528"/>
      <c r="AR202" s="4670">
        <f t="shared" si="74"/>
        <v>0</v>
      </c>
      <c r="AS202" s="4670">
        <f t="shared" si="75"/>
        <v>0</v>
      </c>
    </row>
    <row r="203" spans="1:45" s="4721" customFormat="1" ht="15" customHeight="1">
      <c r="A203" s="1135"/>
      <c r="C203" s="4659" t="s">
        <v>1917</v>
      </c>
      <c r="D203" s="4660" t="s">
        <v>1916</v>
      </c>
      <c r="E203" s="4651" t="s">
        <v>2032</v>
      </c>
      <c r="F203" s="4690" t="s">
        <v>2019</v>
      </c>
      <c r="G203" s="4653"/>
      <c r="H203" s="4654"/>
      <c r="I203" s="4654"/>
      <c r="J203" s="4654"/>
      <c r="K203" s="4654"/>
      <c r="L203" s="4654"/>
      <c r="M203" s="4654"/>
      <c r="N203" s="4654"/>
      <c r="O203" s="4654"/>
      <c r="P203" s="4654"/>
      <c r="Q203" s="4654"/>
      <c r="R203" s="4654"/>
      <c r="S203" s="4654"/>
      <c r="T203" s="4654"/>
      <c r="U203" s="4654"/>
      <c r="V203" s="4654"/>
      <c r="W203" s="4654"/>
      <c r="X203" s="4654"/>
      <c r="Y203" s="4654"/>
      <c r="Z203" s="4654"/>
      <c r="AA203" s="4654"/>
      <c r="AB203" s="4654"/>
      <c r="AC203" s="4654"/>
      <c r="AD203" s="4654"/>
      <c r="AE203" s="4654"/>
      <c r="AF203" s="4654"/>
      <c r="AG203" s="4654"/>
      <c r="AH203" s="4691"/>
      <c r="AI203" s="4691"/>
      <c r="AJ203" s="4691"/>
      <c r="AK203" s="4691"/>
      <c r="AL203" s="4692"/>
      <c r="AM203" s="4670"/>
      <c r="AN203" s="4693"/>
      <c r="AO203" s="4694"/>
      <c r="AP203" s="4679"/>
      <c r="AQ203" s="4528"/>
      <c r="AR203" s="4532"/>
      <c r="AS203" s="4532"/>
    </row>
    <row r="204" spans="1:45" s="4721" customFormat="1">
      <c r="A204" s="1135"/>
      <c r="C204" s="4671"/>
      <c r="D204" s="4672"/>
      <c r="E204" s="4695" t="s">
        <v>2033</v>
      </c>
      <c r="F204" s="4662"/>
      <c r="G204" s="4726"/>
      <c r="H204" s="4733"/>
      <c r="I204" s="4733"/>
      <c r="J204" s="4733"/>
      <c r="K204" s="4733"/>
      <c r="L204" s="4733"/>
      <c r="M204" s="4733"/>
      <c r="N204" s="4733"/>
      <c r="O204" s="4733"/>
      <c r="P204" s="4733"/>
      <c r="Q204" s="4733"/>
      <c r="R204" s="4733"/>
      <c r="S204" s="4733"/>
      <c r="T204" s="4733"/>
      <c r="U204" s="4733"/>
      <c r="V204" s="4733"/>
      <c r="W204" s="4733"/>
      <c r="X204" s="4733"/>
      <c r="Y204" s="4733"/>
      <c r="Z204" s="4733"/>
      <c r="AA204" s="4733"/>
      <c r="AB204" s="4733"/>
      <c r="AC204" s="4733"/>
      <c r="AD204" s="4733"/>
      <c r="AE204" s="4733"/>
      <c r="AF204" s="4733"/>
      <c r="AG204" s="4733"/>
      <c r="AH204" s="4733"/>
      <c r="AI204" s="4733"/>
      <c r="AJ204" s="4733"/>
      <c r="AK204" s="4733"/>
      <c r="AL204" s="4666">
        <f>IF(E204="","",COUNT($G$194:$AK$194)-AM204)</f>
        <v>0</v>
      </c>
      <c r="AM204" s="4667">
        <f>IF(E204="","",AR204+AS204)</f>
        <v>0</v>
      </c>
      <c r="AN204" s="4667">
        <f>IF(E204="","",COUNTIF(G204:AK204,"休"))</f>
        <v>0</v>
      </c>
      <c r="AO204" s="4668" t="str">
        <f>IF(E204="","",IFERROR(ROUND(AN204/AL204,3),""))</f>
        <v/>
      </c>
      <c r="AP204" s="4679"/>
      <c r="AQ204" s="4528"/>
      <c r="AR204" s="4670">
        <f>+COUNTIF(G204:AK204,"－")</f>
        <v>0</v>
      </c>
      <c r="AS204" s="4670">
        <f>+COUNTIF(G204:AK204,"外")</f>
        <v>0</v>
      </c>
    </row>
    <row r="205" spans="1:45" s="4721" customFormat="1">
      <c r="A205" s="1135"/>
      <c r="C205" s="4671"/>
      <c r="D205" s="4672"/>
      <c r="E205" s="4673" t="s">
        <v>2031</v>
      </c>
      <c r="F205" s="4696"/>
      <c r="G205" s="4735"/>
      <c r="H205" s="4687"/>
      <c r="I205" s="4687"/>
      <c r="J205" s="4687"/>
      <c r="K205" s="4687"/>
      <c r="L205" s="4687"/>
      <c r="M205" s="4687"/>
      <c r="N205" s="4687"/>
      <c r="O205" s="4687"/>
      <c r="P205" s="4687"/>
      <c r="Q205" s="4687"/>
      <c r="R205" s="4687"/>
      <c r="S205" s="4687"/>
      <c r="T205" s="4687"/>
      <c r="U205" s="4687"/>
      <c r="V205" s="4687"/>
      <c r="W205" s="4687"/>
      <c r="X205" s="4687"/>
      <c r="Y205" s="4687"/>
      <c r="Z205" s="4687"/>
      <c r="AA205" s="4687"/>
      <c r="AB205" s="4687"/>
      <c r="AC205" s="4687"/>
      <c r="AD205" s="4687"/>
      <c r="AE205" s="4687"/>
      <c r="AF205" s="4687"/>
      <c r="AG205" s="4687"/>
      <c r="AH205" s="4687"/>
      <c r="AI205" s="4687"/>
      <c r="AJ205" s="4687"/>
      <c r="AK205" s="4687"/>
      <c r="AL205" s="4666">
        <f>IF(E205="","",COUNT($G$194:$AK$194)-AM205)</f>
        <v>0</v>
      </c>
      <c r="AM205" s="4667">
        <f>IF(E205="","",AR205+AS205)</f>
        <v>0</v>
      </c>
      <c r="AN205" s="4667">
        <f>IF(E205="","",COUNTIF(G205:AK205,"休"))</f>
        <v>0</v>
      </c>
      <c r="AO205" s="4668" t="str">
        <f>IF(E205="","",IFERROR(ROUND(AN205/AL205,3),""))</f>
        <v/>
      </c>
      <c r="AP205" s="4679"/>
      <c r="AQ205" s="4528"/>
      <c r="AR205" s="4670">
        <f>+COUNTIF(G205:AK205,"－")</f>
        <v>0</v>
      </c>
      <c r="AS205" s="4670">
        <f>+COUNTIF(G205:AK205,"外")</f>
        <v>0</v>
      </c>
    </row>
    <row r="206" spans="1:45" s="4721" customFormat="1">
      <c r="A206" s="1135"/>
      <c r="C206" s="4671"/>
      <c r="D206" s="4672"/>
      <c r="E206" s="4528"/>
      <c r="F206" s="4696"/>
      <c r="G206" s="4728"/>
      <c r="H206" s="4675"/>
      <c r="I206" s="4675"/>
      <c r="J206" s="4675"/>
      <c r="K206" s="4675"/>
      <c r="L206" s="4675"/>
      <c r="M206" s="4675"/>
      <c r="N206" s="4675"/>
      <c r="O206" s="4675"/>
      <c r="P206" s="4675"/>
      <c r="Q206" s="4675"/>
      <c r="R206" s="4675"/>
      <c r="S206" s="4675"/>
      <c r="T206" s="4675"/>
      <c r="U206" s="4675"/>
      <c r="V206" s="4675"/>
      <c r="W206" s="4675"/>
      <c r="X206" s="4675"/>
      <c r="Y206" s="4675"/>
      <c r="Z206" s="4675"/>
      <c r="AA206" s="4675"/>
      <c r="AB206" s="4675"/>
      <c r="AC206" s="4675"/>
      <c r="AD206" s="4675"/>
      <c r="AE206" s="4675"/>
      <c r="AF206" s="4675"/>
      <c r="AG206" s="4675"/>
      <c r="AH206" s="4676"/>
      <c r="AI206" s="4676"/>
      <c r="AJ206" s="4676"/>
      <c r="AK206" s="4676"/>
      <c r="AL206" s="4666" t="str">
        <f>IF(E206="","",COUNT($G$194:$AK$194)-AM206)</f>
        <v/>
      </c>
      <c r="AM206" s="4667" t="str">
        <f>IF(E206="","",AR206+AS206)</f>
        <v/>
      </c>
      <c r="AN206" s="4667" t="str">
        <f>IF(E206="","",COUNTIF(G206:AK206,"休"))</f>
        <v/>
      </c>
      <c r="AO206" s="4668" t="str">
        <f>IF(E206="","",IFERROR(ROUND(AN206/AL206,3),""))</f>
        <v/>
      </c>
      <c r="AP206" s="4679"/>
      <c r="AQ206" s="4528"/>
      <c r="AR206" s="4670">
        <f>+COUNTIF(G206:AK206,"－")</f>
        <v>0</v>
      </c>
      <c r="AS206" s="4670">
        <f>+COUNTIF(G206:AK206,"外")</f>
        <v>0</v>
      </c>
    </row>
    <row r="207" spans="1:45" s="4721" customFormat="1">
      <c r="A207" s="1135"/>
      <c r="C207" s="4671"/>
      <c r="D207" s="4682"/>
      <c r="E207" s="4697"/>
      <c r="F207" s="4698"/>
      <c r="G207" s="4750"/>
      <c r="H207" s="4699"/>
      <c r="I207" s="4699"/>
      <c r="J207" s="4699"/>
      <c r="K207" s="4699"/>
      <c r="L207" s="4699"/>
      <c r="M207" s="4699"/>
      <c r="N207" s="4699"/>
      <c r="O207" s="4699"/>
      <c r="P207" s="4699"/>
      <c r="Q207" s="4699"/>
      <c r="R207" s="4699"/>
      <c r="S207" s="4699"/>
      <c r="T207" s="4699"/>
      <c r="U207" s="4699"/>
      <c r="V207" s="4699"/>
      <c r="W207" s="4699"/>
      <c r="X207" s="4699"/>
      <c r="Y207" s="4699"/>
      <c r="Z207" s="4699"/>
      <c r="AA207" s="4699"/>
      <c r="AB207" s="4699"/>
      <c r="AC207" s="4699"/>
      <c r="AD207" s="4699"/>
      <c r="AE207" s="4699"/>
      <c r="AF207" s="4699"/>
      <c r="AG207" s="4699"/>
      <c r="AH207" s="4665"/>
      <c r="AI207" s="4665"/>
      <c r="AJ207" s="4665"/>
      <c r="AK207" s="4665"/>
      <c r="AL207" s="4666" t="str">
        <f>IF(E207="","",COUNT($G$194:$AK$194)-AM207)</f>
        <v/>
      </c>
      <c r="AM207" s="4667" t="str">
        <f>IF(E207="","",AR207+AS207)</f>
        <v/>
      </c>
      <c r="AN207" s="4667" t="str">
        <f>IF(E207="","",COUNTIF(G207:AK207,"休"))</f>
        <v/>
      </c>
      <c r="AO207" s="4668" t="str">
        <f>IF(E207="","",IFERROR(ROUND(AN207/AL207,3),""))</f>
        <v/>
      </c>
      <c r="AP207" s="4679"/>
      <c r="AQ207" s="4528"/>
      <c r="AR207" s="4670">
        <f>+COUNTIF(G207:AK207,"－")</f>
        <v>0</v>
      </c>
      <c r="AS207" s="4670">
        <f>+COUNTIF(G207:AK207,"外")</f>
        <v>0</v>
      </c>
    </row>
    <row r="208" spans="1:45" s="4721" customFormat="1" ht="15" customHeight="1">
      <c r="A208" s="1135"/>
      <c r="C208" s="4671"/>
      <c r="D208" s="4660" t="s">
        <v>1915</v>
      </c>
      <c r="E208" s="4651" t="s">
        <v>2051</v>
      </c>
      <c r="F208" s="4700" t="s">
        <v>2019</v>
      </c>
      <c r="G208" s="4653"/>
      <c r="H208" s="4654"/>
      <c r="I208" s="4654"/>
      <c r="J208" s="4654"/>
      <c r="K208" s="4654"/>
      <c r="L208" s="4654"/>
      <c r="M208" s="4654"/>
      <c r="N208" s="4654"/>
      <c r="O208" s="4654"/>
      <c r="P208" s="4654"/>
      <c r="Q208" s="4654"/>
      <c r="R208" s="4654"/>
      <c r="S208" s="4654"/>
      <c r="T208" s="4654"/>
      <c r="U208" s="4654"/>
      <c r="V208" s="4654"/>
      <c r="W208" s="4654"/>
      <c r="X208" s="4654"/>
      <c r="Y208" s="4654"/>
      <c r="Z208" s="4654"/>
      <c r="AA208" s="4654"/>
      <c r="AB208" s="4654"/>
      <c r="AC208" s="4654"/>
      <c r="AD208" s="4654"/>
      <c r="AE208" s="4654"/>
      <c r="AF208" s="4654"/>
      <c r="AG208" s="4654"/>
      <c r="AH208" s="4691"/>
      <c r="AI208" s="4691"/>
      <c r="AJ208" s="4691"/>
      <c r="AK208" s="4691"/>
      <c r="AL208" s="4692"/>
      <c r="AM208" s="4670"/>
      <c r="AN208" s="4701"/>
      <c r="AO208" s="4694"/>
      <c r="AP208" s="4679"/>
      <c r="AQ208" s="4528"/>
      <c r="AR208" s="4532"/>
      <c r="AS208" s="4532"/>
    </row>
    <row r="209" spans="1:45" s="4721" customFormat="1">
      <c r="A209" s="1135"/>
      <c r="C209" s="4671"/>
      <c r="D209" s="4672"/>
      <c r="E209" s="4702" t="s">
        <v>2031</v>
      </c>
      <c r="F209" s="4662"/>
      <c r="G209" s="4663"/>
      <c r="H209" s="4664"/>
      <c r="I209" s="4664"/>
      <c r="J209" s="4733"/>
      <c r="K209" s="4733"/>
      <c r="L209" s="4664"/>
      <c r="M209" s="4664"/>
      <c r="N209" s="4664"/>
      <c r="O209" s="4664"/>
      <c r="P209" s="4733"/>
      <c r="Q209" s="4733"/>
      <c r="R209" s="4664"/>
      <c r="S209" s="4733"/>
      <c r="T209" s="4664"/>
      <c r="U209" s="4664"/>
      <c r="V209" s="4664"/>
      <c r="W209" s="4664"/>
      <c r="X209" s="4733"/>
      <c r="Y209" s="4733"/>
      <c r="Z209" s="4664"/>
      <c r="AA209" s="4733"/>
      <c r="AB209" s="4664"/>
      <c r="AC209" s="4664"/>
      <c r="AD209" s="4664"/>
      <c r="AE209" s="4664"/>
      <c r="AF209" s="4733"/>
      <c r="AG209" s="4733"/>
      <c r="AH209" s="4733"/>
      <c r="AI209" s="4733"/>
      <c r="AJ209" s="4664"/>
      <c r="AK209" s="4664"/>
      <c r="AL209" s="4666">
        <f>IF(E209="","",COUNT($G$194:$AK$194)-AM209)</f>
        <v>0</v>
      </c>
      <c r="AM209" s="4667">
        <f>IF(E209="","",AR209+AS209)</f>
        <v>0</v>
      </c>
      <c r="AN209" s="4667">
        <f>IF(E209="","",COUNTIF(G209:AK209,"休"))</f>
        <v>0</v>
      </c>
      <c r="AO209" s="4668" t="str">
        <f>IF(E209="","",IFERROR(ROUND(AN209/AL209,3),""))</f>
        <v/>
      </c>
      <c r="AP209" s="4679"/>
      <c r="AQ209" s="4528"/>
      <c r="AR209" s="4670">
        <f>+COUNTIF(G209:AK209,"－")</f>
        <v>0</v>
      </c>
      <c r="AS209" s="4670">
        <f>+COUNTIF(G209:AK209,"外")</f>
        <v>0</v>
      </c>
    </row>
    <row r="210" spans="1:45" s="4721" customFormat="1">
      <c r="A210" s="1135"/>
      <c r="C210" s="4671"/>
      <c r="D210" s="4672"/>
      <c r="E210" s="4528"/>
      <c r="F210" s="4696"/>
      <c r="G210" s="4674"/>
      <c r="H210" s="4675"/>
      <c r="I210" s="4675"/>
      <c r="J210" s="4675"/>
      <c r="K210" s="4675"/>
      <c r="L210" s="4675"/>
      <c r="M210" s="4675"/>
      <c r="N210" s="4675"/>
      <c r="O210" s="4675"/>
      <c r="P210" s="4675"/>
      <c r="Q210" s="4675"/>
      <c r="R210" s="4675"/>
      <c r="S210" s="4675"/>
      <c r="T210" s="4675"/>
      <c r="U210" s="4675"/>
      <c r="V210" s="4675"/>
      <c r="W210" s="4675"/>
      <c r="X210" s="4675"/>
      <c r="Y210" s="4675"/>
      <c r="Z210" s="4675"/>
      <c r="AA210" s="4675"/>
      <c r="AB210" s="4675"/>
      <c r="AC210" s="4675"/>
      <c r="AD210" s="4675"/>
      <c r="AE210" s="4675"/>
      <c r="AF210" s="4675"/>
      <c r="AG210" s="4675"/>
      <c r="AH210" s="4676"/>
      <c r="AI210" s="4676"/>
      <c r="AJ210" s="4676"/>
      <c r="AK210" s="4676"/>
      <c r="AL210" s="4666" t="str">
        <f>IF(E210="","",COUNT($G$194:$AK$194)-AM210)</f>
        <v/>
      </c>
      <c r="AM210" s="4667" t="str">
        <f>IF(E210="","",AR210+AS210)</f>
        <v/>
      </c>
      <c r="AN210" s="4667" t="str">
        <f>IF(E210="","",COUNTIF(G210:AK210,"休"))</f>
        <v/>
      </c>
      <c r="AO210" s="4668" t="str">
        <f>IF(E210="","",IFERROR(ROUND(AN210/AL210,3),""))</f>
        <v/>
      </c>
      <c r="AP210" s="4679"/>
      <c r="AQ210" s="4528"/>
      <c r="AR210" s="4670">
        <f>+COUNTIF(G210:AK210,"－")</f>
        <v>0</v>
      </c>
      <c r="AS210" s="4670">
        <f>+COUNTIF(G210:AK210,"外")</f>
        <v>0</v>
      </c>
    </row>
    <row r="211" spans="1:45" s="4721" customFormat="1">
      <c r="A211" s="1135"/>
      <c r="C211" s="4671"/>
      <c r="D211" s="4672"/>
      <c r="E211" s="4704"/>
      <c r="F211" s="4696"/>
      <c r="G211" s="4674"/>
      <c r="H211" s="4675"/>
      <c r="I211" s="4675"/>
      <c r="J211" s="4675"/>
      <c r="K211" s="4675"/>
      <c r="L211" s="4675"/>
      <c r="M211" s="4675"/>
      <c r="N211" s="4675"/>
      <c r="O211" s="4675"/>
      <c r="P211" s="4675"/>
      <c r="Q211" s="4675"/>
      <c r="R211" s="4675"/>
      <c r="S211" s="4675"/>
      <c r="T211" s="4675"/>
      <c r="U211" s="4675"/>
      <c r="V211" s="4675"/>
      <c r="W211" s="4675"/>
      <c r="X211" s="4675"/>
      <c r="Y211" s="4675"/>
      <c r="Z211" s="4675"/>
      <c r="AA211" s="4675"/>
      <c r="AB211" s="4675"/>
      <c r="AC211" s="4675"/>
      <c r="AD211" s="4675"/>
      <c r="AE211" s="4675"/>
      <c r="AF211" s="4675"/>
      <c r="AG211" s="4675"/>
      <c r="AH211" s="4676"/>
      <c r="AI211" s="4676"/>
      <c r="AJ211" s="4676"/>
      <c r="AK211" s="4676"/>
      <c r="AL211" s="4666" t="str">
        <f>IF(E211="","",COUNT($G$194:$AK$194)-AM211)</f>
        <v/>
      </c>
      <c r="AM211" s="4667" t="str">
        <f>IF(E211="","",AR211+AS211)</f>
        <v/>
      </c>
      <c r="AN211" s="4667" t="str">
        <f>IF(E211="","",COUNTIF(G211:AK211,"休"))</f>
        <v/>
      </c>
      <c r="AO211" s="4668" t="str">
        <f>IF(E211="","",IFERROR(ROUND(AN211/AL211,3),""))</f>
        <v/>
      </c>
      <c r="AP211" s="4679"/>
      <c r="AQ211" s="4528"/>
      <c r="AR211" s="4670">
        <f>+COUNTIF(G211:AK211,"－")</f>
        <v>0</v>
      </c>
      <c r="AS211" s="4670">
        <f>+COUNTIF(G211:AK211,"外")</f>
        <v>0</v>
      </c>
    </row>
    <row r="212" spans="1:45" s="4721" customFormat="1" ht="14.25" thickBot="1">
      <c r="A212" s="1135"/>
      <c r="C212" s="4681"/>
      <c r="D212" s="4682"/>
      <c r="E212" s="4697"/>
      <c r="F212" s="4698"/>
      <c r="G212" s="4749"/>
      <c r="H212" s="4686"/>
      <c r="I212" s="4686"/>
      <c r="J212" s="4686"/>
      <c r="K212" s="4686"/>
      <c r="L212" s="4686"/>
      <c r="M212" s="4686"/>
      <c r="N212" s="4686"/>
      <c r="O212" s="4686"/>
      <c r="P212" s="4686"/>
      <c r="Q212" s="4686"/>
      <c r="R212" s="4686"/>
      <c r="S212" s="4686"/>
      <c r="T212" s="4686"/>
      <c r="U212" s="4686"/>
      <c r="V212" s="4686"/>
      <c r="W212" s="4686"/>
      <c r="X212" s="4686"/>
      <c r="Y212" s="4686"/>
      <c r="Z212" s="4686"/>
      <c r="AA212" s="4686"/>
      <c r="AB212" s="4686"/>
      <c r="AC212" s="4686"/>
      <c r="AD212" s="4686"/>
      <c r="AE212" s="4686"/>
      <c r="AF212" s="4686"/>
      <c r="AG212" s="4686"/>
      <c r="AH212" s="4706"/>
      <c r="AI212" s="4706"/>
      <c r="AJ212" s="4706"/>
      <c r="AK212" s="4706"/>
      <c r="AL212" s="4707" t="str">
        <f>IF(E212="","",COUNT($G$194:$AK$194)-AM212)</f>
        <v/>
      </c>
      <c r="AM212" s="4689" t="str">
        <f>IF(E212="","",AR212+AS212)</f>
        <v/>
      </c>
      <c r="AN212" s="4689" t="str">
        <f>IF(E212="","",COUNTIF(G212:AK212,"休"))</f>
        <v/>
      </c>
      <c r="AO212" s="4668" t="str">
        <f>IF(E212="","",IFERROR(ROUND(AN212/AL212,3),""))</f>
        <v/>
      </c>
      <c r="AP212" s="4709"/>
      <c r="AQ212" s="4528"/>
      <c r="AR212" s="4670">
        <f>+COUNTIF(G212:AK212,"－")</f>
        <v>0</v>
      </c>
      <c r="AS212" s="4670">
        <f>+COUNTIF(G212:AK212,"外")</f>
        <v>0</v>
      </c>
    </row>
    <row r="213" spans="1:45" ht="14.25" thickBot="1">
      <c r="C213" s="4710"/>
      <c r="D213" s="4711"/>
      <c r="E213" s="4704"/>
      <c r="F213" s="4623"/>
      <c r="G213" s="4665"/>
      <c r="H213" s="4665"/>
      <c r="I213" s="4665"/>
      <c r="J213" s="4665"/>
      <c r="K213" s="4665"/>
      <c r="L213" s="4665"/>
      <c r="M213" s="4665"/>
      <c r="N213" s="4665"/>
      <c r="O213" s="4665"/>
      <c r="P213" s="4665"/>
      <c r="Q213" s="4665"/>
      <c r="R213" s="4665"/>
      <c r="S213" s="4665"/>
      <c r="T213" s="4665"/>
      <c r="U213" s="4665"/>
      <c r="V213" s="4665"/>
      <c r="W213" s="4665"/>
      <c r="X213" s="4665"/>
      <c r="Y213" s="4665"/>
      <c r="Z213" s="4665"/>
      <c r="AA213" s="4665"/>
      <c r="AB213" s="4665"/>
      <c r="AC213" s="4665"/>
      <c r="AD213" s="4665"/>
      <c r="AE213" s="4665"/>
      <c r="AF213" s="4665"/>
      <c r="AG213" s="4665"/>
      <c r="AH213" s="4665"/>
      <c r="AI213" s="4665"/>
      <c r="AJ213" s="4665"/>
      <c r="AK213" s="4665"/>
      <c r="AL213" s="4712"/>
      <c r="AM213" s="4713"/>
      <c r="AO213" s="4714" t="s">
        <v>2018</v>
      </c>
      <c r="AP213" s="4715" t="e">
        <f>IF(AP197&gt;=0.285,"OK","NG")</f>
        <v>#DIV/0!</v>
      </c>
      <c r="AR213" s="4713"/>
      <c r="AS213" s="4713"/>
    </row>
    <row r="214" spans="1:45">
      <c r="C214" s="4710"/>
      <c r="D214" s="4711"/>
      <c r="E214" s="4704"/>
      <c r="F214" s="4623"/>
      <c r="G214" s="4665"/>
      <c r="H214" s="4665"/>
      <c r="I214" s="4665"/>
      <c r="J214" s="4665"/>
      <c r="K214" s="4665"/>
      <c r="L214" s="4665"/>
      <c r="M214" s="4665"/>
      <c r="N214" s="4665"/>
      <c r="O214" s="4665"/>
      <c r="P214" s="4665"/>
      <c r="Q214" s="4665"/>
      <c r="R214" s="4665"/>
      <c r="S214" s="4665"/>
      <c r="T214" s="4665"/>
      <c r="U214" s="4665"/>
      <c r="V214" s="4665"/>
      <c r="W214" s="4665"/>
      <c r="X214" s="4665"/>
      <c r="Y214" s="4665"/>
      <c r="Z214" s="4665"/>
      <c r="AA214" s="4665"/>
      <c r="AB214" s="4665"/>
      <c r="AC214" s="4665"/>
      <c r="AD214" s="4665"/>
      <c r="AE214" s="4665"/>
      <c r="AF214" s="4665"/>
      <c r="AG214" s="4665"/>
      <c r="AH214" s="4665"/>
      <c r="AI214" s="4665"/>
      <c r="AJ214" s="4665"/>
      <c r="AK214" s="4665"/>
      <c r="AL214" s="4712"/>
      <c r="AM214" s="4713"/>
      <c r="AO214" s="4753"/>
      <c r="AP214" s="4668"/>
      <c r="AR214" s="4713"/>
      <c r="AS214" s="4713"/>
    </row>
    <row r="215" spans="1:45" hidden="1">
      <c r="G215" s="4529" t="e">
        <f>YEAR(G218)</f>
        <v>#VALUE!</v>
      </c>
      <c r="H215" s="4529" t="e">
        <f>MONTH(G218)</f>
        <v>#VALUE!</v>
      </c>
    </row>
    <row r="216" spans="1:45">
      <c r="C216" s="4624"/>
      <c r="D216" s="4625"/>
      <c r="E216" s="4626"/>
      <c r="F216" s="4717" t="s">
        <v>2022</v>
      </c>
      <c r="G216" s="4628" t="e">
        <f>G218</f>
        <v>#VALUE!</v>
      </c>
      <c r="H216" s="4629"/>
      <c r="I216" s="4629"/>
      <c r="J216" s="4629"/>
      <c r="K216" s="4629"/>
      <c r="L216" s="4629"/>
      <c r="M216" s="4629"/>
      <c r="N216" s="4629"/>
      <c r="O216" s="4629"/>
      <c r="P216" s="4629"/>
      <c r="Q216" s="4629"/>
      <c r="R216" s="4629"/>
      <c r="S216" s="4629"/>
      <c r="T216" s="4629"/>
      <c r="U216" s="4629"/>
      <c r="V216" s="4629"/>
      <c r="W216" s="4629"/>
      <c r="X216" s="4629"/>
      <c r="Y216" s="4629"/>
      <c r="Z216" s="4629"/>
      <c r="AA216" s="4629"/>
      <c r="AB216" s="4629"/>
      <c r="AC216" s="4629"/>
      <c r="AD216" s="4629"/>
      <c r="AE216" s="4629"/>
      <c r="AF216" s="4629"/>
      <c r="AG216" s="4629"/>
      <c r="AH216" s="4629"/>
      <c r="AI216" s="4629"/>
      <c r="AJ216" s="4629"/>
      <c r="AK216" s="4629"/>
      <c r="AL216" s="4739" t="s">
        <v>2045</v>
      </c>
      <c r="AM216" s="4740" t="s">
        <v>2044</v>
      </c>
      <c r="AN216" s="4741" t="s">
        <v>1920</v>
      </c>
      <c r="AO216" s="4553" t="s">
        <v>2043</v>
      </c>
      <c r="AP216" s="4551" t="s">
        <v>2042</v>
      </c>
      <c r="AR216" s="4631" t="s">
        <v>1950</v>
      </c>
      <c r="AS216" s="4631" t="s">
        <v>1951</v>
      </c>
    </row>
    <row r="217" spans="1:45" ht="13.5" hidden="1" customHeight="1">
      <c r="C217" s="4632"/>
      <c r="D217" s="4633"/>
      <c r="E217" s="4634"/>
      <c r="F217" s="4718"/>
      <c r="G217" s="4640" t="e">
        <f>DATE($G215,$H215,1)</f>
        <v>#VALUE!</v>
      </c>
      <c r="H217" s="4640" t="e">
        <f t="shared" ref="H217:AK217" si="76">G217+1</f>
        <v>#VALUE!</v>
      </c>
      <c r="I217" s="4640" t="e">
        <f t="shared" si="76"/>
        <v>#VALUE!</v>
      </c>
      <c r="J217" s="4640" t="e">
        <f t="shared" si="76"/>
        <v>#VALUE!</v>
      </c>
      <c r="K217" s="4640" t="e">
        <f t="shared" si="76"/>
        <v>#VALUE!</v>
      </c>
      <c r="L217" s="4640" t="e">
        <f t="shared" si="76"/>
        <v>#VALUE!</v>
      </c>
      <c r="M217" s="4640" t="e">
        <f t="shared" si="76"/>
        <v>#VALUE!</v>
      </c>
      <c r="N217" s="4640" t="e">
        <f t="shared" si="76"/>
        <v>#VALUE!</v>
      </c>
      <c r="O217" s="4640" t="e">
        <f t="shared" si="76"/>
        <v>#VALUE!</v>
      </c>
      <c r="P217" s="4640" t="e">
        <f t="shared" si="76"/>
        <v>#VALUE!</v>
      </c>
      <c r="Q217" s="4640" t="e">
        <f t="shared" si="76"/>
        <v>#VALUE!</v>
      </c>
      <c r="R217" s="4640" t="e">
        <f t="shared" si="76"/>
        <v>#VALUE!</v>
      </c>
      <c r="S217" s="4640" t="e">
        <f t="shared" si="76"/>
        <v>#VALUE!</v>
      </c>
      <c r="T217" s="4640" t="e">
        <f t="shared" si="76"/>
        <v>#VALUE!</v>
      </c>
      <c r="U217" s="4640" t="e">
        <f t="shared" si="76"/>
        <v>#VALUE!</v>
      </c>
      <c r="V217" s="4640" t="e">
        <f t="shared" si="76"/>
        <v>#VALUE!</v>
      </c>
      <c r="W217" s="4640" t="e">
        <f t="shared" si="76"/>
        <v>#VALUE!</v>
      </c>
      <c r="X217" s="4640" t="e">
        <f t="shared" si="76"/>
        <v>#VALUE!</v>
      </c>
      <c r="Y217" s="4640" t="e">
        <f t="shared" si="76"/>
        <v>#VALUE!</v>
      </c>
      <c r="Z217" s="4640" t="e">
        <f t="shared" si="76"/>
        <v>#VALUE!</v>
      </c>
      <c r="AA217" s="4640" t="e">
        <f t="shared" si="76"/>
        <v>#VALUE!</v>
      </c>
      <c r="AB217" s="4640" t="e">
        <f t="shared" si="76"/>
        <v>#VALUE!</v>
      </c>
      <c r="AC217" s="4640" t="e">
        <f t="shared" si="76"/>
        <v>#VALUE!</v>
      </c>
      <c r="AD217" s="4640" t="e">
        <f t="shared" si="76"/>
        <v>#VALUE!</v>
      </c>
      <c r="AE217" s="4640" t="e">
        <f t="shared" si="76"/>
        <v>#VALUE!</v>
      </c>
      <c r="AF217" s="4640" t="e">
        <f t="shared" si="76"/>
        <v>#VALUE!</v>
      </c>
      <c r="AG217" s="4640" t="e">
        <f t="shared" si="76"/>
        <v>#VALUE!</v>
      </c>
      <c r="AH217" s="4640" t="e">
        <f t="shared" si="76"/>
        <v>#VALUE!</v>
      </c>
      <c r="AI217" s="4640" t="e">
        <f t="shared" si="76"/>
        <v>#VALUE!</v>
      </c>
      <c r="AJ217" s="4640" t="e">
        <f t="shared" si="76"/>
        <v>#VALUE!</v>
      </c>
      <c r="AK217" s="4640" t="e">
        <f t="shared" si="76"/>
        <v>#VALUE!</v>
      </c>
      <c r="AL217" s="4742"/>
      <c r="AM217" s="4743"/>
      <c r="AN217" s="4744"/>
      <c r="AO217" s="4553"/>
      <c r="AP217" s="4551"/>
      <c r="AR217" s="4631"/>
      <c r="AS217" s="4631"/>
    </row>
    <row r="218" spans="1:45">
      <c r="C218" s="4632"/>
      <c r="D218" s="4633"/>
      <c r="E218" s="4634"/>
      <c r="F218" s="4719" t="s">
        <v>1655</v>
      </c>
      <c r="G218" s="4720" t="e">
        <f>IF(EDATE(G193,1)&gt;$G$7,"",EDATE(G193,1))</f>
        <v>#VALUE!</v>
      </c>
      <c r="H218" s="4640" t="e">
        <f t="shared" ref="H218:AK218" si="77">IF(H217&gt;$G$7,"",IF(G218=EOMONTH(DATE($G215,$H215,1),0),"",IF(G218="","",G218+1)))</f>
        <v>#VALUE!</v>
      </c>
      <c r="I218" s="4640" t="e">
        <f t="shared" si="77"/>
        <v>#VALUE!</v>
      </c>
      <c r="J218" s="4640" t="e">
        <f t="shared" si="77"/>
        <v>#VALUE!</v>
      </c>
      <c r="K218" s="4640" t="e">
        <f t="shared" si="77"/>
        <v>#VALUE!</v>
      </c>
      <c r="L218" s="4640" t="e">
        <f t="shared" si="77"/>
        <v>#VALUE!</v>
      </c>
      <c r="M218" s="4640" t="e">
        <f t="shared" si="77"/>
        <v>#VALUE!</v>
      </c>
      <c r="N218" s="4640" t="e">
        <f t="shared" si="77"/>
        <v>#VALUE!</v>
      </c>
      <c r="O218" s="4640" t="e">
        <f t="shared" si="77"/>
        <v>#VALUE!</v>
      </c>
      <c r="P218" s="4640" t="e">
        <f t="shared" si="77"/>
        <v>#VALUE!</v>
      </c>
      <c r="Q218" s="4640" t="e">
        <f t="shared" si="77"/>
        <v>#VALUE!</v>
      </c>
      <c r="R218" s="4640" t="e">
        <f t="shared" si="77"/>
        <v>#VALUE!</v>
      </c>
      <c r="S218" s="4640" t="e">
        <f t="shared" si="77"/>
        <v>#VALUE!</v>
      </c>
      <c r="T218" s="4640" t="e">
        <f t="shared" si="77"/>
        <v>#VALUE!</v>
      </c>
      <c r="U218" s="4640" t="e">
        <f t="shared" si="77"/>
        <v>#VALUE!</v>
      </c>
      <c r="V218" s="4640" t="e">
        <f t="shared" si="77"/>
        <v>#VALUE!</v>
      </c>
      <c r="W218" s="4640" t="e">
        <f t="shared" si="77"/>
        <v>#VALUE!</v>
      </c>
      <c r="X218" s="4640" t="e">
        <f t="shared" si="77"/>
        <v>#VALUE!</v>
      </c>
      <c r="Y218" s="4640" t="e">
        <f t="shared" si="77"/>
        <v>#VALUE!</v>
      </c>
      <c r="Z218" s="4640" t="e">
        <f t="shared" si="77"/>
        <v>#VALUE!</v>
      </c>
      <c r="AA218" s="4640" t="e">
        <f t="shared" si="77"/>
        <v>#VALUE!</v>
      </c>
      <c r="AB218" s="4640" t="e">
        <f t="shared" si="77"/>
        <v>#VALUE!</v>
      </c>
      <c r="AC218" s="4640" t="e">
        <f t="shared" si="77"/>
        <v>#VALUE!</v>
      </c>
      <c r="AD218" s="4640" t="e">
        <f t="shared" si="77"/>
        <v>#VALUE!</v>
      </c>
      <c r="AE218" s="4640" t="e">
        <f t="shared" si="77"/>
        <v>#VALUE!</v>
      </c>
      <c r="AF218" s="4640" t="e">
        <f t="shared" si="77"/>
        <v>#VALUE!</v>
      </c>
      <c r="AG218" s="4640" t="e">
        <f t="shared" si="77"/>
        <v>#VALUE!</v>
      </c>
      <c r="AH218" s="4640" t="e">
        <f t="shared" si="77"/>
        <v>#VALUE!</v>
      </c>
      <c r="AI218" s="4640" t="e">
        <f t="shared" si="77"/>
        <v>#VALUE!</v>
      </c>
      <c r="AJ218" s="4640" t="e">
        <f t="shared" si="77"/>
        <v>#VALUE!</v>
      </c>
      <c r="AK218" s="4640" t="e">
        <f t="shared" si="77"/>
        <v>#VALUE!</v>
      </c>
      <c r="AL218" s="4742"/>
      <c r="AM218" s="4743"/>
      <c r="AN218" s="4744"/>
      <c r="AO218" s="4553"/>
      <c r="AP218" s="4551"/>
      <c r="AR218" s="4631"/>
      <c r="AS218" s="4631"/>
    </row>
    <row r="219" spans="1:45" s="4721" customFormat="1">
      <c r="A219" s="1135"/>
      <c r="C219" s="4642"/>
      <c r="D219" s="4643"/>
      <c r="E219" s="4644"/>
      <c r="F219" s="4722" t="s">
        <v>1905</v>
      </c>
      <c r="G219" s="4723" t="str">
        <f t="shared" ref="G219:AK219" si="78">IFERROR(TEXT(WEEKDAY(+G218),"aaa"),"")</f>
        <v/>
      </c>
      <c r="H219" s="4723" t="str">
        <f t="shared" si="78"/>
        <v/>
      </c>
      <c r="I219" s="4723" t="str">
        <f t="shared" si="78"/>
        <v/>
      </c>
      <c r="J219" s="4723" t="str">
        <f t="shared" si="78"/>
        <v/>
      </c>
      <c r="K219" s="4723" t="str">
        <f t="shared" si="78"/>
        <v/>
      </c>
      <c r="L219" s="4723" t="str">
        <f t="shared" si="78"/>
        <v/>
      </c>
      <c r="M219" s="4723" t="str">
        <f t="shared" si="78"/>
        <v/>
      </c>
      <c r="N219" s="4723" t="str">
        <f t="shared" si="78"/>
        <v/>
      </c>
      <c r="O219" s="4723" t="str">
        <f t="shared" si="78"/>
        <v/>
      </c>
      <c r="P219" s="4723" t="str">
        <f t="shared" si="78"/>
        <v/>
      </c>
      <c r="Q219" s="4723" t="str">
        <f t="shared" si="78"/>
        <v/>
      </c>
      <c r="R219" s="4723" t="str">
        <f t="shared" si="78"/>
        <v/>
      </c>
      <c r="S219" s="4723" t="str">
        <f t="shared" si="78"/>
        <v/>
      </c>
      <c r="T219" s="4723" t="str">
        <f t="shared" si="78"/>
        <v/>
      </c>
      <c r="U219" s="4723" t="str">
        <f t="shared" si="78"/>
        <v/>
      </c>
      <c r="V219" s="4723" t="str">
        <f t="shared" si="78"/>
        <v/>
      </c>
      <c r="W219" s="4723" t="str">
        <f t="shared" si="78"/>
        <v/>
      </c>
      <c r="X219" s="4723" t="str">
        <f t="shared" si="78"/>
        <v/>
      </c>
      <c r="Y219" s="4723" t="str">
        <f t="shared" si="78"/>
        <v/>
      </c>
      <c r="Z219" s="4723" t="str">
        <f t="shared" si="78"/>
        <v/>
      </c>
      <c r="AA219" s="4723" t="str">
        <f t="shared" si="78"/>
        <v/>
      </c>
      <c r="AB219" s="4723" t="str">
        <f t="shared" si="78"/>
        <v/>
      </c>
      <c r="AC219" s="4723" t="str">
        <f t="shared" si="78"/>
        <v/>
      </c>
      <c r="AD219" s="4723" t="str">
        <f t="shared" si="78"/>
        <v/>
      </c>
      <c r="AE219" s="4723" t="str">
        <f t="shared" si="78"/>
        <v/>
      </c>
      <c r="AF219" s="4723" t="str">
        <f t="shared" si="78"/>
        <v/>
      </c>
      <c r="AG219" s="4723" t="str">
        <f t="shared" si="78"/>
        <v/>
      </c>
      <c r="AH219" s="4723" t="str">
        <f t="shared" si="78"/>
        <v/>
      </c>
      <c r="AI219" s="4723" t="str">
        <f t="shared" si="78"/>
        <v/>
      </c>
      <c r="AJ219" s="4723" t="str">
        <f t="shared" si="78"/>
        <v/>
      </c>
      <c r="AK219" s="4723" t="str">
        <f t="shared" si="78"/>
        <v/>
      </c>
      <c r="AL219" s="4742"/>
      <c r="AM219" s="4743"/>
      <c r="AN219" s="4744"/>
      <c r="AO219" s="4553"/>
      <c r="AP219" s="4551"/>
      <c r="AQ219" s="4528"/>
      <c r="AR219" s="4631"/>
      <c r="AS219" s="4631"/>
    </row>
    <row r="220" spans="1:45" s="4721" customFormat="1" ht="21" customHeight="1">
      <c r="A220" s="1135"/>
      <c r="C220" s="4724" t="s">
        <v>2041</v>
      </c>
      <c r="D220" s="4725" t="s">
        <v>2049</v>
      </c>
      <c r="E220" s="4651" t="s">
        <v>2051</v>
      </c>
      <c r="F220" s="4652" t="s">
        <v>2019</v>
      </c>
      <c r="G220" s="4653" t="s">
        <v>233</v>
      </c>
      <c r="H220" s="4654" t="s">
        <v>233</v>
      </c>
      <c r="I220" s="4654" t="s">
        <v>233</v>
      </c>
      <c r="J220" s="4654" t="s">
        <v>233</v>
      </c>
      <c r="K220" s="4654" t="s">
        <v>233</v>
      </c>
      <c r="L220" s="4654" t="s">
        <v>233</v>
      </c>
      <c r="M220" s="4654" t="s">
        <v>233</v>
      </c>
      <c r="N220" s="4654" t="s">
        <v>233</v>
      </c>
      <c r="O220" s="4654" t="s">
        <v>233</v>
      </c>
      <c r="P220" s="4654" t="s">
        <v>233</v>
      </c>
      <c r="Q220" s="4654" t="s">
        <v>233</v>
      </c>
      <c r="R220" s="4654" t="s">
        <v>233</v>
      </c>
      <c r="S220" s="4654" t="s">
        <v>233</v>
      </c>
      <c r="T220" s="4654" t="s">
        <v>233</v>
      </c>
      <c r="U220" s="4654" t="s">
        <v>233</v>
      </c>
      <c r="V220" s="4654" t="s">
        <v>233</v>
      </c>
      <c r="W220" s="4654" t="s">
        <v>233</v>
      </c>
      <c r="X220" s="4654" t="s">
        <v>233</v>
      </c>
      <c r="Y220" s="4654" t="s">
        <v>233</v>
      </c>
      <c r="Z220" s="4654" t="s">
        <v>233</v>
      </c>
      <c r="AA220" s="4654" t="s">
        <v>233</v>
      </c>
      <c r="AB220" s="4654" t="s">
        <v>233</v>
      </c>
      <c r="AC220" s="4654" t="s">
        <v>233</v>
      </c>
      <c r="AD220" s="4654" t="s">
        <v>233</v>
      </c>
      <c r="AE220" s="4654" t="s">
        <v>233</v>
      </c>
      <c r="AF220" s="4654" t="s">
        <v>233</v>
      </c>
      <c r="AG220" s="4654" t="s">
        <v>233</v>
      </c>
      <c r="AH220" s="4654" t="s">
        <v>233</v>
      </c>
      <c r="AI220" s="4654" t="s">
        <v>233</v>
      </c>
      <c r="AJ220" s="4654" t="s">
        <v>233</v>
      </c>
      <c r="AK220" s="4754" t="s">
        <v>233</v>
      </c>
      <c r="AL220" s="4745"/>
      <c r="AM220" s="4746"/>
      <c r="AN220" s="4747"/>
      <c r="AO220" s="4656" t="s">
        <v>1948</v>
      </c>
      <c r="AP220" s="4655" t="s">
        <v>1949</v>
      </c>
      <c r="AQ220" s="4528"/>
      <c r="AR220" s="4657"/>
      <c r="AS220" s="4657"/>
    </row>
    <row r="221" spans="1:45" s="4721" customFormat="1" ht="13.5" customHeight="1">
      <c r="A221" s="1135"/>
      <c r="C221" s="4659" t="s">
        <v>1919</v>
      </c>
      <c r="D221" s="4660" t="s">
        <v>1918</v>
      </c>
      <c r="E221" s="4661" t="s">
        <v>2033</v>
      </c>
      <c r="F221" s="4662"/>
      <c r="G221" s="4755"/>
      <c r="H221" s="4733"/>
      <c r="I221" s="4733"/>
      <c r="J221" s="4733"/>
      <c r="K221" s="4733"/>
      <c r="L221" s="4733"/>
      <c r="M221" s="4733"/>
      <c r="N221" s="4733"/>
      <c r="O221" s="4733"/>
      <c r="P221" s="4733"/>
      <c r="Q221" s="4733"/>
      <c r="R221" s="4733"/>
      <c r="S221" s="4733"/>
      <c r="T221" s="4733"/>
      <c r="U221" s="4733"/>
      <c r="V221" s="4733"/>
      <c r="W221" s="4733"/>
      <c r="X221" s="4733"/>
      <c r="Y221" s="4733"/>
      <c r="Z221" s="4733"/>
      <c r="AA221" s="4733"/>
      <c r="AB221" s="4733"/>
      <c r="AC221" s="4733"/>
      <c r="AD221" s="4733"/>
      <c r="AE221" s="4733"/>
      <c r="AF221" s="4733"/>
      <c r="AG221" s="4733"/>
      <c r="AH221" s="4733"/>
      <c r="AI221" s="4733"/>
      <c r="AJ221" s="4733"/>
      <c r="AK221" s="4756"/>
      <c r="AL221" s="4666">
        <f t="shared" ref="AL221:AL226" si="79">IF(E221="","",COUNT($G$218:$AK$218)-AM221)</f>
        <v>0</v>
      </c>
      <c r="AM221" s="4667">
        <f t="shared" ref="AM221:AM226" si="80">IF(E221="","",AR221+AS221)</f>
        <v>0</v>
      </c>
      <c r="AN221" s="4667">
        <f t="shared" ref="AN221:AN226" si="81">IF(E221="","",COUNTIF(G221:AK221,"休"))</f>
        <v>0</v>
      </c>
      <c r="AO221" s="4668" t="str">
        <f t="shared" ref="AO221:AO226" si="82">IF(E221="","",IFERROR(ROUND(AN221/AL221,3),""))</f>
        <v/>
      </c>
      <c r="AP221" s="4669" t="e">
        <f>ROUND(AVERAGE(AO221:AO236),3)</f>
        <v>#DIV/0!</v>
      </c>
      <c r="AQ221" s="4528"/>
      <c r="AR221" s="4670">
        <f t="shared" ref="AR221:AR226" si="83">+COUNTIF(G221:AK221,"－")</f>
        <v>0</v>
      </c>
      <c r="AS221" s="4670">
        <f t="shared" ref="AS221:AS226" si="84">+COUNTIF(G221:AK221,"外")</f>
        <v>0</v>
      </c>
    </row>
    <row r="222" spans="1:45" s="4721" customFormat="1" ht="13.5" customHeight="1">
      <c r="A222" s="1135"/>
      <c r="C222" s="4671"/>
      <c r="D222" s="4672"/>
      <c r="E222" s="4673" t="s">
        <v>2031</v>
      </c>
      <c r="F222" s="4662"/>
      <c r="G222" s="4674"/>
      <c r="H222" s="4675"/>
      <c r="I222" s="4675"/>
      <c r="J222" s="4675"/>
      <c r="K222" s="4675"/>
      <c r="L222" s="4675"/>
      <c r="M222" s="4675"/>
      <c r="N222" s="4675"/>
      <c r="O222" s="4675"/>
      <c r="P222" s="4675"/>
      <c r="Q222" s="4675"/>
      <c r="R222" s="4675"/>
      <c r="S222" s="4675"/>
      <c r="T222" s="4675"/>
      <c r="U222" s="4675"/>
      <c r="V222" s="4675"/>
      <c r="W222" s="4675"/>
      <c r="X222" s="4675"/>
      <c r="Y222" s="4675"/>
      <c r="Z222" s="4675"/>
      <c r="AA222" s="4675"/>
      <c r="AB222" s="4675"/>
      <c r="AC222" s="4675"/>
      <c r="AD222" s="4675"/>
      <c r="AE222" s="4675"/>
      <c r="AF222" s="4675"/>
      <c r="AG222" s="4675"/>
      <c r="AH222" s="4675"/>
      <c r="AI222" s="4675"/>
      <c r="AJ222" s="4675"/>
      <c r="AK222" s="4730"/>
      <c r="AL222" s="4666">
        <f t="shared" si="79"/>
        <v>0</v>
      </c>
      <c r="AM222" s="4667">
        <f t="shared" si="80"/>
        <v>0</v>
      </c>
      <c r="AN222" s="4667">
        <f t="shared" si="81"/>
        <v>0</v>
      </c>
      <c r="AO222" s="4668" t="str">
        <f t="shared" si="82"/>
        <v/>
      </c>
      <c r="AP222" s="4679"/>
      <c r="AQ222" s="4528"/>
      <c r="AR222" s="4670">
        <f t="shared" si="83"/>
        <v>0</v>
      </c>
      <c r="AS222" s="4670">
        <f t="shared" si="84"/>
        <v>0</v>
      </c>
    </row>
    <row r="223" spans="1:45" s="4721" customFormat="1">
      <c r="A223" s="1135"/>
      <c r="C223" s="4671"/>
      <c r="D223" s="4672"/>
      <c r="E223" s="4673" t="s">
        <v>2038</v>
      </c>
      <c r="F223" s="4662"/>
      <c r="G223" s="4674"/>
      <c r="H223" s="4675"/>
      <c r="I223" s="4675"/>
      <c r="J223" s="4675"/>
      <c r="K223" s="4675"/>
      <c r="L223" s="4675"/>
      <c r="M223" s="4675"/>
      <c r="N223" s="4675"/>
      <c r="O223" s="4675"/>
      <c r="P223" s="4675"/>
      <c r="Q223" s="4675"/>
      <c r="R223" s="4675"/>
      <c r="S223" s="4675"/>
      <c r="T223" s="4675"/>
      <c r="U223" s="4675"/>
      <c r="V223" s="4675"/>
      <c r="W223" s="4675"/>
      <c r="X223" s="4675"/>
      <c r="Y223" s="4675"/>
      <c r="Z223" s="4675"/>
      <c r="AA223" s="4675"/>
      <c r="AB223" s="4675"/>
      <c r="AC223" s="4675"/>
      <c r="AD223" s="4675"/>
      <c r="AE223" s="4675"/>
      <c r="AF223" s="4675"/>
      <c r="AG223" s="4675"/>
      <c r="AH223" s="4675"/>
      <c r="AI223" s="4675"/>
      <c r="AJ223" s="4675"/>
      <c r="AK223" s="4730"/>
      <c r="AL223" s="4666">
        <f t="shared" si="79"/>
        <v>0</v>
      </c>
      <c r="AM223" s="4667">
        <f t="shared" si="80"/>
        <v>0</v>
      </c>
      <c r="AN223" s="4667">
        <f t="shared" si="81"/>
        <v>0</v>
      </c>
      <c r="AO223" s="4668" t="str">
        <f t="shared" si="82"/>
        <v/>
      </c>
      <c r="AP223" s="4679"/>
      <c r="AQ223" s="4528"/>
      <c r="AR223" s="4670">
        <f t="shared" si="83"/>
        <v>0</v>
      </c>
      <c r="AS223" s="4670">
        <f t="shared" si="84"/>
        <v>0</v>
      </c>
    </row>
    <row r="224" spans="1:45" s="4721" customFormat="1">
      <c r="A224" s="1135"/>
      <c r="C224" s="4671"/>
      <c r="D224" s="4672"/>
      <c r="E224" s="4673" t="s">
        <v>2037</v>
      </c>
      <c r="F224" s="4680"/>
      <c r="G224" s="4674"/>
      <c r="H224" s="4675"/>
      <c r="I224" s="4675"/>
      <c r="J224" s="4675"/>
      <c r="K224" s="4675"/>
      <c r="L224" s="4675"/>
      <c r="M224" s="4675"/>
      <c r="N224" s="4675"/>
      <c r="O224" s="4675"/>
      <c r="P224" s="4675"/>
      <c r="Q224" s="4675"/>
      <c r="R224" s="4675"/>
      <c r="S224" s="4675"/>
      <c r="T224" s="4675"/>
      <c r="U224" s="4675"/>
      <c r="V224" s="4675"/>
      <c r="W224" s="4675"/>
      <c r="X224" s="4675"/>
      <c r="Y224" s="4675"/>
      <c r="Z224" s="4675"/>
      <c r="AA224" s="4675"/>
      <c r="AB224" s="4675"/>
      <c r="AC224" s="4675"/>
      <c r="AD224" s="4675"/>
      <c r="AE224" s="4675"/>
      <c r="AF224" s="4675"/>
      <c r="AG224" s="4675"/>
      <c r="AH224" s="4675"/>
      <c r="AI224" s="4675"/>
      <c r="AJ224" s="4675"/>
      <c r="AK224" s="4730"/>
      <c r="AL224" s="4666">
        <f t="shared" si="79"/>
        <v>0</v>
      </c>
      <c r="AM224" s="4667">
        <f t="shared" si="80"/>
        <v>0</v>
      </c>
      <c r="AN224" s="4667">
        <f t="shared" si="81"/>
        <v>0</v>
      </c>
      <c r="AO224" s="4668" t="str">
        <f t="shared" si="82"/>
        <v/>
      </c>
      <c r="AP224" s="4679"/>
      <c r="AQ224" s="4528"/>
      <c r="AR224" s="4670">
        <f t="shared" si="83"/>
        <v>0</v>
      </c>
      <c r="AS224" s="4670">
        <f t="shared" si="84"/>
        <v>0</v>
      </c>
    </row>
    <row r="225" spans="1:45" s="4721" customFormat="1">
      <c r="A225" s="1135"/>
      <c r="C225" s="4671"/>
      <c r="D225" s="4672"/>
      <c r="E225" s="4673" t="s">
        <v>2036</v>
      </c>
      <c r="F225" s="4662"/>
      <c r="G225" s="4674"/>
      <c r="H225" s="4675"/>
      <c r="I225" s="4675"/>
      <c r="J225" s="4675"/>
      <c r="K225" s="4675"/>
      <c r="L225" s="4675"/>
      <c r="M225" s="4675"/>
      <c r="N225" s="4675"/>
      <c r="O225" s="4675"/>
      <c r="P225" s="4675"/>
      <c r="Q225" s="4675"/>
      <c r="R225" s="4675"/>
      <c r="S225" s="4675"/>
      <c r="T225" s="4675"/>
      <c r="U225" s="4675"/>
      <c r="V225" s="4675"/>
      <c r="W225" s="4675"/>
      <c r="X225" s="4675"/>
      <c r="Y225" s="4675"/>
      <c r="Z225" s="4675"/>
      <c r="AA225" s="4675"/>
      <c r="AB225" s="4675"/>
      <c r="AC225" s="4675"/>
      <c r="AD225" s="4675"/>
      <c r="AE225" s="4675"/>
      <c r="AF225" s="4675"/>
      <c r="AG225" s="4675"/>
      <c r="AH225" s="4675"/>
      <c r="AI225" s="4675"/>
      <c r="AJ225" s="4675"/>
      <c r="AK225" s="4730"/>
      <c r="AL225" s="4666">
        <f t="shared" si="79"/>
        <v>0</v>
      </c>
      <c r="AM225" s="4667">
        <f t="shared" si="80"/>
        <v>0</v>
      </c>
      <c r="AN225" s="4667">
        <f t="shared" si="81"/>
        <v>0</v>
      </c>
      <c r="AO225" s="4668" t="str">
        <f t="shared" si="82"/>
        <v/>
      </c>
      <c r="AP225" s="4679"/>
      <c r="AQ225" s="4528"/>
      <c r="AR225" s="4670">
        <f t="shared" si="83"/>
        <v>0</v>
      </c>
      <c r="AS225" s="4670">
        <f t="shared" si="84"/>
        <v>0</v>
      </c>
    </row>
    <row r="226" spans="1:45" s="4721" customFormat="1">
      <c r="A226" s="1135"/>
      <c r="C226" s="4681"/>
      <c r="D226" s="4682"/>
      <c r="E226" s="4683">
        <f>F$29</f>
        <v>0</v>
      </c>
      <c r="F226" s="4684"/>
      <c r="G226" s="4757"/>
      <c r="H226" s="4738"/>
      <c r="I226" s="4738"/>
      <c r="J226" s="4738"/>
      <c r="K226" s="4738"/>
      <c r="L226" s="4738"/>
      <c r="M226" s="4738"/>
      <c r="N226" s="4738"/>
      <c r="O226" s="4738"/>
      <c r="P226" s="4738"/>
      <c r="Q226" s="4738"/>
      <c r="R226" s="4738"/>
      <c r="S226" s="4738"/>
      <c r="T226" s="4738"/>
      <c r="U226" s="4738"/>
      <c r="V226" s="4738"/>
      <c r="W226" s="4738"/>
      <c r="X226" s="4738"/>
      <c r="Y226" s="4738"/>
      <c r="Z226" s="4738"/>
      <c r="AA226" s="4738"/>
      <c r="AB226" s="4738"/>
      <c r="AC226" s="4738"/>
      <c r="AD226" s="4738"/>
      <c r="AE226" s="4738"/>
      <c r="AF226" s="4738"/>
      <c r="AG226" s="4738"/>
      <c r="AH226" s="4738"/>
      <c r="AI226" s="4738"/>
      <c r="AJ226" s="4738"/>
      <c r="AK226" s="4758"/>
      <c r="AL226" s="4666">
        <f t="shared" si="79"/>
        <v>0</v>
      </c>
      <c r="AM226" s="4667">
        <f t="shared" si="80"/>
        <v>0</v>
      </c>
      <c r="AN226" s="4689">
        <f t="shared" si="81"/>
        <v>0</v>
      </c>
      <c r="AO226" s="4668" t="str">
        <f t="shared" si="82"/>
        <v/>
      </c>
      <c r="AP226" s="4679"/>
      <c r="AQ226" s="4528"/>
      <c r="AR226" s="4670">
        <f t="shared" si="83"/>
        <v>0</v>
      </c>
      <c r="AS226" s="4670">
        <f t="shared" si="84"/>
        <v>0</v>
      </c>
    </row>
    <row r="227" spans="1:45" s="4721" customFormat="1" ht="15">
      <c r="A227" s="1135"/>
      <c r="C227" s="4659" t="s">
        <v>1917</v>
      </c>
      <c r="D227" s="4660" t="s">
        <v>1916</v>
      </c>
      <c r="E227" s="4651" t="s">
        <v>2051</v>
      </c>
      <c r="F227" s="4690" t="s">
        <v>2019</v>
      </c>
      <c r="G227" s="4653" t="s">
        <v>1921</v>
      </c>
      <c r="H227" s="4654" t="s">
        <v>2083</v>
      </c>
      <c r="I227" s="4654" t="s">
        <v>1921</v>
      </c>
      <c r="J227" s="4654" t="s">
        <v>2047</v>
      </c>
      <c r="K227" s="4654" t="s">
        <v>2047</v>
      </c>
      <c r="L227" s="4654" t="s">
        <v>1921</v>
      </c>
      <c r="M227" s="4654" t="s">
        <v>1921</v>
      </c>
      <c r="N227" s="4654" t="s">
        <v>2083</v>
      </c>
      <c r="O227" s="4654" t="s">
        <v>2083</v>
      </c>
      <c r="P227" s="4654" t="s">
        <v>1921</v>
      </c>
      <c r="Q227" s="4654" t="s">
        <v>2047</v>
      </c>
      <c r="R227" s="4654" t="s">
        <v>2083</v>
      </c>
      <c r="S227" s="4654" t="s">
        <v>1921</v>
      </c>
      <c r="T227" s="4654" t="s">
        <v>2083</v>
      </c>
      <c r="U227" s="4654" t="s">
        <v>2083</v>
      </c>
      <c r="V227" s="4654" t="s">
        <v>1921</v>
      </c>
      <c r="W227" s="4654" t="s">
        <v>2047</v>
      </c>
      <c r="X227" s="4654" t="s">
        <v>2083</v>
      </c>
      <c r="Y227" s="4654" t="s">
        <v>2083</v>
      </c>
      <c r="Z227" s="4654" t="s">
        <v>2083</v>
      </c>
      <c r="AA227" s="4654" t="s">
        <v>2083</v>
      </c>
      <c r="AB227" s="4654" t="s">
        <v>1921</v>
      </c>
      <c r="AC227" s="4654" t="s">
        <v>1921</v>
      </c>
      <c r="AD227" s="4654" t="s">
        <v>2083</v>
      </c>
      <c r="AE227" s="4654" t="s">
        <v>1921</v>
      </c>
      <c r="AF227" s="4654" t="s">
        <v>2083</v>
      </c>
      <c r="AG227" s="4654" t="s">
        <v>1921</v>
      </c>
      <c r="AH227" s="4654" t="s">
        <v>2083</v>
      </c>
      <c r="AI227" s="4654" t="s">
        <v>2083</v>
      </c>
      <c r="AJ227" s="4654" t="s">
        <v>2083</v>
      </c>
      <c r="AK227" s="4754" t="s">
        <v>2047</v>
      </c>
      <c r="AL227" s="4692"/>
      <c r="AM227" s="4670"/>
      <c r="AN227" s="4693"/>
      <c r="AO227" s="4694"/>
      <c r="AP227" s="4679"/>
      <c r="AQ227" s="4528"/>
      <c r="AR227" s="4532"/>
      <c r="AS227" s="4532"/>
    </row>
    <row r="228" spans="1:45" s="4721" customFormat="1">
      <c r="A228" s="1135"/>
      <c r="C228" s="4671"/>
      <c r="D228" s="4672"/>
      <c r="E228" s="4695" t="s">
        <v>2033</v>
      </c>
      <c r="F228" s="4662"/>
      <c r="G228" s="4737"/>
      <c r="H228" s="4687"/>
      <c r="I228" s="4687"/>
      <c r="J228" s="4687"/>
      <c r="K228" s="4687"/>
      <c r="L228" s="4687"/>
      <c r="M228" s="4687"/>
      <c r="N228" s="4687"/>
      <c r="O228" s="4687"/>
      <c r="P228" s="4687"/>
      <c r="Q228" s="4687"/>
      <c r="R228" s="4687"/>
      <c r="S228" s="4687"/>
      <c r="T228" s="4687"/>
      <c r="U228" s="4687"/>
      <c r="V228" s="4687"/>
      <c r="W228" s="4687"/>
      <c r="X228" s="4687"/>
      <c r="Y228" s="4687"/>
      <c r="Z228" s="4687"/>
      <c r="AA228" s="4687"/>
      <c r="AB228" s="4687"/>
      <c r="AC228" s="4687"/>
      <c r="AD228" s="4687"/>
      <c r="AE228" s="4687"/>
      <c r="AF228" s="4687"/>
      <c r="AG228" s="4687"/>
      <c r="AH228" s="4687"/>
      <c r="AI228" s="4687"/>
      <c r="AJ228" s="4687"/>
      <c r="AK228" s="4759"/>
      <c r="AL228" s="4666">
        <f>IF(E228="","",COUNT($G$218:$AK$218)-AM228)</f>
        <v>0</v>
      </c>
      <c r="AM228" s="4667">
        <f>IF(E228="","",AR228+AS228)</f>
        <v>0</v>
      </c>
      <c r="AN228" s="4667">
        <f>IF(E228="","",COUNTIF(G228:AK228,"休"))</f>
        <v>0</v>
      </c>
      <c r="AO228" s="4668" t="str">
        <f>IF(E228="","",IFERROR(ROUND(AN228/AL228,3),""))</f>
        <v/>
      </c>
      <c r="AP228" s="4679"/>
      <c r="AQ228" s="4528"/>
      <c r="AR228" s="4670">
        <f>+COUNTIF(G228:AK228,"－")</f>
        <v>0</v>
      </c>
      <c r="AS228" s="4670">
        <f>+COUNTIF(G228:AK228,"外")</f>
        <v>0</v>
      </c>
    </row>
    <row r="229" spans="1:45" s="4721" customFormat="1">
      <c r="A229" s="1135"/>
      <c r="C229" s="4671"/>
      <c r="D229" s="4672"/>
      <c r="E229" s="4673" t="s">
        <v>2031</v>
      </c>
      <c r="F229" s="4696"/>
      <c r="G229" s="4674"/>
      <c r="H229" s="4675"/>
      <c r="I229" s="4675"/>
      <c r="J229" s="4675"/>
      <c r="K229" s="4675"/>
      <c r="L229" s="4675"/>
      <c r="M229" s="4675"/>
      <c r="N229" s="4675"/>
      <c r="O229" s="4675"/>
      <c r="P229" s="4675"/>
      <c r="Q229" s="4675"/>
      <c r="R229" s="4675"/>
      <c r="S229" s="4675"/>
      <c r="T229" s="4675"/>
      <c r="U229" s="4675"/>
      <c r="V229" s="4675"/>
      <c r="W229" s="4675"/>
      <c r="X229" s="4675"/>
      <c r="Y229" s="4675"/>
      <c r="Z229" s="4675"/>
      <c r="AA229" s="4675"/>
      <c r="AB229" s="4675"/>
      <c r="AC229" s="4675"/>
      <c r="AD229" s="4675"/>
      <c r="AE229" s="4675"/>
      <c r="AF229" s="4675"/>
      <c r="AG229" s="4675"/>
      <c r="AH229" s="4675"/>
      <c r="AI229" s="4675"/>
      <c r="AJ229" s="4675"/>
      <c r="AK229" s="4730"/>
      <c r="AL229" s="4666">
        <f>IF(E229="","",COUNT($G$218:$AK$218)-AM229)</f>
        <v>0</v>
      </c>
      <c r="AM229" s="4667">
        <f>IF(E229="","",AR229+AS229)</f>
        <v>0</v>
      </c>
      <c r="AN229" s="4667">
        <f>IF(E229="","",COUNTIF(G229:AK229,"休"))</f>
        <v>0</v>
      </c>
      <c r="AO229" s="4668" t="str">
        <f>IF(E229="","",IFERROR(ROUND(AN229/AL229,3),""))</f>
        <v/>
      </c>
      <c r="AP229" s="4679"/>
      <c r="AQ229" s="4528"/>
      <c r="AR229" s="4670">
        <f>+COUNTIF(G229:AK229,"－")</f>
        <v>0</v>
      </c>
      <c r="AS229" s="4670">
        <f>+COUNTIF(G229:AK229,"外")</f>
        <v>0</v>
      </c>
    </row>
    <row r="230" spans="1:45" s="4721" customFormat="1">
      <c r="A230" s="1135"/>
      <c r="C230" s="4671"/>
      <c r="D230" s="4672"/>
      <c r="E230" s="4528"/>
      <c r="F230" s="4696"/>
      <c r="G230" s="4674"/>
      <c r="H230" s="4675"/>
      <c r="I230" s="4675"/>
      <c r="J230" s="4675"/>
      <c r="K230" s="4675"/>
      <c r="L230" s="4675"/>
      <c r="M230" s="4675"/>
      <c r="N230" s="4675"/>
      <c r="O230" s="4675"/>
      <c r="P230" s="4675"/>
      <c r="Q230" s="4675"/>
      <c r="R230" s="4675"/>
      <c r="S230" s="4675"/>
      <c r="T230" s="4675"/>
      <c r="U230" s="4675"/>
      <c r="V230" s="4675"/>
      <c r="W230" s="4675"/>
      <c r="X230" s="4675"/>
      <c r="Y230" s="4675"/>
      <c r="Z230" s="4675"/>
      <c r="AA230" s="4675"/>
      <c r="AB230" s="4675"/>
      <c r="AC230" s="4675"/>
      <c r="AD230" s="4675"/>
      <c r="AE230" s="4675"/>
      <c r="AF230" s="4675"/>
      <c r="AG230" s="4675"/>
      <c r="AH230" s="4675"/>
      <c r="AI230" s="4675"/>
      <c r="AJ230" s="4675"/>
      <c r="AK230" s="4730"/>
      <c r="AL230" s="4666" t="str">
        <f>IF(E230="","",COUNT($G$218:$AK$218)-AM230)</f>
        <v/>
      </c>
      <c r="AM230" s="4667" t="str">
        <f>IF(E230="","",AR230+AS230)</f>
        <v/>
      </c>
      <c r="AN230" s="4667" t="str">
        <f>IF(E230="","",COUNTIF(G230:AK230,"休"))</f>
        <v/>
      </c>
      <c r="AO230" s="4668" t="str">
        <f>IF(E230="","",IFERROR(ROUND(AN230/AL230,3),""))</f>
        <v/>
      </c>
      <c r="AP230" s="4679"/>
      <c r="AQ230" s="4528"/>
      <c r="AR230" s="4670">
        <f>+COUNTIF(G230:AK230,"－")</f>
        <v>0</v>
      </c>
      <c r="AS230" s="4670">
        <f>+COUNTIF(G230:AK230,"外")</f>
        <v>0</v>
      </c>
    </row>
    <row r="231" spans="1:45" s="4721" customFormat="1">
      <c r="A231" s="1135"/>
      <c r="C231" s="4671"/>
      <c r="D231" s="4682"/>
      <c r="E231" s="4697"/>
      <c r="F231" s="4698"/>
      <c r="G231" s="4757"/>
      <c r="H231" s="4738"/>
      <c r="I231" s="4738"/>
      <c r="J231" s="4738"/>
      <c r="K231" s="4738"/>
      <c r="L231" s="4738"/>
      <c r="M231" s="4738"/>
      <c r="N231" s="4738"/>
      <c r="O231" s="4738"/>
      <c r="P231" s="4738"/>
      <c r="Q231" s="4738"/>
      <c r="R231" s="4738"/>
      <c r="S231" s="4738"/>
      <c r="T231" s="4738"/>
      <c r="U231" s="4738"/>
      <c r="V231" s="4738"/>
      <c r="W231" s="4738"/>
      <c r="X231" s="4738"/>
      <c r="Y231" s="4738"/>
      <c r="Z231" s="4738"/>
      <c r="AA231" s="4738"/>
      <c r="AB231" s="4738"/>
      <c r="AC231" s="4738"/>
      <c r="AD231" s="4738"/>
      <c r="AE231" s="4738"/>
      <c r="AF231" s="4738"/>
      <c r="AG231" s="4738"/>
      <c r="AH231" s="4738"/>
      <c r="AI231" s="4738"/>
      <c r="AJ231" s="4738"/>
      <c r="AK231" s="4758"/>
      <c r="AL231" s="4666" t="str">
        <f>IF(E231="","",COUNT($G$218:$AK$218)-AM231)</f>
        <v/>
      </c>
      <c r="AM231" s="4667" t="str">
        <f>IF(E231="","",AR231+AS231)</f>
        <v/>
      </c>
      <c r="AN231" s="4667" t="str">
        <f>IF(E231="","",COUNTIF(G231:AK231,"休"))</f>
        <v/>
      </c>
      <c r="AO231" s="4668" t="str">
        <f>IF(E231="","",IFERROR(ROUND(AN231/AL231,3),""))</f>
        <v/>
      </c>
      <c r="AP231" s="4679"/>
      <c r="AQ231" s="4528"/>
      <c r="AR231" s="4670">
        <f>+COUNTIF(G231:AK231,"－")</f>
        <v>0</v>
      </c>
      <c r="AS231" s="4670">
        <f>+COUNTIF(G231:AK231,"外")</f>
        <v>0</v>
      </c>
    </row>
    <row r="232" spans="1:45" s="4721" customFormat="1" ht="15">
      <c r="A232" s="1135"/>
      <c r="C232" s="4671"/>
      <c r="D232" s="4660" t="s">
        <v>1915</v>
      </c>
      <c r="E232" s="4651" t="s">
        <v>2032</v>
      </c>
      <c r="F232" s="4700" t="s">
        <v>2019</v>
      </c>
      <c r="G232" s="4653" t="s">
        <v>233</v>
      </c>
      <c r="H232" s="4654" t="s">
        <v>233</v>
      </c>
      <c r="I232" s="4654" t="s">
        <v>233</v>
      </c>
      <c r="J232" s="4654" t="s">
        <v>233</v>
      </c>
      <c r="K232" s="4654" t="s">
        <v>233</v>
      </c>
      <c r="L232" s="4654" t="s">
        <v>233</v>
      </c>
      <c r="M232" s="4654" t="s">
        <v>233</v>
      </c>
      <c r="N232" s="4654" t="s">
        <v>233</v>
      </c>
      <c r="O232" s="4654" t="s">
        <v>233</v>
      </c>
      <c r="P232" s="4654" t="s">
        <v>233</v>
      </c>
      <c r="Q232" s="4654" t="s">
        <v>233</v>
      </c>
      <c r="R232" s="4654" t="s">
        <v>233</v>
      </c>
      <c r="S232" s="4654" t="s">
        <v>233</v>
      </c>
      <c r="T232" s="4654" t="s">
        <v>233</v>
      </c>
      <c r="U232" s="4654" t="s">
        <v>233</v>
      </c>
      <c r="V232" s="4654" t="s">
        <v>233</v>
      </c>
      <c r="W232" s="4654" t="s">
        <v>233</v>
      </c>
      <c r="X232" s="4654" t="s">
        <v>233</v>
      </c>
      <c r="Y232" s="4654" t="s">
        <v>233</v>
      </c>
      <c r="Z232" s="4654" t="s">
        <v>233</v>
      </c>
      <c r="AA232" s="4654" t="s">
        <v>233</v>
      </c>
      <c r="AB232" s="4654" t="s">
        <v>233</v>
      </c>
      <c r="AC232" s="4654" t="s">
        <v>233</v>
      </c>
      <c r="AD232" s="4654" t="s">
        <v>233</v>
      </c>
      <c r="AE232" s="4654" t="s">
        <v>233</v>
      </c>
      <c r="AF232" s="4654" t="s">
        <v>233</v>
      </c>
      <c r="AG232" s="4654" t="s">
        <v>233</v>
      </c>
      <c r="AH232" s="4654" t="s">
        <v>233</v>
      </c>
      <c r="AI232" s="4654" t="s">
        <v>233</v>
      </c>
      <c r="AJ232" s="4654" t="s">
        <v>233</v>
      </c>
      <c r="AK232" s="4754" t="s">
        <v>233</v>
      </c>
      <c r="AL232" s="4692"/>
      <c r="AM232" s="4670"/>
      <c r="AN232" s="4701"/>
      <c r="AO232" s="4694"/>
      <c r="AP232" s="4679"/>
      <c r="AQ232" s="4528"/>
      <c r="AR232" s="4532"/>
      <c r="AS232" s="4532"/>
    </row>
    <row r="233" spans="1:45" s="4721" customFormat="1">
      <c r="A233" s="1135"/>
      <c r="C233" s="4671"/>
      <c r="D233" s="4672"/>
      <c r="E233" s="4702" t="s">
        <v>2031</v>
      </c>
      <c r="F233" s="4662"/>
      <c r="G233" s="4737"/>
      <c r="H233" s="4687"/>
      <c r="I233" s="4687"/>
      <c r="J233" s="4687"/>
      <c r="K233" s="4687"/>
      <c r="L233" s="4687"/>
      <c r="M233" s="4687"/>
      <c r="N233" s="4687"/>
      <c r="O233" s="4687"/>
      <c r="P233" s="4687"/>
      <c r="Q233" s="4687"/>
      <c r="R233" s="4687"/>
      <c r="S233" s="4687"/>
      <c r="T233" s="4687"/>
      <c r="U233" s="4687"/>
      <c r="V233" s="4687"/>
      <c r="W233" s="4687"/>
      <c r="X233" s="4687"/>
      <c r="Y233" s="4687"/>
      <c r="Z233" s="4687"/>
      <c r="AA233" s="4687"/>
      <c r="AB233" s="4687"/>
      <c r="AC233" s="4687"/>
      <c r="AD233" s="4687"/>
      <c r="AE233" s="4687"/>
      <c r="AF233" s="4687"/>
      <c r="AG233" s="4687"/>
      <c r="AH233" s="4687"/>
      <c r="AI233" s="4687"/>
      <c r="AJ233" s="4687"/>
      <c r="AK233" s="4759"/>
      <c r="AL233" s="4666">
        <f>IF(E233="","",COUNT($G$218:$AK$218)-AM233)</f>
        <v>0</v>
      </c>
      <c r="AM233" s="4667">
        <f>IF(E233="","",AR233+AS233)</f>
        <v>0</v>
      </c>
      <c r="AN233" s="4667">
        <f>IF(E233="","",COUNTIF(G233:AK233,"休"))</f>
        <v>0</v>
      </c>
      <c r="AO233" s="4668" t="str">
        <f>IF(E233="","",IFERROR(ROUND(AN233/AL233,3),""))</f>
        <v/>
      </c>
      <c r="AP233" s="4679"/>
      <c r="AQ233" s="4528"/>
      <c r="AR233" s="4670">
        <f>+COUNTIF(G233:AK233,"－")</f>
        <v>0</v>
      </c>
      <c r="AS233" s="4670">
        <f>+COUNTIF(G233:AK233,"外")</f>
        <v>0</v>
      </c>
    </row>
    <row r="234" spans="1:45" s="4721" customFormat="1">
      <c r="A234" s="1135"/>
      <c r="C234" s="4671"/>
      <c r="D234" s="4672"/>
      <c r="E234" s="4528"/>
      <c r="F234" s="4696"/>
      <c r="G234" s="4674"/>
      <c r="H234" s="4675"/>
      <c r="I234" s="4675"/>
      <c r="J234" s="4675"/>
      <c r="K234" s="4675"/>
      <c r="L234" s="4675"/>
      <c r="M234" s="4675"/>
      <c r="N234" s="4675"/>
      <c r="O234" s="4675"/>
      <c r="P234" s="4675"/>
      <c r="Q234" s="4675"/>
      <c r="R234" s="4675"/>
      <c r="S234" s="4675"/>
      <c r="T234" s="4675"/>
      <c r="U234" s="4675"/>
      <c r="V234" s="4675"/>
      <c r="W234" s="4675"/>
      <c r="X234" s="4675"/>
      <c r="Y234" s="4675"/>
      <c r="Z234" s="4675"/>
      <c r="AA234" s="4675"/>
      <c r="AB234" s="4675"/>
      <c r="AC234" s="4675"/>
      <c r="AD234" s="4675"/>
      <c r="AE234" s="4675"/>
      <c r="AF234" s="4675"/>
      <c r="AG234" s="4675"/>
      <c r="AH234" s="4675"/>
      <c r="AI234" s="4675"/>
      <c r="AJ234" s="4675"/>
      <c r="AK234" s="4730"/>
      <c r="AL234" s="4666" t="str">
        <f>IF(E234="","",COUNT($G$218:$AK$218)-AM234)</f>
        <v/>
      </c>
      <c r="AM234" s="4667" t="str">
        <f>IF(E234="","",AR234+AS234)</f>
        <v/>
      </c>
      <c r="AN234" s="4667" t="str">
        <f>IF(E234="","",COUNTIF(G234:AK234,"休"))</f>
        <v/>
      </c>
      <c r="AO234" s="4668" t="str">
        <f>IF(E234="","",IFERROR(ROUND(AN234/AL234,3),""))</f>
        <v/>
      </c>
      <c r="AP234" s="4679"/>
      <c r="AQ234" s="4528"/>
      <c r="AR234" s="4670">
        <f>+COUNTIF(G234:AK234,"－")</f>
        <v>0</v>
      </c>
      <c r="AS234" s="4670">
        <f>+COUNTIF(G234:AK234,"外")</f>
        <v>0</v>
      </c>
    </row>
    <row r="235" spans="1:45" s="4721" customFormat="1">
      <c r="A235" s="1135"/>
      <c r="C235" s="4671"/>
      <c r="D235" s="4672"/>
      <c r="E235" s="4704"/>
      <c r="F235" s="4696"/>
      <c r="G235" s="4674"/>
      <c r="H235" s="4675"/>
      <c r="I235" s="4675"/>
      <c r="J235" s="4675"/>
      <c r="K235" s="4675"/>
      <c r="L235" s="4675"/>
      <c r="M235" s="4675"/>
      <c r="N235" s="4675"/>
      <c r="O235" s="4675"/>
      <c r="P235" s="4675"/>
      <c r="Q235" s="4675"/>
      <c r="R235" s="4675"/>
      <c r="S235" s="4675"/>
      <c r="T235" s="4675"/>
      <c r="U235" s="4675"/>
      <c r="V235" s="4675"/>
      <c r="W235" s="4675"/>
      <c r="X235" s="4675"/>
      <c r="Y235" s="4675"/>
      <c r="Z235" s="4675"/>
      <c r="AA235" s="4675"/>
      <c r="AB235" s="4675"/>
      <c r="AC235" s="4675"/>
      <c r="AD235" s="4675"/>
      <c r="AE235" s="4675"/>
      <c r="AF235" s="4675"/>
      <c r="AG235" s="4675"/>
      <c r="AH235" s="4675"/>
      <c r="AI235" s="4675"/>
      <c r="AJ235" s="4675"/>
      <c r="AK235" s="4730"/>
      <c r="AL235" s="4666" t="str">
        <f>IF(E235="","",COUNT($G$218:$AK$218)-AM235)</f>
        <v/>
      </c>
      <c r="AM235" s="4667" t="str">
        <f>IF(E235="","",AR235+AS235)</f>
        <v/>
      </c>
      <c r="AN235" s="4667" t="str">
        <f>IF(E235="","",COUNTIF(G235:AK235,"休"))</f>
        <v/>
      </c>
      <c r="AO235" s="4668" t="str">
        <f>IF(E235="","",IFERROR(ROUND(AN235/AL235,3),""))</f>
        <v/>
      </c>
      <c r="AP235" s="4679"/>
      <c r="AQ235" s="4528"/>
      <c r="AR235" s="4670">
        <f>+COUNTIF(G235:AK235,"－")</f>
        <v>0</v>
      </c>
      <c r="AS235" s="4670">
        <f>+COUNTIF(G235:AK235,"外")</f>
        <v>0</v>
      </c>
    </row>
    <row r="236" spans="1:45" s="4721" customFormat="1" ht="14.25" thickBot="1">
      <c r="A236" s="1135"/>
      <c r="C236" s="4681"/>
      <c r="D236" s="4682"/>
      <c r="E236" s="4697"/>
      <c r="F236" s="4698"/>
      <c r="G236" s="4757"/>
      <c r="H236" s="4738"/>
      <c r="I236" s="4738"/>
      <c r="J236" s="4738"/>
      <c r="K236" s="4738"/>
      <c r="L236" s="4738"/>
      <c r="M236" s="4738"/>
      <c r="N236" s="4738"/>
      <c r="O236" s="4738"/>
      <c r="P236" s="4738"/>
      <c r="Q236" s="4738"/>
      <c r="R236" s="4738"/>
      <c r="S236" s="4738"/>
      <c r="T236" s="4738"/>
      <c r="U236" s="4738"/>
      <c r="V236" s="4738"/>
      <c r="W236" s="4738"/>
      <c r="X236" s="4738"/>
      <c r="Y236" s="4738"/>
      <c r="Z236" s="4738"/>
      <c r="AA236" s="4738"/>
      <c r="AB236" s="4738"/>
      <c r="AC236" s="4738"/>
      <c r="AD236" s="4738"/>
      <c r="AE236" s="4738"/>
      <c r="AF236" s="4738"/>
      <c r="AG236" s="4738"/>
      <c r="AH236" s="4738"/>
      <c r="AI236" s="4738"/>
      <c r="AJ236" s="4738"/>
      <c r="AK236" s="4758"/>
      <c r="AL236" s="4707" t="str">
        <f>IF(E236="","",COUNT($G$218:$AK$218)-AM236)</f>
        <v/>
      </c>
      <c r="AM236" s="4689" t="str">
        <f>IF(E236="","",AR236+AS236)</f>
        <v/>
      </c>
      <c r="AN236" s="4689" t="str">
        <f>IF(E236="","",COUNTIF(G236:AK236,"休"))</f>
        <v/>
      </c>
      <c r="AO236" s="4668" t="str">
        <f>IF(E236="","",IFERROR(ROUND(AN236/AL236,3),""))</f>
        <v/>
      </c>
      <c r="AP236" s="4709"/>
      <c r="AQ236" s="4528"/>
      <c r="AR236" s="4670">
        <f>+COUNTIF(G236:AK236,"－")</f>
        <v>0</v>
      </c>
      <c r="AS236" s="4670">
        <f>+COUNTIF(G236:AK236,"外")</f>
        <v>0</v>
      </c>
    </row>
    <row r="237" spans="1:45" ht="14.25" thickBot="1">
      <c r="C237" s="4710"/>
      <c r="D237" s="4711"/>
      <c r="E237" s="4704"/>
      <c r="F237" s="4623"/>
      <c r="G237" s="4665"/>
      <c r="H237" s="4665"/>
      <c r="I237" s="4665"/>
      <c r="J237" s="4665"/>
      <c r="K237" s="4665"/>
      <c r="L237" s="4665"/>
      <c r="M237" s="4665"/>
      <c r="N237" s="4665"/>
      <c r="O237" s="4665"/>
      <c r="P237" s="4665"/>
      <c r="Q237" s="4665"/>
      <c r="R237" s="4665"/>
      <c r="S237" s="4665"/>
      <c r="T237" s="4665"/>
      <c r="U237" s="4665"/>
      <c r="V237" s="4665"/>
      <c r="W237" s="4665"/>
      <c r="X237" s="4665"/>
      <c r="Y237" s="4665"/>
      <c r="Z237" s="4665"/>
      <c r="AA237" s="4665"/>
      <c r="AB237" s="4665"/>
      <c r="AC237" s="4665"/>
      <c r="AD237" s="4665"/>
      <c r="AE237" s="4665"/>
      <c r="AF237" s="4665"/>
      <c r="AG237" s="4665"/>
      <c r="AH237" s="4665"/>
      <c r="AI237" s="4665"/>
      <c r="AJ237" s="4665"/>
      <c r="AK237" s="4665"/>
      <c r="AL237" s="4712"/>
      <c r="AM237" s="4713"/>
      <c r="AO237" s="4714" t="s">
        <v>2018</v>
      </c>
      <c r="AP237" s="4715" t="e">
        <f>IF(AP221&gt;=0.285,"OK","NG")</f>
        <v>#DIV/0!</v>
      </c>
      <c r="AR237" s="4713"/>
      <c r="AS237" s="4713"/>
    </row>
    <row r="238" spans="1:45" hidden="1">
      <c r="G238" s="4529" t="e">
        <f>YEAR(G242)</f>
        <v>#VALUE!</v>
      </c>
      <c r="H238" s="4529" t="e">
        <f>MONTH(G242)</f>
        <v>#VALUE!</v>
      </c>
    </row>
    <row r="240" spans="1:45">
      <c r="C240" s="4624"/>
      <c r="D240" s="4625"/>
      <c r="E240" s="4626"/>
      <c r="F240" s="4717" t="s">
        <v>2022</v>
      </c>
      <c r="G240" s="4628" t="e">
        <f>G242</f>
        <v>#VALUE!</v>
      </c>
      <c r="H240" s="4629"/>
      <c r="I240" s="4629"/>
      <c r="J240" s="4629"/>
      <c r="K240" s="4629"/>
      <c r="L240" s="4629"/>
      <c r="M240" s="4629"/>
      <c r="N240" s="4629"/>
      <c r="O240" s="4629"/>
      <c r="P240" s="4629"/>
      <c r="Q240" s="4629"/>
      <c r="R240" s="4629"/>
      <c r="S240" s="4629"/>
      <c r="T240" s="4629"/>
      <c r="U240" s="4629"/>
      <c r="V240" s="4629"/>
      <c r="W240" s="4629"/>
      <c r="X240" s="4629"/>
      <c r="Y240" s="4629"/>
      <c r="Z240" s="4629"/>
      <c r="AA240" s="4629"/>
      <c r="AB240" s="4629"/>
      <c r="AC240" s="4629"/>
      <c r="AD240" s="4629"/>
      <c r="AE240" s="4629"/>
      <c r="AF240" s="4629"/>
      <c r="AG240" s="4629"/>
      <c r="AH240" s="4629"/>
      <c r="AI240" s="4629"/>
      <c r="AJ240" s="4629"/>
      <c r="AK240" s="4629"/>
      <c r="AL240" s="4739" t="s">
        <v>2045</v>
      </c>
      <c r="AM240" s="4740" t="s">
        <v>2044</v>
      </c>
      <c r="AN240" s="4741" t="s">
        <v>1920</v>
      </c>
      <c r="AO240" s="4553" t="s">
        <v>2043</v>
      </c>
      <c r="AP240" s="4551" t="s">
        <v>2042</v>
      </c>
      <c r="AR240" s="4631" t="s">
        <v>2082</v>
      </c>
      <c r="AS240" s="4631" t="s">
        <v>1951</v>
      </c>
    </row>
    <row r="241" spans="1:45" ht="13.5" hidden="1" customHeight="1">
      <c r="C241" s="4632"/>
      <c r="D241" s="4633"/>
      <c r="E241" s="4634"/>
      <c r="F241" s="4718"/>
      <c r="G241" s="4640" t="e">
        <f>DATE($G238,$H238,1)</f>
        <v>#VALUE!</v>
      </c>
      <c r="H241" s="4640" t="e">
        <f t="shared" ref="H241:AK241" si="85">G241+1</f>
        <v>#VALUE!</v>
      </c>
      <c r="I241" s="4640" t="e">
        <f t="shared" si="85"/>
        <v>#VALUE!</v>
      </c>
      <c r="J241" s="4640" t="e">
        <f t="shared" si="85"/>
        <v>#VALUE!</v>
      </c>
      <c r="K241" s="4640" t="e">
        <f t="shared" si="85"/>
        <v>#VALUE!</v>
      </c>
      <c r="L241" s="4640" t="e">
        <f t="shared" si="85"/>
        <v>#VALUE!</v>
      </c>
      <c r="M241" s="4640" t="e">
        <f t="shared" si="85"/>
        <v>#VALUE!</v>
      </c>
      <c r="N241" s="4640" t="e">
        <f t="shared" si="85"/>
        <v>#VALUE!</v>
      </c>
      <c r="O241" s="4640" t="e">
        <f t="shared" si="85"/>
        <v>#VALUE!</v>
      </c>
      <c r="P241" s="4640" t="e">
        <f t="shared" si="85"/>
        <v>#VALUE!</v>
      </c>
      <c r="Q241" s="4640" t="e">
        <f t="shared" si="85"/>
        <v>#VALUE!</v>
      </c>
      <c r="R241" s="4640" t="e">
        <f t="shared" si="85"/>
        <v>#VALUE!</v>
      </c>
      <c r="S241" s="4640" t="e">
        <f t="shared" si="85"/>
        <v>#VALUE!</v>
      </c>
      <c r="T241" s="4640" t="e">
        <f t="shared" si="85"/>
        <v>#VALUE!</v>
      </c>
      <c r="U241" s="4640" t="e">
        <f t="shared" si="85"/>
        <v>#VALUE!</v>
      </c>
      <c r="V241" s="4640" t="e">
        <f t="shared" si="85"/>
        <v>#VALUE!</v>
      </c>
      <c r="W241" s="4640" t="e">
        <f t="shared" si="85"/>
        <v>#VALUE!</v>
      </c>
      <c r="X241" s="4640" t="e">
        <f t="shared" si="85"/>
        <v>#VALUE!</v>
      </c>
      <c r="Y241" s="4640" t="e">
        <f t="shared" si="85"/>
        <v>#VALUE!</v>
      </c>
      <c r="Z241" s="4640" t="e">
        <f t="shared" si="85"/>
        <v>#VALUE!</v>
      </c>
      <c r="AA241" s="4640" t="e">
        <f t="shared" si="85"/>
        <v>#VALUE!</v>
      </c>
      <c r="AB241" s="4640" t="e">
        <f t="shared" si="85"/>
        <v>#VALUE!</v>
      </c>
      <c r="AC241" s="4640" t="e">
        <f t="shared" si="85"/>
        <v>#VALUE!</v>
      </c>
      <c r="AD241" s="4640" t="e">
        <f t="shared" si="85"/>
        <v>#VALUE!</v>
      </c>
      <c r="AE241" s="4640" t="e">
        <f t="shared" si="85"/>
        <v>#VALUE!</v>
      </c>
      <c r="AF241" s="4640" t="e">
        <f t="shared" si="85"/>
        <v>#VALUE!</v>
      </c>
      <c r="AG241" s="4640" t="e">
        <f t="shared" si="85"/>
        <v>#VALUE!</v>
      </c>
      <c r="AH241" s="4640" t="e">
        <f t="shared" si="85"/>
        <v>#VALUE!</v>
      </c>
      <c r="AI241" s="4640" t="e">
        <f t="shared" si="85"/>
        <v>#VALUE!</v>
      </c>
      <c r="AJ241" s="4640" t="e">
        <f t="shared" si="85"/>
        <v>#VALUE!</v>
      </c>
      <c r="AK241" s="4640" t="e">
        <f t="shared" si="85"/>
        <v>#VALUE!</v>
      </c>
      <c r="AL241" s="4742"/>
      <c r="AM241" s="4743"/>
      <c r="AN241" s="4744"/>
      <c r="AO241" s="4553"/>
      <c r="AP241" s="4551"/>
      <c r="AR241" s="4631"/>
      <c r="AS241" s="4631"/>
    </row>
    <row r="242" spans="1:45">
      <c r="C242" s="4632"/>
      <c r="D242" s="4633"/>
      <c r="E242" s="4634"/>
      <c r="F242" s="4719" t="s">
        <v>1655</v>
      </c>
      <c r="G242" s="4720" t="e">
        <f>IF(EDATE(G217,1)&gt;$G$7,"",EDATE(G217,1))</f>
        <v>#VALUE!</v>
      </c>
      <c r="H242" s="4640" t="e">
        <f t="shared" ref="H242:AK242" si="86">IF(H241&gt;$G$7,"",IF(G242=EOMONTH(DATE($G238,$H238,1),0),"",IF(G242="","",G242+1)))</f>
        <v>#VALUE!</v>
      </c>
      <c r="I242" s="4640" t="e">
        <f t="shared" si="86"/>
        <v>#VALUE!</v>
      </c>
      <c r="J242" s="4640" t="e">
        <f t="shared" si="86"/>
        <v>#VALUE!</v>
      </c>
      <c r="K242" s="4640" t="e">
        <f t="shared" si="86"/>
        <v>#VALUE!</v>
      </c>
      <c r="L242" s="4640" t="e">
        <f t="shared" si="86"/>
        <v>#VALUE!</v>
      </c>
      <c r="M242" s="4640" t="e">
        <f t="shared" si="86"/>
        <v>#VALUE!</v>
      </c>
      <c r="N242" s="4640" t="e">
        <f t="shared" si="86"/>
        <v>#VALUE!</v>
      </c>
      <c r="O242" s="4640" t="e">
        <f t="shared" si="86"/>
        <v>#VALUE!</v>
      </c>
      <c r="P242" s="4640" t="e">
        <f t="shared" si="86"/>
        <v>#VALUE!</v>
      </c>
      <c r="Q242" s="4640" t="e">
        <f t="shared" si="86"/>
        <v>#VALUE!</v>
      </c>
      <c r="R242" s="4640" t="e">
        <f t="shared" si="86"/>
        <v>#VALUE!</v>
      </c>
      <c r="S242" s="4640" t="e">
        <f t="shared" si="86"/>
        <v>#VALUE!</v>
      </c>
      <c r="T242" s="4640" t="e">
        <f t="shared" si="86"/>
        <v>#VALUE!</v>
      </c>
      <c r="U242" s="4640" t="e">
        <f t="shared" si="86"/>
        <v>#VALUE!</v>
      </c>
      <c r="V242" s="4640" t="e">
        <f t="shared" si="86"/>
        <v>#VALUE!</v>
      </c>
      <c r="W242" s="4640" t="e">
        <f t="shared" si="86"/>
        <v>#VALUE!</v>
      </c>
      <c r="X242" s="4640" t="e">
        <f t="shared" si="86"/>
        <v>#VALUE!</v>
      </c>
      <c r="Y242" s="4640" t="e">
        <f t="shared" si="86"/>
        <v>#VALUE!</v>
      </c>
      <c r="Z242" s="4640" t="e">
        <f t="shared" si="86"/>
        <v>#VALUE!</v>
      </c>
      <c r="AA242" s="4640" t="e">
        <f t="shared" si="86"/>
        <v>#VALUE!</v>
      </c>
      <c r="AB242" s="4640" t="e">
        <f t="shared" si="86"/>
        <v>#VALUE!</v>
      </c>
      <c r="AC242" s="4640" t="e">
        <f t="shared" si="86"/>
        <v>#VALUE!</v>
      </c>
      <c r="AD242" s="4640" t="e">
        <f t="shared" si="86"/>
        <v>#VALUE!</v>
      </c>
      <c r="AE242" s="4640" t="e">
        <f t="shared" si="86"/>
        <v>#VALUE!</v>
      </c>
      <c r="AF242" s="4640" t="e">
        <f t="shared" si="86"/>
        <v>#VALUE!</v>
      </c>
      <c r="AG242" s="4640" t="e">
        <f t="shared" si="86"/>
        <v>#VALUE!</v>
      </c>
      <c r="AH242" s="4640" t="e">
        <f t="shared" si="86"/>
        <v>#VALUE!</v>
      </c>
      <c r="AI242" s="4640" t="e">
        <f t="shared" si="86"/>
        <v>#VALUE!</v>
      </c>
      <c r="AJ242" s="4640" t="e">
        <f t="shared" si="86"/>
        <v>#VALUE!</v>
      </c>
      <c r="AK242" s="4640" t="e">
        <f t="shared" si="86"/>
        <v>#VALUE!</v>
      </c>
      <c r="AL242" s="4742"/>
      <c r="AM242" s="4743"/>
      <c r="AN242" s="4744"/>
      <c r="AO242" s="4553"/>
      <c r="AP242" s="4551"/>
      <c r="AR242" s="4631"/>
      <c r="AS242" s="4631"/>
    </row>
    <row r="243" spans="1:45" s="4721" customFormat="1">
      <c r="A243" s="1135"/>
      <c r="C243" s="4642"/>
      <c r="D243" s="4643"/>
      <c r="E243" s="4644"/>
      <c r="F243" s="4722" t="s">
        <v>1905</v>
      </c>
      <c r="G243" s="4723" t="str">
        <f t="shared" ref="G243:AK243" si="87">IFERROR(TEXT(WEEKDAY(+G242),"aaa"),"")</f>
        <v/>
      </c>
      <c r="H243" s="4723" t="str">
        <f t="shared" si="87"/>
        <v/>
      </c>
      <c r="I243" s="4723" t="str">
        <f t="shared" si="87"/>
        <v/>
      </c>
      <c r="J243" s="4723" t="str">
        <f t="shared" si="87"/>
        <v/>
      </c>
      <c r="K243" s="4723" t="str">
        <f t="shared" si="87"/>
        <v/>
      </c>
      <c r="L243" s="4723" t="str">
        <f t="shared" si="87"/>
        <v/>
      </c>
      <c r="M243" s="4723" t="str">
        <f t="shared" si="87"/>
        <v/>
      </c>
      <c r="N243" s="4723" t="str">
        <f t="shared" si="87"/>
        <v/>
      </c>
      <c r="O243" s="4723" t="str">
        <f t="shared" si="87"/>
        <v/>
      </c>
      <c r="P243" s="4723" t="str">
        <f t="shared" si="87"/>
        <v/>
      </c>
      <c r="Q243" s="4723" t="str">
        <f t="shared" si="87"/>
        <v/>
      </c>
      <c r="R243" s="4723" t="str">
        <f t="shared" si="87"/>
        <v/>
      </c>
      <c r="S243" s="4723" t="str">
        <f t="shared" si="87"/>
        <v/>
      </c>
      <c r="T243" s="4723" t="str">
        <f t="shared" si="87"/>
        <v/>
      </c>
      <c r="U243" s="4723" t="str">
        <f t="shared" si="87"/>
        <v/>
      </c>
      <c r="V243" s="4723" t="str">
        <f t="shared" si="87"/>
        <v/>
      </c>
      <c r="W243" s="4723" t="str">
        <f t="shared" si="87"/>
        <v/>
      </c>
      <c r="X243" s="4723" t="str">
        <f t="shared" si="87"/>
        <v/>
      </c>
      <c r="Y243" s="4723" t="str">
        <f t="shared" si="87"/>
        <v/>
      </c>
      <c r="Z243" s="4723" t="str">
        <f t="shared" si="87"/>
        <v/>
      </c>
      <c r="AA243" s="4723" t="str">
        <f t="shared" si="87"/>
        <v/>
      </c>
      <c r="AB243" s="4723" t="str">
        <f t="shared" si="87"/>
        <v/>
      </c>
      <c r="AC243" s="4723" t="str">
        <f t="shared" si="87"/>
        <v/>
      </c>
      <c r="AD243" s="4723" t="str">
        <f t="shared" si="87"/>
        <v/>
      </c>
      <c r="AE243" s="4723" t="str">
        <f t="shared" si="87"/>
        <v/>
      </c>
      <c r="AF243" s="4723" t="str">
        <f t="shared" si="87"/>
        <v/>
      </c>
      <c r="AG243" s="4723" t="str">
        <f t="shared" si="87"/>
        <v/>
      </c>
      <c r="AH243" s="4723" t="str">
        <f t="shared" si="87"/>
        <v/>
      </c>
      <c r="AI243" s="4723" t="str">
        <f t="shared" si="87"/>
        <v/>
      </c>
      <c r="AJ243" s="4723" t="str">
        <f t="shared" si="87"/>
        <v/>
      </c>
      <c r="AK243" s="4723" t="str">
        <f t="shared" si="87"/>
        <v/>
      </c>
      <c r="AL243" s="4742"/>
      <c r="AM243" s="4743"/>
      <c r="AN243" s="4744"/>
      <c r="AO243" s="4553"/>
      <c r="AP243" s="4551"/>
      <c r="AQ243" s="4528"/>
      <c r="AR243" s="4631"/>
      <c r="AS243" s="4631"/>
    </row>
    <row r="244" spans="1:45" s="4721" customFormat="1" ht="21" customHeight="1">
      <c r="A244" s="1135"/>
      <c r="C244" s="4724" t="s">
        <v>2041</v>
      </c>
      <c r="D244" s="4725" t="s">
        <v>2085</v>
      </c>
      <c r="E244" s="4651" t="s">
        <v>2051</v>
      </c>
      <c r="F244" s="4652" t="s">
        <v>2019</v>
      </c>
      <c r="G244" s="4653" t="s">
        <v>233</v>
      </c>
      <c r="H244" s="4654" t="s">
        <v>233</v>
      </c>
      <c r="I244" s="4654" t="s">
        <v>233</v>
      </c>
      <c r="J244" s="4654" t="s">
        <v>233</v>
      </c>
      <c r="K244" s="4654" t="s">
        <v>233</v>
      </c>
      <c r="L244" s="4654" t="s">
        <v>233</v>
      </c>
      <c r="M244" s="4654" t="s">
        <v>233</v>
      </c>
      <c r="N244" s="4654" t="s">
        <v>233</v>
      </c>
      <c r="O244" s="4654" t="s">
        <v>233</v>
      </c>
      <c r="P244" s="4654" t="s">
        <v>233</v>
      </c>
      <c r="Q244" s="4654" t="s">
        <v>233</v>
      </c>
      <c r="R244" s="4654" t="s">
        <v>233</v>
      </c>
      <c r="S244" s="4654" t="s">
        <v>233</v>
      </c>
      <c r="T244" s="4654" t="s">
        <v>233</v>
      </c>
      <c r="U244" s="4654" t="s">
        <v>233</v>
      </c>
      <c r="V244" s="4654" t="s">
        <v>233</v>
      </c>
      <c r="W244" s="4654" t="s">
        <v>233</v>
      </c>
      <c r="X244" s="4654" t="s">
        <v>233</v>
      </c>
      <c r="Y244" s="4654" t="s">
        <v>233</v>
      </c>
      <c r="Z244" s="4654" t="s">
        <v>233</v>
      </c>
      <c r="AA244" s="4654" t="s">
        <v>233</v>
      </c>
      <c r="AB244" s="4654" t="s">
        <v>233</v>
      </c>
      <c r="AC244" s="4654" t="s">
        <v>233</v>
      </c>
      <c r="AD244" s="4654" t="s">
        <v>233</v>
      </c>
      <c r="AE244" s="4654" t="s">
        <v>233</v>
      </c>
      <c r="AF244" s="4654" t="s">
        <v>233</v>
      </c>
      <c r="AG244" s="4654" t="s">
        <v>233</v>
      </c>
      <c r="AH244" s="4654" t="s">
        <v>233</v>
      </c>
      <c r="AI244" s="4654" t="s">
        <v>233</v>
      </c>
      <c r="AJ244" s="4654" t="s">
        <v>233</v>
      </c>
      <c r="AK244" s="4754" t="s">
        <v>233</v>
      </c>
      <c r="AL244" s="4745"/>
      <c r="AM244" s="4746"/>
      <c r="AN244" s="4747"/>
      <c r="AO244" s="4656" t="s">
        <v>2084</v>
      </c>
      <c r="AP244" s="4655" t="s">
        <v>1949</v>
      </c>
      <c r="AQ244" s="4528"/>
      <c r="AR244" s="4657"/>
      <c r="AS244" s="4657"/>
    </row>
    <row r="245" spans="1:45" s="4721" customFormat="1" ht="13.5" customHeight="1">
      <c r="A245" s="1135"/>
      <c r="C245" s="4659" t="s">
        <v>1919</v>
      </c>
      <c r="D245" s="4660" t="s">
        <v>1918</v>
      </c>
      <c r="E245" s="4661" t="s">
        <v>2033</v>
      </c>
      <c r="F245" s="4662"/>
      <c r="G245" s="4755"/>
      <c r="H245" s="4733"/>
      <c r="I245" s="4733"/>
      <c r="J245" s="4733"/>
      <c r="K245" s="4733"/>
      <c r="L245" s="4733"/>
      <c r="M245" s="4733"/>
      <c r="N245" s="4733"/>
      <c r="O245" s="4733"/>
      <c r="P245" s="4733"/>
      <c r="Q245" s="4733"/>
      <c r="R245" s="4733"/>
      <c r="S245" s="4733"/>
      <c r="T245" s="4733"/>
      <c r="U245" s="4733"/>
      <c r="V245" s="4733"/>
      <c r="W245" s="4733"/>
      <c r="X245" s="4733"/>
      <c r="Y245" s="4733"/>
      <c r="Z245" s="4733"/>
      <c r="AA245" s="4733"/>
      <c r="AB245" s="4733"/>
      <c r="AC245" s="4733"/>
      <c r="AD245" s="4733"/>
      <c r="AE245" s="4733"/>
      <c r="AF245" s="4733"/>
      <c r="AG245" s="4733"/>
      <c r="AH245" s="4733"/>
      <c r="AI245" s="4733"/>
      <c r="AJ245" s="4733"/>
      <c r="AK245" s="4756"/>
      <c r="AL245" s="4666">
        <f t="shared" ref="AL245:AL250" si="88">IF(E245="","",COUNT($G$242:$AK$242)-AM245)</f>
        <v>0</v>
      </c>
      <c r="AM245" s="4667">
        <f t="shared" ref="AM245:AM250" si="89">IF(E245="","",AR245+AS245)</f>
        <v>0</v>
      </c>
      <c r="AN245" s="4667">
        <f t="shared" ref="AN245:AN250" si="90">IF(E245="","",COUNTIF(G245:AK245,"休"))</f>
        <v>0</v>
      </c>
      <c r="AO245" s="4668" t="str">
        <f t="shared" ref="AO245:AO250" si="91">IF(E245="","",IFERROR(ROUND(AN245/AL245,3),""))</f>
        <v/>
      </c>
      <c r="AP245" s="4669" t="e">
        <f>ROUND(AVERAGE(AO245:AO260),3)</f>
        <v>#DIV/0!</v>
      </c>
      <c r="AQ245" s="4528"/>
      <c r="AR245" s="4670">
        <f t="shared" ref="AR245:AR250" si="92">+COUNTIF(G245:AK245,"－")</f>
        <v>0</v>
      </c>
      <c r="AS245" s="4670">
        <f t="shared" ref="AS245:AS250" si="93">+COUNTIF(G245:AK245,"外")</f>
        <v>0</v>
      </c>
    </row>
    <row r="246" spans="1:45" s="4721" customFormat="1" ht="13.5" customHeight="1">
      <c r="A246" s="1135"/>
      <c r="C246" s="4671"/>
      <c r="D246" s="4672"/>
      <c r="E246" s="4673" t="s">
        <v>2031</v>
      </c>
      <c r="F246" s="4662"/>
      <c r="G246" s="4674"/>
      <c r="H246" s="4675"/>
      <c r="I246" s="4675"/>
      <c r="J246" s="4675"/>
      <c r="K246" s="4675"/>
      <c r="L246" s="4675"/>
      <c r="M246" s="4675"/>
      <c r="N246" s="4675"/>
      <c r="O246" s="4675"/>
      <c r="P246" s="4675"/>
      <c r="Q246" s="4675"/>
      <c r="R246" s="4675"/>
      <c r="S246" s="4675"/>
      <c r="T246" s="4675"/>
      <c r="U246" s="4675"/>
      <c r="V246" s="4675"/>
      <c r="W246" s="4675"/>
      <c r="X246" s="4675"/>
      <c r="Y246" s="4675"/>
      <c r="Z246" s="4675"/>
      <c r="AA246" s="4675"/>
      <c r="AB246" s="4675"/>
      <c r="AC246" s="4675"/>
      <c r="AD246" s="4675"/>
      <c r="AE246" s="4675"/>
      <c r="AF246" s="4675"/>
      <c r="AG246" s="4675"/>
      <c r="AH246" s="4675"/>
      <c r="AI246" s="4675"/>
      <c r="AJ246" s="4675"/>
      <c r="AK246" s="4730"/>
      <c r="AL246" s="4666">
        <f t="shared" si="88"/>
        <v>0</v>
      </c>
      <c r="AM246" s="4667">
        <f t="shared" si="89"/>
        <v>0</v>
      </c>
      <c r="AN246" s="4667">
        <f t="shared" si="90"/>
        <v>0</v>
      </c>
      <c r="AO246" s="4668" t="str">
        <f t="shared" si="91"/>
        <v/>
      </c>
      <c r="AP246" s="4679"/>
      <c r="AQ246" s="4528"/>
      <c r="AR246" s="4670">
        <f t="shared" si="92"/>
        <v>0</v>
      </c>
      <c r="AS246" s="4670">
        <f t="shared" si="93"/>
        <v>0</v>
      </c>
    </row>
    <row r="247" spans="1:45" s="4721" customFormat="1">
      <c r="A247" s="1135"/>
      <c r="C247" s="4671"/>
      <c r="D247" s="4672"/>
      <c r="E247" s="4673" t="s">
        <v>2038</v>
      </c>
      <c r="F247" s="4662"/>
      <c r="G247" s="4674"/>
      <c r="H247" s="4675"/>
      <c r="I247" s="4675"/>
      <c r="J247" s="4675"/>
      <c r="K247" s="4675"/>
      <c r="L247" s="4675"/>
      <c r="M247" s="4675"/>
      <c r="N247" s="4675"/>
      <c r="O247" s="4675"/>
      <c r="P247" s="4675"/>
      <c r="Q247" s="4675"/>
      <c r="R247" s="4675"/>
      <c r="S247" s="4675"/>
      <c r="T247" s="4675"/>
      <c r="U247" s="4675"/>
      <c r="V247" s="4675"/>
      <c r="W247" s="4675"/>
      <c r="X247" s="4675"/>
      <c r="Y247" s="4675"/>
      <c r="Z247" s="4675"/>
      <c r="AA247" s="4675"/>
      <c r="AB247" s="4675"/>
      <c r="AC247" s="4675"/>
      <c r="AD247" s="4675"/>
      <c r="AE247" s="4675"/>
      <c r="AF247" s="4675"/>
      <c r="AG247" s="4675"/>
      <c r="AH247" s="4675"/>
      <c r="AI247" s="4675"/>
      <c r="AJ247" s="4675"/>
      <c r="AK247" s="4730"/>
      <c r="AL247" s="4666">
        <f t="shared" si="88"/>
        <v>0</v>
      </c>
      <c r="AM247" s="4667">
        <f t="shared" si="89"/>
        <v>0</v>
      </c>
      <c r="AN247" s="4667">
        <f t="shared" si="90"/>
        <v>0</v>
      </c>
      <c r="AO247" s="4668" t="str">
        <f t="shared" si="91"/>
        <v/>
      </c>
      <c r="AP247" s="4679"/>
      <c r="AQ247" s="4528"/>
      <c r="AR247" s="4670">
        <f t="shared" si="92"/>
        <v>0</v>
      </c>
      <c r="AS247" s="4670">
        <f t="shared" si="93"/>
        <v>0</v>
      </c>
    </row>
    <row r="248" spans="1:45" s="4721" customFormat="1">
      <c r="A248" s="1135"/>
      <c r="C248" s="4671"/>
      <c r="D248" s="4672"/>
      <c r="E248" s="4673" t="s">
        <v>2037</v>
      </c>
      <c r="F248" s="4680"/>
      <c r="G248" s="4674"/>
      <c r="H248" s="4675"/>
      <c r="I248" s="4675"/>
      <c r="J248" s="4675"/>
      <c r="K248" s="4675"/>
      <c r="L248" s="4675"/>
      <c r="M248" s="4675"/>
      <c r="N248" s="4675"/>
      <c r="O248" s="4675"/>
      <c r="P248" s="4675"/>
      <c r="Q248" s="4675"/>
      <c r="R248" s="4675"/>
      <c r="S248" s="4675"/>
      <c r="T248" s="4675"/>
      <c r="U248" s="4675"/>
      <c r="V248" s="4675"/>
      <c r="W248" s="4675"/>
      <c r="X248" s="4675"/>
      <c r="Y248" s="4675"/>
      <c r="Z248" s="4675"/>
      <c r="AA248" s="4675"/>
      <c r="AB248" s="4675"/>
      <c r="AC248" s="4675"/>
      <c r="AD248" s="4675"/>
      <c r="AE248" s="4675"/>
      <c r="AF248" s="4675"/>
      <c r="AG248" s="4675"/>
      <c r="AH248" s="4675"/>
      <c r="AI248" s="4675"/>
      <c r="AJ248" s="4675"/>
      <c r="AK248" s="4730"/>
      <c r="AL248" s="4666">
        <f t="shared" si="88"/>
        <v>0</v>
      </c>
      <c r="AM248" s="4667">
        <f t="shared" si="89"/>
        <v>0</v>
      </c>
      <c r="AN248" s="4667">
        <f t="shared" si="90"/>
        <v>0</v>
      </c>
      <c r="AO248" s="4668" t="str">
        <f t="shared" si="91"/>
        <v/>
      </c>
      <c r="AP248" s="4679"/>
      <c r="AQ248" s="4528"/>
      <c r="AR248" s="4670">
        <f t="shared" si="92"/>
        <v>0</v>
      </c>
      <c r="AS248" s="4670">
        <f t="shared" si="93"/>
        <v>0</v>
      </c>
    </row>
    <row r="249" spans="1:45" s="4721" customFormat="1">
      <c r="A249" s="1135"/>
      <c r="C249" s="4671"/>
      <c r="D249" s="4672"/>
      <c r="E249" s="4673" t="s">
        <v>2036</v>
      </c>
      <c r="F249" s="4662"/>
      <c r="G249" s="4674"/>
      <c r="H249" s="4675"/>
      <c r="I249" s="4675"/>
      <c r="J249" s="4675"/>
      <c r="K249" s="4675"/>
      <c r="L249" s="4675"/>
      <c r="M249" s="4675"/>
      <c r="N249" s="4675"/>
      <c r="O249" s="4675"/>
      <c r="P249" s="4675"/>
      <c r="Q249" s="4675"/>
      <c r="R249" s="4675"/>
      <c r="S249" s="4675"/>
      <c r="T249" s="4675"/>
      <c r="U249" s="4675"/>
      <c r="V249" s="4675"/>
      <c r="W249" s="4675"/>
      <c r="X249" s="4675"/>
      <c r="Y249" s="4675"/>
      <c r="Z249" s="4675"/>
      <c r="AA249" s="4675"/>
      <c r="AB249" s="4675"/>
      <c r="AC249" s="4675"/>
      <c r="AD249" s="4675"/>
      <c r="AE249" s="4675"/>
      <c r="AF249" s="4675"/>
      <c r="AG249" s="4675"/>
      <c r="AH249" s="4675"/>
      <c r="AI249" s="4675"/>
      <c r="AJ249" s="4675"/>
      <c r="AK249" s="4730"/>
      <c r="AL249" s="4666">
        <f t="shared" si="88"/>
        <v>0</v>
      </c>
      <c r="AM249" s="4667">
        <f t="shared" si="89"/>
        <v>0</v>
      </c>
      <c r="AN249" s="4667">
        <f t="shared" si="90"/>
        <v>0</v>
      </c>
      <c r="AO249" s="4668" t="str">
        <f t="shared" si="91"/>
        <v/>
      </c>
      <c r="AP249" s="4679"/>
      <c r="AQ249" s="4528"/>
      <c r="AR249" s="4670">
        <f t="shared" si="92"/>
        <v>0</v>
      </c>
      <c r="AS249" s="4670">
        <f t="shared" si="93"/>
        <v>0</v>
      </c>
    </row>
    <row r="250" spans="1:45" s="4721" customFormat="1">
      <c r="A250" s="1135"/>
      <c r="C250" s="4681"/>
      <c r="D250" s="4682"/>
      <c r="E250" s="4683">
        <f>F$29</f>
        <v>0</v>
      </c>
      <c r="F250" s="4684"/>
      <c r="G250" s="4757"/>
      <c r="H250" s="4738"/>
      <c r="I250" s="4738"/>
      <c r="J250" s="4738"/>
      <c r="K250" s="4738"/>
      <c r="L250" s="4738"/>
      <c r="M250" s="4738"/>
      <c r="N250" s="4738"/>
      <c r="O250" s="4738"/>
      <c r="P250" s="4738"/>
      <c r="Q250" s="4738"/>
      <c r="R250" s="4738"/>
      <c r="S250" s="4738"/>
      <c r="T250" s="4738"/>
      <c r="U250" s="4738"/>
      <c r="V250" s="4738"/>
      <c r="W250" s="4738"/>
      <c r="X250" s="4738"/>
      <c r="Y250" s="4738"/>
      <c r="Z250" s="4738"/>
      <c r="AA250" s="4738"/>
      <c r="AB250" s="4738"/>
      <c r="AC250" s="4738"/>
      <c r="AD250" s="4738"/>
      <c r="AE250" s="4738"/>
      <c r="AF250" s="4738"/>
      <c r="AG250" s="4738"/>
      <c r="AH250" s="4738"/>
      <c r="AI250" s="4738"/>
      <c r="AJ250" s="4738"/>
      <c r="AK250" s="4758"/>
      <c r="AL250" s="4666">
        <f t="shared" si="88"/>
        <v>0</v>
      </c>
      <c r="AM250" s="4667">
        <f t="shared" si="89"/>
        <v>0</v>
      </c>
      <c r="AN250" s="4689">
        <f t="shared" si="90"/>
        <v>0</v>
      </c>
      <c r="AO250" s="4668" t="str">
        <f t="shared" si="91"/>
        <v/>
      </c>
      <c r="AP250" s="4679"/>
      <c r="AQ250" s="4528"/>
      <c r="AR250" s="4670">
        <f t="shared" si="92"/>
        <v>0</v>
      </c>
      <c r="AS250" s="4670">
        <f t="shared" si="93"/>
        <v>0</v>
      </c>
    </row>
    <row r="251" spans="1:45" s="4721" customFormat="1" ht="15">
      <c r="A251" s="1135"/>
      <c r="C251" s="4659" t="s">
        <v>1917</v>
      </c>
      <c r="D251" s="4660" t="s">
        <v>1916</v>
      </c>
      <c r="E251" s="4651" t="s">
        <v>2051</v>
      </c>
      <c r="F251" s="4690" t="s">
        <v>2019</v>
      </c>
      <c r="G251" s="4653" t="s">
        <v>2083</v>
      </c>
      <c r="H251" s="4654" t="s">
        <v>2083</v>
      </c>
      <c r="I251" s="4654" t="s">
        <v>1921</v>
      </c>
      <c r="J251" s="4654" t="s">
        <v>2083</v>
      </c>
      <c r="K251" s="4654" t="s">
        <v>2083</v>
      </c>
      <c r="L251" s="4654" t="s">
        <v>2047</v>
      </c>
      <c r="M251" s="4654" t="s">
        <v>1921</v>
      </c>
      <c r="N251" s="4654" t="s">
        <v>1921</v>
      </c>
      <c r="O251" s="4654" t="s">
        <v>1921</v>
      </c>
      <c r="P251" s="4654" t="s">
        <v>2083</v>
      </c>
      <c r="Q251" s="4654" t="s">
        <v>1921</v>
      </c>
      <c r="R251" s="4654" t="s">
        <v>2083</v>
      </c>
      <c r="S251" s="4654" t="s">
        <v>2083</v>
      </c>
      <c r="T251" s="4654" t="s">
        <v>2083</v>
      </c>
      <c r="U251" s="4654" t="s">
        <v>1921</v>
      </c>
      <c r="V251" s="4654" t="s">
        <v>1921</v>
      </c>
      <c r="W251" s="4654" t="s">
        <v>2083</v>
      </c>
      <c r="X251" s="4654" t="s">
        <v>2083</v>
      </c>
      <c r="Y251" s="4654" t="s">
        <v>2083</v>
      </c>
      <c r="Z251" s="4654" t="s">
        <v>1921</v>
      </c>
      <c r="AA251" s="4654" t="s">
        <v>1921</v>
      </c>
      <c r="AB251" s="4654" t="s">
        <v>2083</v>
      </c>
      <c r="AC251" s="4654" t="s">
        <v>2047</v>
      </c>
      <c r="AD251" s="4654" t="s">
        <v>2083</v>
      </c>
      <c r="AE251" s="4654" t="s">
        <v>1921</v>
      </c>
      <c r="AF251" s="4654" t="s">
        <v>1921</v>
      </c>
      <c r="AG251" s="4654" t="s">
        <v>1921</v>
      </c>
      <c r="AH251" s="4654" t="s">
        <v>1921</v>
      </c>
      <c r="AI251" s="4654" t="s">
        <v>1921</v>
      </c>
      <c r="AJ251" s="4654" t="s">
        <v>1921</v>
      </c>
      <c r="AK251" s="4754" t="s">
        <v>1921</v>
      </c>
      <c r="AL251" s="4692"/>
      <c r="AM251" s="4670"/>
      <c r="AN251" s="4693"/>
      <c r="AO251" s="4694"/>
      <c r="AP251" s="4679"/>
      <c r="AQ251" s="4528"/>
      <c r="AR251" s="4532"/>
      <c r="AS251" s="4532"/>
    </row>
    <row r="252" spans="1:45" s="4721" customFormat="1">
      <c r="A252" s="1135"/>
      <c r="C252" s="4671"/>
      <c r="D252" s="4672"/>
      <c r="E252" s="4695" t="s">
        <v>2033</v>
      </c>
      <c r="F252" s="4662"/>
      <c r="G252" s="4737"/>
      <c r="H252" s="4687"/>
      <c r="I252" s="4687"/>
      <c r="J252" s="4687"/>
      <c r="K252" s="4687"/>
      <c r="L252" s="4687"/>
      <c r="M252" s="4687"/>
      <c r="N252" s="4687"/>
      <c r="O252" s="4687"/>
      <c r="P252" s="4687"/>
      <c r="Q252" s="4687"/>
      <c r="R252" s="4687"/>
      <c r="S252" s="4687"/>
      <c r="T252" s="4687"/>
      <c r="U252" s="4687"/>
      <c r="V252" s="4687"/>
      <c r="W252" s="4687"/>
      <c r="X252" s="4687"/>
      <c r="Y252" s="4687"/>
      <c r="Z252" s="4687"/>
      <c r="AA252" s="4687"/>
      <c r="AB252" s="4687"/>
      <c r="AC252" s="4687"/>
      <c r="AD252" s="4687"/>
      <c r="AE252" s="4687"/>
      <c r="AF252" s="4687"/>
      <c r="AG252" s="4687"/>
      <c r="AH252" s="4687"/>
      <c r="AI252" s="4687"/>
      <c r="AJ252" s="4687"/>
      <c r="AK252" s="4759"/>
      <c r="AL252" s="4666">
        <f>IF(E252="","",COUNT($G$242:$AK$242)-AM252)</f>
        <v>0</v>
      </c>
      <c r="AM252" s="4667">
        <f>IF(E252="","",AR252+AS252)</f>
        <v>0</v>
      </c>
      <c r="AN252" s="4667">
        <f>IF(E252="","",COUNTIF(G252:AK252,"休"))</f>
        <v>0</v>
      </c>
      <c r="AO252" s="4668" t="str">
        <f>IF(E252="","",IFERROR(ROUND(AN252/AL252,3),""))</f>
        <v/>
      </c>
      <c r="AP252" s="4679"/>
      <c r="AQ252" s="4528"/>
      <c r="AR252" s="4670">
        <f>+COUNTIF(G252:AK252,"－")</f>
        <v>0</v>
      </c>
      <c r="AS252" s="4670">
        <f>+COUNTIF(G252:AK252,"外")</f>
        <v>0</v>
      </c>
    </row>
    <row r="253" spans="1:45" s="4721" customFormat="1">
      <c r="A253" s="1135"/>
      <c r="C253" s="4671"/>
      <c r="D253" s="4672"/>
      <c r="E253" s="4673" t="s">
        <v>2031</v>
      </c>
      <c r="F253" s="4696"/>
      <c r="G253" s="4674"/>
      <c r="H253" s="4675"/>
      <c r="I253" s="4675"/>
      <c r="J253" s="4675"/>
      <c r="K253" s="4675"/>
      <c r="L253" s="4675"/>
      <c r="M253" s="4675"/>
      <c r="N253" s="4675"/>
      <c r="O253" s="4675"/>
      <c r="P253" s="4675"/>
      <c r="Q253" s="4675"/>
      <c r="R253" s="4675"/>
      <c r="S253" s="4675"/>
      <c r="T253" s="4675"/>
      <c r="U253" s="4675"/>
      <c r="V253" s="4675"/>
      <c r="W253" s="4675"/>
      <c r="X253" s="4675"/>
      <c r="Y253" s="4675"/>
      <c r="Z253" s="4675"/>
      <c r="AA253" s="4675"/>
      <c r="AB253" s="4675"/>
      <c r="AC253" s="4675"/>
      <c r="AD253" s="4675"/>
      <c r="AE253" s="4675"/>
      <c r="AF253" s="4675"/>
      <c r="AG253" s="4675"/>
      <c r="AH253" s="4675"/>
      <c r="AI253" s="4675"/>
      <c r="AJ253" s="4675"/>
      <c r="AK253" s="4730"/>
      <c r="AL253" s="4666">
        <f>IF(E253="","",COUNT($G$242:$AK$242)-AM253)</f>
        <v>0</v>
      </c>
      <c r="AM253" s="4667">
        <f>IF(E253="","",AR253+AS253)</f>
        <v>0</v>
      </c>
      <c r="AN253" s="4667">
        <f>IF(E253="","",COUNTIF(G253:AK253,"休"))</f>
        <v>0</v>
      </c>
      <c r="AO253" s="4668" t="str">
        <f>IF(E253="","",IFERROR(ROUND(AN253/AL253,3),""))</f>
        <v/>
      </c>
      <c r="AP253" s="4679"/>
      <c r="AQ253" s="4528"/>
      <c r="AR253" s="4670">
        <f>+COUNTIF(G253:AK253,"－")</f>
        <v>0</v>
      </c>
      <c r="AS253" s="4670">
        <f>+COUNTIF(G253:AK253,"外")</f>
        <v>0</v>
      </c>
    </row>
    <row r="254" spans="1:45" s="4721" customFormat="1">
      <c r="A254" s="1135"/>
      <c r="C254" s="4671"/>
      <c r="D254" s="4672"/>
      <c r="E254" s="4528"/>
      <c r="F254" s="4696"/>
      <c r="G254" s="4674"/>
      <c r="H254" s="4675"/>
      <c r="I254" s="4675"/>
      <c r="J254" s="4675"/>
      <c r="K254" s="4675"/>
      <c r="L254" s="4675"/>
      <c r="M254" s="4675"/>
      <c r="N254" s="4675"/>
      <c r="O254" s="4675"/>
      <c r="P254" s="4675"/>
      <c r="Q254" s="4675"/>
      <c r="R254" s="4675"/>
      <c r="S254" s="4675"/>
      <c r="T254" s="4675"/>
      <c r="U254" s="4675"/>
      <c r="V254" s="4675"/>
      <c r="W254" s="4675"/>
      <c r="X254" s="4675"/>
      <c r="Y254" s="4675"/>
      <c r="Z254" s="4675"/>
      <c r="AA254" s="4675"/>
      <c r="AB254" s="4675"/>
      <c r="AC254" s="4675"/>
      <c r="AD254" s="4675"/>
      <c r="AE254" s="4675"/>
      <c r="AF254" s="4675"/>
      <c r="AG254" s="4675"/>
      <c r="AH254" s="4675"/>
      <c r="AI254" s="4675"/>
      <c r="AJ254" s="4675"/>
      <c r="AK254" s="4730"/>
      <c r="AL254" s="4666" t="str">
        <f>IF(E254="","",COUNT($G$242:$AK$242)-AM254)</f>
        <v/>
      </c>
      <c r="AM254" s="4667" t="str">
        <f>IF(E254="","",AR254+AS254)</f>
        <v/>
      </c>
      <c r="AN254" s="4667" t="str">
        <f>IF(E254="","",COUNTIF(G254:AK254,"休"))</f>
        <v/>
      </c>
      <c r="AO254" s="4668" t="str">
        <f>IF(E254="","",IFERROR(ROUND(AN254/AL254,3),""))</f>
        <v/>
      </c>
      <c r="AP254" s="4679"/>
      <c r="AQ254" s="4528"/>
      <c r="AR254" s="4670">
        <f>+COUNTIF(G254:AK254,"－")</f>
        <v>0</v>
      </c>
      <c r="AS254" s="4670">
        <f>+COUNTIF(G254:AK254,"外")</f>
        <v>0</v>
      </c>
    </row>
    <row r="255" spans="1:45" s="4721" customFormat="1">
      <c r="A255" s="1135"/>
      <c r="C255" s="4671"/>
      <c r="D255" s="4682"/>
      <c r="E255" s="4697"/>
      <c r="F255" s="4698"/>
      <c r="G255" s="4757"/>
      <c r="H255" s="4738"/>
      <c r="I255" s="4738"/>
      <c r="J255" s="4738"/>
      <c r="K255" s="4738"/>
      <c r="L255" s="4738"/>
      <c r="M255" s="4738"/>
      <c r="N255" s="4738"/>
      <c r="O255" s="4738"/>
      <c r="P255" s="4738"/>
      <c r="Q255" s="4738"/>
      <c r="R255" s="4738"/>
      <c r="S255" s="4738"/>
      <c r="T255" s="4738"/>
      <c r="U255" s="4738"/>
      <c r="V255" s="4738"/>
      <c r="W255" s="4738"/>
      <c r="X255" s="4738"/>
      <c r="Y255" s="4738"/>
      <c r="Z255" s="4738"/>
      <c r="AA255" s="4738"/>
      <c r="AB255" s="4738"/>
      <c r="AC255" s="4738"/>
      <c r="AD255" s="4738"/>
      <c r="AE255" s="4738"/>
      <c r="AF255" s="4738"/>
      <c r="AG255" s="4738"/>
      <c r="AH255" s="4738"/>
      <c r="AI255" s="4738"/>
      <c r="AJ255" s="4738"/>
      <c r="AK255" s="4758"/>
      <c r="AL255" s="4666" t="str">
        <f>IF(E255="","",COUNT($G$242:$AK$242)-AM255)</f>
        <v/>
      </c>
      <c r="AM255" s="4667" t="str">
        <f>IF(E255="","",AR255+AS255)</f>
        <v/>
      </c>
      <c r="AN255" s="4667" t="str">
        <f>IF(E255="","",COUNTIF(G255:AK255,"休"))</f>
        <v/>
      </c>
      <c r="AO255" s="4668" t="str">
        <f>IF(E255="","",IFERROR(ROUND(AN255/AL255,3),""))</f>
        <v/>
      </c>
      <c r="AP255" s="4679"/>
      <c r="AQ255" s="4528"/>
      <c r="AR255" s="4670">
        <f>+COUNTIF(G255:AK255,"－")</f>
        <v>0</v>
      </c>
      <c r="AS255" s="4670">
        <f>+COUNTIF(G255:AK255,"外")</f>
        <v>0</v>
      </c>
    </row>
    <row r="256" spans="1:45" s="4721" customFormat="1" ht="15">
      <c r="A256" s="1135"/>
      <c r="C256" s="4671"/>
      <c r="D256" s="4660" t="s">
        <v>1915</v>
      </c>
      <c r="E256" s="4651" t="s">
        <v>2032</v>
      </c>
      <c r="F256" s="4700" t="s">
        <v>2019</v>
      </c>
      <c r="G256" s="4653" t="s">
        <v>233</v>
      </c>
      <c r="H256" s="4654" t="s">
        <v>233</v>
      </c>
      <c r="I256" s="4654" t="s">
        <v>233</v>
      </c>
      <c r="J256" s="4654" t="s">
        <v>233</v>
      </c>
      <c r="K256" s="4654" t="s">
        <v>233</v>
      </c>
      <c r="L256" s="4654" t="s">
        <v>233</v>
      </c>
      <c r="M256" s="4654" t="s">
        <v>233</v>
      </c>
      <c r="N256" s="4654" t="s">
        <v>233</v>
      </c>
      <c r="O256" s="4654" t="s">
        <v>233</v>
      </c>
      <c r="P256" s="4654" t="s">
        <v>233</v>
      </c>
      <c r="Q256" s="4654" t="s">
        <v>233</v>
      </c>
      <c r="R256" s="4654" t="s">
        <v>233</v>
      </c>
      <c r="S256" s="4654" t="s">
        <v>233</v>
      </c>
      <c r="T256" s="4654" t="s">
        <v>233</v>
      </c>
      <c r="U256" s="4654" t="s">
        <v>233</v>
      </c>
      <c r="V256" s="4654" t="s">
        <v>233</v>
      </c>
      <c r="W256" s="4654" t="s">
        <v>233</v>
      </c>
      <c r="X256" s="4654" t="s">
        <v>233</v>
      </c>
      <c r="Y256" s="4654" t="s">
        <v>233</v>
      </c>
      <c r="Z256" s="4654" t="s">
        <v>233</v>
      </c>
      <c r="AA256" s="4654" t="s">
        <v>233</v>
      </c>
      <c r="AB256" s="4654" t="s">
        <v>233</v>
      </c>
      <c r="AC256" s="4654" t="s">
        <v>233</v>
      </c>
      <c r="AD256" s="4654" t="s">
        <v>233</v>
      </c>
      <c r="AE256" s="4654" t="s">
        <v>233</v>
      </c>
      <c r="AF256" s="4654" t="s">
        <v>233</v>
      </c>
      <c r="AG256" s="4654" t="s">
        <v>233</v>
      </c>
      <c r="AH256" s="4654" t="s">
        <v>233</v>
      </c>
      <c r="AI256" s="4654" t="s">
        <v>233</v>
      </c>
      <c r="AJ256" s="4654" t="s">
        <v>233</v>
      </c>
      <c r="AK256" s="4754" t="s">
        <v>233</v>
      </c>
      <c r="AL256" s="4692"/>
      <c r="AM256" s="4670"/>
      <c r="AN256" s="4701"/>
      <c r="AO256" s="4694"/>
      <c r="AP256" s="4679"/>
      <c r="AQ256" s="4528"/>
      <c r="AR256" s="4532"/>
      <c r="AS256" s="4532"/>
    </row>
    <row r="257" spans="1:45" s="4721" customFormat="1">
      <c r="A257" s="1135"/>
      <c r="C257" s="4671"/>
      <c r="D257" s="4672"/>
      <c r="E257" s="4702" t="s">
        <v>2031</v>
      </c>
      <c r="F257" s="4662"/>
      <c r="G257" s="4737"/>
      <c r="H257" s="4687"/>
      <c r="I257" s="4687"/>
      <c r="J257" s="4687"/>
      <c r="K257" s="4687"/>
      <c r="L257" s="4687"/>
      <c r="M257" s="4687"/>
      <c r="N257" s="4687"/>
      <c r="O257" s="4687"/>
      <c r="P257" s="4687"/>
      <c r="Q257" s="4687"/>
      <c r="R257" s="4687"/>
      <c r="S257" s="4687"/>
      <c r="T257" s="4687"/>
      <c r="U257" s="4687"/>
      <c r="V257" s="4687"/>
      <c r="W257" s="4687"/>
      <c r="X257" s="4687"/>
      <c r="Y257" s="4687"/>
      <c r="Z257" s="4687"/>
      <c r="AA257" s="4687"/>
      <c r="AB257" s="4687"/>
      <c r="AC257" s="4687"/>
      <c r="AD257" s="4687"/>
      <c r="AE257" s="4687"/>
      <c r="AF257" s="4687"/>
      <c r="AG257" s="4687"/>
      <c r="AH257" s="4687"/>
      <c r="AI257" s="4687"/>
      <c r="AJ257" s="4687"/>
      <c r="AK257" s="4759"/>
      <c r="AL257" s="4666">
        <f>IF(E257="","",COUNT($G$242:$AK$242)-AM257)</f>
        <v>0</v>
      </c>
      <c r="AM257" s="4667">
        <f>IF(E257="","",AR257+AS257)</f>
        <v>0</v>
      </c>
      <c r="AN257" s="4667">
        <f>IF(E257="","",COUNTIF(G257:AK257,"休"))</f>
        <v>0</v>
      </c>
      <c r="AO257" s="4668" t="str">
        <f>IF(E257="","",IFERROR(ROUND(AN257/AL257,3),""))</f>
        <v/>
      </c>
      <c r="AP257" s="4679"/>
      <c r="AQ257" s="4528"/>
      <c r="AR257" s="4670">
        <f>+COUNTIF(G257:AK257,"－")</f>
        <v>0</v>
      </c>
      <c r="AS257" s="4670">
        <f>+COUNTIF(G257:AK257,"外")</f>
        <v>0</v>
      </c>
    </row>
    <row r="258" spans="1:45" s="4721" customFormat="1">
      <c r="A258" s="1135"/>
      <c r="C258" s="4671"/>
      <c r="D258" s="4672"/>
      <c r="E258" s="4528"/>
      <c r="F258" s="4696"/>
      <c r="G258" s="4674"/>
      <c r="H258" s="4675"/>
      <c r="I258" s="4675"/>
      <c r="J258" s="4675"/>
      <c r="K258" s="4675"/>
      <c r="L258" s="4675"/>
      <c r="M258" s="4675"/>
      <c r="N258" s="4675"/>
      <c r="O258" s="4675"/>
      <c r="P258" s="4675"/>
      <c r="Q258" s="4675"/>
      <c r="R258" s="4675"/>
      <c r="S258" s="4675"/>
      <c r="T258" s="4675"/>
      <c r="U258" s="4675"/>
      <c r="V258" s="4675"/>
      <c r="W258" s="4675"/>
      <c r="X258" s="4675"/>
      <c r="Y258" s="4675"/>
      <c r="Z258" s="4675"/>
      <c r="AA258" s="4675"/>
      <c r="AB258" s="4675"/>
      <c r="AC258" s="4675"/>
      <c r="AD258" s="4675"/>
      <c r="AE258" s="4675"/>
      <c r="AF258" s="4675"/>
      <c r="AG258" s="4675"/>
      <c r="AH258" s="4675"/>
      <c r="AI258" s="4675"/>
      <c r="AJ258" s="4675"/>
      <c r="AK258" s="4730"/>
      <c r="AL258" s="4666" t="str">
        <f>IF(E258="","",COUNT($G$242:$AK$242)-AM258)</f>
        <v/>
      </c>
      <c r="AM258" s="4667" t="str">
        <f>IF(E258="","",AR258+AS258)</f>
        <v/>
      </c>
      <c r="AN258" s="4667" t="str">
        <f>IF(E258="","",COUNTIF(G258:AK258,"休"))</f>
        <v/>
      </c>
      <c r="AO258" s="4668" t="str">
        <f>IF(E258="","",IFERROR(ROUND(AN258/AL258,3),""))</f>
        <v/>
      </c>
      <c r="AP258" s="4679"/>
      <c r="AQ258" s="4528"/>
      <c r="AR258" s="4670">
        <f>+COUNTIF(G258:AK258,"－")</f>
        <v>0</v>
      </c>
      <c r="AS258" s="4670">
        <f>+COUNTIF(G258:AK258,"外")</f>
        <v>0</v>
      </c>
    </row>
    <row r="259" spans="1:45" s="4721" customFormat="1">
      <c r="A259" s="1135"/>
      <c r="C259" s="4671"/>
      <c r="D259" s="4672"/>
      <c r="E259" s="4704"/>
      <c r="F259" s="4696"/>
      <c r="G259" s="4674"/>
      <c r="H259" s="4675"/>
      <c r="I259" s="4675"/>
      <c r="J259" s="4675"/>
      <c r="K259" s="4675"/>
      <c r="L259" s="4675"/>
      <c r="M259" s="4675"/>
      <c r="N259" s="4675"/>
      <c r="O259" s="4675"/>
      <c r="P259" s="4675"/>
      <c r="Q259" s="4675"/>
      <c r="R259" s="4675"/>
      <c r="S259" s="4675"/>
      <c r="T259" s="4675"/>
      <c r="U259" s="4675"/>
      <c r="V259" s="4675"/>
      <c r="W259" s="4675"/>
      <c r="X259" s="4675"/>
      <c r="Y259" s="4675"/>
      <c r="Z259" s="4675"/>
      <c r="AA259" s="4675"/>
      <c r="AB259" s="4675"/>
      <c r="AC259" s="4675"/>
      <c r="AD259" s="4675"/>
      <c r="AE259" s="4675"/>
      <c r="AF259" s="4675"/>
      <c r="AG259" s="4675"/>
      <c r="AH259" s="4675"/>
      <c r="AI259" s="4675"/>
      <c r="AJ259" s="4675"/>
      <c r="AK259" s="4730"/>
      <c r="AL259" s="4666" t="str">
        <f>IF(E259="","",COUNT($G$242:$AK$242)-AM259)</f>
        <v/>
      </c>
      <c r="AM259" s="4667" t="str">
        <f>IF(E259="","",AR259+AS259)</f>
        <v/>
      </c>
      <c r="AN259" s="4667" t="str">
        <f>IF(E259="","",COUNTIF(G259:AK259,"休"))</f>
        <v/>
      </c>
      <c r="AO259" s="4668" t="str">
        <f>IF(E259="","",IFERROR(ROUND(AN259/AL259,3),""))</f>
        <v/>
      </c>
      <c r="AP259" s="4679"/>
      <c r="AQ259" s="4528"/>
      <c r="AR259" s="4670">
        <f>+COUNTIF(G259:AK259,"－")</f>
        <v>0</v>
      </c>
      <c r="AS259" s="4670">
        <f>+COUNTIF(G259:AK259,"外")</f>
        <v>0</v>
      </c>
    </row>
    <row r="260" spans="1:45" s="4721" customFormat="1" ht="14.25" thickBot="1">
      <c r="A260" s="1135"/>
      <c r="C260" s="4681"/>
      <c r="D260" s="4682"/>
      <c r="E260" s="4697"/>
      <c r="F260" s="4698"/>
      <c r="G260" s="4757"/>
      <c r="H260" s="4738"/>
      <c r="I260" s="4738"/>
      <c r="J260" s="4738"/>
      <c r="K260" s="4738"/>
      <c r="L260" s="4738"/>
      <c r="M260" s="4738"/>
      <c r="N260" s="4738"/>
      <c r="O260" s="4738"/>
      <c r="P260" s="4738"/>
      <c r="Q260" s="4738"/>
      <c r="R260" s="4738"/>
      <c r="S260" s="4738"/>
      <c r="T260" s="4738"/>
      <c r="U260" s="4738"/>
      <c r="V260" s="4738"/>
      <c r="W260" s="4738"/>
      <c r="X260" s="4738"/>
      <c r="Y260" s="4738"/>
      <c r="Z260" s="4738"/>
      <c r="AA260" s="4738"/>
      <c r="AB260" s="4738"/>
      <c r="AC260" s="4738"/>
      <c r="AD260" s="4738"/>
      <c r="AE260" s="4738"/>
      <c r="AF260" s="4738"/>
      <c r="AG260" s="4738"/>
      <c r="AH260" s="4738"/>
      <c r="AI260" s="4738"/>
      <c r="AJ260" s="4738"/>
      <c r="AK260" s="4758"/>
      <c r="AL260" s="4707" t="str">
        <f>IF(E260="","",COUNT($G$242:$AK$242)-AM260)</f>
        <v/>
      </c>
      <c r="AM260" s="4689" t="str">
        <f>IF(E260="","",AR260+AS260)</f>
        <v/>
      </c>
      <c r="AN260" s="4689" t="str">
        <f>IF(E260="","",COUNTIF(G260:AK260,"休"))</f>
        <v/>
      </c>
      <c r="AO260" s="4668" t="str">
        <f>IF(E260="","",IFERROR(ROUND(AN260/AL260,3),""))</f>
        <v/>
      </c>
      <c r="AP260" s="4709"/>
      <c r="AQ260" s="4528"/>
      <c r="AR260" s="4670">
        <f>+COUNTIF(G260:AK260,"－")</f>
        <v>0</v>
      </c>
      <c r="AS260" s="4670">
        <f>+COUNTIF(G260:AK260,"外")</f>
        <v>0</v>
      </c>
    </row>
    <row r="261" spans="1:45" ht="14.25" thickBot="1">
      <c r="C261" s="4710"/>
      <c r="D261" s="4711"/>
      <c r="E261" s="4704"/>
      <c r="F261" s="4623"/>
      <c r="G261" s="4665"/>
      <c r="H261" s="4665"/>
      <c r="I261" s="4665"/>
      <c r="J261" s="4665"/>
      <c r="K261" s="4665"/>
      <c r="L261" s="4665"/>
      <c r="M261" s="4665"/>
      <c r="N261" s="4665"/>
      <c r="O261" s="4665"/>
      <c r="P261" s="4665"/>
      <c r="Q261" s="4665"/>
      <c r="R261" s="4665"/>
      <c r="S261" s="4665"/>
      <c r="T261" s="4665"/>
      <c r="U261" s="4665"/>
      <c r="V261" s="4665"/>
      <c r="W261" s="4665"/>
      <c r="X261" s="4665"/>
      <c r="Y261" s="4665"/>
      <c r="Z261" s="4665"/>
      <c r="AA261" s="4665"/>
      <c r="AB261" s="4665"/>
      <c r="AC261" s="4665"/>
      <c r="AD261" s="4665"/>
      <c r="AE261" s="4665"/>
      <c r="AF261" s="4665"/>
      <c r="AG261" s="4665"/>
      <c r="AH261" s="4665"/>
      <c r="AI261" s="4665"/>
      <c r="AJ261" s="4665"/>
      <c r="AK261" s="4665"/>
      <c r="AL261" s="4712"/>
      <c r="AM261" s="4713"/>
      <c r="AO261" s="4714" t="s">
        <v>2018</v>
      </c>
      <c r="AP261" s="4715" t="e">
        <f>IF(AP245&gt;=0.285,"OK","NG")</f>
        <v>#DIV/0!</v>
      </c>
      <c r="AR261" s="4713"/>
      <c r="AS261" s="4713"/>
    </row>
    <row r="262" spans="1:45">
      <c r="C262" s="4710"/>
      <c r="D262" s="4711"/>
      <c r="E262" s="4704"/>
      <c r="F262" s="4623"/>
      <c r="G262" s="4665"/>
      <c r="H262" s="4665"/>
      <c r="I262" s="4665"/>
      <c r="J262" s="4665"/>
      <c r="K262" s="4665"/>
      <c r="L262" s="4665"/>
      <c r="M262" s="4665"/>
      <c r="N262" s="4665"/>
      <c r="O262" s="4665"/>
      <c r="P262" s="4665"/>
      <c r="Q262" s="4665"/>
      <c r="R262" s="4665"/>
      <c r="S262" s="4665"/>
      <c r="T262" s="4665"/>
      <c r="U262" s="4665"/>
      <c r="V262" s="4665"/>
      <c r="W262" s="4665"/>
      <c r="X262" s="4665"/>
      <c r="Y262" s="4665"/>
      <c r="Z262" s="4665"/>
      <c r="AA262" s="4665"/>
      <c r="AB262" s="4665"/>
      <c r="AC262" s="4665"/>
      <c r="AD262" s="4665"/>
      <c r="AE262" s="4665"/>
      <c r="AF262" s="4665"/>
      <c r="AG262" s="4665"/>
      <c r="AH262" s="4665"/>
      <c r="AI262" s="4665"/>
      <c r="AJ262" s="4665"/>
      <c r="AK262" s="4665"/>
      <c r="AL262" s="4712"/>
      <c r="AM262" s="4713"/>
      <c r="AO262" s="4753"/>
      <c r="AP262" s="4668"/>
      <c r="AR262" s="4713"/>
      <c r="AS262" s="4713"/>
    </row>
    <row r="263" spans="1:45" hidden="1">
      <c r="G263" s="4529" t="e">
        <f>YEAR(G266)</f>
        <v>#VALUE!</v>
      </c>
      <c r="H263" s="4529" t="e">
        <f>MONTH(G266)</f>
        <v>#VALUE!</v>
      </c>
    </row>
    <row r="264" spans="1:45">
      <c r="C264" s="4624"/>
      <c r="D264" s="4625"/>
      <c r="E264" s="4626"/>
      <c r="F264" s="4717" t="s">
        <v>2022</v>
      </c>
      <c r="G264" s="4628" t="e">
        <f>G266</f>
        <v>#VALUE!</v>
      </c>
      <c r="H264" s="4629"/>
      <c r="I264" s="4629"/>
      <c r="J264" s="4629"/>
      <c r="K264" s="4629"/>
      <c r="L264" s="4629"/>
      <c r="M264" s="4629"/>
      <c r="N264" s="4629"/>
      <c r="O264" s="4629"/>
      <c r="P264" s="4629"/>
      <c r="Q264" s="4629"/>
      <c r="R264" s="4629"/>
      <c r="S264" s="4629"/>
      <c r="T264" s="4629"/>
      <c r="U264" s="4629"/>
      <c r="V264" s="4629"/>
      <c r="W264" s="4629"/>
      <c r="X264" s="4629"/>
      <c r="Y264" s="4629"/>
      <c r="Z264" s="4629"/>
      <c r="AA264" s="4629"/>
      <c r="AB264" s="4629"/>
      <c r="AC264" s="4629"/>
      <c r="AD264" s="4629"/>
      <c r="AE264" s="4629"/>
      <c r="AF264" s="4629"/>
      <c r="AG264" s="4629"/>
      <c r="AH264" s="4629"/>
      <c r="AI264" s="4629"/>
      <c r="AJ264" s="4629"/>
      <c r="AK264" s="4629"/>
      <c r="AL264" s="4739" t="s">
        <v>2045</v>
      </c>
      <c r="AM264" s="4740" t="s">
        <v>2044</v>
      </c>
      <c r="AN264" s="4741" t="s">
        <v>1920</v>
      </c>
      <c r="AO264" s="4553" t="s">
        <v>2043</v>
      </c>
      <c r="AP264" s="4551" t="s">
        <v>2042</v>
      </c>
      <c r="AR264" s="4631" t="s">
        <v>1950</v>
      </c>
      <c r="AS264" s="4631" t="s">
        <v>1951</v>
      </c>
    </row>
    <row r="265" spans="1:45" ht="13.5" hidden="1" customHeight="1">
      <c r="C265" s="4632"/>
      <c r="D265" s="4633"/>
      <c r="E265" s="4634"/>
      <c r="F265" s="4718"/>
      <c r="G265" s="4640" t="e">
        <f>DATE($G263,$H263,1)</f>
        <v>#VALUE!</v>
      </c>
      <c r="H265" s="4640" t="e">
        <f t="shared" ref="H265:AK265" si="94">G265+1</f>
        <v>#VALUE!</v>
      </c>
      <c r="I265" s="4640" t="e">
        <f t="shared" si="94"/>
        <v>#VALUE!</v>
      </c>
      <c r="J265" s="4640" t="e">
        <f t="shared" si="94"/>
        <v>#VALUE!</v>
      </c>
      <c r="K265" s="4640" t="e">
        <f t="shared" si="94"/>
        <v>#VALUE!</v>
      </c>
      <c r="L265" s="4640" t="e">
        <f t="shared" si="94"/>
        <v>#VALUE!</v>
      </c>
      <c r="M265" s="4640" t="e">
        <f t="shared" si="94"/>
        <v>#VALUE!</v>
      </c>
      <c r="N265" s="4640" t="e">
        <f t="shared" si="94"/>
        <v>#VALUE!</v>
      </c>
      <c r="O265" s="4640" t="e">
        <f t="shared" si="94"/>
        <v>#VALUE!</v>
      </c>
      <c r="P265" s="4640" t="e">
        <f t="shared" si="94"/>
        <v>#VALUE!</v>
      </c>
      <c r="Q265" s="4640" t="e">
        <f t="shared" si="94"/>
        <v>#VALUE!</v>
      </c>
      <c r="R265" s="4640" t="e">
        <f t="shared" si="94"/>
        <v>#VALUE!</v>
      </c>
      <c r="S265" s="4640" t="e">
        <f t="shared" si="94"/>
        <v>#VALUE!</v>
      </c>
      <c r="T265" s="4640" t="e">
        <f t="shared" si="94"/>
        <v>#VALUE!</v>
      </c>
      <c r="U265" s="4640" t="e">
        <f t="shared" si="94"/>
        <v>#VALUE!</v>
      </c>
      <c r="V265" s="4640" t="e">
        <f t="shared" si="94"/>
        <v>#VALUE!</v>
      </c>
      <c r="W265" s="4640" t="e">
        <f t="shared" si="94"/>
        <v>#VALUE!</v>
      </c>
      <c r="X265" s="4640" t="e">
        <f t="shared" si="94"/>
        <v>#VALUE!</v>
      </c>
      <c r="Y265" s="4640" t="e">
        <f t="shared" si="94"/>
        <v>#VALUE!</v>
      </c>
      <c r="Z265" s="4640" t="e">
        <f t="shared" si="94"/>
        <v>#VALUE!</v>
      </c>
      <c r="AA265" s="4640" t="e">
        <f t="shared" si="94"/>
        <v>#VALUE!</v>
      </c>
      <c r="AB265" s="4640" t="e">
        <f t="shared" si="94"/>
        <v>#VALUE!</v>
      </c>
      <c r="AC265" s="4640" t="e">
        <f t="shared" si="94"/>
        <v>#VALUE!</v>
      </c>
      <c r="AD265" s="4640" t="e">
        <f t="shared" si="94"/>
        <v>#VALUE!</v>
      </c>
      <c r="AE265" s="4640" t="e">
        <f t="shared" si="94"/>
        <v>#VALUE!</v>
      </c>
      <c r="AF265" s="4640" t="e">
        <f t="shared" si="94"/>
        <v>#VALUE!</v>
      </c>
      <c r="AG265" s="4640" t="e">
        <f t="shared" si="94"/>
        <v>#VALUE!</v>
      </c>
      <c r="AH265" s="4640" t="e">
        <f t="shared" si="94"/>
        <v>#VALUE!</v>
      </c>
      <c r="AI265" s="4640" t="e">
        <f t="shared" si="94"/>
        <v>#VALUE!</v>
      </c>
      <c r="AJ265" s="4640" t="e">
        <f t="shared" si="94"/>
        <v>#VALUE!</v>
      </c>
      <c r="AK265" s="4640" t="e">
        <f t="shared" si="94"/>
        <v>#VALUE!</v>
      </c>
      <c r="AL265" s="4742"/>
      <c r="AM265" s="4743"/>
      <c r="AN265" s="4744"/>
      <c r="AO265" s="4553"/>
      <c r="AP265" s="4551"/>
      <c r="AR265" s="4631"/>
      <c r="AS265" s="4631"/>
    </row>
    <row r="266" spans="1:45">
      <c r="C266" s="4632"/>
      <c r="D266" s="4633"/>
      <c r="E266" s="4634"/>
      <c r="F266" s="4719" t="s">
        <v>1655</v>
      </c>
      <c r="G266" s="4720" t="e">
        <f>IF(EDATE(G241,1)&gt;$G$7,"",EDATE(G241,1))</f>
        <v>#VALUE!</v>
      </c>
      <c r="H266" s="4640" t="e">
        <f t="shared" ref="H266:AK266" si="95">IF(H265&gt;$G$7,"",IF(G266=EOMONTH(DATE($G263,$H263,1),0),"",IF(G266="","",G266+1)))</f>
        <v>#VALUE!</v>
      </c>
      <c r="I266" s="4640" t="e">
        <f t="shared" si="95"/>
        <v>#VALUE!</v>
      </c>
      <c r="J266" s="4640" t="e">
        <f t="shared" si="95"/>
        <v>#VALUE!</v>
      </c>
      <c r="K266" s="4640" t="e">
        <f t="shared" si="95"/>
        <v>#VALUE!</v>
      </c>
      <c r="L266" s="4640" t="e">
        <f t="shared" si="95"/>
        <v>#VALUE!</v>
      </c>
      <c r="M266" s="4640" t="e">
        <f t="shared" si="95"/>
        <v>#VALUE!</v>
      </c>
      <c r="N266" s="4640" t="e">
        <f t="shared" si="95"/>
        <v>#VALUE!</v>
      </c>
      <c r="O266" s="4640" t="e">
        <f t="shared" si="95"/>
        <v>#VALUE!</v>
      </c>
      <c r="P266" s="4640" t="e">
        <f t="shared" si="95"/>
        <v>#VALUE!</v>
      </c>
      <c r="Q266" s="4640" t="e">
        <f t="shared" si="95"/>
        <v>#VALUE!</v>
      </c>
      <c r="R266" s="4640" t="e">
        <f t="shared" si="95"/>
        <v>#VALUE!</v>
      </c>
      <c r="S266" s="4640" t="e">
        <f t="shared" si="95"/>
        <v>#VALUE!</v>
      </c>
      <c r="T266" s="4640" t="e">
        <f t="shared" si="95"/>
        <v>#VALUE!</v>
      </c>
      <c r="U266" s="4640" t="e">
        <f t="shared" si="95"/>
        <v>#VALUE!</v>
      </c>
      <c r="V266" s="4640" t="e">
        <f t="shared" si="95"/>
        <v>#VALUE!</v>
      </c>
      <c r="W266" s="4640" t="e">
        <f t="shared" si="95"/>
        <v>#VALUE!</v>
      </c>
      <c r="X266" s="4640" t="e">
        <f t="shared" si="95"/>
        <v>#VALUE!</v>
      </c>
      <c r="Y266" s="4640" t="e">
        <f t="shared" si="95"/>
        <v>#VALUE!</v>
      </c>
      <c r="Z266" s="4640" t="e">
        <f t="shared" si="95"/>
        <v>#VALUE!</v>
      </c>
      <c r="AA266" s="4640" t="e">
        <f t="shared" si="95"/>
        <v>#VALUE!</v>
      </c>
      <c r="AB266" s="4640" t="e">
        <f t="shared" si="95"/>
        <v>#VALUE!</v>
      </c>
      <c r="AC266" s="4640" t="e">
        <f t="shared" si="95"/>
        <v>#VALUE!</v>
      </c>
      <c r="AD266" s="4640" t="e">
        <f t="shared" si="95"/>
        <v>#VALUE!</v>
      </c>
      <c r="AE266" s="4640" t="e">
        <f t="shared" si="95"/>
        <v>#VALUE!</v>
      </c>
      <c r="AF266" s="4640" t="e">
        <f t="shared" si="95"/>
        <v>#VALUE!</v>
      </c>
      <c r="AG266" s="4640" t="e">
        <f t="shared" si="95"/>
        <v>#VALUE!</v>
      </c>
      <c r="AH266" s="4640" t="e">
        <f t="shared" si="95"/>
        <v>#VALUE!</v>
      </c>
      <c r="AI266" s="4640" t="e">
        <f t="shared" si="95"/>
        <v>#VALUE!</v>
      </c>
      <c r="AJ266" s="4640" t="e">
        <f t="shared" si="95"/>
        <v>#VALUE!</v>
      </c>
      <c r="AK266" s="4640" t="e">
        <f t="shared" si="95"/>
        <v>#VALUE!</v>
      </c>
      <c r="AL266" s="4742"/>
      <c r="AM266" s="4743"/>
      <c r="AN266" s="4744"/>
      <c r="AO266" s="4553"/>
      <c r="AP266" s="4551"/>
      <c r="AR266" s="4631"/>
      <c r="AS266" s="4631"/>
    </row>
    <row r="267" spans="1:45" s="4721" customFormat="1">
      <c r="A267" s="1135"/>
      <c r="C267" s="4642"/>
      <c r="D267" s="4643"/>
      <c r="E267" s="4644"/>
      <c r="F267" s="4722" t="s">
        <v>1905</v>
      </c>
      <c r="G267" s="4723" t="str">
        <f t="shared" ref="G267:AK267" si="96">IFERROR(TEXT(WEEKDAY(+G266),"aaa"),"")</f>
        <v/>
      </c>
      <c r="H267" s="4723" t="str">
        <f t="shared" si="96"/>
        <v/>
      </c>
      <c r="I267" s="4723" t="str">
        <f t="shared" si="96"/>
        <v/>
      </c>
      <c r="J267" s="4723" t="str">
        <f t="shared" si="96"/>
        <v/>
      </c>
      <c r="K267" s="4723" t="str">
        <f t="shared" si="96"/>
        <v/>
      </c>
      <c r="L267" s="4723" t="str">
        <f t="shared" si="96"/>
        <v/>
      </c>
      <c r="M267" s="4723" t="str">
        <f t="shared" si="96"/>
        <v/>
      </c>
      <c r="N267" s="4723" t="str">
        <f t="shared" si="96"/>
        <v/>
      </c>
      <c r="O267" s="4723" t="str">
        <f t="shared" si="96"/>
        <v/>
      </c>
      <c r="P267" s="4723" t="str">
        <f t="shared" si="96"/>
        <v/>
      </c>
      <c r="Q267" s="4723" t="str">
        <f t="shared" si="96"/>
        <v/>
      </c>
      <c r="R267" s="4723" t="str">
        <f t="shared" si="96"/>
        <v/>
      </c>
      <c r="S267" s="4723" t="str">
        <f t="shared" si="96"/>
        <v/>
      </c>
      <c r="T267" s="4723" t="str">
        <f t="shared" si="96"/>
        <v/>
      </c>
      <c r="U267" s="4723" t="str">
        <f t="shared" si="96"/>
        <v/>
      </c>
      <c r="V267" s="4723" t="str">
        <f t="shared" si="96"/>
        <v/>
      </c>
      <c r="W267" s="4723" t="str">
        <f t="shared" si="96"/>
        <v/>
      </c>
      <c r="X267" s="4723" t="str">
        <f t="shared" si="96"/>
        <v/>
      </c>
      <c r="Y267" s="4723" t="str">
        <f t="shared" si="96"/>
        <v/>
      </c>
      <c r="Z267" s="4723" t="str">
        <f t="shared" si="96"/>
        <v/>
      </c>
      <c r="AA267" s="4723" t="str">
        <f t="shared" si="96"/>
        <v/>
      </c>
      <c r="AB267" s="4723" t="str">
        <f t="shared" si="96"/>
        <v/>
      </c>
      <c r="AC267" s="4723" t="str">
        <f t="shared" si="96"/>
        <v/>
      </c>
      <c r="AD267" s="4723" t="str">
        <f t="shared" si="96"/>
        <v/>
      </c>
      <c r="AE267" s="4723" t="str">
        <f t="shared" si="96"/>
        <v/>
      </c>
      <c r="AF267" s="4723" t="str">
        <f t="shared" si="96"/>
        <v/>
      </c>
      <c r="AG267" s="4723" t="str">
        <f t="shared" si="96"/>
        <v/>
      </c>
      <c r="AH267" s="4723" t="str">
        <f t="shared" si="96"/>
        <v/>
      </c>
      <c r="AI267" s="4723" t="str">
        <f t="shared" si="96"/>
        <v/>
      </c>
      <c r="AJ267" s="4723" t="str">
        <f t="shared" si="96"/>
        <v/>
      </c>
      <c r="AK267" s="4723" t="str">
        <f t="shared" si="96"/>
        <v/>
      </c>
      <c r="AL267" s="4742"/>
      <c r="AM267" s="4743"/>
      <c r="AN267" s="4744"/>
      <c r="AO267" s="4553"/>
      <c r="AP267" s="4551"/>
      <c r="AQ267" s="4528"/>
      <c r="AR267" s="4631"/>
      <c r="AS267" s="4631"/>
    </row>
    <row r="268" spans="1:45" s="4721" customFormat="1" ht="21" customHeight="1">
      <c r="A268" s="1135"/>
      <c r="C268" s="4724" t="s">
        <v>2041</v>
      </c>
      <c r="D268" s="4725" t="s">
        <v>2085</v>
      </c>
      <c r="E268" s="4651" t="s">
        <v>2051</v>
      </c>
      <c r="F268" s="4652" t="s">
        <v>2019</v>
      </c>
      <c r="G268" s="4653" t="s">
        <v>233</v>
      </c>
      <c r="H268" s="4654" t="s">
        <v>233</v>
      </c>
      <c r="I268" s="4654" t="s">
        <v>233</v>
      </c>
      <c r="J268" s="4654" t="s">
        <v>233</v>
      </c>
      <c r="K268" s="4654" t="s">
        <v>233</v>
      </c>
      <c r="L268" s="4654" t="s">
        <v>233</v>
      </c>
      <c r="M268" s="4654" t="s">
        <v>233</v>
      </c>
      <c r="N268" s="4654" t="s">
        <v>233</v>
      </c>
      <c r="O268" s="4654" t="s">
        <v>233</v>
      </c>
      <c r="P268" s="4654" t="s">
        <v>233</v>
      </c>
      <c r="Q268" s="4654" t="s">
        <v>233</v>
      </c>
      <c r="R268" s="4654" t="s">
        <v>233</v>
      </c>
      <c r="S268" s="4654" t="s">
        <v>233</v>
      </c>
      <c r="T268" s="4654" t="s">
        <v>233</v>
      </c>
      <c r="U268" s="4654" t="s">
        <v>233</v>
      </c>
      <c r="V268" s="4654" t="s">
        <v>233</v>
      </c>
      <c r="W268" s="4654" t="s">
        <v>233</v>
      </c>
      <c r="X268" s="4654" t="s">
        <v>233</v>
      </c>
      <c r="Y268" s="4654" t="s">
        <v>233</v>
      </c>
      <c r="Z268" s="4654" t="s">
        <v>233</v>
      </c>
      <c r="AA268" s="4654" t="s">
        <v>233</v>
      </c>
      <c r="AB268" s="4654" t="s">
        <v>233</v>
      </c>
      <c r="AC268" s="4654" t="s">
        <v>233</v>
      </c>
      <c r="AD268" s="4654" t="s">
        <v>233</v>
      </c>
      <c r="AE268" s="4654" t="s">
        <v>233</v>
      </c>
      <c r="AF268" s="4654" t="s">
        <v>233</v>
      </c>
      <c r="AG268" s="4654" t="s">
        <v>233</v>
      </c>
      <c r="AH268" s="4654" t="s">
        <v>233</v>
      </c>
      <c r="AI268" s="4654" t="s">
        <v>233</v>
      </c>
      <c r="AJ268" s="4654" t="s">
        <v>233</v>
      </c>
      <c r="AK268" s="4754" t="s">
        <v>233</v>
      </c>
      <c r="AL268" s="4745"/>
      <c r="AM268" s="4746"/>
      <c r="AN268" s="4747"/>
      <c r="AO268" s="4656" t="s">
        <v>2084</v>
      </c>
      <c r="AP268" s="4655" t="s">
        <v>1949</v>
      </c>
      <c r="AQ268" s="4528"/>
      <c r="AR268" s="4657"/>
      <c r="AS268" s="4657"/>
    </row>
    <row r="269" spans="1:45" s="4721" customFormat="1" ht="13.5" customHeight="1">
      <c r="A269" s="1135"/>
      <c r="C269" s="4659" t="s">
        <v>1919</v>
      </c>
      <c r="D269" s="4660" t="s">
        <v>1918</v>
      </c>
      <c r="E269" s="4661" t="s">
        <v>2033</v>
      </c>
      <c r="F269" s="4662"/>
      <c r="G269" s="4755"/>
      <c r="H269" s="4733"/>
      <c r="I269" s="4733"/>
      <c r="J269" s="4733"/>
      <c r="K269" s="4733"/>
      <c r="L269" s="4733"/>
      <c r="M269" s="4733"/>
      <c r="N269" s="4733"/>
      <c r="O269" s="4733"/>
      <c r="P269" s="4733"/>
      <c r="Q269" s="4733"/>
      <c r="R269" s="4733"/>
      <c r="S269" s="4733"/>
      <c r="T269" s="4733"/>
      <c r="U269" s="4733"/>
      <c r="V269" s="4733"/>
      <c r="W269" s="4733"/>
      <c r="X269" s="4733"/>
      <c r="Y269" s="4733"/>
      <c r="Z269" s="4733"/>
      <c r="AA269" s="4733"/>
      <c r="AB269" s="4733"/>
      <c r="AC269" s="4733"/>
      <c r="AD269" s="4733"/>
      <c r="AE269" s="4733"/>
      <c r="AF269" s="4733"/>
      <c r="AG269" s="4733"/>
      <c r="AH269" s="4733"/>
      <c r="AI269" s="4733"/>
      <c r="AJ269" s="4733"/>
      <c r="AK269" s="4756"/>
      <c r="AL269" s="4666">
        <f t="shared" ref="AL269:AL274" si="97">IF(E269="","",COUNT($G$266:$AK$266)-AM269)</f>
        <v>0</v>
      </c>
      <c r="AM269" s="4667">
        <f t="shared" ref="AM269:AM274" si="98">IF(E269="","",AR269+AS269)</f>
        <v>0</v>
      </c>
      <c r="AN269" s="4667">
        <f t="shared" ref="AN269:AN274" si="99">IF(E269="","",COUNTIF(G269:AK269,"休"))</f>
        <v>0</v>
      </c>
      <c r="AO269" s="4668" t="str">
        <f t="shared" ref="AO269:AO274" si="100">IF(E269="","",IFERROR(ROUND(AN269/AL269,3),""))</f>
        <v/>
      </c>
      <c r="AP269" s="4669" t="e">
        <f>ROUND(AVERAGE(AO269:AO284),3)</f>
        <v>#DIV/0!</v>
      </c>
      <c r="AQ269" s="4528"/>
      <c r="AR269" s="4670">
        <f t="shared" ref="AR269:AR274" si="101">+COUNTIF(G269:AK269,"－")</f>
        <v>0</v>
      </c>
      <c r="AS269" s="4670">
        <f t="shared" ref="AS269:AS274" si="102">+COUNTIF(G269:AK269,"外")</f>
        <v>0</v>
      </c>
    </row>
    <row r="270" spans="1:45" s="4721" customFormat="1" ht="13.5" customHeight="1">
      <c r="A270" s="1135"/>
      <c r="C270" s="4671"/>
      <c r="D270" s="4672"/>
      <c r="E270" s="4673" t="s">
        <v>2031</v>
      </c>
      <c r="F270" s="4662"/>
      <c r="G270" s="4674"/>
      <c r="H270" s="4675"/>
      <c r="I270" s="4675"/>
      <c r="J270" s="4675"/>
      <c r="K270" s="4675"/>
      <c r="L270" s="4675"/>
      <c r="M270" s="4675"/>
      <c r="N270" s="4675"/>
      <c r="O270" s="4675"/>
      <c r="P270" s="4675"/>
      <c r="Q270" s="4675"/>
      <c r="R270" s="4675"/>
      <c r="S270" s="4675"/>
      <c r="T270" s="4675"/>
      <c r="U270" s="4675"/>
      <c r="V270" s="4675"/>
      <c r="W270" s="4675"/>
      <c r="X270" s="4675"/>
      <c r="Y270" s="4675"/>
      <c r="Z270" s="4675"/>
      <c r="AA270" s="4675"/>
      <c r="AB270" s="4675"/>
      <c r="AC270" s="4675"/>
      <c r="AD270" s="4675"/>
      <c r="AE270" s="4675"/>
      <c r="AF270" s="4675"/>
      <c r="AG270" s="4675"/>
      <c r="AH270" s="4675"/>
      <c r="AI270" s="4675"/>
      <c r="AJ270" s="4675"/>
      <c r="AK270" s="4730"/>
      <c r="AL270" s="4666">
        <f t="shared" si="97"/>
        <v>0</v>
      </c>
      <c r="AM270" s="4667">
        <f t="shared" si="98"/>
        <v>0</v>
      </c>
      <c r="AN270" s="4667">
        <f t="shared" si="99"/>
        <v>0</v>
      </c>
      <c r="AO270" s="4668" t="str">
        <f t="shared" si="100"/>
        <v/>
      </c>
      <c r="AP270" s="4679"/>
      <c r="AQ270" s="4528"/>
      <c r="AR270" s="4670">
        <f t="shared" si="101"/>
        <v>0</v>
      </c>
      <c r="AS270" s="4670">
        <f t="shared" si="102"/>
        <v>0</v>
      </c>
    </row>
    <row r="271" spans="1:45" s="4721" customFormat="1">
      <c r="A271" s="1135"/>
      <c r="C271" s="4671"/>
      <c r="D271" s="4672"/>
      <c r="E271" s="4673" t="s">
        <v>2038</v>
      </c>
      <c r="F271" s="4662"/>
      <c r="G271" s="4674"/>
      <c r="H271" s="4675"/>
      <c r="I271" s="4675"/>
      <c r="J271" s="4675"/>
      <c r="K271" s="4675"/>
      <c r="L271" s="4675"/>
      <c r="M271" s="4675"/>
      <c r="N271" s="4675"/>
      <c r="O271" s="4675"/>
      <c r="P271" s="4675"/>
      <c r="Q271" s="4675"/>
      <c r="R271" s="4675"/>
      <c r="S271" s="4675"/>
      <c r="T271" s="4675"/>
      <c r="U271" s="4675"/>
      <c r="V271" s="4675"/>
      <c r="W271" s="4675"/>
      <c r="X271" s="4675"/>
      <c r="Y271" s="4675"/>
      <c r="Z271" s="4675"/>
      <c r="AA271" s="4675"/>
      <c r="AB271" s="4675"/>
      <c r="AC271" s="4675"/>
      <c r="AD271" s="4675"/>
      <c r="AE271" s="4675"/>
      <c r="AF271" s="4675"/>
      <c r="AG271" s="4675"/>
      <c r="AH271" s="4675"/>
      <c r="AI271" s="4675"/>
      <c r="AJ271" s="4675"/>
      <c r="AK271" s="4730"/>
      <c r="AL271" s="4666">
        <f t="shared" si="97"/>
        <v>0</v>
      </c>
      <c r="AM271" s="4667">
        <f t="shared" si="98"/>
        <v>0</v>
      </c>
      <c r="AN271" s="4667">
        <f t="shared" si="99"/>
        <v>0</v>
      </c>
      <c r="AO271" s="4668" t="str">
        <f t="shared" si="100"/>
        <v/>
      </c>
      <c r="AP271" s="4679"/>
      <c r="AQ271" s="4528"/>
      <c r="AR271" s="4670">
        <f t="shared" si="101"/>
        <v>0</v>
      </c>
      <c r="AS271" s="4670">
        <f t="shared" si="102"/>
        <v>0</v>
      </c>
    </row>
    <row r="272" spans="1:45" s="4721" customFormat="1">
      <c r="A272" s="1135"/>
      <c r="C272" s="4671"/>
      <c r="D272" s="4672"/>
      <c r="E272" s="4673" t="s">
        <v>2037</v>
      </c>
      <c r="F272" s="4680"/>
      <c r="G272" s="4674"/>
      <c r="H272" s="4675"/>
      <c r="I272" s="4675"/>
      <c r="J272" s="4675"/>
      <c r="K272" s="4675"/>
      <c r="L272" s="4675"/>
      <c r="M272" s="4675"/>
      <c r="N272" s="4675"/>
      <c r="O272" s="4675"/>
      <c r="P272" s="4675"/>
      <c r="Q272" s="4675"/>
      <c r="R272" s="4675"/>
      <c r="S272" s="4675"/>
      <c r="T272" s="4675"/>
      <c r="U272" s="4675"/>
      <c r="V272" s="4675"/>
      <c r="W272" s="4675"/>
      <c r="X272" s="4675"/>
      <c r="Y272" s="4675"/>
      <c r="Z272" s="4675"/>
      <c r="AA272" s="4675"/>
      <c r="AB272" s="4675"/>
      <c r="AC272" s="4675"/>
      <c r="AD272" s="4675"/>
      <c r="AE272" s="4675"/>
      <c r="AF272" s="4675"/>
      <c r="AG272" s="4675"/>
      <c r="AH272" s="4675"/>
      <c r="AI272" s="4675"/>
      <c r="AJ272" s="4675"/>
      <c r="AK272" s="4730"/>
      <c r="AL272" s="4666">
        <f t="shared" si="97"/>
        <v>0</v>
      </c>
      <c r="AM272" s="4667">
        <f t="shared" si="98"/>
        <v>0</v>
      </c>
      <c r="AN272" s="4667">
        <f t="shared" si="99"/>
        <v>0</v>
      </c>
      <c r="AO272" s="4668" t="str">
        <f t="shared" si="100"/>
        <v/>
      </c>
      <c r="AP272" s="4679"/>
      <c r="AQ272" s="4528"/>
      <c r="AR272" s="4670">
        <f t="shared" si="101"/>
        <v>0</v>
      </c>
      <c r="AS272" s="4670">
        <f t="shared" si="102"/>
        <v>0</v>
      </c>
    </row>
    <row r="273" spans="1:45" s="4721" customFormat="1">
      <c r="A273" s="1135"/>
      <c r="C273" s="4671"/>
      <c r="D273" s="4672"/>
      <c r="E273" s="4673" t="s">
        <v>2036</v>
      </c>
      <c r="F273" s="4662"/>
      <c r="G273" s="4674"/>
      <c r="H273" s="4675"/>
      <c r="I273" s="4675"/>
      <c r="J273" s="4675"/>
      <c r="K273" s="4675"/>
      <c r="L273" s="4675"/>
      <c r="M273" s="4675"/>
      <c r="N273" s="4675"/>
      <c r="O273" s="4675"/>
      <c r="P273" s="4675"/>
      <c r="Q273" s="4675"/>
      <c r="R273" s="4675"/>
      <c r="S273" s="4675"/>
      <c r="T273" s="4675"/>
      <c r="U273" s="4675"/>
      <c r="V273" s="4675"/>
      <c r="W273" s="4675"/>
      <c r="X273" s="4675"/>
      <c r="Y273" s="4675"/>
      <c r="Z273" s="4675"/>
      <c r="AA273" s="4675"/>
      <c r="AB273" s="4675"/>
      <c r="AC273" s="4675"/>
      <c r="AD273" s="4675"/>
      <c r="AE273" s="4675"/>
      <c r="AF273" s="4675"/>
      <c r="AG273" s="4675"/>
      <c r="AH273" s="4675"/>
      <c r="AI273" s="4675"/>
      <c r="AJ273" s="4675"/>
      <c r="AK273" s="4730"/>
      <c r="AL273" s="4666">
        <f t="shared" si="97"/>
        <v>0</v>
      </c>
      <c r="AM273" s="4667">
        <f t="shared" si="98"/>
        <v>0</v>
      </c>
      <c r="AN273" s="4667">
        <f t="shared" si="99"/>
        <v>0</v>
      </c>
      <c r="AO273" s="4668" t="str">
        <f t="shared" si="100"/>
        <v/>
      </c>
      <c r="AP273" s="4679"/>
      <c r="AQ273" s="4528"/>
      <c r="AR273" s="4670">
        <f t="shared" si="101"/>
        <v>0</v>
      </c>
      <c r="AS273" s="4670">
        <f t="shared" si="102"/>
        <v>0</v>
      </c>
    </row>
    <row r="274" spans="1:45" s="4721" customFormat="1">
      <c r="A274" s="1135"/>
      <c r="C274" s="4681"/>
      <c r="D274" s="4682"/>
      <c r="E274" s="4683">
        <f>F$29</f>
        <v>0</v>
      </c>
      <c r="F274" s="4684"/>
      <c r="G274" s="4757"/>
      <c r="H274" s="4738"/>
      <c r="I274" s="4738"/>
      <c r="J274" s="4738"/>
      <c r="K274" s="4738"/>
      <c r="L274" s="4738"/>
      <c r="M274" s="4738"/>
      <c r="N274" s="4738"/>
      <c r="O274" s="4738"/>
      <c r="P274" s="4738"/>
      <c r="Q274" s="4738"/>
      <c r="R274" s="4738"/>
      <c r="S274" s="4738"/>
      <c r="T274" s="4738"/>
      <c r="U274" s="4738"/>
      <c r="V274" s="4738"/>
      <c r="W274" s="4738"/>
      <c r="X274" s="4738"/>
      <c r="Y274" s="4738"/>
      <c r="Z274" s="4738"/>
      <c r="AA274" s="4738"/>
      <c r="AB274" s="4738"/>
      <c r="AC274" s="4738"/>
      <c r="AD274" s="4738"/>
      <c r="AE274" s="4738"/>
      <c r="AF274" s="4738"/>
      <c r="AG274" s="4738"/>
      <c r="AH274" s="4738"/>
      <c r="AI274" s="4738"/>
      <c r="AJ274" s="4738"/>
      <c r="AK274" s="4758"/>
      <c r="AL274" s="4666">
        <f t="shared" si="97"/>
        <v>0</v>
      </c>
      <c r="AM274" s="4667">
        <f t="shared" si="98"/>
        <v>0</v>
      </c>
      <c r="AN274" s="4689">
        <f t="shared" si="99"/>
        <v>0</v>
      </c>
      <c r="AO274" s="4668" t="str">
        <f t="shared" si="100"/>
        <v/>
      </c>
      <c r="AP274" s="4679"/>
      <c r="AQ274" s="4528"/>
      <c r="AR274" s="4670">
        <f t="shared" si="101"/>
        <v>0</v>
      </c>
      <c r="AS274" s="4670">
        <f t="shared" si="102"/>
        <v>0</v>
      </c>
    </row>
    <row r="275" spans="1:45" s="4721" customFormat="1" ht="15">
      <c r="A275" s="1135"/>
      <c r="C275" s="4659" t="s">
        <v>1917</v>
      </c>
      <c r="D275" s="4660" t="s">
        <v>1916</v>
      </c>
      <c r="E275" s="4651" t="s">
        <v>2051</v>
      </c>
      <c r="F275" s="4690" t="s">
        <v>2019</v>
      </c>
      <c r="G275" s="4653" t="s">
        <v>2083</v>
      </c>
      <c r="H275" s="4654" t="s">
        <v>2083</v>
      </c>
      <c r="I275" s="4654" t="s">
        <v>2083</v>
      </c>
      <c r="J275" s="4654" t="s">
        <v>2083</v>
      </c>
      <c r="K275" s="4654" t="s">
        <v>2083</v>
      </c>
      <c r="L275" s="4654" t="s">
        <v>2083</v>
      </c>
      <c r="M275" s="4654" t="s">
        <v>2083</v>
      </c>
      <c r="N275" s="4654" t="s">
        <v>2083</v>
      </c>
      <c r="O275" s="4654" t="s">
        <v>2083</v>
      </c>
      <c r="P275" s="4654" t="s">
        <v>2083</v>
      </c>
      <c r="Q275" s="4654" t="s">
        <v>2083</v>
      </c>
      <c r="R275" s="4654" t="s">
        <v>2047</v>
      </c>
      <c r="S275" s="4654" t="s">
        <v>2083</v>
      </c>
      <c r="T275" s="4654" t="s">
        <v>2083</v>
      </c>
      <c r="U275" s="4654" t="s">
        <v>2083</v>
      </c>
      <c r="V275" s="4654" t="s">
        <v>2083</v>
      </c>
      <c r="W275" s="4654" t="s">
        <v>2047</v>
      </c>
      <c r="X275" s="4654" t="s">
        <v>2083</v>
      </c>
      <c r="Y275" s="4654" t="s">
        <v>2083</v>
      </c>
      <c r="Z275" s="4654" t="s">
        <v>2083</v>
      </c>
      <c r="AA275" s="4654" t="s">
        <v>2083</v>
      </c>
      <c r="AB275" s="4654" t="s">
        <v>2083</v>
      </c>
      <c r="AC275" s="4654" t="s">
        <v>2083</v>
      </c>
      <c r="AD275" s="4654" t="s">
        <v>2083</v>
      </c>
      <c r="AE275" s="4654" t="s">
        <v>2083</v>
      </c>
      <c r="AF275" s="4654" t="s">
        <v>2083</v>
      </c>
      <c r="AG275" s="4654" t="s">
        <v>2083</v>
      </c>
      <c r="AH275" s="4654" t="s">
        <v>2083</v>
      </c>
      <c r="AI275" s="4654" t="s">
        <v>2083</v>
      </c>
      <c r="AJ275" s="4654" t="s">
        <v>2083</v>
      </c>
      <c r="AK275" s="4754" t="s">
        <v>2083</v>
      </c>
      <c r="AL275" s="4692"/>
      <c r="AM275" s="4670"/>
      <c r="AN275" s="4693"/>
      <c r="AO275" s="4694"/>
      <c r="AP275" s="4679"/>
      <c r="AQ275" s="4528"/>
      <c r="AR275" s="4532"/>
      <c r="AS275" s="4532"/>
    </row>
    <row r="276" spans="1:45" s="4721" customFormat="1">
      <c r="A276" s="1135"/>
      <c r="C276" s="4671"/>
      <c r="D276" s="4672"/>
      <c r="E276" s="4695" t="s">
        <v>2033</v>
      </c>
      <c r="F276" s="4662"/>
      <c r="G276" s="4737"/>
      <c r="H276" s="4687"/>
      <c r="I276" s="4687"/>
      <c r="J276" s="4687"/>
      <c r="K276" s="4687"/>
      <c r="L276" s="4687"/>
      <c r="M276" s="4687"/>
      <c r="N276" s="4687"/>
      <c r="O276" s="4687"/>
      <c r="P276" s="4687"/>
      <c r="Q276" s="4687"/>
      <c r="R276" s="4687"/>
      <c r="S276" s="4687"/>
      <c r="T276" s="4687"/>
      <c r="U276" s="4687"/>
      <c r="V276" s="4687"/>
      <c r="W276" s="4687"/>
      <c r="X276" s="4687"/>
      <c r="Y276" s="4687"/>
      <c r="Z276" s="4687"/>
      <c r="AA276" s="4687"/>
      <c r="AB276" s="4687"/>
      <c r="AC276" s="4687"/>
      <c r="AD276" s="4687"/>
      <c r="AE276" s="4687"/>
      <c r="AF276" s="4687"/>
      <c r="AG276" s="4687"/>
      <c r="AH276" s="4687"/>
      <c r="AI276" s="4687"/>
      <c r="AJ276" s="4687"/>
      <c r="AK276" s="4759"/>
      <c r="AL276" s="4666">
        <f>IF(E276="","",COUNT($G$266:$AK$266)-AM276)</f>
        <v>0</v>
      </c>
      <c r="AM276" s="4667">
        <f>IF(E276="","",AR276+AS276)</f>
        <v>0</v>
      </c>
      <c r="AN276" s="4667">
        <f>IF(E276="","",COUNTIF(G276:AK276,"休"))</f>
        <v>0</v>
      </c>
      <c r="AO276" s="4668" t="str">
        <f>IF(E276="","",IFERROR(ROUND(AN276/AL276,3),""))</f>
        <v/>
      </c>
      <c r="AP276" s="4679"/>
      <c r="AQ276" s="4528"/>
      <c r="AR276" s="4670">
        <f>+COUNTIF(G276:AK276,"－")</f>
        <v>0</v>
      </c>
      <c r="AS276" s="4670">
        <f>+COUNTIF(G276:AK276,"外")</f>
        <v>0</v>
      </c>
    </row>
    <row r="277" spans="1:45" s="4721" customFormat="1">
      <c r="A277" s="1135"/>
      <c r="C277" s="4671"/>
      <c r="D277" s="4672"/>
      <c r="E277" s="4673" t="s">
        <v>2031</v>
      </c>
      <c r="F277" s="4696"/>
      <c r="G277" s="4674"/>
      <c r="H277" s="4675"/>
      <c r="I277" s="4675"/>
      <c r="J277" s="4675"/>
      <c r="K277" s="4675"/>
      <c r="L277" s="4675"/>
      <c r="M277" s="4675"/>
      <c r="N277" s="4675"/>
      <c r="O277" s="4675"/>
      <c r="P277" s="4675"/>
      <c r="Q277" s="4675"/>
      <c r="R277" s="4675"/>
      <c r="S277" s="4675"/>
      <c r="T277" s="4675"/>
      <c r="U277" s="4675"/>
      <c r="V277" s="4675"/>
      <c r="W277" s="4675"/>
      <c r="X277" s="4675"/>
      <c r="Y277" s="4675"/>
      <c r="Z277" s="4675"/>
      <c r="AA277" s="4675"/>
      <c r="AB277" s="4675"/>
      <c r="AC277" s="4675"/>
      <c r="AD277" s="4675"/>
      <c r="AE277" s="4675"/>
      <c r="AF277" s="4675"/>
      <c r="AG277" s="4675"/>
      <c r="AH277" s="4675"/>
      <c r="AI277" s="4675"/>
      <c r="AJ277" s="4675"/>
      <c r="AK277" s="4730"/>
      <c r="AL277" s="4666">
        <f>IF(E277="","",COUNT($G$266:$AK$266)-AM277)</f>
        <v>0</v>
      </c>
      <c r="AM277" s="4667">
        <f>IF(E277="","",AR277+AS277)</f>
        <v>0</v>
      </c>
      <c r="AN277" s="4667">
        <f>IF(E277="","",COUNTIF(G277:AK277,"休"))</f>
        <v>0</v>
      </c>
      <c r="AO277" s="4668" t="str">
        <f>IF(E277="","",IFERROR(ROUND(AN277/AL277,3),""))</f>
        <v/>
      </c>
      <c r="AP277" s="4679"/>
      <c r="AQ277" s="4528"/>
      <c r="AR277" s="4670">
        <f>+COUNTIF(G277:AK277,"－")</f>
        <v>0</v>
      </c>
      <c r="AS277" s="4670">
        <f>+COUNTIF(G277:AK277,"外")</f>
        <v>0</v>
      </c>
    </row>
    <row r="278" spans="1:45" s="4721" customFormat="1">
      <c r="A278" s="1135"/>
      <c r="C278" s="4671"/>
      <c r="D278" s="4672"/>
      <c r="E278" s="4528"/>
      <c r="F278" s="4696"/>
      <c r="G278" s="4674"/>
      <c r="H278" s="4675"/>
      <c r="I278" s="4675"/>
      <c r="J278" s="4675"/>
      <c r="K278" s="4675"/>
      <c r="L278" s="4675"/>
      <c r="M278" s="4675"/>
      <c r="N278" s="4675"/>
      <c r="O278" s="4675"/>
      <c r="P278" s="4675"/>
      <c r="Q278" s="4675"/>
      <c r="R278" s="4675"/>
      <c r="S278" s="4675"/>
      <c r="T278" s="4675"/>
      <c r="U278" s="4675"/>
      <c r="V278" s="4675"/>
      <c r="W278" s="4675"/>
      <c r="X278" s="4675"/>
      <c r="Y278" s="4675"/>
      <c r="Z278" s="4675"/>
      <c r="AA278" s="4675"/>
      <c r="AB278" s="4675"/>
      <c r="AC278" s="4675"/>
      <c r="AD278" s="4675"/>
      <c r="AE278" s="4675"/>
      <c r="AF278" s="4675"/>
      <c r="AG278" s="4675"/>
      <c r="AH278" s="4675"/>
      <c r="AI278" s="4675"/>
      <c r="AJ278" s="4675"/>
      <c r="AK278" s="4730"/>
      <c r="AL278" s="4666" t="str">
        <f>IF(E278="","",COUNT($G$266:$AK$266)-AM278)</f>
        <v/>
      </c>
      <c r="AM278" s="4667" t="str">
        <f>IF(E278="","",AR278+AS278)</f>
        <v/>
      </c>
      <c r="AN278" s="4667" t="str">
        <f>IF(E278="","",COUNTIF(G278:AK278,"休"))</f>
        <v/>
      </c>
      <c r="AO278" s="4668" t="str">
        <f>IF(E278="","",IFERROR(ROUND(AN278/AL278,3),""))</f>
        <v/>
      </c>
      <c r="AP278" s="4679"/>
      <c r="AQ278" s="4528"/>
      <c r="AR278" s="4670">
        <f>+COUNTIF(G278:AK278,"－")</f>
        <v>0</v>
      </c>
      <c r="AS278" s="4670">
        <f>+COUNTIF(G278:AK278,"外")</f>
        <v>0</v>
      </c>
    </row>
    <row r="279" spans="1:45" s="4721" customFormat="1">
      <c r="A279" s="1135"/>
      <c r="C279" s="4671"/>
      <c r="D279" s="4682"/>
      <c r="E279" s="4697"/>
      <c r="F279" s="4698"/>
      <c r="G279" s="4757"/>
      <c r="H279" s="4738"/>
      <c r="I279" s="4738"/>
      <c r="J279" s="4738"/>
      <c r="K279" s="4738"/>
      <c r="L279" s="4738"/>
      <c r="M279" s="4738"/>
      <c r="N279" s="4738"/>
      <c r="O279" s="4738"/>
      <c r="P279" s="4738"/>
      <c r="Q279" s="4738"/>
      <c r="R279" s="4738"/>
      <c r="S279" s="4738"/>
      <c r="T279" s="4738"/>
      <c r="U279" s="4738"/>
      <c r="V279" s="4738"/>
      <c r="W279" s="4738"/>
      <c r="X279" s="4738"/>
      <c r="Y279" s="4738"/>
      <c r="Z279" s="4738"/>
      <c r="AA279" s="4738"/>
      <c r="AB279" s="4738"/>
      <c r="AC279" s="4738"/>
      <c r="AD279" s="4738"/>
      <c r="AE279" s="4738"/>
      <c r="AF279" s="4738"/>
      <c r="AG279" s="4738"/>
      <c r="AH279" s="4738"/>
      <c r="AI279" s="4738"/>
      <c r="AJ279" s="4738"/>
      <c r="AK279" s="4758"/>
      <c r="AL279" s="4666" t="str">
        <f>IF(E279="","",COUNT($G$266:$AK$266)-AM279)</f>
        <v/>
      </c>
      <c r="AM279" s="4667" t="str">
        <f>IF(E279="","",AR279+AS279)</f>
        <v/>
      </c>
      <c r="AN279" s="4667" t="str">
        <f>IF(E279="","",COUNTIF(G279:AK279,"休"))</f>
        <v/>
      </c>
      <c r="AO279" s="4668" t="str">
        <f>IF(E279="","",IFERROR(ROUND(AN279/AL279,3),""))</f>
        <v/>
      </c>
      <c r="AP279" s="4679"/>
      <c r="AQ279" s="4528"/>
      <c r="AR279" s="4670">
        <f>+COUNTIF(G279:AK279,"－")</f>
        <v>0</v>
      </c>
      <c r="AS279" s="4670">
        <f>+COUNTIF(G279:AK279,"外")</f>
        <v>0</v>
      </c>
    </row>
    <row r="280" spans="1:45" s="4721" customFormat="1" ht="15">
      <c r="A280" s="1135"/>
      <c r="C280" s="4671"/>
      <c r="D280" s="4660" t="s">
        <v>1915</v>
      </c>
      <c r="E280" s="4651" t="s">
        <v>2051</v>
      </c>
      <c r="F280" s="4700" t="s">
        <v>2019</v>
      </c>
      <c r="G280" s="4653" t="s">
        <v>233</v>
      </c>
      <c r="H280" s="4654" t="s">
        <v>233</v>
      </c>
      <c r="I280" s="4654" t="s">
        <v>233</v>
      </c>
      <c r="J280" s="4654" t="s">
        <v>233</v>
      </c>
      <c r="K280" s="4654" t="s">
        <v>233</v>
      </c>
      <c r="L280" s="4654" t="s">
        <v>233</v>
      </c>
      <c r="M280" s="4654" t="s">
        <v>233</v>
      </c>
      <c r="N280" s="4654" t="s">
        <v>233</v>
      </c>
      <c r="O280" s="4654" t="s">
        <v>233</v>
      </c>
      <c r="P280" s="4654" t="s">
        <v>233</v>
      </c>
      <c r="Q280" s="4654" t="s">
        <v>233</v>
      </c>
      <c r="R280" s="4654" t="s">
        <v>233</v>
      </c>
      <c r="S280" s="4654" t="s">
        <v>233</v>
      </c>
      <c r="T280" s="4654" t="s">
        <v>233</v>
      </c>
      <c r="U280" s="4654" t="s">
        <v>233</v>
      </c>
      <c r="V280" s="4654" t="s">
        <v>233</v>
      </c>
      <c r="W280" s="4654" t="s">
        <v>233</v>
      </c>
      <c r="X280" s="4654" t="s">
        <v>233</v>
      </c>
      <c r="Y280" s="4654" t="s">
        <v>233</v>
      </c>
      <c r="Z280" s="4654" t="s">
        <v>233</v>
      </c>
      <c r="AA280" s="4654" t="s">
        <v>233</v>
      </c>
      <c r="AB280" s="4654" t="s">
        <v>233</v>
      </c>
      <c r="AC280" s="4654" t="s">
        <v>233</v>
      </c>
      <c r="AD280" s="4654" t="s">
        <v>233</v>
      </c>
      <c r="AE280" s="4654" t="s">
        <v>233</v>
      </c>
      <c r="AF280" s="4654" t="s">
        <v>233</v>
      </c>
      <c r="AG280" s="4654" t="s">
        <v>233</v>
      </c>
      <c r="AH280" s="4654" t="s">
        <v>233</v>
      </c>
      <c r="AI280" s="4654" t="s">
        <v>233</v>
      </c>
      <c r="AJ280" s="4654" t="s">
        <v>233</v>
      </c>
      <c r="AK280" s="4754" t="s">
        <v>233</v>
      </c>
      <c r="AL280" s="4692"/>
      <c r="AM280" s="4670"/>
      <c r="AN280" s="4701"/>
      <c r="AO280" s="4694"/>
      <c r="AP280" s="4679"/>
      <c r="AQ280" s="4528"/>
      <c r="AR280" s="4532"/>
      <c r="AS280" s="4532"/>
    </row>
    <row r="281" spans="1:45" s="4721" customFormat="1">
      <c r="A281" s="1135"/>
      <c r="C281" s="4671"/>
      <c r="D281" s="4672"/>
      <c r="E281" s="4702" t="s">
        <v>2031</v>
      </c>
      <c r="F281" s="4662"/>
      <c r="G281" s="4737"/>
      <c r="H281" s="4687"/>
      <c r="I281" s="4687"/>
      <c r="J281" s="4687"/>
      <c r="K281" s="4687"/>
      <c r="L281" s="4687"/>
      <c r="M281" s="4687"/>
      <c r="N281" s="4687"/>
      <c r="O281" s="4687"/>
      <c r="P281" s="4687"/>
      <c r="Q281" s="4687"/>
      <c r="R281" s="4687"/>
      <c r="S281" s="4687"/>
      <c r="T281" s="4687"/>
      <c r="U281" s="4687"/>
      <c r="V281" s="4687"/>
      <c r="W281" s="4687"/>
      <c r="X281" s="4687"/>
      <c r="Y281" s="4687"/>
      <c r="Z281" s="4687"/>
      <c r="AA281" s="4687"/>
      <c r="AB281" s="4687"/>
      <c r="AC281" s="4687"/>
      <c r="AD281" s="4687"/>
      <c r="AE281" s="4687"/>
      <c r="AF281" s="4687"/>
      <c r="AG281" s="4687"/>
      <c r="AH281" s="4687"/>
      <c r="AI281" s="4687"/>
      <c r="AJ281" s="4687"/>
      <c r="AK281" s="4759"/>
      <c r="AL281" s="4666">
        <f>IF(E281="","",COUNT($G$266:$AK$266)-AM281)</f>
        <v>0</v>
      </c>
      <c r="AM281" s="4667">
        <f>IF(E281="","",AR281+AS281)</f>
        <v>0</v>
      </c>
      <c r="AN281" s="4667">
        <f>IF(E281="","",COUNTIF(G281:AK281,"休"))</f>
        <v>0</v>
      </c>
      <c r="AO281" s="4668" t="str">
        <f>IF(E281="","",IFERROR(ROUND(AN281/AL281,3),""))</f>
        <v/>
      </c>
      <c r="AP281" s="4679"/>
      <c r="AQ281" s="4528"/>
      <c r="AR281" s="4670">
        <f>+COUNTIF(G281:AK281,"－")</f>
        <v>0</v>
      </c>
      <c r="AS281" s="4670">
        <f>+COUNTIF(G281:AK281,"外")</f>
        <v>0</v>
      </c>
    </row>
    <row r="282" spans="1:45" s="4721" customFormat="1">
      <c r="A282" s="1135"/>
      <c r="C282" s="4671"/>
      <c r="D282" s="4672"/>
      <c r="E282" s="4528"/>
      <c r="F282" s="4696"/>
      <c r="G282" s="4674"/>
      <c r="H282" s="4675"/>
      <c r="I282" s="4675"/>
      <c r="J282" s="4675"/>
      <c r="K282" s="4675"/>
      <c r="L282" s="4675"/>
      <c r="M282" s="4675"/>
      <c r="N282" s="4675"/>
      <c r="O282" s="4675"/>
      <c r="P282" s="4675"/>
      <c r="Q282" s="4675"/>
      <c r="R282" s="4675"/>
      <c r="S282" s="4675"/>
      <c r="T282" s="4675"/>
      <c r="U282" s="4675"/>
      <c r="V282" s="4675"/>
      <c r="W282" s="4675"/>
      <c r="X282" s="4675"/>
      <c r="Y282" s="4675"/>
      <c r="Z282" s="4675"/>
      <c r="AA282" s="4675"/>
      <c r="AB282" s="4675"/>
      <c r="AC282" s="4675"/>
      <c r="AD282" s="4675"/>
      <c r="AE282" s="4675"/>
      <c r="AF282" s="4675"/>
      <c r="AG282" s="4675"/>
      <c r="AH282" s="4675"/>
      <c r="AI282" s="4675"/>
      <c r="AJ282" s="4675"/>
      <c r="AK282" s="4730"/>
      <c r="AL282" s="4666" t="str">
        <f>IF(E282="","",COUNT($G$266:$AK$266)-AM282)</f>
        <v/>
      </c>
      <c r="AM282" s="4667" t="str">
        <f>IF(E282="","",AR282+AS282)</f>
        <v/>
      </c>
      <c r="AN282" s="4667" t="str">
        <f>IF(E282="","",COUNTIF(G282:AK282,"休"))</f>
        <v/>
      </c>
      <c r="AO282" s="4668" t="str">
        <f>IF(E282="","",IFERROR(ROUND(AN282/AL282,3),""))</f>
        <v/>
      </c>
      <c r="AP282" s="4679"/>
      <c r="AQ282" s="4528"/>
      <c r="AR282" s="4670">
        <f>+COUNTIF(G282:AK282,"－")</f>
        <v>0</v>
      </c>
      <c r="AS282" s="4670">
        <f>+COUNTIF(G282:AK282,"外")</f>
        <v>0</v>
      </c>
    </row>
    <row r="283" spans="1:45" s="4721" customFormat="1">
      <c r="A283" s="1135"/>
      <c r="C283" s="4671"/>
      <c r="D283" s="4672"/>
      <c r="E283" s="4704"/>
      <c r="F283" s="4696"/>
      <c r="G283" s="4674"/>
      <c r="H283" s="4675"/>
      <c r="I283" s="4675"/>
      <c r="J283" s="4675"/>
      <c r="K283" s="4675"/>
      <c r="L283" s="4675"/>
      <c r="M283" s="4675"/>
      <c r="N283" s="4675"/>
      <c r="O283" s="4675"/>
      <c r="P283" s="4675"/>
      <c r="Q283" s="4675"/>
      <c r="R283" s="4675"/>
      <c r="S283" s="4675"/>
      <c r="T283" s="4675"/>
      <c r="U283" s="4675"/>
      <c r="V283" s="4675"/>
      <c r="W283" s="4675"/>
      <c r="X283" s="4675"/>
      <c r="Y283" s="4675"/>
      <c r="Z283" s="4675"/>
      <c r="AA283" s="4675"/>
      <c r="AB283" s="4675"/>
      <c r="AC283" s="4675"/>
      <c r="AD283" s="4675"/>
      <c r="AE283" s="4675"/>
      <c r="AF283" s="4675"/>
      <c r="AG283" s="4675"/>
      <c r="AH283" s="4675"/>
      <c r="AI283" s="4675"/>
      <c r="AJ283" s="4675"/>
      <c r="AK283" s="4730"/>
      <c r="AL283" s="4666" t="str">
        <f>IF(E283="","",COUNT($G$266:$AK$266)-AM283)</f>
        <v/>
      </c>
      <c r="AM283" s="4667" t="str">
        <f>IF(E283="","",AR283+AS283)</f>
        <v/>
      </c>
      <c r="AN283" s="4667" t="str">
        <f>IF(E283="","",COUNTIF(G283:AK283,"休"))</f>
        <v/>
      </c>
      <c r="AO283" s="4668" t="str">
        <f>IF(E283="","",IFERROR(ROUND(AN283/AL283,3),""))</f>
        <v/>
      </c>
      <c r="AP283" s="4679"/>
      <c r="AQ283" s="4528"/>
      <c r="AR283" s="4670">
        <f>+COUNTIF(G283:AK283,"－")</f>
        <v>0</v>
      </c>
      <c r="AS283" s="4670">
        <f>+COUNTIF(G283:AK283,"外")</f>
        <v>0</v>
      </c>
    </row>
    <row r="284" spans="1:45" s="4721" customFormat="1" ht="14.25" thickBot="1">
      <c r="A284" s="1135"/>
      <c r="C284" s="4681"/>
      <c r="D284" s="4682"/>
      <c r="E284" s="4697"/>
      <c r="F284" s="4698"/>
      <c r="G284" s="4757"/>
      <c r="H284" s="4738"/>
      <c r="I284" s="4738"/>
      <c r="J284" s="4738"/>
      <c r="K284" s="4738"/>
      <c r="L284" s="4738"/>
      <c r="M284" s="4738"/>
      <c r="N284" s="4738"/>
      <c r="O284" s="4738"/>
      <c r="P284" s="4738"/>
      <c r="Q284" s="4738"/>
      <c r="R284" s="4738"/>
      <c r="S284" s="4738"/>
      <c r="T284" s="4738"/>
      <c r="U284" s="4738"/>
      <c r="V284" s="4738"/>
      <c r="W284" s="4738"/>
      <c r="X284" s="4738"/>
      <c r="Y284" s="4738"/>
      <c r="Z284" s="4738"/>
      <c r="AA284" s="4738"/>
      <c r="AB284" s="4738"/>
      <c r="AC284" s="4738"/>
      <c r="AD284" s="4738"/>
      <c r="AE284" s="4738"/>
      <c r="AF284" s="4738"/>
      <c r="AG284" s="4738"/>
      <c r="AH284" s="4738"/>
      <c r="AI284" s="4738"/>
      <c r="AJ284" s="4738"/>
      <c r="AK284" s="4758"/>
      <c r="AL284" s="4707" t="str">
        <f>IF(E284="","",COUNT($G$266:$AK$266)-AM284)</f>
        <v/>
      </c>
      <c r="AM284" s="4689" t="str">
        <f>IF(E284="","",AR284+AS284)</f>
        <v/>
      </c>
      <c r="AN284" s="4689" t="str">
        <f>IF(E284="","",COUNTIF(G284:AK284,"休"))</f>
        <v/>
      </c>
      <c r="AO284" s="4668" t="str">
        <f>IF(E284="","",IFERROR(ROUND(AN284/AL284,3),""))</f>
        <v/>
      </c>
      <c r="AP284" s="4709"/>
      <c r="AQ284" s="4528"/>
      <c r="AR284" s="4670">
        <f>+COUNTIF(G284:AK284,"－")</f>
        <v>0</v>
      </c>
      <c r="AS284" s="4670">
        <f>+COUNTIF(G284:AK284,"外")</f>
        <v>0</v>
      </c>
    </row>
    <row r="285" spans="1:45" ht="14.25" thickBot="1">
      <c r="C285" s="4710"/>
      <c r="D285" s="4711"/>
      <c r="E285" s="4704"/>
      <c r="F285" s="4623"/>
      <c r="G285" s="4665"/>
      <c r="H285" s="4665"/>
      <c r="I285" s="4665"/>
      <c r="J285" s="4665"/>
      <c r="K285" s="4665"/>
      <c r="L285" s="4665"/>
      <c r="M285" s="4665"/>
      <c r="N285" s="4665"/>
      <c r="O285" s="4665"/>
      <c r="P285" s="4665"/>
      <c r="Q285" s="4665"/>
      <c r="R285" s="4665"/>
      <c r="S285" s="4665"/>
      <c r="T285" s="4665"/>
      <c r="U285" s="4665"/>
      <c r="V285" s="4665"/>
      <c r="W285" s="4665"/>
      <c r="X285" s="4665"/>
      <c r="Y285" s="4665"/>
      <c r="Z285" s="4665"/>
      <c r="AA285" s="4665"/>
      <c r="AB285" s="4665"/>
      <c r="AC285" s="4665"/>
      <c r="AD285" s="4665"/>
      <c r="AE285" s="4665"/>
      <c r="AF285" s="4665"/>
      <c r="AG285" s="4665"/>
      <c r="AH285" s="4665"/>
      <c r="AI285" s="4665"/>
      <c r="AJ285" s="4665"/>
      <c r="AK285" s="4665"/>
      <c r="AL285" s="4712"/>
      <c r="AM285" s="4713"/>
      <c r="AO285" s="4714" t="s">
        <v>2018</v>
      </c>
      <c r="AP285" s="4715" t="e">
        <f>IF(AP269&gt;=0.285,"OK","NG")</f>
        <v>#DIV/0!</v>
      </c>
      <c r="AR285" s="4713"/>
      <c r="AS285" s="4713"/>
    </row>
    <row r="286" spans="1:45" s="4721" customFormat="1">
      <c r="A286" s="1135"/>
      <c r="F286" s="4616"/>
      <c r="G286" s="4616"/>
      <c r="H286" s="4616"/>
      <c r="I286" s="4616"/>
      <c r="J286" s="4760"/>
      <c r="K286" s="4616"/>
      <c r="L286" s="4616"/>
      <c r="M286" s="4616"/>
      <c r="N286" s="4616"/>
      <c r="O286" s="4616"/>
      <c r="P286" s="4616"/>
      <c r="Q286" s="4616"/>
      <c r="R286" s="4616"/>
      <c r="S286" s="4616"/>
      <c r="T286" s="4616"/>
      <c r="U286" s="4616"/>
      <c r="V286" s="4616"/>
      <c r="W286" s="4616"/>
      <c r="X286" s="4616"/>
      <c r="Y286" s="4616"/>
      <c r="Z286" s="4616"/>
      <c r="AA286" s="4616"/>
      <c r="AB286" s="4616"/>
      <c r="AC286" s="4616"/>
      <c r="AD286" s="4616"/>
      <c r="AE286" s="4616"/>
      <c r="AF286" s="4616"/>
      <c r="AG286" s="4616"/>
      <c r="AH286" s="4616"/>
      <c r="AI286" s="4616"/>
      <c r="AJ286" s="4616"/>
      <c r="AK286" s="4616"/>
      <c r="AM286" s="4616"/>
      <c r="AO286" s="4751"/>
    </row>
    <row r="287" spans="1:45" hidden="1">
      <c r="G287" s="4529" t="e">
        <f>YEAR(G290)</f>
        <v>#VALUE!</v>
      </c>
      <c r="H287" s="4529" t="e">
        <f>MONTH(G290)</f>
        <v>#VALUE!</v>
      </c>
    </row>
    <row r="288" spans="1:45">
      <c r="C288" s="4624"/>
      <c r="D288" s="4625"/>
      <c r="E288" s="4626"/>
      <c r="F288" s="4717" t="s">
        <v>2022</v>
      </c>
      <c r="G288" s="4628" t="e">
        <f>G290</f>
        <v>#VALUE!</v>
      </c>
      <c r="H288" s="4629"/>
      <c r="I288" s="4629"/>
      <c r="J288" s="4629"/>
      <c r="K288" s="4629"/>
      <c r="L288" s="4629"/>
      <c r="M288" s="4629"/>
      <c r="N288" s="4629"/>
      <c r="O288" s="4629"/>
      <c r="P288" s="4629"/>
      <c r="Q288" s="4629"/>
      <c r="R288" s="4629"/>
      <c r="S288" s="4629"/>
      <c r="T288" s="4629"/>
      <c r="U288" s="4629"/>
      <c r="V288" s="4629"/>
      <c r="W288" s="4629"/>
      <c r="X288" s="4629"/>
      <c r="Y288" s="4629"/>
      <c r="Z288" s="4629"/>
      <c r="AA288" s="4629"/>
      <c r="AB288" s="4629"/>
      <c r="AC288" s="4629"/>
      <c r="AD288" s="4629"/>
      <c r="AE288" s="4629"/>
      <c r="AF288" s="4629"/>
      <c r="AG288" s="4629"/>
      <c r="AH288" s="4629"/>
      <c r="AI288" s="4629"/>
      <c r="AJ288" s="4629"/>
      <c r="AK288" s="4629"/>
      <c r="AL288" s="4739" t="s">
        <v>2045</v>
      </c>
      <c r="AM288" s="4740" t="s">
        <v>2044</v>
      </c>
      <c r="AN288" s="4741" t="s">
        <v>1920</v>
      </c>
      <c r="AO288" s="4553" t="s">
        <v>2043</v>
      </c>
      <c r="AP288" s="4551" t="s">
        <v>2042</v>
      </c>
      <c r="AR288" s="4631" t="s">
        <v>2082</v>
      </c>
      <c r="AS288" s="4631" t="s">
        <v>1951</v>
      </c>
    </row>
    <row r="289" spans="1:45" ht="13.5" hidden="1" customHeight="1">
      <c r="C289" s="4632"/>
      <c r="D289" s="4633"/>
      <c r="E289" s="4634"/>
      <c r="F289" s="4718"/>
      <c r="G289" s="4640" t="e">
        <f>DATE($G287,$H287,1)</f>
        <v>#VALUE!</v>
      </c>
      <c r="H289" s="4640" t="e">
        <f t="shared" ref="H289:AK289" si="103">G289+1</f>
        <v>#VALUE!</v>
      </c>
      <c r="I289" s="4640" t="e">
        <f t="shared" si="103"/>
        <v>#VALUE!</v>
      </c>
      <c r="J289" s="4640" t="e">
        <f t="shared" si="103"/>
        <v>#VALUE!</v>
      </c>
      <c r="K289" s="4640" t="e">
        <f t="shared" si="103"/>
        <v>#VALUE!</v>
      </c>
      <c r="L289" s="4640" t="e">
        <f t="shared" si="103"/>
        <v>#VALUE!</v>
      </c>
      <c r="M289" s="4640" t="e">
        <f t="shared" si="103"/>
        <v>#VALUE!</v>
      </c>
      <c r="N289" s="4640" t="e">
        <f t="shared" si="103"/>
        <v>#VALUE!</v>
      </c>
      <c r="O289" s="4640" t="e">
        <f t="shared" si="103"/>
        <v>#VALUE!</v>
      </c>
      <c r="P289" s="4640" t="e">
        <f t="shared" si="103"/>
        <v>#VALUE!</v>
      </c>
      <c r="Q289" s="4640" t="e">
        <f t="shared" si="103"/>
        <v>#VALUE!</v>
      </c>
      <c r="R289" s="4640" t="e">
        <f t="shared" si="103"/>
        <v>#VALUE!</v>
      </c>
      <c r="S289" s="4640" t="e">
        <f t="shared" si="103"/>
        <v>#VALUE!</v>
      </c>
      <c r="T289" s="4640" t="e">
        <f t="shared" si="103"/>
        <v>#VALUE!</v>
      </c>
      <c r="U289" s="4640" t="e">
        <f t="shared" si="103"/>
        <v>#VALUE!</v>
      </c>
      <c r="V289" s="4640" t="e">
        <f t="shared" si="103"/>
        <v>#VALUE!</v>
      </c>
      <c r="W289" s="4640" t="e">
        <f t="shared" si="103"/>
        <v>#VALUE!</v>
      </c>
      <c r="X289" s="4640" t="e">
        <f t="shared" si="103"/>
        <v>#VALUE!</v>
      </c>
      <c r="Y289" s="4640" t="e">
        <f t="shared" si="103"/>
        <v>#VALUE!</v>
      </c>
      <c r="Z289" s="4640" t="e">
        <f t="shared" si="103"/>
        <v>#VALUE!</v>
      </c>
      <c r="AA289" s="4640" t="e">
        <f t="shared" si="103"/>
        <v>#VALUE!</v>
      </c>
      <c r="AB289" s="4640" t="e">
        <f t="shared" si="103"/>
        <v>#VALUE!</v>
      </c>
      <c r="AC289" s="4640" t="e">
        <f t="shared" si="103"/>
        <v>#VALUE!</v>
      </c>
      <c r="AD289" s="4640" t="e">
        <f t="shared" si="103"/>
        <v>#VALUE!</v>
      </c>
      <c r="AE289" s="4640" t="e">
        <f t="shared" si="103"/>
        <v>#VALUE!</v>
      </c>
      <c r="AF289" s="4640" t="e">
        <f t="shared" si="103"/>
        <v>#VALUE!</v>
      </c>
      <c r="AG289" s="4640" t="e">
        <f t="shared" si="103"/>
        <v>#VALUE!</v>
      </c>
      <c r="AH289" s="4640" t="e">
        <f t="shared" si="103"/>
        <v>#VALUE!</v>
      </c>
      <c r="AI289" s="4640" t="e">
        <f t="shared" si="103"/>
        <v>#VALUE!</v>
      </c>
      <c r="AJ289" s="4640" t="e">
        <f t="shared" si="103"/>
        <v>#VALUE!</v>
      </c>
      <c r="AK289" s="4640" t="e">
        <f t="shared" si="103"/>
        <v>#VALUE!</v>
      </c>
      <c r="AL289" s="4742"/>
      <c r="AM289" s="4743"/>
      <c r="AN289" s="4744"/>
      <c r="AO289" s="4553"/>
      <c r="AP289" s="4551"/>
      <c r="AR289" s="4631"/>
      <c r="AS289" s="4631"/>
    </row>
    <row r="290" spans="1:45">
      <c r="C290" s="4632"/>
      <c r="D290" s="4633"/>
      <c r="E290" s="4634"/>
      <c r="F290" s="4719" t="s">
        <v>1655</v>
      </c>
      <c r="G290" s="4720" t="e">
        <f>IF(EDATE(G265,1)&gt;$G$7,"",EDATE(G265,1))</f>
        <v>#VALUE!</v>
      </c>
      <c r="H290" s="4640" t="e">
        <f t="shared" ref="H290:AK290" si="104">IF(H289&gt;$G$7,"",IF(G290=EOMONTH(DATE($G287,$H287,1),0),"",IF(G290="","",G290+1)))</f>
        <v>#VALUE!</v>
      </c>
      <c r="I290" s="4640" t="e">
        <f t="shared" si="104"/>
        <v>#VALUE!</v>
      </c>
      <c r="J290" s="4640" t="e">
        <f t="shared" si="104"/>
        <v>#VALUE!</v>
      </c>
      <c r="K290" s="4640" t="e">
        <f t="shared" si="104"/>
        <v>#VALUE!</v>
      </c>
      <c r="L290" s="4640" t="e">
        <f t="shared" si="104"/>
        <v>#VALUE!</v>
      </c>
      <c r="M290" s="4640" t="e">
        <f t="shared" si="104"/>
        <v>#VALUE!</v>
      </c>
      <c r="N290" s="4640" t="e">
        <f t="shared" si="104"/>
        <v>#VALUE!</v>
      </c>
      <c r="O290" s="4640" t="e">
        <f t="shared" si="104"/>
        <v>#VALUE!</v>
      </c>
      <c r="P290" s="4640" t="e">
        <f t="shared" si="104"/>
        <v>#VALUE!</v>
      </c>
      <c r="Q290" s="4640" t="e">
        <f t="shared" si="104"/>
        <v>#VALUE!</v>
      </c>
      <c r="R290" s="4640" t="e">
        <f t="shared" si="104"/>
        <v>#VALUE!</v>
      </c>
      <c r="S290" s="4640" t="e">
        <f t="shared" si="104"/>
        <v>#VALUE!</v>
      </c>
      <c r="T290" s="4640" t="e">
        <f t="shared" si="104"/>
        <v>#VALUE!</v>
      </c>
      <c r="U290" s="4640" t="e">
        <f t="shared" si="104"/>
        <v>#VALUE!</v>
      </c>
      <c r="V290" s="4640" t="e">
        <f t="shared" si="104"/>
        <v>#VALUE!</v>
      </c>
      <c r="W290" s="4640" t="e">
        <f t="shared" si="104"/>
        <v>#VALUE!</v>
      </c>
      <c r="X290" s="4640" t="e">
        <f t="shared" si="104"/>
        <v>#VALUE!</v>
      </c>
      <c r="Y290" s="4640" t="e">
        <f t="shared" si="104"/>
        <v>#VALUE!</v>
      </c>
      <c r="Z290" s="4640" t="e">
        <f t="shared" si="104"/>
        <v>#VALUE!</v>
      </c>
      <c r="AA290" s="4640" t="e">
        <f t="shared" si="104"/>
        <v>#VALUE!</v>
      </c>
      <c r="AB290" s="4640" t="e">
        <f t="shared" si="104"/>
        <v>#VALUE!</v>
      </c>
      <c r="AC290" s="4640" t="e">
        <f t="shared" si="104"/>
        <v>#VALUE!</v>
      </c>
      <c r="AD290" s="4640" t="e">
        <f t="shared" si="104"/>
        <v>#VALUE!</v>
      </c>
      <c r="AE290" s="4640" t="e">
        <f t="shared" si="104"/>
        <v>#VALUE!</v>
      </c>
      <c r="AF290" s="4640" t="e">
        <f t="shared" si="104"/>
        <v>#VALUE!</v>
      </c>
      <c r="AG290" s="4640" t="e">
        <f t="shared" si="104"/>
        <v>#VALUE!</v>
      </c>
      <c r="AH290" s="4640" t="e">
        <f t="shared" si="104"/>
        <v>#VALUE!</v>
      </c>
      <c r="AI290" s="4640" t="e">
        <f t="shared" si="104"/>
        <v>#VALUE!</v>
      </c>
      <c r="AJ290" s="4640" t="e">
        <f t="shared" si="104"/>
        <v>#VALUE!</v>
      </c>
      <c r="AK290" s="4640" t="e">
        <f t="shared" si="104"/>
        <v>#VALUE!</v>
      </c>
      <c r="AL290" s="4742"/>
      <c r="AM290" s="4743"/>
      <c r="AN290" s="4744"/>
      <c r="AO290" s="4553"/>
      <c r="AP290" s="4551"/>
      <c r="AR290" s="4631"/>
      <c r="AS290" s="4631"/>
    </row>
    <row r="291" spans="1:45" s="4721" customFormat="1">
      <c r="A291" s="1135"/>
      <c r="C291" s="4642"/>
      <c r="D291" s="4643"/>
      <c r="E291" s="4644"/>
      <c r="F291" s="4722" t="s">
        <v>1905</v>
      </c>
      <c r="G291" s="4723" t="str">
        <f t="shared" ref="G291:AK291" si="105">IFERROR(TEXT(WEEKDAY(+G290),"aaa"),"")</f>
        <v/>
      </c>
      <c r="H291" s="4723" t="str">
        <f t="shared" si="105"/>
        <v/>
      </c>
      <c r="I291" s="4723" t="str">
        <f t="shared" si="105"/>
        <v/>
      </c>
      <c r="J291" s="4723" t="str">
        <f t="shared" si="105"/>
        <v/>
      </c>
      <c r="K291" s="4723" t="str">
        <f t="shared" si="105"/>
        <v/>
      </c>
      <c r="L291" s="4723" t="str">
        <f t="shared" si="105"/>
        <v/>
      </c>
      <c r="M291" s="4723" t="str">
        <f t="shared" si="105"/>
        <v/>
      </c>
      <c r="N291" s="4723" t="str">
        <f t="shared" si="105"/>
        <v/>
      </c>
      <c r="O291" s="4723" t="str">
        <f t="shared" si="105"/>
        <v/>
      </c>
      <c r="P291" s="4723" t="str">
        <f t="shared" si="105"/>
        <v/>
      </c>
      <c r="Q291" s="4723" t="str">
        <f t="shared" si="105"/>
        <v/>
      </c>
      <c r="R291" s="4723" t="str">
        <f t="shared" si="105"/>
        <v/>
      </c>
      <c r="S291" s="4723" t="str">
        <f t="shared" si="105"/>
        <v/>
      </c>
      <c r="T291" s="4723" t="str">
        <f t="shared" si="105"/>
        <v/>
      </c>
      <c r="U291" s="4723" t="str">
        <f t="shared" si="105"/>
        <v/>
      </c>
      <c r="V291" s="4723" t="str">
        <f t="shared" si="105"/>
        <v/>
      </c>
      <c r="W291" s="4723" t="str">
        <f t="shared" si="105"/>
        <v/>
      </c>
      <c r="X291" s="4723" t="str">
        <f t="shared" si="105"/>
        <v/>
      </c>
      <c r="Y291" s="4723" t="str">
        <f t="shared" si="105"/>
        <v/>
      </c>
      <c r="Z291" s="4723" t="str">
        <f t="shared" si="105"/>
        <v/>
      </c>
      <c r="AA291" s="4723" t="str">
        <f t="shared" si="105"/>
        <v/>
      </c>
      <c r="AB291" s="4723" t="str">
        <f t="shared" si="105"/>
        <v/>
      </c>
      <c r="AC291" s="4723" t="str">
        <f t="shared" si="105"/>
        <v/>
      </c>
      <c r="AD291" s="4723" t="str">
        <f t="shared" si="105"/>
        <v/>
      </c>
      <c r="AE291" s="4723" t="str">
        <f t="shared" si="105"/>
        <v/>
      </c>
      <c r="AF291" s="4723" t="str">
        <f t="shared" si="105"/>
        <v/>
      </c>
      <c r="AG291" s="4723" t="str">
        <f t="shared" si="105"/>
        <v/>
      </c>
      <c r="AH291" s="4723" t="str">
        <f t="shared" si="105"/>
        <v/>
      </c>
      <c r="AI291" s="4723" t="str">
        <f t="shared" si="105"/>
        <v/>
      </c>
      <c r="AJ291" s="4723" t="str">
        <f t="shared" si="105"/>
        <v/>
      </c>
      <c r="AK291" s="4723" t="str">
        <f t="shared" si="105"/>
        <v/>
      </c>
      <c r="AL291" s="4742"/>
      <c r="AM291" s="4743"/>
      <c r="AN291" s="4744"/>
      <c r="AO291" s="4553"/>
      <c r="AP291" s="4551"/>
      <c r="AQ291" s="4528"/>
      <c r="AR291" s="4631"/>
      <c r="AS291" s="4631"/>
    </row>
    <row r="292" spans="1:45" s="4721" customFormat="1" ht="21" customHeight="1">
      <c r="A292" s="1135"/>
      <c r="C292" s="4724" t="s">
        <v>2041</v>
      </c>
      <c r="D292" s="4725" t="s">
        <v>2085</v>
      </c>
      <c r="E292" s="4651" t="s">
        <v>2051</v>
      </c>
      <c r="F292" s="4652" t="s">
        <v>2019</v>
      </c>
      <c r="G292" s="4653" t="s">
        <v>233</v>
      </c>
      <c r="H292" s="4654" t="s">
        <v>233</v>
      </c>
      <c r="I292" s="4654" t="s">
        <v>233</v>
      </c>
      <c r="J292" s="4654" t="s">
        <v>233</v>
      </c>
      <c r="K292" s="4654" t="s">
        <v>233</v>
      </c>
      <c r="L292" s="4654" t="s">
        <v>233</v>
      </c>
      <c r="M292" s="4654" t="s">
        <v>233</v>
      </c>
      <c r="N292" s="4654" t="s">
        <v>233</v>
      </c>
      <c r="O292" s="4654" t="s">
        <v>233</v>
      </c>
      <c r="P292" s="4654" t="s">
        <v>233</v>
      </c>
      <c r="Q292" s="4654" t="s">
        <v>233</v>
      </c>
      <c r="R292" s="4654" t="s">
        <v>233</v>
      </c>
      <c r="S292" s="4654" t="s">
        <v>233</v>
      </c>
      <c r="T292" s="4654" t="s">
        <v>233</v>
      </c>
      <c r="U292" s="4654" t="s">
        <v>233</v>
      </c>
      <c r="V292" s="4654" t="s">
        <v>233</v>
      </c>
      <c r="W292" s="4654" t="s">
        <v>233</v>
      </c>
      <c r="X292" s="4654" t="s">
        <v>233</v>
      </c>
      <c r="Y292" s="4654" t="s">
        <v>233</v>
      </c>
      <c r="Z292" s="4654" t="s">
        <v>233</v>
      </c>
      <c r="AA292" s="4654" t="s">
        <v>233</v>
      </c>
      <c r="AB292" s="4654" t="s">
        <v>233</v>
      </c>
      <c r="AC292" s="4654" t="s">
        <v>233</v>
      </c>
      <c r="AD292" s="4654" t="s">
        <v>233</v>
      </c>
      <c r="AE292" s="4654" t="s">
        <v>233</v>
      </c>
      <c r="AF292" s="4654" t="s">
        <v>233</v>
      </c>
      <c r="AG292" s="4654" t="s">
        <v>233</v>
      </c>
      <c r="AH292" s="4654" t="s">
        <v>233</v>
      </c>
      <c r="AI292" s="4654" t="s">
        <v>233</v>
      </c>
      <c r="AJ292" s="4654" t="s">
        <v>233</v>
      </c>
      <c r="AK292" s="4754" t="s">
        <v>233</v>
      </c>
      <c r="AL292" s="4745"/>
      <c r="AM292" s="4746"/>
      <c r="AN292" s="4747"/>
      <c r="AO292" s="4656" t="s">
        <v>2084</v>
      </c>
      <c r="AP292" s="4655" t="s">
        <v>1949</v>
      </c>
      <c r="AQ292" s="4528"/>
      <c r="AR292" s="4657"/>
      <c r="AS292" s="4657"/>
    </row>
    <row r="293" spans="1:45" s="4721" customFormat="1" ht="13.5" customHeight="1">
      <c r="A293" s="1135"/>
      <c r="C293" s="4659" t="s">
        <v>1919</v>
      </c>
      <c r="D293" s="4660" t="s">
        <v>1918</v>
      </c>
      <c r="E293" s="4661" t="s">
        <v>2033</v>
      </c>
      <c r="F293" s="4662"/>
      <c r="G293" s="4755"/>
      <c r="H293" s="4733"/>
      <c r="I293" s="4733"/>
      <c r="J293" s="4733"/>
      <c r="K293" s="4733"/>
      <c r="L293" s="4733"/>
      <c r="M293" s="4733"/>
      <c r="N293" s="4733"/>
      <c r="O293" s="4733"/>
      <c r="P293" s="4733"/>
      <c r="Q293" s="4733"/>
      <c r="R293" s="4733"/>
      <c r="S293" s="4733"/>
      <c r="T293" s="4733"/>
      <c r="U293" s="4733"/>
      <c r="V293" s="4733"/>
      <c r="W293" s="4733"/>
      <c r="X293" s="4733"/>
      <c r="Y293" s="4733"/>
      <c r="Z293" s="4733"/>
      <c r="AA293" s="4733"/>
      <c r="AB293" s="4733"/>
      <c r="AC293" s="4733"/>
      <c r="AD293" s="4733"/>
      <c r="AE293" s="4733"/>
      <c r="AF293" s="4733"/>
      <c r="AG293" s="4733"/>
      <c r="AH293" s="4733"/>
      <c r="AI293" s="4733"/>
      <c r="AJ293" s="4733"/>
      <c r="AK293" s="4756"/>
      <c r="AL293" s="4666">
        <f t="shared" ref="AL293:AL298" si="106">IF(E293="","",COUNT($G$290:$AK$290)-AM293)</f>
        <v>0</v>
      </c>
      <c r="AM293" s="4667">
        <f t="shared" ref="AM293:AM298" si="107">IF(E293="","",AR293+AS293)</f>
        <v>0</v>
      </c>
      <c r="AN293" s="4667">
        <f t="shared" ref="AN293:AN298" si="108">IF(E293="","",COUNTIF(G293:AK293,"休"))</f>
        <v>0</v>
      </c>
      <c r="AO293" s="4668" t="str">
        <f t="shared" ref="AO293:AO298" si="109">IF(E293="","",IFERROR(ROUND(AN293/AL293,3),""))</f>
        <v/>
      </c>
      <c r="AP293" s="4669" t="e">
        <f>ROUND(AVERAGE(AO293:AO308),3)</f>
        <v>#DIV/0!</v>
      </c>
      <c r="AQ293" s="4528"/>
      <c r="AR293" s="4670">
        <f t="shared" ref="AR293:AR298" si="110">+COUNTIF(G293:AK293,"－")</f>
        <v>0</v>
      </c>
      <c r="AS293" s="4670">
        <f t="shared" ref="AS293:AS298" si="111">+COUNTIF(G293:AK293,"外")</f>
        <v>0</v>
      </c>
    </row>
    <row r="294" spans="1:45" s="4721" customFormat="1" ht="13.5" customHeight="1">
      <c r="A294" s="1135"/>
      <c r="C294" s="4671"/>
      <c r="D294" s="4672"/>
      <c r="E294" s="4673" t="s">
        <v>2031</v>
      </c>
      <c r="F294" s="4662"/>
      <c r="G294" s="4674"/>
      <c r="H294" s="4675"/>
      <c r="I294" s="4675"/>
      <c r="J294" s="4675"/>
      <c r="K294" s="4675"/>
      <c r="L294" s="4675"/>
      <c r="M294" s="4675"/>
      <c r="N294" s="4675"/>
      <c r="O294" s="4675"/>
      <c r="P294" s="4675"/>
      <c r="Q294" s="4675"/>
      <c r="R294" s="4675"/>
      <c r="S294" s="4675"/>
      <c r="T294" s="4675"/>
      <c r="U294" s="4675"/>
      <c r="V294" s="4675"/>
      <c r="W294" s="4675"/>
      <c r="X294" s="4675"/>
      <c r="Y294" s="4675"/>
      <c r="Z294" s="4675"/>
      <c r="AA294" s="4675"/>
      <c r="AB294" s="4675"/>
      <c r="AC294" s="4675"/>
      <c r="AD294" s="4675"/>
      <c r="AE294" s="4675"/>
      <c r="AF294" s="4675"/>
      <c r="AG294" s="4675"/>
      <c r="AH294" s="4675"/>
      <c r="AI294" s="4675"/>
      <c r="AJ294" s="4675"/>
      <c r="AK294" s="4730"/>
      <c r="AL294" s="4666">
        <f t="shared" si="106"/>
        <v>0</v>
      </c>
      <c r="AM294" s="4667">
        <f t="shared" si="107"/>
        <v>0</v>
      </c>
      <c r="AN294" s="4667">
        <f t="shared" si="108"/>
        <v>0</v>
      </c>
      <c r="AO294" s="4668" t="str">
        <f t="shared" si="109"/>
        <v/>
      </c>
      <c r="AP294" s="4679"/>
      <c r="AQ294" s="4528"/>
      <c r="AR294" s="4670">
        <f t="shared" si="110"/>
        <v>0</v>
      </c>
      <c r="AS294" s="4670">
        <f t="shared" si="111"/>
        <v>0</v>
      </c>
    </row>
    <row r="295" spans="1:45" s="4721" customFormat="1">
      <c r="A295" s="1135"/>
      <c r="C295" s="4671"/>
      <c r="D295" s="4672"/>
      <c r="E295" s="4673" t="s">
        <v>2038</v>
      </c>
      <c r="F295" s="4662"/>
      <c r="G295" s="4674"/>
      <c r="H295" s="4675"/>
      <c r="I295" s="4675"/>
      <c r="J295" s="4675"/>
      <c r="K295" s="4675"/>
      <c r="L295" s="4675"/>
      <c r="M295" s="4675"/>
      <c r="N295" s="4675"/>
      <c r="O295" s="4675"/>
      <c r="P295" s="4675"/>
      <c r="Q295" s="4675"/>
      <c r="R295" s="4675"/>
      <c r="S295" s="4675"/>
      <c r="T295" s="4675"/>
      <c r="U295" s="4675"/>
      <c r="V295" s="4675"/>
      <c r="W295" s="4675"/>
      <c r="X295" s="4675"/>
      <c r="Y295" s="4675"/>
      <c r="Z295" s="4675"/>
      <c r="AA295" s="4675"/>
      <c r="AB295" s="4675"/>
      <c r="AC295" s="4675"/>
      <c r="AD295" s="4675"/>
      <c r="AE295" s="4675"/>
      <c r="AF295" s="4675"/>
      <c r="AG295" s="4675"/>
      <c r="AH295" s="4675"/>
      <c r="AI295" s="4675"/>
      <c r="AJ295" s="4675"/>
      <c r="AK295" s="4730"/>
      <c r="AL295" s="4666">
        <f t="shared" si="106"/>
        <v>0</v>
      </c>
      <c r="AM295" s="4667">
        <f t="shared" si="107"/>
        <v>0</v>
      </c>
      <c r="AN295" s="4667">
        <f t="shared" si="108"/>
        <v>0</v>
      </c>
      <c r="AO295" s="4668" t="str">
        <f t="shared" si="109"/>
        <v/>
      </c>
      <c r="AP295" s="4679"/>
      <c r="AQ295" s="4528"/>
      <c r="AR295" s="4670">
        <f t="shared" si="110"/>
        <v>0</v>
      </c>
      <c r="AS295" s="4670">
        <f t="shared" si="111"/>
        <v>0</v>
      </c>
    </row>
    <row r="296" spans="1:45" s="4721" customFormat="1">
      <c r="A296" s="1135"/>
      <c r="C296" s="4671"/>
      <c r="D296" s="4672"/>
      <c r="E296" s="4673" t="s">
        <v>2037</v>
      </c>
      <c r="F296" s="4680"/>
      <c r="G296" s="4674"/>
      <c r="H296" s="4675"/>
      <c r="I296" s="4675"/>
      <c r="J296" s="4675"/>
      <c r="K296" s="4675"/>
      <c r="L296" s="4675"/>
      <c r="M296" s="4675"/>
      <c r="N296" s="4675"/>
      <c r="O296" s="4675"/>
      <c r="P296" s="4675"/>
      <c r="Q296" s="4675"/>
      <c r="R296" s="4675"/>
      <c r="S296" s="4675"/>
      <c r="T296" s="4675"/>
      <c r="U296" s="4675"/>
      <c r="V296" s="4675"/>
      <c r="W296" s="4675"/>
      <c r="X296" s="4675"/>
      <c r="Y296" s="4675"/>
      <c r="Z296" s="4675"/>
      <c r="AA296" s="4675"/>
      <c r="AB296" s="4675"/>
      <c r="AC296" s="4675"/>
      <c r="AD296" s="4675"/>
      <c r="AE296" s="4675"/>
      <c r="AF296" s="4675"/>
      <c r="AG296" s="4675"/>
      <c r="AH296" s="4675"/>
      <c r="AI296" s="4675"/>
      <c r="AJ296" s="4675"/>
      <c r="AK296" s="4730"/>
      <c r="AL296" s="4666">
        <f t="shared" si="106"/>
        <v>0</v>
      </c>
      <c r="AM296" s="4667">
        <f t="shared" si="107"/>
        <v>0</v>
      </c>
      <c r="AN296" s="4667">
        <f t="shared" si="108"/>
        <v>0</v>
      </c>
      <c r="AO296" s="4668" t="str">
        <f t="shared" si="109"/>
        <v/>
      </c>
      <c r="AP296" s="4679"/>
      <c r="AQ296" s="4528"/>
      <c r="AR296" s="4670">
        <f t="shared" si="110"/>
        <v>0</v>
      </c>
      <c r="AS296" s="4670">
        <f t="shared" si="111"/>
        <v>0</v>
      </c>
    </row>
    <row r="297" spans="1:45" s="4721" customFormat="1">
      <c r="A297" s="1135"/>
      <c r="C297" s="4671"/>
      <c r="D297" s="4672"/>
      <c r="E297" s="4673" t="s">
        <v>2036</v>
      </c>
      <c r="F297" s="4662"/>
      <c r="G297" s="4674"/>
      <c r="H297" s="4675"/>
      <c r="I297" s="4675"/>
      <c r="J297" s="4675"/>
      <c r="K297" s="4675"/>
      <c r="L297" s="4675"/>
      <c r="M297" s="4675"/>
      <c r="N297" s="4675"/>
      <c r="O297" s="4675"/>
      <c r="P297" s="4675"/>
      <c r="Q297" s="4675"/>
      <c r="R297" s="4675"/>
      <c r="S297" s="4675"/>
      <c r="T297" s="4675"/>
      <c r="U297" s="4675"/>
      <c r="V297" s="4675"/>
      <c r="W297" s="4675"/>
      <c r="X297" s="4675"/>
      <c r="Y297" s="4675"/>
      <c r="Z297" s="4675"/>
      <c r="AA297" s="4675"/>
      <c r="AB297" s="4675"/>
      <c r="AC297" s="4675"/>
      <c r="AD297" s="4675"/>
      <c r="AE297" s="4675"/>
      <c r="AF297" s="4675"/>
      <c r="AG297" s="4675"/>
      <c r="AH297" s="4675"/>
      <c r="AI297" s="4675"/>
      <c r="AJ297" s="4675"/>
      <c r="AK297" s="4730"/>
      <c r="AL297" s="4666">
        <f t="shared" si="106"/>
        <v>0</v>
      </c>
      <c r="AM297" s="4667">
        <f t="shared" si="107"/>
        <v>0</v>
      </c>
      <c r="AN297" s="4667">
        <f t="shared" si="108"/>
        <v>0</v>
      </c>
      <c r="AO297" s="4668" t="str">
        <f t="shared" si="109"/>
        <v/>
      </c>
      <c r="AP297" s="4679"/>
      <c r="AQ297" s="4528"/>
      <c r="AR297" s="4670">
        <f t="shared" si="110"/>
        <v>0</v>
      </c>
      <c r="AS297" s="4670">
        <f t="shared" si="111"/>
        <v>0</v>
      </c>
    </row>
    <row r="298" spans="1:45" s="4721" customFormat="1">
      <c r="A298" s="1135"/>
      <c r="C298" s="4681"/>
      <c r="D298" s="4682"/>
      <c r="E298" s="4683">
        <f>F$29</f>
        <v>0</v>
      </c>
      <c r="F298" s="4684"/>
      <c r="G298" s="4757"/>
      <c r="H298" s="4738"/>
      <c r="I298" s="4738"/>
      <c r="J298" s="4738"/>
      <c r="K298" s="4738"/>
      <c r="L298" s="4738"/>
      <c r="M298" s="4738"/>
      <c r="N298" s="4738"/>
      <c r="O298" s="4738"/>
      <c r="P298" s="4738"/>
      <c r="Q298" s="4738"/>
      <c r="R298" s="4738"/>
      <c r="S298" s="4738"/>
      <c r="T298" s="4738"/>
      <c r="U298" s="4738"/>
      <c r="V298" s="4738"/>
      <c r="W298" s="4738"/>
      <c r="X298" s="4738"/>
      <c r="Y298" s="4738"/>
      <c r="Z298" s="4738"/>
      <c r="AA298" s="4738"/>
      <c r="AB298" s="4738"/>
      <c r="AC298" s="4738"/>
      <c r="AD298" s="4738"/>
      <c r="AE298" s="4738"/>
      <c r="AF298" s="4738"/>
      <c r="AG298" s="4738"/>
      <c r="AH298" s="4738"/>
      <c r="AI298" s="4738"/>
      <c r="AJ298" s="4738"/>
      <c r="AK298" s="4758"/>
      <c r="AL298" s="4666">
        <f t="shared" si="106"/>
        <v>0</v>
      </c>
      <c r="AM298" s="4667">
        <f t="shared" si="107"/>
        <v>0</v>
      </c>
      <c r="AN298" s="4689">
        <f t="shared" si="108"/>
        <v>0</v>
      </c>
      <c r="AO298" s="4668" t="str">
        <f t="shared" si="109"/>
        <v/>
      </c>
      <c r="AP298" s="4679"/>
      <c r="AQ298" s="4528"/>
      <c r="AR298" s="4670">
        <f t="shared" si="110"/>
        <v>0</v>
      </c>
      <c r="AS298" s="4670">
        <f t="shared" si="111"/>
        <v>0</v>
      </c>
    </row>
    <row r="299" spans="1:45" s="4721" customFormat="1" ht="15">
      <c r="A299" s="1135"/>
      <c r="C299" s="4659" t="s">
        <v>1917</v>
      </c>
      <c r="D299" s="4660" t="s">
        <v>1916</v>
      </c>
      <c r="E299" s="4651" t="s">
        <v>2046</v>
      </c>
      <c r="F299" s="4690" t="s">
        <v>2019</v>
      </c>
      <c r="G299" s="4653" t="s">
        <v>1921</v>
      </c>
      <c r="H299" s="4654" t="s">
        <v>1921</v>
      </c>
      <c r="I299" s="4654" t="s">
        <v>2083</v>
      </c>
      <c r="J299" s="4654" t="s">
        <v>2083</v>
      </c>
      <c r="K299" s="4654" t="s">
        <v>2047</v>
      </c>
      <c r="L299" s="4654" t="s">
        <v>1921</v>
      </c>
      <c r="M299" s="4654" t="s">
        <v>1921</v>
      </c>
      <c r="N299" s="4654" t="s">
        <v>2047</v>
      </c>
      <c r="O299" s="4654" t="s">
        <v>2083</v>
      </c>
      <c r="P299" s="4654" t="s">
        <v>2083</v>
      </c>
      <c r="Q299" s="4654" t="s">
        <v>2083</v>
      </c>
      <c r="R299" s="4654" t="s">
        <v>2047</v>
      </c>
      <c r="S299" s="4654" t="s">
        <v>1921</v>
      </c>
      <c r="T299" s="4654" t="s">
        <v>2083</v>
      </c>
      <c r="U299" s="4654" t="s">
        <v>1921</v>
      </c>
      <c r="V299" s="4654" t="s">
        <v>1921</v>
      </c>
      <c r="W299" s="4654" t="s">
        <v>2047</v>
      </c>
      <c r="X299" s="4654" t="s">
        <v>2083</v>
      </c>
      <c r="Y299" s="4654" t="s">
        <v>1921</v>
      </c>
      <c r="Z299" s="4654" t="s">
        <v>2047</v>
      </c>
      <c r="AA299" s="4654" t="s">
        <v>2083</v>
      </c>
      <c r="AB299" s="4654" t="s">
        <v>1921</v>
      </c>
      <c r="AC299" s="4654" t="s">
        <v>2083</v>
      </c>
      <c r="AD299" s="4654" t="s">
        <v>2083</v>
      </c>
      <c r="AE299" s="4654" t="s">
        <v>2083</v>
      </c>
      <c r="AF299" s="4654" t="s">
        <v>2047</v>
      </c>
      <c r="AG299" s="4654" t="s">
        <v>1921</v>
      </c>
      <c r="AH299" s="4654" t="s">
        <v>2083</v>
      </c>
      <c r="AI299" s="4654" t="s">
        <v>2047</v>
      </c>
      <c r="AJ299" s="4654" t="s">
        <v>2083</v>
      </c>
      <c r="AK299" s="4754" t="s">
        <v>2083</v>
      </c>
      <c r="AL299" s="4692"/>
      <c r="AM299" s="4670"/>
      <c r="AN299" s="4693"/>
      <c r="AO299" s="4694"/>
      <c r="AP299" s="4679"/>
      <c r="AQ299" s="4528"/>
      <c r="AR299" s="4532"/>
      <c r="AS299" s="4532"/>
    </row>
    <row r="300" spans="1:45" s="4721" customFormat="1">
      <c r="A300" s="1135"/>
      <c r="C300" s="4671"/>
      <c r="D300" s="4672"/>
      <c r="E300" s="4695" t="s">
        <v>2033</v>
      </c>
      <c r="F300" s="4662"/>
      <c r="G300" s="4737"/>
      <c r="H300" s="4687"/>
      <c r="I300" s="4687"/>
      <c r="J300" s="4687"/>
      <c r="K300" s="4687"/>
      <c r="L300" s="4687"/>
      <c r="M300" s="4687"/>
      <c r="N300" s="4687"/>
      <c r="O300" s="4687"/>
      <c r="P300" s="4687"/>
      <c r="Q300" s="4687"/>
      <c r="R300" s="4687"/>
      <c r="S300" s="4687"/>
      <c r="T300" s="4687"/>
      <c r="U300" s="4687"/>
      <c r="V300" s="4687"/>
      <c r="W300" s="4687"/>
      <c r="X300" s="4687"/>
      <c r="Y300" s="4687"/>
      <c r="Z300" s="4687"/>
      <c r="AA300" s="4687"/>
      <c r="AB300" s="4687"/>
      <c r="AC300" s="4687"/>
      <c r="AD300" s="4687"/>
      <c r="AE300" s="4687"/>
      <c r="AF300" s="4687"/>
      <c r="AG300" s="4687"/>
      <c r="AH300" s="4687"/>
      <c r="AI300" s="4687"/>
      <c r="AJ300" s="4687"/>
      <c r="AK300" s="4759"/>
      <c r="AL300" s="4666">
        <f>IF(E300="","",COUNT($G$290:$AK$290)-AM300)</f>
        <v>0</v>
      </c>
      <c r="AM300" s="4667">
        <f>IF(E300="","",AR300+AS300)</f>
        <v>0</v>
      </c>
      <c r="AN300" s="4667">
        <f>IF(E300="","",COUNTIF(G300:AK300,"休"))</f>
        <v>0</v>
      </c>
      <c r="AO300" s="4668" t="str">
        <f>IF(E300="","",IFERROR(ROUND(AN300/AL300,3),""))</f>
        <v/>
      </c>
      <c r="AP300" s="4679"/>
      <c r="AQ300" s="4528"/>
      <c r="AR300" s="4670">
        <f>+COUNTIF(G300:AK300,"－")</f>
        <v>0</v>
      </c>
      <c r="AS300" s="4670">
        <f>+COUNTIF(G300:AK300,"外")</f>
        <v>0</v>
      </c>
    </row>
    <row r="301" spans="1:45" s="4721" customFormat="1">
      <c r="A301" s="1135"/>
      <c r="C301" s="4671"/>
      <c r="D301" s="4672"/>
      <c r="E301" s="4673" t="s">
        <v>2031</v>
      </c>
      <c r="F301" s="4696"/>
      <c r="G301" s="4674"/>
      <c r="H301" s="4675"/>
      <c r="I301" s="4675"/>
      <c r="J301" s="4675"/>
      <c r="K301" s="4675"/>
      <c r="L301" s="4675"/>
      <c r="M301" s="4675"/>
      <c r="N301" s="4675"/>
      <c r="O301" s="4675"/>
      <c r="P301" s="4675"/>
      <c r="Q301" s="4675"/>
      <c r="R301" s="4675"/>
      <c r="S301" s="4675"/>
      <c r="T301" s="4675"/>
      <c r="U301" s="4675"/>
      <c r="V301" s="4675"/>
      <c r="W301" s="4675"/>
      <c r="X301" s="4675"/>
      <c r="Y301" s="4675"/>
      <c r="Z301" s="4675"/>
      <c r="AA301" s="4675"/>
      <c r="AB301" s="4675"/>
      <c r="AC301" s="4675"/>
      <c r="AD301" s="4675"/>
      <c r="AE301" s="4675"/>
      <c r="AF301" s="4675"/>
      <c r="AG301" s="4675"/>
      <c r="AH301" s="4675"/>
      <c r="AI301" s="4675"/>
      <c r="AJ301" s="4675"/>
      <c r="AK301" s="4730"/>
      <c r="AL301" s="4666">
        <f>IF(E301="","",COUNT($G$290:$AK$290)-AM301)</f>
        <v>0</v>
      </c>
      <c r="AM301" s="4667">
        <f>IF(E301="","",AR301+AS301)</f>
        <v>0</v>
      </c>
      <c r="AN301" s="4667">
        <f>IF(E301="","",COUNTIF(G301:AK301,"休"))</f>
        <v>0</v>
      </c>
      <c r="AO301" s="4668" t="str">
        <f>IF(E301="","",IFERROR(ROUND(AN301/AL301,3),""))</f>
        <v/>
      </c>
      <c r="AP301" s="4679"/>
      <c r="AQ301" s="4528"/>
      <c r="AR301" s="4670">
        <f>+COUNTIF(G301:AK301,"－")</f>
        <v>0</v>
      </c>
      <c r="AS301" s="4670">
        <f>+COUNTIF(G301:AK301,"外")</f>
        <v>0</v>
      </c>
    </row>
    <row r="302" spans="1:45" s="4721" customFormat="1">
      <c r="A302" s="1135"/>
      <c r="C302" s="4671"/>
      <c r="D302" s="4672"/>
      <c r="E302" s="4528"/>
      <c r="F302" s="4696"/>
      <c r="G302" s="4674"/>
      <c r="H302" s="4675"/>
      <c r="I302" s="4675"/>
      <c r="J302" s="4675"/>
      <c r="K302" s="4675"/>
      <c r="L302" s="4675"/>
      <c r="M302" s="4675"/>
      <c r="N302" s="4675"/>
      <c r="O302" s="4675"/>
      <c r="P302" s="4675"/>
      <c r="Q302" s="4675"/>
      <c r="R302" s="4675"/>
      <c r="S302" s="4675"/>
      <c r="T302" s="4675"/>
      <c r="U302" s="4675"/>
      <c r="V302" s="4675"/>
      <c r="W302" s="4675"/>
      <c r="X302" s="4675"/>
      <c r="Y302" s="4675"/>
      <c r="Z302" s="4675"/>
      <c r="AA302" s="4675"/>
      <c r="AB302" s="4675"/>
      <c r="AC302" s="4675"/>
      <c r="AD302" s="4675"/>
      <c r="AE302" s="4675"/>
      <c r="AF302" s="4675"/>
      <c r="AG302" s="4675"/>
      <c r="AH302" s="4675"/>
      <c r="AI302" s="4675"/>
      <c r="AJ302" s="4675"/>
      <c r="AK302" s="4730"/>
      <c r="AL302" s="4666" t="str">
        <f>IF(E302="","",COUNT($G$290:$AK$290)-AM302)</f>
        <v/>
      </c>
      <c r="AM302" s="4667" t="str">
        <f>IF(E302="","",AR302+AS302)</f>
        <v/>
      </c>
      <c r="AN302" s="4667" t="str">
        <f>IF(E302="","",COUNTIF(G302:AK302,"休"))</f>
        <v/>
      </c>
      <c r="AO302" s="4668" t="str">
        <f>IF(E302="","",IFERROR(ROUND(AN302/AL302,3),""))</f>
        <v/>
      </c>
      <c r="AP302" s="4679"/>
      <c r="AQ302" s="4528"/>
      <c r="AR302" s="4670">
        <f>+COUNTIF(G302:AK302,"－")</f>
        <v>0</v>
      </c>
      <c r="AS302" s="4670">
        <f>+COUNTIF(G302:AK302,"外")</f>
        <v>0</v>
      </c>
    </row>
    <row r="303" spans="1:45" s="4721" customFormat="1">
      <c r="A303" s="1135"/>
      <c r="C303" s="4671"/>
      <c r="D303" s="4682"/>
      <c r="E303" s="4697"/>
      <c r="F303" s="4698"/>
      <c r="G303" s="4757"/>
      <c r="H303" s="4738"/>
      <c r="I303" s="4738"/>
      <c r="J303" s="4738"/>
      <c r="K303" s="4738"/>
      <c r="L303" s="4738"/>
      <c r="M303" s="4738"/>
      <c r="N303" s="4738"/>
      <c r="O303" s="4738"/>
      <c r="P303" s="4738"/>
      <c r="Q303" s="4738"/>
      <c r="R303" s="4738"/>
      <c r="S303" s="4738"/>
      <c r="T303" s="4738"/>
      <c r="U303" s="4738"/>
      <c r="V303" s="4738"/>
      <c r="W303" s="4738"/>
      <c r="X303" s="4738"/>
      <c r="Y303" s="4738"/>
      <c r="Z303" s="4738"/>
      <c r="AA303" s="4738"/>
      <c r="AB303" s="4738"/>
      <c r="AC303" s="4738"/>
      <c r="AD303" s="4738"/>
      <c r="AE303" s="4738"/>
      <c r="AF303" s="4738"/>
      <c r="AG303" s="4738"/>
      <c r="AH303" s="4738"/>
      <c r="AI303" s="4738"/>
      <c r="AJ303" s="4738"/>
      <c r="AK303" s="4758"/>
      <c r="AL303" s="4666" t="str">
        <f>IF(E303="","",COUNT($G$290:$AK$290)-AM303)</f>
        <v/>
      </c>
      <c r="AM303" s="4667" t="str">
        <f>IF(E303="","",AR303+AS303)</f>
        <v/>
      </c>
      <c r="AN303" s="4667" t="str">
        <f>IF(E303="","",COUNTIF(G303:AK303,"休"))</f>
        <v/>
      </c>
      <c r="AO303" s="4668" t="str">
        <f>IF(E303="","",IFERROR(ROUND(AN303/AL303,3),""))</f>
        <v/>
      </c>
      <c r="AP303" s="4679"/>
      <c r="AQ303" s="4528"/>
      <c r="AR303" s="4670">
        <f>+COUNTIF(G303:AK303,"－")</f>
        <v>0</v>
      </c>
      <c r="AS303" s="4670">
        <f>+COUNTIF(G303:AK303,"外")</f>
        <v>0</v>
      </c>
    </row>
    <row r="304" spans="1:45" s="4721" customFormat="1" ht="15">
      <c r="A304" s="1135"/>
      <c r="C304" s="4671"/>
      <c r="D304" s="4660" t="s">
        <v>1915</v>
      </c>
      <c r="E304" s="4651" t="s">
        <v>2032</v>
      </c>
      <c r="F304" s="4700" t="s">
        <v>2019</v>
      </c>
      <c r="G304" s="4653" t="s">
        <v>233</v>
      </c>
      <c r="H304" s="4654" t="s">
        <v>233</v>
      </c>
      <c r="I304" s="4654" t="s">
        <v>233</v>
      </c>
      <c r="J304" s="4654" t="s">
        <v>233</v>
      </c>
      <c r="K304" s="4654" t="s">
        <v>233</v>
      </c>
      <c r="L304" s="4654" t="s">
        <v>233</v>
      </c>
      <c r="M304" s="4654" t="s">
        <v>233</v>
      </c>
      <c r="N304" s="4654" t="s">
        <v>233</v>
      </c>
      <c r="O304" s="4654" t="s">
        <v>233</v>
      </c>
      <c r="P304" s="4654" t="s">
        <v>233</v>
      </c>
      <c r="Q304" s="4654" t="s">
        <v>233</v>
      </c>
      <c r="R304" s="4654" t="s">
        <v>233</v>
      </c>
      <c r="S304" s="4654" t="s">
        <v>233</v>
      </c>
      <c r="T304" s="4654" t="s">
        <v>233</v>
      </c>
      <c r="U304" s="4654" t="s">
        <v>233</v>
      </c>
      <c r="V304" s="4654" t="s">
        <v>233</v>
      </c>
      <c r="W304" s="4654" t="s">
        <v>233</v>
      </c>
      <c r="X304" s="4654" t="s">
        <v>233</v>
      </c>
      <c r="Y304" s="4654" t="s">
        <v>233</v>
      </c>
      <c r="Z304" s="4654" t="s">
        <v>233</v>
      </c>
      <c r="AA304" s="4654" t="s">
        <v>233</v>
      </c>
      <c r="AB304" s="4654" t="s">
        <v>233</v>
      </c>
      <c r="AC304" s="4654" t="s">
        <v>233</v>
      </c>
      <c r="AD304" s="4654" t="s">
        <v>233</v>
      </c>
      <c r="AE304" s="4654" t="s">
        <v>233</v>
      </c>
      <c r="AF304" s="4654" t="s">
        <v>233</v>
      </c>
      <c r="AG304" s="4654" t="s">
        <v>233</v>
      </c>
      <c r="AH304" s="4654" t="s">
        <v>233</v>
      </c>
      <c r="AI304" s="4654" t="s">
        <v>233</v>
      </c>
      <c r="AJ304" s="4654" t="s">
        <v>233</v>
      </c>
      <c r="AK304" s="4754" t="s">
        <v>233</v>
      </c>
      <c r="AL304" s="4692"/>
      <c r="AM304" s="4670"/>
      <c r="AN304" s="4701"/>
      <c r="AO304" s="4694"/>
      <c r="AP304" s="4679"/>
      <c r="AQ304" s="4528"/>
      <c r="AR304" s="4532"/>
      <c r="AS304" s="4532"/>
    </row>
    <row r="305" spans="1:45" s="4721" customFormat="1">
      <c r="A305" s="1135"/>
      <c r="C305" s="4671"/>
      <c r="D305" s="4672"/>
      <c r="E305" s="4702" t="s">
        <v>2031</v>
      </c>
      <c r="F305" s="4662"/>
      <c r="G305" s="4737"/>
      <c r="H305" s="4687"/>
      <c r="I305" s="4687"/>
      <c r="J305" s="4687"/>
      <c r="K305" s="4687"/>
      <c r="L305" s="4687"/>
      <c r="M305" s="4687"/>
      <c r="N305" s="4687"/>
      <c r="O305" s="4687"/>
      <c r="P305" s="4687"/>
      <c r="Q305" s="4687"/>
      <c r="R305" s="4687"/>
      <c r="S305" s="4687"/>
      <c r="T305" s="4687"/>
      <c r="U305" s="4687"/>
      <c r="V305" s="4687"/>
      <c r="W305" s="4687"/>
      <c r="X305" s="4687"/>
      <c r="Y305" s="4687"/>
      <c r="Z305" s="4687"/>
      <c r="AA305" s="4687"/>
      <c r="AB305" s="4687"/>
      <c r="AC305" s="4687"/>
      <c r="AD305" s="4687"/>
      <c r="AE305" s="4687"/>
      <c r="AF305" s="4687"/>
      <c r="AG305" s="4687"/>
      <c r="AH305" s="4687"/>
      <c r="AI305" s="4687"/>
      <c r="AJ305" s="4687"/>
      <c r="AK305" s="4759"/>
      <c r="AL305" s="4666">
        <f>IF(E305="","",COUNT($G$290:$AK$290)-AM305)</f>
        <v>0</v>
      </c>
      <c r="AM305" s="4667">
        <f>IF(E305="","",AR305+AS305)</f>
        <v>0</v>
      </c>
      <c r="AN305" s="4667">
        <f>IF(E305="","",COUNTIF(G305:AK305,"休"))</f>
        <v>0</v>
      </c>
      <c r="AO305" s="4668" t="str">
        <f>IF(E305="","",IFERROR(ROUND(AN305/AL305,3),""))</f>
        <v/>
      </c>
      <c r="AP305" s="4679"/>
      <c r="AQ305" s="4528"/>
      <c r="AR305" s="4670">
        <f>+COUNTIF(G305:AK305,"－")</f>
        <v>0</v>
      </c>
      <c r="AS305" s="4670">
        <f>+COUNTIF(G305:AK305,"外")</f>
        <v>0</v>
      </c>
    </row>
    <row r="306" spans="1:45" s="4721" customFormat="1">
      <c r="A306" s="1135"/>
      <c r="C306" s="4671"/>
      <c r="D306" s="4672"/>
      <c r="E306" s="4528"/>
      <c r="F306" s="4696"/>
      <c r="G306" s="4674"/>
      <c r="H306" s="4675"/>
      <c r="I306" s="4675"/>
      <c r="J306" s="4675"/>
      <c r="K306" s="4675"/>
      <c r="L306" s="4675"/>
      <c r="M306" s="4675"/>
      <c r="N306" s="4675"/>
      <c r="O306" s="4675"/>
      <c r="P306" s="4675"/>
      <c r="Q306" s="4675"/>
      <c r="R306" s="4675"/>
      <c r="S306" s="4675"/>
      <c r="T306" s="4675"/>
      <c r="U306" s="4675"/>
      <c r="V306" s="4675"/>
      <c r="W306" s="4675"/>
      <c r="X306" s="4675"/>
      <c r="Y306" s="4675"/>
      <c r="Z306" s="4675"/>
      <c r="AA306" s="4675"/>
      <c r="AB306" s="4675"/>
      <c r="AC306" s="4675"/>
      <c r="AD306" s="4675"/>
      <c r="AE306" s="4675"/>
      <c r="AF306" s="4675"/>
      <c r="AG306" s="4675"/>
      <c r="AH306" s="4675"/>
      <c r="AI306" s="4675"/>
      <c r="AJ306" s="4675"/>
      <c r="AK306" s="4730"/>
      <c r="AL306" s="4666" t="str">
        <f>IF(E306="","",COUNT($G$290:$AK$290)-AM306)</f>
        <v/>
      </c>
      <c r="AM306" s="4667" t="str">
        <f>IF(E306="","",AR306+AS306)</f>
        <v/>
      </c>
      <c r="AN306" s="4667" t="str">
        <f>IF(E306="","",COUNTIF(G306:AK306,"休"))</f>
        <v/>
      </c>
      <c r="AO306" s="4668" t="str">
        <f>IF(E306="","",IFERROR(ROUND(AN306/AL306,3),""))</f>
        <v/>
      </c>
      <c r="AP306" s="4679"/>
      <c r="AQ306" s="4528"/>
      <c r="AR306" s="4670">
        <f>+COUNTIF(G306:AK306,"－")</f>
        <v>0</v>
      </c>
      <c r="AS306" s="4670">
        <f>+COUNTIF(G306:AK306,"外")</f>
        <v>0</v>
      </c>
    </row>
    <row r="307" spans="1:45" s="4721" customFormat="1">
      <c r="A307" s="1135"/>
      <c r="C307" s="4671"/>
      <c r="D307" s="4672"/>
      <c r="E307" s="4704"/>
      <c r="F307" s="4696"/>
      <c r="G307" s="4674"/>
      <c r="H307" s="4675"/>
      <c r="I307" s="4675"/>
      <c r="J307" s="4675"/>
      <c r="K307" s="4675"/>
      <c r="L307" s="4675"/>
      <c r="M307" s="4675"/>
      <c r="N307" s="4675"/>
      <c r="O307" s="4675"/>
      <c r="P307" s="4675"/>
      <c r="Q307" s="4675"/>
      <c r="R307" s="4675"/>
      <c r="S307" s="4675"/>
      <c r="T307" s="4675"/>
      <c r="U307" s="4675"/>
      <c r="V307" s="4675"/>
      <c r="W307" s="4675"/>
      <c r="X307" s="4675"/>
      <c r="Y307" s="4675"/>
      <c r="Z307" s="4675"/>
      <c r="AA307" s="4675"/>
      <c r="AB307" s="4675"/>
      <c r="AC307" s="4675"/>
      <c r="AD307" s="4675"/>
      <c r="AE307" s="4675"/>
      <c r="AF307" s="4675"/>
      <c r="AG307" s="4675"/>
      <c r="AH307" s="4675"/>
      <c r="AI307" s="4675"/>
      <c r="AJ307" s="4675"/>
      <c r="AK307" s="4730"/>
      <c r="AL307" s="4666" t="str">
        <f>IF(E307="","",COUNT($G$290:$AK$290)-AM307)</f>
        <v/>
      </c>
      <c r="AM307" s="4667" t="str">
        <f>IF(E307="","",AR307+AS307)</f>
        <v/>
      </c>
      <c r="AN307" s="4667" t="str">
        <f>IF(E307="","",COUNTIF(G307:AK307,"休"))</f>
        <v/>
      </c>
      <c r="AO307" s="4668" t="str">
        <f>IF(E307="","",IFERROR(ROUND(AN307/AL307,3),""))</f>
        <v/>
      </c>
      <c r="AP307" s="4679"/>
      <c r="AQ307" s="4528"/>
      <c r="AR307" s="4670">
        <f>+COUNTIF(G307:AK307,"－")</f>
        <v>0</v>
      </c>
      <c r="AS307" s="4670">
        <f>+COUNTIF(G307:AK307,"外")</f>
        <v>0</v>
      </c>
    </row>
    <row r="308" spans="1:45" s="4721" customFormat="1" ht="14.25" thickBot="1">
      <c r="A308" s="1135"/>
      <c r="C308" s="4681"/>
      <c r="D308" s="4682"/>
      <c r="E308" s="4697"/>
      <c r="F308" s="4698"/>
      <c r="G308" s="4757"/>
      <c r="H308" s="4738"/>
      <c r="I308" s="4738"/>
      <c r="J308" s="4738"/>
      <c r="K308" s="4738"/>
      <c r="L308" s="4738"/>
      <c r="M308" s="4738"/>
      <c r="N308" s="4738"/>
      <c r="O308" s="4738"/>
      <c r="P308" s="4738"/>
      <c r="Q308" s="4738"/>
      <c r="R308" s="4738"/>
      <c r="S308" s="4738"/>
      <c r="T308" s="4738"/>
      <c r="U308" s="4738"/>
      <c r="V308" s="4738"/>
      <c r="W308" s="4738"/>
      <c r="X308" s="4738"/>
      <c r="Y308" s="4738"/>
      <c r="Z308" s="4738"/>
      <c r="AA308" s="4738"/>
      <c r="AB308" s="4738"/>
      <c r="AC308" s="4738"/>
      <c r="AD308" s="4738"/>
      <c r="AE308" s="4738"/>
      <c r="AF308" s="4738"/>
      <c r="AG308" s="4738"/>
      <c r="AH308" s="4738"/>
      <c r="AI308" s="4738"/>
      <c r="AJ308" s="4738"/>
      <c r="AK308" s="4758"/>
      <c r="AL308" s="4707" t="str">
        <f>IF(E308="","",COUNT($G$290:$AK$290)-AM308)</f>
        <v/>
      </c>
      <c r="AM308" s="4689" t="str">
        <f>IF(E308="","",AR308+AS308)</f>
        <v/>
      </c>
      <c r="AN308" s="4689" t="str">
        <f>IF(E308="","",COUNTIF(G308:AK308,"休"))</f>
        <v/>
      </c>
      <c r="AO308" s="4668" t="str">
        <f>IF(E308="","",IFERROR(ROUND(AN308/AL308,3),""))</f>
        <v/>
      </c>
      <c r="AP308" s="4709"/>
      <c r="AQ308" s="4528"/>
      <c r="AR308" s="4670">
        <f>+COUNTIF(G308:AK308,"－")</f>
        <v>0</v>
      </c>
      <c r="AS308" s="4670">
        <f>+COUNTIF(G308:AK308,"外")</f>
        <v>0</v>
      </c>
    </row>
    <row r="309" spans="1:45" ht="14.25" thickBot="1">
      <c r="C309" s="4710"/>
      <c r="D309" s="4711"/>
      <c r="E309" s="4704"/>
      <c r="F309" s="4623"/>
      <c r="G309" s="4665"/>
      <c r="H309" s="4665"/>
      <c r="I309" s="4665"/>
      <c r="J309" s="4665"/>
      <c r="K309" s="4665"/>
      <c r="L309" s="4665"/>
      <c r="M309" s="4665"/>
      <c r="N309" s="4665"/>
      <c r="O309" s="4665"/>
      <c r="P309" s="4665"/>
      <c r="Q309" s="4665"/>
      <c r="R309" s="4665"/>
      <c r="S309" s="4665"/>
      <c r="T309" s="4665"/>
      <c r="U309" s="4665"/>
      <c r="V309" s="4665"/>
      <c r="W309" s="4665"/>
      <c r="X309" s="4665"/>
      <c r="Y309" s="4665"/>
      <c r="Z309" s="4665"/>
      <c r="AA309" s="4665"/>
      <c r="AB309" s="4665"/>
      <c r="AC309" s="4665"/>
      <c r="AD309" s="4665"/>
      <c r="AE309" s="4665"/>
      <c r="AF309" s="4665"/>
      <c r="AG309" s="4665"/>
      <c r="AH309" s="4665"/>
      <c r="AI309" s="4665"/>
      <c r="AJ309" s="4665"/>
      <c r="AK309" s="4665"/>
      <c r="AL309" s="4712"/>
      <c r="AM309" s="4713"/>
      <c r="AO309" s="4714" t="s">
        <v>2018</v>
      </c>
      <c r="AP309" s="4715" t="e">
        <f>IF(AP293&gt;=0.285,"OK","NG")</f>
        <v>#DIV/0!</v>
      </c>
      <c r="AR309" s="4713"/>
      <c r="AS309" s="4713"/>
    </row>
    <row r="310" spans="1:45">
      <c r="C310" s="4710"/>
      <c r="D310" s="4711"/>
      <c r="E310" s="4704"/>
      <c r="F310" s="4623"/>
      <c r="G310" s="4665"/>
      <c r="H310" s="4665"/>
      <c r="I310" s="4665"/>
      <c r="J310" s="4665"/>
      <c r="K310" s="4665"/>
      <c r="L310" s="4665"/>
      <c r="M310" s="4665"/>
      <c r="N310" s="4665"/>
      <c r="O310" s="4665"/>
      <c r="P310" s="4665"/>
      <c r="Q310" s="4665"/>
      <c r="R310" s="4665"/>
      <c r="S310" s="4665"/>
      <c r="T310" s="4665"/>
      <c r="U310" s="4665"/>
      <c r="V310" s="4665"/>
      <c r="W310" s="4665"/>
      <c r="X310" s="4665"/>
      <c r="Y310" s="4665"/>
      <c r="Z310" s="4665"/>
      <c r="AA310" s="4665"/>
      <c r="AB310" s="4665"/>
      <c r="AC310" s="4665"/>
      <c r="AD310" s="4665"/>
      <c r="AE310" s="4665"/>
      <c r="AF310" s="4665"/>
      <c r="AG310" s="4665"/>
      <c r="AH310" s="4665"/>
      <c r="AI310" s="4665"/>
      <c r="AJ310" s="4665"/>
      <c r="AK310" s="4665"/>
      <c r="AL310" s="4712"/>
      <c r="AM310" s="4713"/>
      <c r="AO310" s="4753"/>
      <c r="AP310" s="4668"/>
      <c r="AR310" s="4713"/>
      <c r="AS310" s="4713"/>
    </row>
    <row r="311" spans="1:45" hidden="1">
      <c r="G311" s="4529" t="e">
        <f>YEAR(G314)</f>
        <v>#VALUE!</v>
      </c>
      <c r="H311" s="4529" t="e">
        <f>MONTH(G314)</f>
        <v>#VALUE!</v>
      </c>
    </row>
    <row r="312" spans="1:45">
      <c r="C312" s="4624"/>
      <c r="D312" s="4625"/>
      <c r="E312" s="4626"/>
      <c r="F312" s="4717" t="s">
        <v>2022</v>
      </c>
      <c r="G312" s="4628" t="e">
        <f>G314</f>
        <v>#VALUE!</v>
      </c>
      <c r="H312" s="4629"/>
      <c r="I312" s="4629"/>
      <c r="J312" s="4629"/>
      <c r="K312" s="4629"/>
      <c r="L312" s="4629"/>
      <c r="M312" s="4629"/>
      <c r="N312" s="4629"/>
      <c r="O312" s="4629"/>
      <c r="P312" s="4629"/>
      <c r="Q312" s="4629"/>
      <c r="R312" s="4629"/>
      <c r="S312" s="4629"/>
      <c r="T312" s="4629"/>
      <c r="U312" s="4629"/>
      <c r="V312" s="4629"/>
      <c r="W312" s="4629"/>
      <c r="X312" s="4629"/>
      <c r="Y312" s="4629"/>
      <c r="Z312" s="4629"/>
      <c r="AA312" s="4629"/>
      <c r="AB312" s="4629"/>
      <c r="AC312" s="4629"/>
      <c r="AD312" s="4629"/>
      <c r="AE312" s="4629"/>
      <c r="AF312" s="4629"/>
      <c r="AG312" s="4629"/>
      <c r="AH312" s="4629"/>
      <c r="AI312" s="4629"/>
      <c r="AJ312" s="4629"/>
      <c r="AK312" s="4629"/>
      <c r="AL312" s="4739" t="s">
        <v>2045</v>
      </c>
      <c r="AM312" s="4740" t="s">
        <v>2044</v>
      </c>
      <c r="AN312" s="4741" t="s">
        <v>1920</v>
      </c>
      <c r="AO312" s="4553" t="s">
        <v>2043</v>
      </c>
      <c r="AP312" s="4551" t="s">
        <v>2042</v>
      </c>
      <c r="AR312" s="4631" t="s">
        <v>2082</v>
      </c>
      <c r="AS312" s="4631" t="s">
        <v>1951</v>
      </c>
    </row>
    <row r="313" spans="1:45" hidden="1">
      <c r="C313" s="4632"/>
      <c r="D313" s="4633"/>
      <c r="E313" s="4634"/>
      <c r="F313" s="4718"/>
      <c r="G313" s="4640" t="e">
        <f>DATE($G311,$H311,1)</f>
        <v>#VALUE!</v>
      </c>
      <c r="H313" s="4640" t="e">
        <f t="shared" ref="H313:AK313" si="112">G313+1</f>
        <v>#VALUE!</v>
      </c>
      <c r="I313" s="4640" t="e">
        <f t="shared" si="112"/>
        <v>#VALUE!</v>
      </c>
      <c r="J313" s="4640" t="e">
        <f t="shared" si="112"/>
        <v>#VALUE!</v>
      </c>
      <c r="K313" s="4640" t="e">
        <f t="shared" si="112"/>
        <v>#VALUE!</v>
      </c>
      <c r="L313" s="4640" t="e">
        <f t="shared" si="112"/>
        <v>#VALUE!</v>
      </c>
      <c r="M313" s="4640" t="e">
        <f t="shared" si="112"/>
        <v>#VALUE!</v>
      </c>
      <c r="N313" s="4640" t="e">
        <f t="shared" si="112"/>
        <v>#VALUE!</v>
      </c>
      <c r="O313" s="4640" t="e">
        <f t="shared" si="112"/>
        <v>#VALUE!</v>
      </c>
      <c r="P313" s="4640" t="e">
        <f t="shared" si="112"/>
        <v>#VALUE!</v>
      </c>
      <c r="Q313" s="4640" t="e">
        <f t="shared" si="112"/>
        <v>#VALUE!</v>
      </c>
      <c r="R313" s="4640" t="e">
        <f t="shared" si="112"/>
        <v>#VALUE!</v>
      </c>
      <c r="S313" s="4640" t="e">
        <f t="shared" si="112"/>
        <v>#VALUE!</v>
      </c>
      <c r="T313" s="4640" t="e">
        <f t="shared" si="112"/>
        <v>#VALUE!</v>
      </c>
      <c r="U313" s="4640" t="e">
        <f t="shared" si="112"/>
        <v>#VALUE!</v>
      </c>
      <c r="V313" s="4640" t="e">
        <f t="shared" si="112"/>
        <v>#VALUE!</v>
      </c>
      <c r="W313" s="4640" t="e">
        <f t="shared" si="112"/>
        <v>#VALUE!</v>
      </c>
      <c r="X313" s="4640" t="e">
        <f t="shared" si="112"/>
        <v>#VALUE!</v>
      </c>
      <c r="Y313" s="4640" t="e">
        <f t="shared" si="112"/>
        <v>#VALUE!</v>
      </c>
      <c r="Z313" s="4640" t="e">
        <f t="shared" si="112"/>
        <v>#VALUE!</v>
      </c>
      <c r="AA313" s="4640" t="e">
        <f t="shared" si="112"/>
        <v>#VALUE!</v>
      </c>
      <c r="AB313" s="4640" t="e">
        <f t="shared" si="112"/>
        <v>#VALUE!</v>
      </c>
      <c r="AC313" s="4640" t="e">
        <f t="shared" si="112"/>
        <v>#VALUE!</v>
      </c>
      <c r="AD313" s="4640" t="e">
        <f t="shared" si="112"/>
        <v>#VALUE!</v>
      </c>
      <c r="AE313" s="4640" t="e">
        <f t="shared" si="112"/>
        <v>#VALUE!</v>
      </c>
      <c r="AF313" s="4640" t="e">
        <f t="shared" si="112"/>
        <v>#VALUE!</v>
      </c>
      <c r="AG313" s="4640" t="e">
        <f t="shared" si="112"/>
        <v>#VALUE!</v>
      </c>
      <c r="AH313" s="4640" t="e">
        <f t="shared" si="112"/>
        <v>#VALUE!</v>
      </c>
      <c r="AI313" s="4640" t="e">
        <f t="shared" si="112"/>
        <v>#VALUE!</v>
      </c>
      <c r="AJ313" s="4640" t="e">
        <f t="shared" si="112"/>
        <v>#VALUE!</v>
      </c>
      <c r="AK313" s="4640" t="e">
        <f t="shared" si="112"/>
        <v>#VALUE!</v>
      </c>
      <c r="AL313" s="4742"/>
      <c r="AM313" s="4743"/>
      <c r="AN313" s="4744"/>
      <c r="AO313" s="4553"/>
      <c r="AP313" s="4551"/>
      <c r="AR313" s="4631"/>
      <c r="AS313" s="4631"/>
    </row>
    <row r="314" spans="1:45">
      <c r="C314" s="4632"/>
      <c r="D314" s="4633"/>
      <c r="E314" s="4634"/>
      <c r="F314" s="4719" t="s">
        <v>1655</v>
      </c>
      <c r="G314" s="4720" t="e">
        <f>IF(EDATE(G289,1)&gt;$G$7,"",EDATE(G289,1))</f>
        <v>#VALUE!</v>
      </c>
      <c r="H314" s="4640" t="e">
        <f t="shared" ref="H314:AK314" si="113">IF(H313&gt;$G$7,"",IF(G314=EOMONTH(DATE($G311,$H311,1),0),"",IF(G314="","",G314+1)))</f>
        <v>#VALUE!</v>
      </c>
      <c r="I314" s="4640" t="e">
        <f t="shared" si="113"/>
        <v>#VALUE!</v>
      </c>
      <c r="J314" s="4640" t="e">
        <f t="shared" si="113"/>
        <v>#VALUE!</v>
      </c>
      <c r="K314" s="4640" t="e">
        <f t="shared" si="113"/>
        <v>#VALUE!</v>
      </c>
      <c r="L314" s="4640" t="e">
        <f t="shared" si="113"/>
        <v>#VALUE!</v>
      </c>
      <c r="M314" s="4640" t="e">
        <f t="shared" si="113"/>
        <v>#VALUE!</v>
      </c>
      <c r="N314" s="4640" t="e">
        <f t="shared" si="113"/>
        <v>#VALUE!</v>
      </c>
      <c r="O314" s="4640" t="e">
        <f t="shared" si="113"/>
        <v>#VALUE!</v>
      </c>
      <c r="P314" s="4640" t="e">
        <f t="shared" si="113"/>
        <v>#VALUE!</v>
      </c>
      <c r="Q314" s="4640" t="e">
        <f t="shared" si="113"/>
        <v>#VALUE!</v>
      </c>
      <c r="R314" s="4640" t="e">
        <f t="shared" si="113"/>
        <v>#VALUE!</v>
      </c>
      <c r="S314" s="4640" t="e">
        <f t="shared" si="113"/>
        <v>#VALUE!</v>
      </c>
      <c r="T314" s="4640" t="e">
        <f t="shared" si="113"/>
        <v>#VALUE!</v>
      </c>
      <c r="U314" s="4640" t="e">
        <f t="shared" si="113"/>
        <v>#VALUE!</v>
      </c>
      <c r="V314" s="4640" t="e">
        <f t="shared" si="113"/>
        <v>#VALUE!</v>
      </c>
      <c r="W314" s="4640" t="e">
        <f t="shared" si="113"/>
        <v>#VALUE!</v>
      </c>
      <c r="X314" s="4640" t="e">
        <f t="shared" si="113"/>
        <v>#VALUE!</v>
      </c>
      <c r="Y314" s="4640" t="e">
        <f t="shared" si="113"/>
        <v>#VALUE!</v>
      </c>
      <c r="Z314" s="4640" t="e">
        <f t="shared" si="113"/>
        <v>#VALUE!</v>
      </c>
      <c r="AA314" s="4640" t="e">
        <f t="shared" si="113"/>
        <v>#VALUE!</v>
      </c>
      <c r="AB314" s="4640" t="e">
        <f t="shared" si="113"/>
        <v>#VALUE!</v>
      </c>
      <c r="AC314" s="4640" t="e">
        <f t="shared" si="113"/>
        <v>#VALUE!</v>
      </c>
      <c r="AD314" s="4640" t="e">
        <f t="shared" si="113"/>
        <v>#VALUE!</v>
      </c>
      <c r="AE314" s="4640" t="e">
        <f t="shared" si="113"/>
        <v>#VALUE!</v>
      </c>
      <c r="AF314" s="4640" t="e">
        <f t="shared" si="113"/>
        <v>#VALUE!</v>
      </c>
      <c r="AG314" s="4640" t="e">
        <f t="shared" si="113"/>
        <v>#VALUE!</v>
      </c>
      <c r="AH314" s="4640" t="e">
        <f t="shared" si="113"/>
        <v>#VALUE!</v>
      </c>
      <c r="AI314" s="4640" t="e">
        <f t="shared" si="113"/>
        <v>#VALUE!</v>
      </c>
      <c r="AJ314" s="4640" t="e">
        <f t="shared" si="113"/>
        <v>#VALUE!</v>
      </c>
      <c r="AK314" s="4640" t="e">
        <f t="shared" si="113"/>
        <v>#VALUE!</v>
      </c>
      <c r="AL314" s="4742"/>
      <c r="AM314" s="4743"/>
      <c r="AN314" s="4744"/>
      <c r="AO314" s="4553"/>
      <c r="AP314" s="4551"/>
      <c r="AR314" s="4631"/>
      <c r="AS314" s="4631"/>
    </row>
    <row r="315" spans="1:45" s="4721" customFormat="1">
      <c r="A315" s="1135"/>
      <c r="C315" s="4642"/>
      <c r="D315" s="4643"/>
      <c r="E315" s="4644"/>
      <c r="F315" s="4722" t="s">
        <v>1905</v>
      </c>
      <c r="G315" s="4723" t="str">
        <f t="shared" ref="G315:AK315" si="114">IFERROR(TEXT(WEEKDAY(+G314),"aaa"),"")</f>
        <v/>
      </c>
      <c r="H315" s="4723" t="str">
        <f t="shared" si="114"/>
        <v/>
      </c>
      <c r="I315" s="4723" t="str">
        <f t="shared" si="114"/>
        <v/>
      </c>
      <c r="J315" s="4723" t="str">
        <f t="shared" si="114"/>
        <v/>
      </c>
      <c r="K315" s="4723" t="str">
        <f t="shared" si="114"/>
        <v/>
      </c>
      <c r="L315" s="4723" t="str">
        <f t="shared" si="114"/>
        <v/>
      </c>
      <c r="M315" s="4723" t="str">
        <f t="shared" si="114"/>
        <v/>
      </c>
      <c r="N315" s="4723" t="str">
        <f t="shared" si="114"/>
        <v/>
      </c>
      <c r="O315" s="4723" t="str">
        <f t="shared" si="114"/>
        <v/>
      </c>
      <c r="P315" s="4723" t="str">
        <f t="shared" si="114"/>
        <v/>
      </c>
      <c r="Q315" s="4723" t="str">
        <f t="shared" si="114"/>
        <v/>
      </c>
      <c r="R315" s="4723" t="str">
        <f t="shared" si="114"/>
        <v/>
      </c>
      <c r="S315" s="4723" t="str">
        <f t="shared" si="114"/>
        <v/>
      </c>
      <c r="T315" s="4723" t="str">
        <f t="shared" si="114"/>
        <v/>
      </c>
      <c r="U315" s="4723" t="str">
        <f t="shared" si="114"/>
        <v/>
      </c>
      <c r="V315" s="4723" t="str">
        <f t="shared" si="114"/>
        <v/>
      </c>
      <c r="W315" s="4723" t="str">
        <f t="shared" si="114"/>
        <v/>
      </c>
      <c r="X315" s="4723" t="str">
        <f t="shared" si="114"/>
        <v/>
      </c>
      <c r="Y315" s="4723" t="str">
        <f t="shared" si="114"/>
        <v/>
      </c>
      <c r="Z315" s="4723" t="str">
        <f t="shared" si="114"/>
        <v/>
      </c>
      <c r="AA315" s="4723" t="str">
        <f t="shared" si="114"/>
        <v/>
      </c>
      <c r="AB315" s="4723" t="str">
        <f t="shared" si="114"/>
        <v/>
      </c>
      <c r="AC315" s="4723" t="str">
        <f t="shared" si="114"/>
        <v/>
      </c>
      <c r="AD315" s="4723" t="str">
        <f t="shared" si="114"/>
        <v/>
      </c>
      <c r="AE315" s="4723" t="str">
        <f t="shared" si="114"/>
        <v/>
      </c>
      <c r="AF315" s="4723" t="str">
        <f t="shared" si="114"/>
        <v/>
      </c>
      <c r="AG315" s="4723" t="str">
        <f t="shared" si="114"/>
        <v/>
      </c>
      <c r="AH315" s="4723" t="str">
        <f t="shared" si="114"/>
        <v/>
      </c>
      <c r="AI315" s="4723" t="str">
        <f t="shared" si="114"/>
        <v/>
      </c>
      <c r="AJ315" s="4723" t="str">
        <f t="shared" si="114"/>
        <v/>
      </c>
      <c r="AK315" s="4723" t="str">
        <f t="shared" si="114"/>
        <v/>
      </c>
      <c r="AL315" s="4742"/>
      <c r="AM315" s="4743"/>
      <c r="AN315" s="4744"/>
      <c r="AO315" s="4553"/>
      <c r="AP315" s="4551"/>
      <c r="AQ315" s="4528"/>
      <c r="AR315" s="4631"/>
      <c r="AS315" s="4631"/>
    </row>
    <row r="316" spans="1:45" s="4721" customFormat="1" ht="21" customHeight="1">
      <c r="A316" s="1135"/>
      <c r="C316" s="4724" t="s">
        <v>2041</v>
      </c>
      <c r="D316" s="4725" t="s">
        <v>2050</v>
      </c>
      <c r="E316" s="4651" t="s">
        <v>2032</v>
      </c>
      <c r="F316" s="4652" t="s">
        <v>2019</v>
      </c>
      <c r="G316" s="4653" t="s">
        <v>233</v>
      </c>
      <c r="H316" s="4654" t="s">
        <v>233</v>
      </c>
      <c r="I316" s="4654" t="s">
        <v>233</v>
      </c>
      <c r="J316" s="4654" t="s">
        <v>233</v>
      </c>
      <c r="K316" s="4654" t="s">
        <v>233</v>
      </c>
      <c r="L316" s="4654" t="s">
        <v>233</v>
      </c>
      <c r="M316" s="4654" t="s">
        <v>233</v>
      </c>
      <c r="N316" s="4654" t="s">
        <v>233</v>
      </c>
      <c r="O316" s="4654" t="s">
        <v>233</v>
      </c>
      <c r="P316" s="4654" t="s">
        <v>233</v>
      </c>
      <c r="Q316" s="4654" t="s">
        <v>233</v>
      </c>
      <c r="R316" s="4654" t="s">
        <v>233</v>
      </c>
      <c r="S316" s="4654" t="s">
        <v>233</v>
      </c>
      <c r="T316" s="4654" t="s">
        <v>233</v>
      </c>
      <c r="U316" s="4654" t="s">
        <v>233</v>
      </c>
      <c r="V316" s="4654" t="s">
        <v>233</v>
      </c>
      <c r="W316" s="4654" t="s">
        <v>233</v>
      </c>
      <c r="X316" s="4654" t="s">
        <v>233</v>
      </c>
      <c r="Y316" s="4654" t="s">
        <v>233</v>
      </c>
      <c r="Z316" s="4654" t="s">
        <v>233</v>
      </c>
      <c r="AA316" s="4654" t="s">
        <v>233</v>
      </c>
      <c r="AB316" s="4654" t="s">
        <v>233</v>
      </c>
      <c r="AC316" s="4654" t="s">
        <v>233</v>
      </c>
      <c r="AD316" s="4654" t="s">
        <v>233</v>
      </c>
      <c r="AE316" s="4654" t="s">
        <v>233</v>
      </c>
      <c r="AF316" s="4654" t="s">
        <v>233</v>
      </c>
      <c r="AG316" s="4654" t="s">
        <v>233</v>
      </c>
      <c r="AH316" s="4654" t="s">
        <v>233</v>
      </c>
      <c r="AI316" s="4654" t="s">
        <v>233</v>
      </c>
      <c r="AJ316" s="4654" t="s">
        <v>233</v>
      </c>
      <c r="AK316" s="4754" t="s">
        <v>233</v>
      </c>
      <c r="AL316" s="4745"/>
      <c r="AM316" s="4746"/>
      <c r="AN316" s="4747"/>
      <c r="AO316" s="4656" t="s">
        <v>1948</v>
      </c>
      <c r="AP316" s="4655" t="s">
        <v>1949</v>
      </c>
      <c r="AQ316" s="4528"/>
      <c r="AR316" s="4657"/>
      <c r="AS316" s="4657"/>
    </row>
    <row r="317" spans="1:45" s="4721" customFormat="1" ht="13.5" customHeight="1">
      <c r="A317" s="1135"/>
      <c r="C317" s="4659" t="s">
        <v>1919</v>
      </c>
      <c r="D317" s="4660" t="s">
        <v>1918</v>
      </c>
      <c r="E317" s="4661" t="s">
        <v>2033</v>
      </c>
      <c r="F317" s="4662"/>
      <c r="G317" s="4755"/>
      <c r="H317" s="4733"/>
      <c r="I317" s="4733"/>
      <c r="J317" s="4733"/>
      <c r="K317" s="4733"/>
      <c r="L317" s="4733"/>
      <c r="M317" s="4733"/>
      <c r="N317" s="4733"/>
      <c r="O317" s="4733"/>
      <c r="P317" s="4733"/>
      <c r="Q317" s="4733"/>
      <c r="R317" s="4733"/>
      <c r="S317" s="4733"/>
      <c r="T317" s="4733"/>
      <c r="U317" s="4733"/>
      <c r="V317" s="4733"/>
      <c r="W317" s="4733"/>
      <c r="X317" s="4733"/>
      <c r="Y317" s="4733"/>
      <c r="Z317" s="4733"/>
      <c r="AA317" s="4733"/>
      <c r="AB317" s="4733"/>
      <c r="AC317" s="4733"/>
      <c r="AD317" s="4733"/>
      <c r="AE317" s="4733"/>
      <c r="AF317" s="4733"/>
      <c r="AG317" s="4733"/>
      <c r="AH317" s="4733"/>
      <c r="AI317" s="4733"/>
      <c r="AJ317" s="4733"/>
      <c r="AK317" s="4756"/>
      <c r="AL317" s="4666">
        <f t="shared" ref="AL317:AL322" si="115">IF(E317="","",COUNT($G$314:$AK$314)-AM317)</f>
        <v>0</v>
      </c>
      <c r="AM317" s="4667">
        <f t="shared" ref="AM317:AM322" si="116">IF(E317="","",AR317+AS317)</f>
        <v>0</v>
      </c>
      <c r="AN317" s="4667">
        <f t="shared" ref="AN317:AN322" si="117">IF(E317="","",COUNTIF(G317:AK317,"休"))</f>
        <v>0</v>
      </c>
      <c r="AO317" s="4668" t="str">
        <f t="shared" ref="AO317:AO322" si="118">IF(E317="","",IFERROR(ROUND(AN317/AL317,3),""))</f>
        <v/>
      </c>
      <c r="AP317" s="4669" t="e">
        <f>ROUND(AVERAGE(AO317:AO332),3)</f>
        <v>#DIV/0!</v>
      </c>
      <c r="AQ317" s="4528"/>
      <c r="AR317" s="4670">
        <f t="shared" ref="AR317:AR322" si="119">+COUNTIF(G317:AK317,"－")</f>
        <v>0</v>
      </c>
      <c r="AS317" s="4670">
        <f t="shared" ref="AS317:AS322" si="120">+COUNTIF(G317:AK317,"外")</f>
        <v>0</v>
      </c>
    </row>
    <row r="318" spans="1:45" s="4721" customFormat="1" ht="13.5" customHeight="1">
      <c r="A318" s="1135"/>
      <c r="C318" s="4671"/>
      <c r="D318" s="4672"/>
      <c r="E318" s="4673" t="s">
        <v>2031</v>
      </c>
      <c r="F318" s="4662"/>
      <c r="G318" s="4674"/>
      <c r="H318" s="4675"/>
      <c r="I318" s="4675"/>
      <c r="J318" s="4675"/>
      <c r="K318" s="4675"/>
      <c r="L318" s="4675"/>
      <c r="M318" s="4675"/>
      <c r="N318" s="4675"/>
      <c r="O318" s="4675"/>
      <c r="P318" s="4675"/>
      <c r="Q318" s="4675"/>
      <c r="R318" s="4675"/>
      <c r="S318" s="4675"/>
      <c r="T318" s="4675"/>
      <c r="U318" s="4675"/>
      <c r="V318" s="4675"/>
      <c r="W318" s="4675"/>
      <c r="X318" s="4675"/>
      <c r="Y318" s="4675"/>
      <c r="Z318" s="4675"/>
      <c r="AA318" s="4675"/>
      <c r="AB318" s="4675"/>
      <c r="AC318" s="4675"/>
      <c r="AD318" s="4675"/>
      <c r="AE318" s="4675"/>
      <c r="AF318" s="4675"/>
      <c r="AG318" s="4675"/>
      <c r="AH318" s="4675"/>
      <c r="AI318" s="4675"/>
      <c r="AJ318" s="4675"/>
      <c r="AK318" s="4730"/>
      <c r="AL318" s="4666">
        <f t="shared" si="115"/>
        <v>0</v>
      </c>
      <c r="AM318" s="4667">
        <f t="shared" si="116"/>
        <v>0</v>
      </c>
      <c r="AN318" s="4667">
        <f t="shared" si="117"/>
        <v>0</v>
      </c>
      <c r="AO318" s="4668" t="str">
        <f t="shared" si="118"/>
        <v/>
      </c>
      <c r="AP318" s="4679"/>
      <c r="AQ318" s="4528"/>
      <c r="AR318" s="4670">
        <f t="shared" si="119"/>
        <v>0</v>
      </c>
      <c r="AS318" s="4670">
        <f t="shared" si="120"/>
        <v>0</v>
      </c>
    </row>
    <row r="319" spans="1:45" s="4721" customFormat="1">
      <c r="A319" s="1135"/>
      <c r="C319" s="4671"/>
      <c r="D319" s="4672"/>
      <c r="E319" s="4673" t="s">
        <v>2038</v>
      </c>
      <c r="F319" s="4662"/>
      <c r="G319" s="4674"/>
      <c r="H319" s="4675"/>
      <c r="I319" s="4675"/>
      <c r="J319" s="4675"/>
      <c r="K319" s="4675"/>
      <c r="L319" s="4675"/>
      <c r="M319" s="4675"/>
      <c r="N319" s="4675"/>
      <c r="O319" s="4675"/>
      <c r="P319" s="4675"/>
      <c r="Q319" s="4675"/>
      <c r="R319" s="4675"/>
      <c r="S319" s="4675"/>
      <c r="T319" s="4675"/>
      <c r="U319" s="4675"/>
      <c r="V319" s="4675"/>
      <c r="W319" s="4675"/>
      <c r="X319" s="4675"/>
      <c r="Y319" s="4675"/>
      <c r="Z319" s="4675"/>
      <c r="AA319" s="4675"/>
      <c r="AB319" s="4675"/>
      <c r="AC319" s="4675"/>
      <c r="AD319" s="4675"/>
      <c r="AE319" s="4675"/>
      <c r="AF319" s="4675"/>
      <c r="AG319" s="4675"/>
      <c r="AH319" s="4675"/>
      <c r="AI319" s="4675"/>
      <c r="AJ319" s="4675"/>
      <c r="AK319" s="4730"/>
      <c r="AL319" s="4666">
        <f t="shared" si="115"/>
        <v>0</v>
      </c>
      <c r="AM319" s="4667">
        <f t="shared" si="116"/>
        <v>0</v>
      </c>
      <c r="AN319" s="4667">
        <f t="shared" si="117"/>
        <v>0</v>
      </c>
      <c r="AO319" s="4668" t="str">
        <f t="shared" si="118"/>
        <v/>
      </c>
      <c r="AP319" s="4679"/>
      <c r="AQ319" s="4528"/>
      <c r="AR319" s="4670">
        <f t="shared" si="119"/>
        <v>0</v>
      </c>
      <c r="AS319" s="4670">
        <f t="shared" si="120"/>
        <v>0</v>
      </c>
    </row>
    <row r="320" spans="1:45" s="4721" customFormat="1">
      <c r="A320" s="1135"/>
      <c r="C320" s="4671"/>
      <c r="D320" s="4672"/>
      <c r="E320" s="4673" t="s">
        <v>2037</v>
      </c>
      <c r="F320" s="4680"/>
      <c r="G320" s="4674"/>
      <c r="H320" s="4675"/>
      <c r="I320" s="4675"/>
      <c r="J320" s="4675"/>
      <c r="K320" s="4675"/>
      <c r="L320" s="4675"/>
      <c r="M320" s="4675"/>
      <c r="N320" s="4675"/>
      <c r="O320" s="4675"/>
      <c r="P320" s="4675"/>
      <c r="Q320" s="4675"/>
      <c r="R320" s="4675"/>
      <c r="S320" s="4675"/>
      <c r="T320" s="4675"/>
      <c r="U320" s="4675"/>
      <c r="V320" s="4675"/>
      <c r="W320" s="4675"/>
      <c r="X320" s="4675"/>
      <c r="Y320" s="4675"/>
      <c r="Z320" s="4675"/>
      <c r="AA320" s="4675"/>
      <c r="AB320" s="4675"/>
      <c r="AC320" s="4675"/>
      <c r="AD320" s="4675"/>
      <c r="AE320" s="4675"/>
      <c r="AF320" s="4675"/>
      <c r="AG320" s="4675"/>
      <c r="AH320" s="4675"/>
      <c r="AI320" s="4675"/>
      <c r="AJ320" s="4675"/>
      <c r="AK320" s="4730"/>
      <c r="AL320" s="4666">
        <f t="shared" si="115"/>
        <v>0</v>
      </c>
      <c r="AM320" s="4667">
        <f t="shared" si="116"/>
        <v>0</v>
      </c>
      <c r="AN320" s="4667">
        <f t="shared" si="117"/>
        <v>0</v>
      </c>
      <c r="AO320" s="4668" t="str">
        <f t="shared" si="118"/>
        <v/>
      </c>
      <c r="AP320" s="4679"/>
      <c r="AQ320" s="4528"/>
      <c r="AR320" s="4670">
        <f t="shared" si="119"/>
        <v>0</v>
      </c>
      <c r="AS320" s="4670">
        <f t="shared" si="120"/>
        <v>0</v>
      </c>
    </row>
    <row r="321" spans="1:45" s="4721" customFormat="1">
      <c r="A321" s="1135"/>
      <c r="C321" s="4671"/>
      <c r="D321" s="4672"/>
      <c r="E321" s="4673" t="s">
        <v>2036</v>
      </c>
      <c r="F321" s="4662"/>
      <c r="G321" s="4674"/>
      <c r="H321" s="4675"/>
      <c r="I321" s="4675"/>
      <c r="J321" s="4675"/>
      <c r="K321" s="4675"/>
      <c r="L321" s="4675"/>
      <c r="M321" s="4675"/>
      <c r="N321" s="4675"/>
      <c r="O321" s="4675"/>
      <c r="P321" s="4675"/>
      <c r="Q321" s="4675"/>
      <c r="R321" s="4675"/>
      <c r="S321" s="4675"/>
      <c r="T321" s="4675"/>
      <c r="U321" s="4675"/>
      <c r="V321" s="4675"/>
      <c r="W321" s="4675"/>
      <c r="X321" s="4675"/>
      <c r="Y321" s="4675"/>
      <c r="Z321" s="4675"/>
      <c r="AA321" s="4675"/>
      <c r="AB321" s="4675"/>
      <c r="AC321" s="4675"/>
      <c r="AD321" s="4675"/>
      <c r="AE321" s="4675"/>
      <c r="AF321" s="4675"/>
      <c r="AG321" s="4675"/>
      <c r="AH321" s="4675"/>
      <c r="AI321" s="4675"/>
      <c r="AJ321" s="4675"/>
      <c r="AK321" s="4730"/>
      <c r="AL321" s="4666">
        <f t="shared" si="115"/>
        <v>0</v>
      </c>
      <c r="AM321" s="4667">
        <f t="shared" si="116"/>
        <v>0</v>
      </c>
      <c r="AN321" s="4667">
        <f t="shared" si="117"/>
        <v>0</v>
      </c>
      <c r="AO321" s="4668" t="str">
        <f t="shared" si="118"/>
        <v/>
      </c>
      <c r="AP321" s="4679"/>
      <c r="AQ321" s="4528"/>
      <c r="AR321" s="4670">
        <f t="shared" si="119"/>
        <v>0</v>
      </c>
      <c r="AS321" s="4670">
        <f t="shared" si="120"/>
        <v>0</v>
      </c>
    </row>
    <row r="322" spans="1:45" s="4721" customFormat="1">
      <c r="A322" s="1135"/>
      <c r="C322" s="4681"/>
      <c r="D322" s="4682"/>
      <c r="E322" s="4683">
        <f>F$29</f>
        <v>0</v>
      </c>
      <c r="F322" s="4684"/>
      <c r="G322" s="4757"/>
      <c r="H322" s="4738"/>
      <c r="I322" s="4738"/>
      <c r="J322" s="4738"/>
      <c r="K322" s="4738"/>
      <c r="L322" s="4738"/>
      <c r="M322" s="4738"/>
      <c r="N322" s="4738"/>
      <c r="O322" s="4738"/>
      <c r="P322" s="4738"/>
      <c r="Q322" s="4738"/>
      <c r="R322" s="4738"/>
      <c r="S322" s="4738"/>
      <c r="T322" s="4738"/>
      <c r="U322" s="4738"/>
      <c r="V322" s="4738"/>
      <c r="W322" s="4738"/>
      <c r="X322" s="4738"/>
      <c r="Y322" s="4738"/>
      <c r="Z322" s="4738"/>
      <c r="AA322" s="4738"/>
      <c r="AB322" s="4738"/>
      <c r="AC322" s="4738"/>
      <c r="AD322" s="4738"/>
      <c r="AE322" s="4738"/>
      <c r="AF322" s="4738"/>
      <c r="AG322" s="4738"/>
      <c r="AH322" s="4738"/>
      <c r="AI322" s="4738"/>
      <c r="AJ322" s="4738"/>
      <c r="AK322" s="4758"/>
      <c r="AL322" s="4666">
        <f t="shared" si="115"/>
        <v>0</v>
      </c>
      <c r="AM322" s="4667">
        <f t="shared" si="116"/>
        <v>0</v>
      </c>
      <c r="AN322" s="4689">
        <f t="shared" si="117"/>
        <v>0</v>
      </c>
      <c r="AO322" s="4668" t="str">
        <f t="shared" si="118"/>
        <v/>
      </c>
      <c r="AP322" s="4679"/>
      <c r="AQ322" s="4528"/>
      <c r="AR322" s="4670">
        <f t="shared" si="119"/>
        <v>0</v>
      </c>
      <c r="AS322" s="4670">
        <f t="shared" si="120"/>
        <v>0</v>
      </c>
    </row>
    <row r="323" spans="1:45" s="4721" customFormat="1" ht="15">
      <c r="A323" s="1135"/>
      <c r="C323" s="4659" t="s">
        <v>1917</v>
      </c>
      <c r="D323" s="4660" t="s">
        <v>1916</v>
      </c>
      <c r="E323" s="4651" t="s">
        <v>2032</v>
      </c>
      <c r="F323" s="4690" t="s">
        <v>2019</v>
      </c>
      <c r="G323" s="4653" t="s">
        <v>1921</v>
      </c>
      <c r="H323" s="4654" t="s">
        <v>1921</v>
      </c>
      <c r="I323" s="4654" t="s">
        <v>1921</v>
      </c>
      <c r="J323" s="4654" t="s">
        <v>1921</v>
      </c>
      <c r="K323" s="4654" t="s">
        <v>1921</v>
      </c>
      <c r="L323" s="4654" t="s">
        <v>1921</v>
      </c>
      <c r="M323" s="4654" t="s">
        <v>1921</v>
      </c>
      <c r="N323" s="4654" t="s">
        <v>1921</v>
      </c>
      <c r="O323" s="4654" t="s">
        <v>2047</v>
      </c>
      <c r="P323" s="4654" t="s">
        <v>1921</v>
      </c>
      <c r="Q323" s="4654" t="s">
        <v>1921</v>
      </c>
      <c r="R323" s="4654" t="s">
        <v>1921</v>
      </c>
      <c r="S323" s="4654" t="s">
        <v>1921</v>
      </c>
      <c r="T323" s="4654" t="s">
        <v>1921</v>
      </c>
      <c r="U323" s="4654" t="s">
        <v>2047</v>
      </c>
      <c r="V323" s="4654" t="s">
        <v>1921</v>
      </c>
      <c r="W323" s="4654" t="s">
        <v>2047</v>
      </c>
      <c r="X323" s="4654" t="s">
        <v>1921</v>
      </c>
      <c r="Y323" s="4654" t="s">
        <v>1921</v>
      </c>
      <c r="Z323" s="4654" t="s">
        <v>2047</v>
      </c>
      <c r="AA323" s="4654" t="s">
        <v>1921</v>
      </c>
      <c r="AB323" s="4654" t="s">
        <v>1921</v>
      </c>
      <c r="AC323" s="4654" t="s">
        <v>2047</v>
      </c>
      <c r="AD323" s="4654" t="s">
        <v>1921</v>
      </c>
      <c r="AE323" s="4654" t="s">
        <v>1921</v>
      </c>
      <c r="AF323" s="4654" t="s">
        <v>1921</v>
      </c>
      <c r="AG323" s="4654" t="s">
        <v>1921</v>
      </c>
      <c r="AH323" s="4654" t="s">
        <v>1921</v>
      </c>
      <c r="AI323" s="4654" t="s">
        <v>1921</v>
      </c>
      <c r="AJ323" s="4654" t="s">
        <v>2047</v>
      </c>
      <c r="AK323" s="4754" t="s">
        <v>1921</v>
      </c>
      <c r="AL323" s="4692"/>
      <c r="AM323" s="4670"/>
      <c r="AN323" s="4693"/>
      <c r="AO323" s="4694"/>
      <c r="AP323" s="4679"/>
      <c r="AQ323" s="4528"/>
      <c r="AR323" s="4532"/>
      <c r="AS323" s="4532"/>
    </row>
    <row r="324" spans="1:45" s="4721" customFormat="1">
      <c r="A324" s="1135"/>
      <c r="C324" s="4671"/>
      <c r="D324" s="4672"/>
      <c r="E324" s="4695" t="s">
        <v>2033</v>
      </c>
      <c r="F324" s="4662"/>
      <c r="G324" s="4737"/>
      <c r="H324" s="4687"/>
      <c r="I324" s="4687"/>
      <c r="J324" s="4687"/>
      <c r="K324" s="4687"/>
      <c r="L324" s="4687"/>
      <c r="M324" s="4687"/>
      <c r="N324" s="4687"/>
      <c r="O324" s="4687"/>
      <c r="P324" s="4687"/>
      <c r="Q324" s="4687"/>
      <c r="R324" s="4687"/>
      <c r="S324" s="4687"/>
      <c r="T324" s="4687"/>
      <c r="U324" s="4687"/>
      <c r="V324" s="4687"/>
      <c r="W324" s="4687"/>
      <c r="X324" s="4687"/>
      <c r="Y324" s="4687"/>
      <c r="Z324" s="4687"/>
      <c r="AA324" s="4687"/>
      <c r="AB324" s="4687"/>
      <c r="AC324" s="4687"/>
      <c r="AD324" s="4687"/>
      <c r="AE324" s="4687"/>
      <c r="AF324" s="4687"/>
      <c r="AG324" s="4687"/>
      <c r="AH324" s="4687"/>
      <c r="AI324" s="4687"/>
      <c r="AJ324" s="4687"/>
      <c r="AK324" s="4759"/>
      <c r="AL324" s="4666">
        <f>IF(E324="","",COUNT($G$314:$AK$314)-AM324)</f>
        <v>0</v>
      </c>
      <c r="AM324" s="4667">
        <f>IF(E324="","",AR324+AS324)</f>
        <v>0</v>
      </c>
      <c r="AN324" s="4667">
        <f>IF(E324="","",COUNTIF(G324:AK324,"休"))</f>
        <v>0</v>
      </c>
      <c r="AO324" s="4668" t="str">
        <f>IF(E324="","",IFERROR(ROUND(AN324/AL324,3),""))</f>
        <v/>
      </c>
      <c r="AP324" s="4679"/>
      <c r="AQ324" s="4528"/>
      <c r="AR324" s="4670">
        <f>+COUNTIF(G324:AK324,"－")</f>
        <v>0</v>
      </c>
      <c r="AS324" s="4670">
        <f>+COUNTIF(G324:AK324,"外")</f>
        <v>0</v>
      </c>
    </row>
    <row r="325" spans="1:45" s="4721" customFormat="1">
      <c r="A325" s="1135"/>
      <c r="C325" s="4671"/>
      <c r="D325" s="4672"/>
      <c r="E325" s="4673" t="s">
        <v>2031</v>
      </c>
      <c r="F325" s="4696"/>
      <c r="G325" s="4674"/>
      <c r="H325" s="4675"/>
      <c r="I325" s="4675"/>
      <c r="J325" s="4675"/>
      <c r="K325" s="4675"/>
      <c r="L325" s="4675"/>
      <c r="M325" s="4675"/>
      <c r="N325" s="4675"/>
      <c r="O325" s="4675"/>
      <c r="P325" s="4675"/>
      <c r="Q325" s="4675"/>
      <c r="R325" s="4675"/>
      <c r="S325" s="4675"/>
      <c r="T325" s="4675"/>
      <c r="U325" s="4675"/>
      <c r="V325" s="4675"/>
      <c r="W325" s="4675"/>
      <c r="X325" s="4675"/>
      <c r="Y325" s="4675"/>
      <c r="Z325" s="4675"/>
      <c r="AA325" s="4675"/>
      <c r="AB325" s="4675"/>
      <c r="AC325" s="4675"/>
      <c r="AD325" s="4675"/>
      <c r="AE325" s="4675"/>
      <c r="AF325" s="4675"/>
      <c r="AG325" s="4675"/>
      <c r="AH325" s="4675"/>
      <c r="AI325" s="4675"/>
      <c r="AJ325" s="4675"/>
      <c r="AK325" s="4730"/>
      <c r="AL325" s="4666">
        <f>IF(E325="","",COUNT($G$314:$AK$314)-AM325)</f>
        <v>0</v>
      </c>
      <c r="AM325" s="4667">
        <f>IF(E325="","",AR325+AS325)</f>
        <v>0</v>
      </c>
      <c r="AN325" s="4667">
        <f>IF(E325="","",COUNTIF(G325:AK325,"休"))</f>
        <v>0</v>
      </c>
      <c r="AO325" s="4668" t="str">
        <f>IF(E325="","",IFERROR(ROUND(AN325/AL325,3),""))</f>
        <v/>
      </c>
      <c r="AP325" s="4679"/>
      <c r="AQ325" s="4528"/>
      <c r="AR325" s="4670">
        <f>+COUNTIF(G325:AK325,"－")</f>
        <v>0</v>
      </c>
      <c r="AS325" s="4670">
        <f>+COUNTIF(G325:AK325,"外")</f>
        <v>0</v>
      </c>
    </row>
    <row r="326" spans="1:45" s="4721" customFormat="1">
      <c r="A326" s="1135"/>
      <c r="C326" s="4671"/>
      <c r="D326" s="4672"/>
      <c r="E326" s="4528"/>
      <c r="F326" s="4696"/>
      <c r="G326" s="4674"/>
      <c r="H326" s="4675"/>
      <c r="I326" s="4675"/>
      <c r="J326" s="4675"/>
      <c r="K326" s="4675"/>
      <c r="L326" s="4675"/>
      <c r="M326" s="4675"/>
      <c r="N326" s="4675"/>
      <c r="O326" s="4675"/>
      <c r="P326" s="4675"/>
      <c r="Q326" s="4675"/>
      <c r="R326" s="4675"/>
      <c r="S326" s="4675"/>
      <c r="T326" s="4675"/>
      <c r="U326" s="4675"/>
      <c r="V326" s="4675"/>
      <c r="W326" s="4675"/>
      <c r="X326" s="4675"/>
      <c r="Y326" s="4675"/>
      <c r="Z326" s="4675"/>
      <c r="AA326" s="4675"/>
      <c r="AB326" s="4675"/>
      <c r="AC326" s="4675"/>
      <c r="AD326" s="4675"/>
      <c r="AE326" s="4675"/>
      <c r="AF326" s="4675"/>
      <c r="AG326" s="4675"/>
      <c r="AH326" s="4675"/>
      <c r="AI326" s="4675"/>
      <c r="AJ326" s="4675"/>
      <c r="AK326" s="4730"/>
      <c r="AL326" s="4666" t="str">
        <f>IF(E326="","",COUNT($G$314:$AK$314)-AM326)</f>
        <v/>
      </c>
      <c r="AM326" s="4667" t="str">
        <f>IF(E326="","",AR326+AS326)</f>
        <v/>
      </c>
      <c r="AN326" s="4667" t="str">
        <f>IF(E326="","",COUNTIF(G326:AK326,"休"))</f>
        <v/>
      </c>
      <c r="AO326" s="4668" t="str">
        <f>IF(E326="","",IFERROR(ROUND(AN326/AL326,3),""))</f>
        <v/>
      </c>
      <c r="AP326" s="4679"/>
      <c r="AQ326" s="4528"/>
      <c r="AR326" s="4670">
        <f>+COUNTIF(G326:AK326,"－")</f>
        <v>0</v>
      </c>
      <c r="AS326" s="4670">
        <f>+COUNTIF(G326:AK326,"外")</f>
        <v>0</v>
      </c>
    </row>
    <row r="327" spans="1:45" s="4721" customFormat="1">
      <c r="A327" s="1135"/>
      <c r="C327" s="4671"/>
      <c r="D327" s="4682"/>
      <c r="E327" s="4697"/>
      <c r="F327" s="4698"/>
      <c r="G327" s="4757"/>
      <c r="H327" s="4738"/>
      <c r="I327" s="4738"/>
      <c r="J327" s="4738"/>
      <c r="K327" s="4738"/>
      <c r="L327" s="4738"/>
      <c r="M327" s="4738"/>
      <c r="N327" s="4738"/>
      <c r="O327" s="4738"/>
      <c r="P327" s="4738"/>
      <c r="Q327" s="4738"/>
      <c r="R327" s="4738"/>
      <c r="S327" s="4738"/>
      <c r="T327" s="4738"/>
      <c r="U327" s="4738"/>
      <c r="V327" s="4738"/>
      <c r="W327" s="4738"/>
      <c r="X327" s="4738"/>
      <c r="Y327" s="4738"/>
      <c r="Z327" s="4738"/>
      <c r="AA327" s="4738"/>
      <c r="AB327" s="4738"/>
      <c r="AC327" s="4738"/>
      <c r="AD327" s="4738"/>
      <c r="AE327" s="4738"/>
      <c r="AF327" s="4738"/>
      <c r="AG327" s="4738"/>
      <c r="AH327" s="4738"/>
      <c r="AI327" s="4738"/>
      <c r="AJ327" s="4738"/>
      <c r="AK327" s="4758"/>
      <c r="AL327" s="4666" t="str">
        <f>IF(E327="","",COUNT($G$314:$AK$314)-AM327)</f>
        <v/>
      </c>
      <c r="AM327" s="4667" t="str">
        <f>IF(E327="","",AR327+AS327)</f>
        <v/>
      </c>
      <c r="AN327" s="4667" t="str">
        <f>IF(E327="","",COUNTIF(G327:AK327,"休"))</f>
        <v/>
      </c>
      <c r="AO327" s="4668" t="str">
        <f>IF(E327="","",IFERROR(ROUND(AN327/AL327,3),""))</f>
        <v/>
      </c>
      <c r="AP327" s="4679"/>
      <c r="AQ327" s="4528"/>
      <c r="AR327" s="4670">
        <f>+COUNTIF(G327:AK327,"－")</f>
        <v>0</v>
      </c>
      <c r="AS327" s="4670">
        <f>+COUNTIF(G327:AK327,"外")</f>
        <v>0</v>
      </c>
    </row>
    <row r="328" spans="1:45" s="4721" customFormat="1" ht="15">
      <c r="A328" s="1135"/>
      <c r="C328" s="4671"/>
      <c r="D328" s="4660" t="s">
        <v>1915</v>
      </c>
      <c r="E328" s="4651" t="s">
        <v>2032</v>
      </c>
      <c r="F328" s="4700" t="s">
        <v>2019</v>
      </c>
      <c r="G328" s="4653" t="s">
        <v>233</v>
      </c>
      <c r="H328" s="4654" t="s">
        <v>233</v>
      </c>
      <c r="I328" s="4654" t="s">
        <v>233</v>
      </c>
      <c r="J328" s="4654" t="s">
        <v>233</v>
      </c>
      <c r="K328" s="4654" t="s">
        <v>233</v>
      </c>
      <c r="L328" s="4654" t="s">
        <v>233</v>
      </c>
      <c r="M328" s="4654" t="s">
        <v>233</v>
      </c>
      <c r="N328" s="4654" t="s">
        <v>233</v>
      </c>
      <c r="O328" s="4654" t="s">
        <v>233</v>
      </c>
      <c r="P328" s="4654" t="s">
        <v>233</v>
      </c>
      <c r="Q328" s="4654" t="s">
        <v>233</v>
      </c>
      <c r="R328" s="4654" t="s">
        <v>233</v>
      </c>
      <c r="S328" s="4654" t="s">
        <v>233</v>
      </c>
      <c r="T328" s="4654" t="s">
        <v>233</v>
      </c>
      <c r="U328" s="4654" t="s">
        <v>233</v>
      </c>
      <c r="V328" s="4654" t="s">
        <v>233</v>
      </c>
      <c r="W328" s="4654" t="s">
        <v>233</v>
      </c>
      <c r="X328" s="4654" t="s">
        <v>233</v>
      </c>
      <c r="Y328" s="4654" t="s">
        <v>233</v>
      </c>
      <c r="Z328" s="4654" t="s">
        <v>233</v>
      </c>
      <c r="AA328" s="4654" t="s">
        <v>233</v>
      </c>
      <c r="AB328" s="4654" t="s">
        <v>233</v>
      </c>
      <c r="AC328" s="4654" t="s">
        <v>233</v>
      </c>
      <c r="AD328" s="4654" t="s">
        <v>233</v>
      </c>
      <c r="AE328" s="4654" t="s">
        <v>233</v>
      </c>
      <c r="AF328" s="4654" t="s">
        <v>233</v>
      </c>
      <c r="AG328" s="4654" t="s">
        <v>233</v>
      </c>
      <c r="AH328" s="4654" t="s">
        <v>233</v>
      </c>
      <c r="AI328" s="4654" t="s">
        <v>233</v>
      </c>
      <c r="AJ328" s="4654" t="s">
        <v>233</v>
      </c>
      <c r="AK328" s="4754" t="s">
        <v>233</v>
      </c>
      <c r="AL328" s="4692"/>
      <c r="AM328" s="4670"/>
      <c r="AN328" s="4701"/>
      <c r="AO328" s="4694"/>
      <c r="AP328" s="4679"/>
      <c r="AQ328" s="4528"/>
      <c r="AR328" s="4532"/>
      <c r="AS328" s="4532"/>
    </row>
    <row r="329" spans="1:45" s="4721" customFormat="1">
      <c r="A329" s="1135"/>
      <c r="C329" s="4671"/>
      <c r="D329" s="4672"/>
      <c r="E329" s="4702" t="s">
        <v>2031</v>
      </c>
      <c r="F329" s="4662"/>
      <c r="G329" s="4737"/>
      <c r="H329" s="4687"/>
      <c r="I329" s="4687"/>
      <c r="J329" s="4687"/>
      <c r="K329" s="4687"/>
      <c r="L329" s="4687"/>
      <c r="M329" s="4687"/>
      <c r="N329" s="4687"/>
      <c r="O329" s="4687"/>
      <c r="P329" s="4687"/>
      <c r="Q329" s="4687"/>
      <c r="R329" s="4687"/>
      <c r="S329" s="4687"/>
      <c r="T329" s="4687"/>
      <c r="U329" s="4687"/>
      <c r="V329" s="4687"/>
      <c r="W329" s="4687"/>
      <c r="X329" s="4687"/>
      <c r="Y329" s="4687"/>
      <c r="Z329" s="4687"/>
      <c r="AA329" s="4687"/>
      <c r="AB329" s="4687"/>
      <c r="AC329" s="4687"/>
      <c r="AD329" s="4687"/>
      <c r="AE329" s="4687"/>
      <c r="AF329" s="4687"/>
      <c r="AG329" s="4687"/>
      <c r="AH329" s="4687"/>
      <c r="AI329" s="4687"/>
      <c r="AJ329" s="4687"/>
      <c r="AK329" s="4759"/>
      <c r="AL329" s="4666">
        <f>IF(E329="","",COUNT($G$314:$AK$314)-AM329)</f>
        <v>0</v>
      </c>
      <c r="AM329" s="4667">
        <f>IF(E329="","",AR329+AS329)</f>
        <v>0</v>
      </c>
      <c r="AN329" s="4667">
        <f>IF(E329="","",COUNTIF(G329:AK329,"休"))</f>
        <v>0</v>
      </c>
      <c r="AO329" s="4668" t="str">
        <f>IF(E329="","",IFERROR(ROUND(AN329/AL329,3),""))</f>
        <v/>
      </c>
      <c r="AP329" s="4679"/>
      <c r="AQ329" s="4528"/>
      <c r="AR329" s="4670">
        <f>+COUNTIF(G329:AK329,"－")</f>
        <v>0</v>
      </c>
      <c r="AS329" s="4670">
        <f>+COUNTIF(G329:AK329,"外")</f>
        <v>0</v>
      </c>
    </row>
    <row r="330" spans="1:45" s="4721" customFormat="1">
      <c r="A330" s="1135"/>
      <c r="C330" s="4671"/>
      <c r="D330" s="4672"/>
      <c r="E330" s="4528"/>
      <c r="F330" s="4696"/>
      <c r="G330" s="4674"/>
      <c r="H330" s="4675"/>
      <c r="I330" s="4675"/>
      <c r="J330" s="4675"/>
      <c r="K330" s="4675"/>
      <c r="L330" s="4675"/>
      <c r="M330" s="4675"/>
      <c r="N330" s="4675"/>
      <c r="O330" s="4675"/>
      <c r="P330" s="4675"/>
      <c r="Q330" s="4675"/>
      <c r="R330" s="4675"/>
      <c r="S330" s="4675"/>
      <c r="T330" s="4675"/>
      <c r="U330" s="4675"/>
      <c r="V330" s="4675"/>
      <c r="W330" s="4675"/>
      <c r="X330" s="4675"/>
      <c r="Y330" s="4675"/>
      <c r="Z330" s="4675"/>
      <c r="AA330" s="4675"/>
      <c r="AB330" s="4675"/>
      <c r="AC330" s="4675"/>
      <c r="AD330" s="4675"/>
      <c r="AE330" s="4675"/>
      <c r="AF330" s="4675"/>
      <c r="AG330" s="4675"/>
      <c r="AH330" s="4675"/>
      <c r="AI330" s="4675"/>
      <c r="AJ330" s="4675"/>
      <c r="AK330" s="4730"/>
      <c r="AL330" s="4666" t="str">
        <f>IF(E330="","",COUNT($G$314:$AK$314)-AM330)</f>
        <v/>
      </c>
      <c r="AM330" s="4667" t="str">
        <f>IF(E330="","",AR330+AS330)</f>
        <v/>
      </c>
      <c r="AN330" s="4667" t="str">
        <f>IF(E330="","",COUNTIF(G330:AK330,"休"))</f>
        <v/>
      </c>
      <c r="AO330" s="4668" t="str">
        <f>IF(E330="","",IFERROR(ROUND(AN330/AL330,3),""))</f>
        <v/>
      </c>
      <c r="AP330" s="4679"/>
      <c r="AQ330" s="4528"/>
      <c r="AR330" s="4670">
        <f>+COUNTIF(G330:AK330,"－")</f>
        <v>0</v>
      </c>
      <c r="AS330" s="4670">
        <f>+COUNTIF(G330:AK330,"外")</f>
        <v>0</v>
      </c>
    </row>
    <row r="331" spans="1:45" s="4721" customFormat="1">
      <c r="A331" s="1135"/>
      <c r="C331" s="4671"/>
      <c r="D331" s="4672"/>
      <c r="E331" s="4704"/>
      <c r="F331" s="4696"/>
      <c r="G331" s="4674"/>
      <c r="H331" s="4675"/>
      <c r="I331" s="4675"/>
      <c r="J331" s="4675"/>
      <c r="K331" s="4675"/>
      <c r="L331" s="4675"/>
      <c r="M331" s="4675"/>
      <c r="N331" s="4675"/>
      <c r="O331" s="4675"/>
      <c r="P331" s="4675"/>
      <c r="Q331" s="4675"/>
      <c r="R331" s="4675"/>
      <c r="S331" s="4675"/>
      <c r="T331" s="4675"/>
      <c r="U331" s="4675"/>
      <c r="V331" s="4675"/>
      <c r="W331" s="4675"/>
      <c r="X331" s="4675"/>
      <c r="Y331" s="4675"/>
      <c r="Z331" s="4675"/>
      <c r="AA331" s="4675"/>
      <c r="AB331" s="4675"/>
      <c r="AC331" s="4675"/>
      <c r="AD331" s="4675"/>
      <c r="AE331" s="4675"/>
      <c r="AF331" s="4675"/>
      <c r="AG331" s="4675"/>
      <c r="AH331" s="4675"/>
      <c r="AI331" s="4675"/>
      <c r="AJ331" s="4675"/>
      <c r="AK331" s="4730"/>
      <c r="AL331" s="4666" t="str">
        <f>IF(E331="","",COUNT($G$314:$AK$314)-AM331)</f>
        <v/>
      </c>
      <c r="AM331" s="4667" t="str">
        <f>IF(E331="","",AR331+AS331)</f>
        <v/>
      </c>
      <c r="AN331" s="4667" t="str">
        <f>IF(E331="","",COUNTIF(G331:AK331,"休"))</f>
        <v/>
      </c>
      <c r="AO331" s="4668" t="str">
        <f>IF(E331="","",IFERROR(ROUND(AN331/AL331,3),""))</f>
        <v/>
      </c>
      <c r="AP331" s="4679"/>
      <c r="AQ331" s="4528"/>
      <c r="AR331" s="4670">
        <f>+COUNTIF(G331:AK331,"－")</f>
        <v>0</v>
      </c>
      <c r="AS331" s="4670">
        <f>+COUNTIF(G331:AK331,"外")</f>
        <v>0</v>
      </c>
    </row>
    <row r="332" spans="1:45" s="4721" customFormat="1" ht="14.25" thickBot="1">
      <c r="A332" s="1135"/>
      <c r="C332" s="4681"/>
      <c r="D332" s="4682"/>
      <c r="E332" s="4697"/>
      <c r="F332" s="4698"/>
      <c r="G332" s="4757"/>
      <c r="H332" s="4738"/>
      <c r="I332" s="4738"/>
      <c r="J332" s="4738"/>
      <c r="K332" s="4738"/>
      <c r="L332" s="4738"/>
      <c r="M332" s="4738"/>
      <c r="N332" s="4738"/>
      <c r="O332" s="4738"/>
      <c r="P332" s="4738"/>
      <c r="Q332" s="4738"/>
      <c r="R332" s="4738"/>
      <c r="S332" s="4738"/>
      <c r="T332" s="4738"/>
      <c r="U332" s="4738"/>
      <c r="V332" s="4738"/>
      <c r="W332" s="4738"/>
      <c r="X332" s="4738"/>
      <c r="Y332" s="4738"/>
      <c r="Z332" s="4738"/>
      <c r="AA332" s="4738"/>
      <c r="AB332" s="4738"/>
      <c r="AC332" s="4738"/>
      <c r="AD332" s="4738"/>
      <c r="AE332" s="4738"/>
      <c r="AF332" s="4738"/>
      <c r="AG332" s="4738"/>
      <c r="AH332" s="4738"/>
      <c r="AI332" s="4738"/>
      <c r="AJ332" s="4738"/>
      <c r="AK332" s="4758"/>
      <c r="AL332" s="4707" t="str">
        <f>IF(E332="","",COUNT($G$314:$AK$314)-AM332)</f>
        <v/>
      </c>
      <c r="AM332" s="4689" t="str">
        <f>IF(E332="","",AR332+AS332)</f>
        <v/>
      </c>
      <c r="AN332" s="4689" t="str">
        <f>IF(E332="","",COUNTIF(G332:AK332,"休"))</f>
        <v/>
      </c>
      <c r="AO332" s="4668" t="str">
        <f>IF(E332="","",IFERROR(ROUND(AN332/AL332,3),""))</f>
        <v/>
      </c>
      <c r="AP332" s="4709"/>
      <c r="AQ332" s="4528"/>
      <c r="AR332" s="4670">
        <f>+COUNTIF(G332:AK332,"－")</f>
        <v>0</v>
      </c>
      <c r="AS332" s="4670">
        <f>+COUNTIF(G332:AK332,"外")</f>
        <v>0</v>
      </c>
    </row>
    <row r="333" spans="1:45" ht="14.25" thickBot="1">
      <c r="C333" s="4710"/>
      <c r="D333" s="4711"/>
      <c r="E333" s="4704"/>
      <c r="F333" s="4623"/>
      <c r="G333" s="4665"/>
      <c r="H333" s="4665"/>
      <c r="I333" s="4665"/>
      <c r="J333" s="4665"/>
      <c r="K333" s="4665"/>
      <c r="L333" s="4665"/>
      <c r="M333" s="4665"/>
      <c r="N333" s="4665"/>
      <c r="O333" s="4665"/>
      <c r="P333" s="4665"/>
      <c r="Q333" s="4665"/>
      <c r="R333" s="4665"/>
      <c r="S333" s="4665"/>
      <c r="T333" s="4665"/>
      <c r="U333" s="4665"/>
      <c r="V333" s="4665"/>
      <c r="W333" s="4665"/>
      <c r="X333" s="4665"/>
      <c r="Y333" s="4665"/>
      <c r="Z333" s="4665"/>
      <c r="AA333" s="4665"/>
      <c r="AB333" s="4665"/>
      <c r="AC333" s="4665"/>
      <c r="AD333" s="4665"/>
      <c r="AE333" s="4665"/>
      <c r="AF333" s="4665"/>
      <c r="AG333" s="4665"/>
      <c r="AH333" s="4665"/>
      <c r="AI333" s="4665"/>
      <c r="AJ333" s="4665"/>
      <c r="AK333" s="4665"/>
      <c r="AL333" s="4712"/>
      <c r="AM333" s="4713"/>
      <c r="AO333" s="4714" t="s">
        <v>2018</v>
      </c>
      <c r="AP333" s="4715" t="e">
        <f>IF(AP317&gt;=0.285,"OK","NG")</f>
        <v>#DIV/0!</v>
      </c>
      <c r="AR333" s="4713"/>
      <c r="AS333" s="4713"/>
    </row>
    <row r="334" spans="1:45">
      <c r="C334" s="4710"/>
      <c r="D334" s="4711"/>
      <c r="E334" s="4704"/>
      <c r="F334" s="4623"/>
      <c r="G334" s="4665"/>
      <c r="H334" s="4665"/>
      <c r="I334" s="4665"/>
      <c r="J334" s="4665"/>
      <c r="K334" s="4665"/>
      <c r="L334" s="4665"/>
      <c r="M334" s="4665"/>
      <c r="N334" s="4665"/>
      <c r="O334" s="4665"/>
      <c r="P334" s="4665"/>
      <c r="Q334" s="4665"/>
      <c r="R334" s="4665"/>
      <c r="S334" s="4665"/>
      <c r="T334" s="4665"/>
      <c r="U334" s="4665"/>
      <c r="V334" s="4665"/>
      <c r="W334" s="4665"/>
      <c r="X334" s="4665"/>
      <c r="Y334" s="4665"/>
      <c r="Z334" s="4665"/>
      <c r="AA334" s="4665"/>
      <c r="AB334" s="4665"/>
      <c r="AC334" s="4665"/>
      <c r="AD334" s="4665"/>
      <c r="AE334" s="4665"/>
      <c r="AF334" s="4665"/>
      <c r="AG334" s="4665"/>
      <c r="AH334" s="4665"/>
      <c r="AI334" s="4665"/>
      <c r="AJ334" s="4665"/>
      <c r="AK334" s="4665"/>
      <c r="AL334" s="4712"/>
      <c r="AM334" s="4713"/>
      <c r="AO334" s="4753"/>
      <c r="AP334" s="4668"/>
      <c r="AR334" s="4713"/>
      <c r="AS334" s="4713"/>
    </row>
    <row r="335" spans="1:45" hidden="1">
      <c r="G335" s="4529" t="e">
        <f>YEAR(G338)</f>
        <v>#VALUE!</v>
      </c>
      <c r="H335" s="4529" t="e">
        <f>MONTH(G338)</f>
        <v>#VALUE!</v>
      </c>
    </row>
    <row r="336" spans="1:45" ht="13.5" customHeight="1">
      <c r="C336" s="4624"/>
      <c r="D336" s="4625"/>
      <c r="E336" s="4626"/>
      <c r="F336" s="4717" t="s">
        <v>2022</v>
      </c>
      <c r="G336" s="4628" t="e">
        <f>G338</f>
        <v>#VALUE!</v>
      </c>
      <c r="H336" s="4629"/>
      <c r="I336" s="4629"/>
      <c r="J336" s="4629"/>
      <c r="K336" s="4629"/>
      <c r="L336" s="4629"/>
      <c r="M336" s="4629"/>
      <c r="N336" s="4629"/>
      <c r="O336" s="4629"/>
      <c r="P336" s="4629"/>
      <c r="Q336" s="4629"/>
      <c r="R336" s="4629"/>
      <c r="S336" s="4629"/>
      <c r="T336" s="4629"/>
      <c r="U336" s="4629"/>
      <c r="V336" s="4629"/>
      <c r="W336" s="4629"/>
      <c r="X336" s="4629"/>
      <c r="Y336" s="4629"/>
      <c r="Z336" s="4629"/>
      <c r="AA336" s="4629"/>
      <c r="AB336" s="4629"/>
      <c r="AC336" s="4629"/>
      <c r="AD336" s="4629"/>
      <c r="AE336" s="4629"/>
      <c r="AF336" s="4629"/>
      <c r="AG336" s="4629"/>
      <c r="AH336" s="4629"/>
      <c r="AI336" s="4629"/>
      <c r="AJ336" s="4629"/>
      <c r="AK336" s="4629"/>
      <c r="AL336" s="4739" t="s">
        <v>2045</v>
      </c>
      <c r="AM336" s="4740" t="s">
        <v>2044</v>
      </c>
      <c r="AN336" s="4741" t="s">
        <v>1920</v>
      </c>
      <c r="AO336" s="4553" t="s">
        <v>2043</v>
      </c>
      <c r="AP336" s="4551" t="s">
        <v>2042</v>
      </c>
      <c r="AR336" s="4631" t="s">
        <v>1950</v>
      </c>
      <c r="AS336" s="4631" t="s">
        <v>1951</v>
      </c>
    </row>
    <row r="337" spans="1:45" hidden="1">
      <c r="C337" s="4632"/>
      <c r="D337" s="4633"/>
      <c r="E337" s="4634"/>
      <c r="F337" s="4718"/>
      <c r="G337" s="4640" t="e">
        <f>DATE($G335,$H335,1)</f>
        <v>#VALUE!</v>
      </c>
      <c r="H337" s="4640" t="e">
        <f t="shared" ref="H337:AK337" si="121">G337+1</f>
        <v>#VALUE!</v>
      </c>
      <c r="I337" s="4640" t="e">
        <f t="shared" si="121"/>
        <v>#VALUE!</v>
      </c>
      <c r="J337" s="4640" t="e">
        <f t="shared" si="121"/>
        <v>#VALUE!</v>
      </c>
      <c r="K337" s="4640" t="e">
        <f t="shared" si="121"/>
        <v>#VALUE!</v>
      </c>
      <c r="L337" s="4640" t="e">
        <f t="shared" si="121"/>
        <v>#VALUE!</v>
      </c>
      <c r="M337" s="4640" t="e">
        <f t="shared" si="121"/>
        <v>#VALUE!</v>
      </c>
      <c r="N337" s="4640" t="e">
        <f t="shared" si="121"/>
        <v>#VALUE!</v>
      </c>
      <c r="O337" s="4640" t="e">
        <f t="shared" si="121"/>
        <v>#VALUE!</v>
      </c>
      <c r="P337" s="4640" t="e">
        <f t="shared" si="121"/>
        <v>#VALUE!</v>
      </c>
      <c r="Q337" s="4640" t="e">
        <f t="shared" si="121"/>
        <v>#VALUE!</v>
      </c>
      <c r="R337" s="4640" t="e">
        <f t="shared" si="121"/>
        <v>#VALUE!</v>
      </c>
      <c r="S337" s="4640" t="e">
        <f t="shared" si="121"/>
        <v>#VALUE!</v>
      </c>
      <c r="T337" s="4640" t="e">
        <f t="shared" si="121"/>
        <v>#VALUE!</v>
      </c>
      <c r="U337" s="4640" t="e">
        <f t="shared" si="121"/>
        <v>#VALUE!</v>
      </c>
      <c r="V337" s="4640" t="e">
        <f t="shared" si="121"/>
        <v>#VALUE!</v>
      </c>
      <c r="W337" s="4640" t="e">
        <f t="shared" si="121"/>
        <v>#VALUE!</v>
      </c>
      <c r="X337" s="4640" t="e">
        <f t="shared" si="121"/>
        <v>#VALUE!</v>
      </c>
      <c r="Y337" s="4640" t="e">
        <f t="shared" si="121"/>
        <v>#VALUE!</v>
      </c>
      <c r="Z337" s="4640" t="e">
        <f t="shared" si="121"/>
        <v>#VALUE!</v>
      </c>
      <c r="AA337" s="4640" t="e">
        <f t="shared" si="121"/>
        <v>#VALUE!</v>
      </c>
      <c r="AB337" s="4640" t="e">
        <f t="shared" si="121"/>
        <v>#VALUE!</v>
      </c>
      <c r="AC337" s="4640" t="e">
        <f t="shared" si="121"/>
        <v>#VALUE!</v>
      </c>
      <c r="AD337" s="4640" t="e">
        <f t="shared" si="121"/>
        <v>#VALUE!</v>
      </c>
      <c r="AE337" s="4640" t="e">
        <f t="shared" si="121"/>
        <v>#VALUE!</v>
      </c>
      <c r="AF337" s="4640" t="e">
        <f t="shared" si="121"/>
        <v>#VALUE!</v>
      </c>
      <c r="AG337" s="4640" t="e">
        <f t="shared" si="121"/>
        <v>#VALUE!</v>
      </c>
      <c r="AH337" s="4640" t="e">
        <f t="shared" si="121"/>
        <v>#VALUE!</v>
      </c>
      <c r="AI337" s="4640" t="e">
        <f t="shared" si="121"/>
        <v>#VALUE!</v>
      </c>
      <c r="AJ337" s="4640" t="e">
        <f t="shared" si="121"/>
        <v>#VALUE!</v>
      </c>
      <c r="AK337" s="4640" t="e">
        <f t="shared" si="121"/>
        <v>#VALUE!</v>
      </c>
      <c r="AL337" s="4742"/>
      <c r="AM337" s="4743"/>
      <c r="AN337" s="4744"/>
      <c r="AO337" s="4553"/>
      <c r="AP337" s="4551"/>
      <c r="AR337" s="4631"/>
      <c r="AS337" s="4631"/>
    </row>
    <row r="338" spans="1:45">
      <c r="C338" s="4632"/>
      <c r="D338" s="4633"/>
      <c r="E338" s="4634"/>
      <c r="F338" s="4719" t="s">
        <v>1655</v>
      </c>
      <c r="G338" s="4720" t="e">
        <f>IF(EDATE(G313,1)&gt;$G$7,"",EDATE(G313,1))</f>
        <v>#VALUE!</v>
      </c>
      <c r="H338" s="4640" t="e">
        <f t="shared" ref="H338:AK338" si="122">IF(H337&gt;$G$7,"",IF(G338=EOMONTH(DATE($G335,$H335,1),0),"",IF(G338="","",G338+1)))</f>
        <v>#VALUE!</v>
      </c>
      <c r="I338" s="4640" t="e">
        <f t="shared" si="122"/>
        <v>#VALUE!</v>
      </c>
      <c r="J338" s="4640" t="e">
        <f t="shared" si="122"/>
        <v>#VALUE!</v>
      </c>
      <c r="K338" s="4640" t="e">
        <f t="shared" si="122"/>
        <v>#VALUE!</v>
      </c>
      <c r="L338" s="4640" t="e">
        <f t="shared" si="122"/>
        <v>#VALUE!</v>
      </c>
      <c r="M338" s="4640" t="e">
        <f t="shared" si="122"/>
        <v>#VALUE!</v>
      </c>
      <c r="N338" s="4640" t="e">
        <f t="shared" si="122"/>
        <v>#VALUE!</v>
      </c>
      <c r="O338" s="4640" t="e">
        <f t="shared" si="122"/>
        <v>#VALUE!</v>
      </c>
      <c r="P338" s="4640" t="e">
        <f t="shared" si="122"/>
        <v>#VALUE!</v>
      </c>
      <c r="Q338" s="4640" t="e">
        <f t="shared" si="122"/>
        <v>#VALUE!</v>
      </c>
      <c r="R338" s="4640" t="e">
        <f t="shared" si="122"/>
        <v>#VALUE!</v>
      </c>
      <c r="S338" s="4640" t="e">
        <f t="shared" si="122"/>
        <v>#VALUE!</v>
      </c>
      <c r="T338" s="4640" t="e">
        <f t="shared" si="122"/>
        <v>#VALUE!</v>
      </c>
      <c r="U338" s="4640" t="e">
        <f t="shared" si="122"/>
        <v>#VALUE!</v>
      </c>
      <c r="V338" s="4640" t="e">
        <f t="shared" si="122"/>
        <v>#VALUE!</v>
      </c>
      <c r="W338" s="4640" t="e">
        <f t="shared" si="122"/>
        <v>#VALUE!</v>
      </c>
      <c r="X338" s="4640" t="e">
        <f t="shared" si="122"/>
        <v>#VALUE!</v>
      </c>
      <c r="Y338" s="4640" t="e">
        <f t="shared" si="122"/>
        <v>#VALUE!</v>
      </c>
      <c r="Z338" s="4640" t="e">
        <f t="shared" si="122"/>
        <v>#VALUE!</v>
      </c>
      <c r="AA338" s="4640" t="e">
        <f t="shared" si="122"/>
        <v>#VALUE!</v>
      </c>
      <c r="AB338" s="4640" t="e">
        <f t="shared" si="122"/>
        <v>#VALUE!</v>
      </c>
      <c r="AC338" s="4640" t="e">
        <f t="shared" si="122"/>
        <v>#VALUE!</v>
      </c>
      <c r="AD338" s="4640" t="e">
        <f t="shared" si="122"/>
        <v>#VALUE!</v>
      </c>
      <c r="AE338" s="4640" t="e">
        <f t="shared" si="122"/>
        <v>#VALUE!</v>
      </c>
      <c r="AF338" s="4640" t="e">
        <f t="shared" si="122"/>
        <v>#VALUE!</v>
      </c>
      <c r="AG338" s="4640" t="e">
        <f t="shared" si="122"/>
        <v>#VALUE!</v>
      </c>
      <c r="AH338" s="4640" t="e">
        <f t="shared" si="122"/>
        <v>#VALUE!</v>
      </c>
      <c r="AI338" s="4640" t="e">
        <f t="shared" si="122"/>
        <v>#VALUE!</v>
      </c>
      <c r="AJ338" s="4640" t="e">
        <f t="shared" si="122"/>
        <v>#VALUE!</v>
      </c>
      <c r="AK338" s="4640" t="e">
        <f t="shared" si="122"/>
        <v>#VALUE!</v>
      </c>
      <c r="AL338" s="4742"/>
      <c r="AM338" s="4743"/>
      <c r="AN338" s="4744"/>
      <c r="AO338" s="4553"/>
      <c r="AP338" s="4551"/>
      <c r="AR338" s="4631"/>
      <c r="AS338" s="4631"/>
    </row>
    <row r="339" spans="1:45" s="4721" customFormat="1">
      <c r="A339" s="1135"/>
      <c r="C339" s="4642"/>
      <c r="D339" s="4643"/>
      <c r="E339" s="4644"/>
      <c r="F339" s="4722" t="s">
        <v>1905</v>
      </c>
      <c r="G339" s="4723" t="str">
        <f t="shared" ref="G339:AK339" si="123">IFERROR(TEXT(WEEKDAY(+G338),"aaa"),"")</f>
        <v/>
      </c>
      <c r="H339" s="4723" t="str">
        <f t="shared" si="123"/>
        <v/>
      </c>
      <c r="I339" s="4723" t="str">
        <f t="shared" si="123"/>
        <v/>
      </c>
      <c r="J339" s="4723" t="str">
        <f t="shared" si="123"/>
        <v/>
      </c>
      <c r="K339" s="4723" t="str">
        <f t="shared" si="123"/>
        <v/>
      </c>
      <c r="L339" s="4723" t="str">
        <f t="shared" si="123"/>
        <v/>
      </c>
      <c r="M339" s="4723" t="str">
        <f t="shared" si="123"/>
        <v/>
      </c>
      <c r="N339" s="4723" t="str">
        <f t="shared" si="123"/>
        <v/>
      </c>
      <c r="O339" s="4723" t="str">
        <f t="shared" si="123"/>
        <v/>
      </c>
      <c r="P339" s="4723" t="str">
        <f t="shared" si="123"/>
        <v/>
      </c>
      <c r="Q339" s="4723" t="str">
        <f t="shared" si="123"/>
        <v/>
      </c>
      <c r="R339" s="4723" t="str">
        <f t="shared" si="123"/>
        <v/>
      </c>
      <c r="S339" s="4723" t="str">
        <f t="shared" si="123"/>
        <v/>
      </c>
      <c r="T339" s="4723" t="str">
        <f t="shared" si="123"/>
        <v/>
      </c>
      <c r="U339" s="4723" t="str">
        <f t="shared" si="123"/>
        <v/>
      </c>
      <c r="V339" s="4723" t="str">
        <f t="shared" si="123"/>
        <v/>
      </c>
      <c r="W339" s="4723" t="str">
        <f t="shared" si="123"/>
        <v/>
      </c>
      <c r="X339" s="4723" t="str">
        <f t="shared" si="123"/>
        <v/>
      </c>
      <c r="Y339" s="4723" t="str">
        <f t="shared" si="123"/>
        <v/>
      </c>
      <c r="Z339" s="4723" t="str">
        <f t="shared" si="123"/>
        <v/>
      </c>
      <c r="AA339" s="4723" t="str">
        <f t="shared" si="123"/>
        <v/>
      </c>
      <c r="AB339" s="4723" t="str">
        <f t="shared" si="123"/>
        <v/>
      </c>
      <c r="AC339" s="4723" t="str">
        <f t="shared" si="123"/>
        <v/>
      </c>
      <c r="AD339" s="4723" t="str">
        <f t="shared" si="123"/>
        <v/>
      </c>
      <c r="AE339" s="4723" t="str">
        <f t="shared" si="123"/>
        <v/>
      </c>
      <c r="AF339" s="4723" t="str">
        <f t="shared" si="123"/>
        <v/>
      </c>
      <c r="AG339" s="4723" t="str">
        <f t="shared" si="123"/>
        <v/>
      </c>
      <c r="AH339" s="4723" t="str">
        <f t="shared" si="123"/>
        <v/>
      </c>
      <c r="AI339" s="4723" t="str">
        <f t="shared" si="123"/>
        <v/>
      </c>
      <c r="AJ339" s="4723" t="str">
        <f t="shared" si="123"/>
        <v/>
      </c>
      <c r="AK339" s="4723" t="str">
        <f t="shared" si="123"/>
        <v/>
      </c>
      <c r="AL339" s="4742"/>
      <c r="AM339" s="4743"/>
      <c r="AN339" s="4744"/>
      <c r="AO339" s="4553"/>
      <c r="AP339" s="4551"/>
      <c r="AQ339" s="4528"/>
      <c r="AR339" s="4631"/>
      <c r="AS339" s="4631"/>
    </row>
    <row r="340" spans="1:45" s="4721" customFormat="1" ht="21" customHeight="1">
      <c r="A340" s="1135"/>
      <c r="C340" s="4724" t="s">
        <v>2041</v>
      </c>
      <c r="D340" s="4725" t="s">
        <v>2085</v>
      </c>
      <c r="E340" s="4651" t="s">
        <v>2032</v>
      </c>
      <c r="F340" s="4652" t="s">
        <v>2019</v>
      </c>
      <c r="G340" s="4653" t="s">
        <v>233</v>
      </c>
      <c r="H340" s="4654" t="s">
        <v>233</v>
      </c>
      <c r="I340" s="4654" t="s">
        <v>233</v>
      </c>
      <c r="J340" s="4654" t="s">
        <v>233</v>
      </c>
      <c r="K340" s="4654" t="s">
        <v>233</v>
      </c>
      <c r="L340" s="4654" t="s">
        <v>233</v>
      </c>
      <c r="M340" s="4654" t="s">
        <v>233</v>
      </c>
      <c r="N340" s="4654" t="s">
        <v>233</v>
      </c>
      <c r="O340" s="4654" t="s">
        <v>233</v>
      </c>
      <c r="P340" s="4654" t="s">
        <v>233</v>
      </c>
      <c r="Q340" s="4654" t="s">
        <v>233</v>
      </c>
      <c r="R340" s="4654" t="s">
        <v>233</v>
      </c>
      <c r="S340" s="4654" t="s">
        <v>233</v>
      </c>
      <c r="T340" s="4654" t="s">
        <v>233</v>
      </c>
      <c r="U340" s="4654" t="s">
        <v>233</v>
      </c>
      <c r="V340" s="4654" t="s">
        <v>233</v>
      </c>
      <c r="W340" s="4654" t="s">
        <v>233</v>
      </c>
      <c r="X340" s="4654" t="s">
        <v>233</v>
      </c>
      <c r="Y340" s="4654" t="s">
        <v>233</v>
      </c>
      <c r="Z340" s="4654" t="s">
        <v>233</v>
      </c>
      <c r="AA340" s="4654" t="s">
        <v>233</v>
      </c>
      <c r="AB340" s="4654" t="s">
        <v>233</v>
      </c>
      <c r="AC340" s="4654" t="s">
        <v>233</v>
      </c>
      <c r="AD340" s="4654" t="s">
        <v>233</v>
      </c>
      <c r="AE340" s="4654" t="s">
        <v>233</v>
      </c>
      <c r="AF340" s="4654" t="s">
        <v>233</v>
      </c>
      <c r="AG340" s="4654" t="s">
        <v>233</v>
      </c>
      <c r="AH340" s="4654" t="s">
        <v>233</v>
      </c>
      <c r="AI340" s="4654" t="s">
        <v>233</v>
      </c>
      <c r="AJ340" s="4654" t="s">
        <v>233</v>
      </c>
      <c r="AK340" s="4754" t="s">
        <v>233</v>
      </c>
      <c r="AL340" s="4745"/>
      <c r="AM340" s="4746"/>
      <c r="AN340" s="4747"/>
      <c r="AO340" s="4656" t="s">
        <v>1948</v>
      </c>
      <c r="AP340" s="4655" t="s">
        <v>1949</v>
      </c>
      <c r="AQ340" s="4528"/>
      <c r="AR340" s="4657"/>
      <c r="AS340" s="4657"/>
    </row>
    <row r="341" spans="1:45" s="4721" customFormat="1" ht="13.5" customHeight="1">
      <c r="A341" s="1135"/>
      <c r="C341" s="4659" t="s">
        <v>1919</v>
      </c>
      <c r="D341" s="4660" t="s">
        <v>1918</v>
      </c>
      <c r="E341" s="4661" t="s">
        <v>2033</v>
      </c>
      <c r="F341" s="4662"/>
      <c r="G341" s="4755"/>
      <c r="H341" s="4733"/>
      <c r="I341" s="4733"/>
      <c r="J341" s="4733"/>
      <c r="K341" s="4733"/>
      <c r="L341" s="4733"/>
      <c r="M341" s="4733"/>
      <c r="N341" s="4733"/>
      <c r="O341" s="4733"/>
      <c r="P341" s="4733"/>
      <c r="Q341" s="4733"/>
      <c r="R341" s="4733"/>
      <c r="S341" s="4733"/>
      <c r="T341" s="4733"/>
      <c r="U341" s="4733"/>
      <c r="V341" s="4733"/>
      <c r="W341" s="4733"/>
      <c r="X341" s="4733"/>
      <c r="Y341" s="4733"/>
      <c r="Z341" s="4733"/>
      <c r="AA341" s="4733"/>
      <c r="AB341" s="4733"/>
      <c r="AC341" s="4733"/>
      <c r="AD341" s="4733"/>
      <c r="AE341" s="4733"/>
      <c r="AF341" s="4733"/>
      <c r="AG341" s="4733"/>
      <c r="AH341" s="4733"/>
      <c r="AI341" s="4733"/>
      <c r="AJ341" s="4733"/>
      <c r="AK341" s="4756"/>
      <c r="AL341" s="4666">
        <f t="shared" ref="AL341:AL346" si="124">IF(E341="","",COUNT($G$338:$AK$338)-AM341)</f>
        <v>0</v>
      </c>
      <c r="AM341" s="4667">
        <f t="shared" ref="AM341:AM346" si="125">IF(E341="","",AR341+AS341)</f>
        <v>0</v>
      </c>
      <c r="AN341" s="4667">
        <f t="shared" ref="AN341:AN346" si="126">IF(E341="","",COUNTIF(G341:AK341,"休"))</f>
        <v>0</v>
      </c>
      <c r="AO341" s="4668" t="str">
        <f t="shared" ref="AO341:AO346" si="127">IF(E341="","",IFERROR(ROUND(AN341/AL341,3),""))</f>
        <v/>
      </c>
      <c r="AP341" s="4669" t="e">
        <f>ROUND(AVERAGE(AO341:AO356),3)</f>
        <v>#DIV/0!</v>
      </c>
      <c r="AQ341" s="4528"/>
      <c r="AR341" s="4670">
        <f t="shared" ref="AR341:AR346" si="128">+COUNTIF(G341:AK341,"－")</f>
        <v>0</v>
      </c>
      <c r="AS341" s="4670">
        <f t="shared" ref="AS341:AS346" si="129">+COUNTIF(G341:AK341,"外")</f>
        <v>0</v>
      </c>
    </row>
    <row r="342" spans="1:45" s="4721" customFormat="1" ht="13.5" customHeight="1">
      <c r="A342" s="1135"/>
      <c r="C342" s="4671"/>
      <c r="D342" s="4672"/>
      <c r="E342" s="4673" t="s">
        <v>2031</v>
      </c>
      <c r="F342" s="4662"/>
      <c r="G342" s="4674"/>
      <c r="H342" s="4675"/>
      <c r="I342" s="4675"/>
      <c r="J342" s="4675"/>
      <c r="K342" s="4675"/>
      <c r="L342" s="4675"/>
      <c r="M342" s="4675"/>
      <c r="N342" s="4675"/>
      <c r="O342" s="4675"/>
      <c r="P342" s="4675"/>
      <c r="Q342" s="4675"/>
      <c r="R342" s="4675"/>
      <c r="S342" s="4675"/>
      <c r="T342" s="4675"/>
      <c r="U342" s="4675"/>
      <c r="V342" s="4675"/>
      <c r="W342" s="4675"/>
      <c r="X342" s="4675"/>
      <c r="Y342" s="4675"/>
      <c r="Z342" s="4675"/>
      <c r="AA342" s="4675"/>
      <c r="AB342" s="4675"/>
      <c r="AC342" s="4675"/>
      <c r="AD342" s="4675"/>
      <c r="AE342" s="4675"/>
      <c r="AF342" s="4675"/>
      <c r="AG342" s="4675"/>
      <c r="AH342" s="4675"/>
      <c r="AI342" s="4675"/>
      <c r="AJ342" s="4675"/>
      <c r="AK342" s="4730"/>
      <c r="AL342" s="4666">
        <f t="shared" si="124"/>
        <v>0</v>
      </c>
      <c r="AM342" s="4667">
        <f t="shared" si="125"/>
        <v>0</v>
      </c>
      <c r="AN342" s="4667">
        <f t="shared" si="126"/>
        <v>0</v>
      </c>
      <c r="AO342" s="4668" t="str">
        <f t="shared" si="127"/>
        <v/>
      </c>
      <c r="AP342" s="4679"/>
      <c r="AQ342" s="4528"/>
      <c r="AR342" s="4670">
        <f t="shared" si="128"/>
        <v>0</v>
      </c>
      <c r="AS342" s="4670">
        <f t="shared" si="129"/>
        <v>0</v>
      </c>
    </row>
    <row r="343" spans="1:45" s="4721" customFormat="1">
      <c r="A343" s="1135"/>
      <c r="C343" s="4671"/>
      <c r="D343" s="4672"/>
      <c r="E343" s="4673" t="s">
        <v>2038</v>
      </c>
      <c r="F343" s="4662"/>
      <c r="G343" s="4674"/>
      <c r="H343" s="4675"/>
      <c r="I343" s="4675"/>
      <c r="J343" s="4675"/>
      <c r="K343" s="4675"/>
      <c r="L343" s="4675"/>
      <c r="M343" s="4675"/>
      <c r="N343" s="4675"/>
      <c r="O343" s="4675"/>
      <c r="P343" s="4675"/>
      <c r="Q343" s="4675"/>
      <c r="R343" s="4675"/>
      <c r="S343" s="4675"/>
      <c r="T343" s="4675"/>
      <c r="U343" s="4675"/>
      <c r="V343" s="4675"/>
      <c r="W343" s="4675"/>
      <c r="X343" s="4675"/>
      <c r="Y343" s="4675"/>
      <c r="Z343" s="4675"/>
      <c r="AA343" s="4675"/>
      <c r="AB343" s="4675"/>
      <c r="AC343" s="4675"/>
      <c r="AD343" s="4675"/>
      <c r="AE343" s="4675"/>
      <c r="AF343" s="4675"/>
      <c r="AG343" s="4675"/>
      <c r="AH343" s="4675"/>
      <c r="AI343" s="4675"/>
      <c r="AJ343" s="4675"/>
      <c r="AK343" s="4730"/>
      <c r="AL343" s="4666">
        <f t="shared" si="124"/>
        <v>0</v>
      </c>
      <c r="AM343" s="4667">
        <f t="shared" si="125"/>
        <v>0</v>
      </c>
      <c r="AN343" s="4667">
        <f t="shared" si="126"/>
        <v>0</v>
      </c>
      <c r="AO343" s="4668" t="str">
        <f t="shared" si="127"/>
        <v/>
      </c>
      <c r="AP343" s="4679"/>
      <c r="AQ343" s="4528"/>
      <c r="AR343" s="4670">
        <f t="shared" si="128"/>
        <v>0</v>
      </c>
      <c r="AS343" s="4670">
        <f t="shared" si="129"/>
        <v>0</v>
      </c>
    </row>
    <row r="344" spans="1:45" s="4721" customFormat="1">
      <c r="A344" s="1135"/>
      <c r="C344" s="4671"/>
      <c r="D344" s="4672"/>
      <c r="E344" s="4673" t="s">
        <v>2037</v>
      </c>
      <c r="F344" s="4680"/>
      <c r="G344" s="4674"/>
      <c r="H344" s="4675"/>
      <c r="I344" s="4675"/>
      <c r="J344" s="4675"/>
      <c r="K344" s="4675"/>
      <c r="L344" s="4675"/>
      <c r="M344" s="4675"/>
      <c r="N344" s="4675"/>
      <c r="O344" s="4675"/>
      <c r="P344" s="4675"/>
      <c r="Q344" s="4675"/>
      <c r="R344" s="4675"/>
      <c r="S344" s="4675"/>
      <c r="T344" s="4675"/>
      <c r="U344" s="4675"/>
      <c r="V344" s="4675"/>
      <c r="W344" s="4675"/>
      <c r="X344" s="4675"/>
      <c r="Y344" s="4675"/>
      <c r="Z344" s="4675"/>
      <c r="AA344" s="4675"/>
      <c r="AB344" s="4675"/>
      <c r="AC344" s="4675"/>
      <c r="AD344" s="4675"/>
      <c r="AE344" s="4675"/>
      <c r="AF344" s="4675"/>
      <c r="AG344" s="4675"/>
      <c r="AH344" s="4675"/>
      <c r="AI344" s="4675"/>
      <c r="AJ344" s="4675"/>
      <c r="AK344" s="4730"/>
      <c r="AL344" s="4666">
        <f t="shared" si="124"/>
        <v>0</v>
      </c>
      <c r="AM344" s="4667">
        <f t="shared" si="125"/>
        <v>0</v>
      </c>
      <c r="AN344" s="4667">
        <f t="shared" si="126"/>
        <v>0</v>
      </c>
      <c r="AO344" s="4668" t="str">
        <f t="shared" si="127"/>
        <v/>
      </c>
      <c r="AP344" s="4679"/>
      <c r="AQ344" s="4528"/>
      <c r="AR344" s="4670">
        <f t="shared" si="128"/>
        <v>0</v>
      </c>
      <c r="AS344" s="4670">
        <f t="shared" si="129"/>
        <v>0</v>
      </c>
    </row>
    <row r="345" spans="1:45" s="4721" customFormat="1">
      <c r="A345" s="1135"/>
      <c r="C345" s="4671"/>
      <c r="D345" s="4672"/>
      <c r="E345" s="4673" t="s">
        <v>2036</v>
      </c>
      <c r="F345" s="4662"/>
      <c r="G345" s="4674"/>
      <c r="H345" s="4675"/>
      <c r="I345" s="4675"/>
      <c r="J345" s="4675"/>
      <c r="K345" s="4675"/>
      <c r="L345" s="4675"/>
      <c r="M345" s="4675"/>
      <c r="N345" s="4675"/>
      <c r="O345" s="4675"/>
      <c r="P345" s="4675"/>
      <c r="Q345" s="4675"/>
      <c r="R345" s="4675"/>
      <c r="S345" s="4675"/>
      <c r="T345" s="4675"/>
      <c r="U345" s="4675"/>
      <c r="V345" s="4675"/>
      <c r="W345" s="4675"/>
      <c r="X345" s="4675"/>
      <c r="Y345" s="4675"/>
      <c r="Z345" s="4675"/>
      <c r="AA345" s="4675"/>
      <c r="AB345" s="4675"/>
      <c r="AC345" s="4675"/>
      <c r="AD345" s="4675"/>
      <c r="AE345" s="4675"/>
      <c r="AF345" s="4675"/>
      <c r="AG345" s="4675"/>
      <c r="AH345" s="4675"/>
      <c r="AI345" s="4675"/>
      <c r="AJ345" s="4675"/>
      <c r="AK345" s="4730"/>
      <c r="AL345" s="4666">
        <f t="shared" si="124"/>
        <v>0</v>
      </c>
      <c r="AM345" s="4667">
        <f t="shared" si="125"/>
        <v>0</v>
      </c>
      <c r="AN345" s="4667">
        <f t="shared" si="126"/>
        <v>0</v>
      </c>
      <c r="AO345" s="4668" t="str">
        <f t="shared" si="127"/>
        <v/>
      </c>
      <c r="AP345" s="4679"/>
      <c r="AQ345" s="4528"/>
      <c r="AR345" s="4670">
        <f t="shared" si="128"/>
        <v>0</v>
      </c>
      <c r="AS345" s="4670">
        <f t="shared" si="129"/>
        <v>0</v>
      </c>
    </row>
    <row r="346" spans="1:45" s="4721" customFormat="1">
      <c r="A346" s="1135"/>
      <c r="C346" s="4681"/>
      <c r="D346" s="4682"/>
      <c r="E346" s="4683">
        <f>F$29</f>
        <v>0</v>
      </c>
      <c r="F346" s="4684"/>
      <c r="G346" s="4757"/>
      <c r="H346" s="4738"/>
      <c r="I346" s="4738"/>
      <c r="J346" s="4738"/>
      <c r="K346" s="4738"/>
      <c r="L346" s="4738"/>
      <c r="M346" s="4738"/>
      <c r="N346" s="4738"/>
      <c r="O346" s="4738"/>
      <c r="P346" s="4738"/>
      <c r="Q346" s="4738"/>
      <c r="R346" s="4738"/>
      <c r="S346" s="4738"/>
      <c r="T346" s="4738"/>
      <c r="U346" s="4738"/>
      <c r="V346" s="4738"/>
      <c r="W346" s="4738"/>
      <c r="X346" s="4738"/>
      <c r="Y346" s="4738"/>
      <c r="Z346" s="4738"/>
      <c r="AA346" s="4738"/>
      <c r="AB346" s="4738"/>
      <c r="AC346" s="4738"/>
      <c r="AD346" s="4738"/>
      <c r="AE346" s="4738"/>
      <c r="AF346" s="4738"/>
      <c r="AG346" s="4738"/>
      <c r="AH346" s="4738"/>
      <c r="AI346" s="4738"/>
      <c r="AJ346" s="4738"/>
      <c r="AK346" s="4758"/>
      <c r="AL346" s="4666">
        <f t="shared" si="124"/>
        <v>0</v>
      </c>
      <c r="AM346" s="4667">
        <f t="shared" si="125"/>
        <v>0</v>
      </c>
      <c r="AN346" s="4689">
        <f t="shared" si="126"/>
        <v>0</v>
      </c>
      <c r="AO346" s="4668" t="str">
        <f t="shared" si="127"/>
        <v/>
      </c>
      <c r="AP346" s="4679"/>
      <c r="AQ346" s="4528"/>
      <c r="AR346" s="4670">
        <f t="shared" si="128"/>
        <v>0</v>
      </c>
      <c r="AS346" s="4670">
        <f t="shared" si="129"/>
        <v>0</v>
      </c>
    </row>
    <row r="347" spans="1:45" s="4721" customFormat="1" ht="15">
      <c r="A347" s="1135"/>
      <c r="C347" s="4659" t="s">
        <v>1917</v>
      </c>
      <c r="D347" s="4660" t="s">
        <v>1916</v>
      </c>
      <c r="E347" s="4651" t="s">
        <v>2032</v>
      </c>
      <c r="F347" s="4690" t="s">
        <v>2019</v>
      </c>
      <c r="G347" s="4653" t="s">
        <v>1921</v>
      </c>
      <c r="H347" s="4654" t="s">
        <v>1921</v>
      </c>
      <c r="I347" s="4654" t="s">
        <v>1921</v>
      </c>
      <c r="J347" s="4654" t="s">
        <v>1921</v>
      </c>
      <c r="K347" s="4654" t="s">
        <v>1921</v>
      </c>
      <c r="L347" s="4654" t="s">
        <v>1921</v>
      </c>
      <c r="M347" s="4654" t="s">
        <v>1921</v>
      </c>
      <c r="N347" s="4654" t="s">
        <v>1921</v>
      </c>
      <c r="O347" s="4654" t="s">
        <v>1921</v>
      </c>
      <c r="P347" s="4654" t="s">
        <v>1921</v>
      </c>
      <c r="Q347" s="4654" t="s">
        <v>1921</v>
      </c>
      <c r="R347" s="4654" t="s">
        <v>2083</v>
      </c>
      <c r="S347" s="4654" t="s">
        <v>1921</v>
      </c>
      <c r="T347" s="4654" t="s">
        <v>1921</v>
      </c>
      <c r="U347" s="4654" t="s">
        <v>1921</v>
      </c>
      <c r="V347" s="4654" t="s">
        <v>2083</v>
      </c>
      <c r="W347" s="4654" t="s">
        <v>2083</v>
      </c>
      <c r="X347" s="4654" t="s">
        <v>2083</v>
      </c>
      <c r="Y347" s="4654" t="s">
        <v>1921</v>
      </c>
      <c r="Z347" s="4654" t="s">
        <v>1921</v>
      </c>
      <c r="AA347" s="4654" t="s">
        <v>2083</v>
      </c>
      <c r="AB347" s="4654" t="s">
        <v>1921</v>
      </c>
      <c r="AC347" s="4654" t="s">
        <v>1921</v>
      </c>
      <c r="AD347" s="4654" t="s">
        <v>2083</v>
      </c>
      <c r="AE347" s="4654" t="s">
        <v>1921</v>
      </c>
      <c r="AF347" s="4654" t="s">
        <v>1921</v>
      </c>
      <c r="AG347" s="4654" t="s">
        <v>1921</v>
      </c>
      <c r="AH347" s="4654" t="s">
        <v>1921</v>
      </c>
      <c r="AI347" s="4654" t="s">
        <v>1921</v>
      </c>
      <c r="AJ347" s="4654" t="s">
        <v>2083</v>
      </c>
      <c r="AK347" s="4754" t="s">
        <v>1921</v>
      </c>
      <c r="AL347" s="4692"/>
      <c r="AM347" s="4670"/>
      <c r="AN347" s="4693"/>
      <c r="AO347" s="4694"/>
      <c r="AP347" s="4679"/>
      <c r="AQ347" s="4528"/>
      <c r="AR347" s="4532"/>
      <c r="AS347" s="4532"/>
    </row>
    <row r="348" spans="1:45" s="4721" customFormat="1">
      <c r="A348" s="1135"/>
      <c r="C348" s="4671"/>
      <c r="D348" s="4672"/>
      <c r="E348" s="4695" t="s">
        <v>2033</v>
      </c>
      <c r="F348" s="4662"/>
      <c r="G348" s="4737"/>
      <c r="H348" s="4687"/>
      <c r="I348" s="4687"/>
      <c r="J348" s="4687"/>
      <c r="K348" s="4687"/>
      <c r="L348" s="4687"/>
      <c r="M348" s="4687"/>
      <c r="N348" s="4687"/>
      <c r="O348" s="4687"/>
      <c r="P348" s="4687"/>
      <c r="Q348" s="4687"/>
      <c r="R348" s="4687"/>
      <c r="S348" s="4687"/>
      <c r="T348" s="4687"/>
      <c r="U348" s="4687"/>
      <c r="V348" s="4687"/>
      <c r="W348" s="4687"/>
      <c r="X348" s="4687"/>
      <c r="Y348" s="4687"/>
      <c r="Z348" s="4687"/>
      <c r="AA348" s="4687"/>
      <c r="AB348" s="4687"/>
      <c r="AC348" s="4687"/>
      <c r="AD348" s="4687"/>
      <c r="AE348" s="4687"/>
      <c r="AF348" s="4687"/>
      <c r="AG348" s="4687"/>
      <c r="AH348" s="4687"/>
      <c r="AI348" s="4687"/>
      <c r="AJ348" s="4687"/>
      <c r="AK348" s="4759"/>
      <c r="AL348" s="4666">
        <f>IF(E348="","",COUNT($G$338:$AK$338)-AM348)</f>
        <v>0</v>
      </c>
      <c r="AM348" s="4667">
        <f>IF(E348="","",AR348+AS348)</f>
        <v>0</v>
      </c>
      <c r="AN348" s="4667">
        <f>IF(E348="","",COUNTIF(G348:AK348,"休"))</f>
        <v>0</v>
      </c>
      <c r="AO348" s="4668" t="str">
        <f>IF(E348="","",IFERROR(ROUND(AN348/AL348,3),""))</f>
        <v/>
      </c>
      <c r="AP348" s="4679"/>
      <c r="AQ348" s="4528"/>
      <c r="AR348" s="4670">
        <f>+COUNTIF(G348:AK348,"－")</f>
        <v>0</v>
      </c>
      <c r="AS348" s="4670">
        <f>+COUNTIF(G348:AK348,"外")</f>
        <v>0</v>
      </c>
    </row>
    <row r="349" spans="1:45" s="4721" customFormat="1">
      <c r="A349" s="1135"/>
      <c r="C349" s="4671"/>
      <c r="D349" s="4672"/>
      <c r="E349" s="4673" t="s">
        <v>2031</v>
      </c>
      <c r="F349" s="4696"/>
      <c r="G349" s="4674"/>
      <c r="H349" s="4675"/>
      <c r="I349" s="4675"/>
      <c r="J349" s="4675"/>
      <c r="K349" s="4675"/>
      <c r="L349" s="4675"/>
      <c r="M349" s="4675"/>
      <c r="N349" s="4675"/>
      <c r="O349" s="4675"/>
      <c r="P349" s="4675"/>
      <c r="Q349" s="4675"/>
      <c r="R349" s="4675"/>
      <c r="S349" s="4675"/>
      <c r="T349" s="4675"/>
      <c r="U349" s="4675"/>
      <c r="V349" s="4675"/>
      <c r="W349" s="4675"/>
      <c r="X349" s="4675"/>
      <c r="Y349" s="4675"/>
      <c r="Z349" s="4675"/>
      <c r="AA349" s="4675"/>
      <c r="AB349" s="4675"/>
      <c r="AC349" s="4675"/>
      <c r="AD349" s="4675"/>
      <c r="AE349" s="4675"/>
      <c r="AF349" s="4675"/>
      <c r="AG349" s="4675"/>
      <c r="AH349" s="4675"/>
      <c r="AI349" s="4675"/>
      <c r="AJ349" s="4675"/>
      <c r="AK349" s="4730"/>
      <c r="AL349" s="4666">
        <f>IF(E349="","",COUNT($G$338:$AK$338)-AM349)</f>
        <v>0</v>
      </c>
      <c r="AM349" s="4667">
        <f>IF(E349="","",AR349+AS349)</f>
        <v>0</v>
      </c>
      <c r="AN349" s="4667">
        <f>IF(E349="","",COUNTIF(G349:AK349,"休"))</f>
        <v>0</v>
      </c>
      <c r="AO349" s="4668" t="str">
        <f>IF(E349="","",IFERROR(ROUND(AN349/AL349,3),""))</f>
        <v/>
      </c>
      <c r="AP349" s="4679"/>
      <c r="AQ349" s="4528"/>
      <c r="AR349" s="4670">
        <f>+COUNTIF(G349:AK349,"－")</f>
        <v>0</v>
      </c>
      <c r="AS349" s="4670">
        <f>+COUNTIF(G349:AK349,"外")</f>
        <v>0</v>
      </c>
    </row>
    <row r="350" spans="1:45" s="4721" customFormat="1">
      <c r="A350" s="1135"/>
      <c r="C350" s="4671"/>
      <c r="D350" s="4672"/>
      <c r="E350" s="4528"/>
      <c r="F350" s="4696"/>
      <c r="G350" s="4674"/>
      <c r="H350" s="4675"/>
      <c r="I350" s="4675"/>
      <c r="J350" s="4675"/>
      <c r="K350" s="4675"/>
      <c r="L350" s="4675"/>
      <c r="M350" s="4675"/>
      <c r="N350" s="4675"/>
      <c r="O350" s="4675"/>
      <c r="P350" s="4675"/>
      <c r="Q350" s="4675"/>
      <c r="R350" s="4675"/>
      <c r="S350" s="4675"/>
      <c r="T350" s="4675"/>
      <c r="U350" s="4675"/>
      <c r="V350" s="4675"/>
      <c r="W350" s="4675"/>
      <c r="X350" s="4675"/>
      <c r="Y350" s="4675"/>
      <c r="Z350" s="4675"/>
      <c r="AA350" s="4675"/>
      <c r="AB350" s="4675"/>
      <c r="AC350" s="4675"/>
      <c r="AD350" s="4675"/>
      <c r="AE350" s="4675"/>
      <c r="AF350" s="4675"/>
      <c r="AG350" s="4675"/>
      <c r="AH350" s="4675"/>
      <c r="AI350" s="4675"/>
      <c r="AJ350" s="4675"/>
      <c r="AK350" s="4730"/>
      <c r="AL350" s="4666" t="str">
        <f>IF(E350="","",COUNT($G$338:$AK$338)-AM350)</f>
        <v/>
      </c>
      <c r="AM350" s="4667" t="str">
        <f>IF(E350="","",AR350+AS350)</f>
        <v/>
      </c>
      <c r="AN350" s="4667" t="str">
        <f>IF(E350="","",COUNTIF(G350:AK350,"休"))</f>
        <v/>
      </c>
      <c r="AO350" s="4668" t="str">
        <f>IF(E350="","",IFERROR(ROUND(AN350/AL350,3),""))</f>
        <v/>
      </c>
      <c r="AP350" s="4679"/>
      <c r="AQ350" s="4528"/>
      <c r="AR350" s="4670">
        <f>+COUNTIF(G350:AK350,"－")</f>
        <v>0</v>
      </c>
      <c r="AS350" s="4670">
        <f>+COUNTIF(G350:AK350,"外")</f>
        <v>0</v>
      </c>
    </row>
    <row r="351" spans="1:45" s="4721" customFormat="1">
      <c r="A351" s="1135"/>
      <c r="C351" s="4671"/>
      <c r="D351" s="4682"/>
      <c r="E351" s="4697"/>
      <c r="F351" s="4698"/>
      <c r="G351" s="4757"/>
      <c r="H351" s="4738"/>
      <c r="I351" s="4738"/>
      <c r="J351" s="4738"/>
      <c r="K351" s="4738"/>
      <c r="L351" s="4738"/>
      <c r="M351" s="4738"/>
      <c r="N351" s="4738"/>
      <c r="O351" s="4738"/>
      <c r="P351" s="4738"/>
      <c r="Q351" s="4738"/>
      <c r="R351" s="4738"/>
      <c r="S351" s="4738"/>
      <c r="T351" s="4738"/>
      <c r="U351" s="4738"/>
      <c r="V351" s="4738"/>
      <c r="W351" s="4738"/>
      <c r="X351" s="4738"/>
      <c r="Y351" s="4738"/>
      <c r="Z351" s="4738"/>
      <c r="AA351" s="4738"/>
      <c r="AB351" s="4738"/>
      <c r="AC351" s="4738"/>
      <c r="AD351" s="4738"/>
      <c r="AE351" s="4738"/>
      <c r="AF351" s="4738"/>
      <c r="AG351" s="4738"/>
      <c r="AH351" s="4738"/>
      <c r="AI351" s="4738"/>
      <c r="AJ351" s="4738"/>
      <c r="AK351" s="4758"/>
      <c r="AL351" s="4666" t="str">
        <f>IF(E351="","",COUNT($G$338:$AK$338)-AM351)</f>
        <v/>
      </c>
      <c r="AM351" s="4667" t="str">
        <f>IF(E351="","",AR351+AS351)</f>
        <v/>
      </c>
      <c r="AN351" s="4667" t="str">
        <f>IF(E351="","",COUNTIF(G351:AK351,"休"))</f>
        <v/>
      </c>
      <c r="AO351" s="4668" t="str">
        <f>IF(E351="","",IFERROR(ROUND(AN351/AL351,3),""))</f>
        <v/>
      </c>
      <c r="AP351" s="4679"/>
      <c r="AQ351" s="4528"/>
      <c r="AR351" s="4670">
        <f>+COUNTIF(G351:AK351,"－")</f>
        <v>0</v>
      </c>
      <c r="AS351" s="4670">
        <f>+COUNTIF(G351:AK351,"外")</f>
        <v>0</v>
      </c>
    </row>
    <row r="352" spans="1:45" s="4721" customFormat="1" ht="15">
      <c r="A352" s="1135"/>
      <c r="C352" s="4671"/>
      <c r="D352" s="4660" t="s">
        <v>1915</v>
      </c>
      <c r="E352" s="4651" t="s">
        <v>2032</v>
      </c>
      <c r="F352" s="4700" t="s">
        <v>2019</v>
      </c>
      <c r="G352" s="4653" t="s">
        <v>233</v>
      </c>
      <c r="H352" s="4654" t="s">
        <v>233</v>
      </c>
      <c r="I352" s="4654" t="s">
        <v>233</v>
      </c>
      <c r="J352" s="4654" t="s">
        <v>233</v>
      </c>
      <c r="K352" s="4654" t="s">
        <v>233</v>
      </c>
      <c r="L352" s="4654" t="s">
        <v>233</v>
      </c>
      <c r="M352" s="4654" t="s">
        <v>233</v>
      </c>
      <c r="N352" s="4654" t="s">
        <v>233</v>
      </c>
      <c r="O352" s="4654" t="s">
        <v>233</v>
      </c>
      <c r="P352" s="4654" t="s">
        <v>233</v>
      </c>
      <c r="Q352" s="4654" t="s">
        <v>233</v>
      </c>
      <c r="R352" s="4654" t="s">
        <v>233</v>
      </c>
      <c r="S352" s="4654" t="s">
        <v>233</v>
      </c>
      <c r="T352" s="4654" t="s">
        <v>233</v>
      </c>
      <c r="U352" s="4654" t="s">
        <v>233</v>
      </c>
      <c r="V352" s="4654" t="s">
        <v>233</v>
      </c>
      <c r="W352" s="4654" t="s">
        <v>233</v>
      </c>
      <c r="X352" s="4654" t="s">
        <v>233</v>
      </c>
      <c r="Y352" s="4654" t="s">
        <v>233</v>
      </c>
      <c r="Z352" s="4654" t="s">
        <v>233</v>
      </c>
      <c r="AA352" s="4654" t="s">
        <v>233</v>
      </c>
      <c r="AB352" s="4654" t="s">
        <v>233</v>
      </c>
      <c r="AC352" s="4654" t="s">
        <v>233</v>
      </c>
      <c r="AD352" s="4654" t="s">
        <v>233</v>
      </c>
      <c r="AE352" s="4654" t="s">
        <v>233</v>
      </c>
      <c r="AF352" s="4654" t="s">
        <v>233</v>
      </c>
      <c r="AG352" s="4654" t="s">
        <v>233</v>
      </c>
      <c r="AH352" s="4654" t="s">
        <v>233</v>
      </c>
      <c r="AI352" s="4654" t="s">
        <v>233</v>
      </c>
      <c r="AJ352" s="4654" t="s">
        <v>233</v>
      </c>
      <c r="AK352" s="4754" t="s">
        <v>233</v>
      </c>
      <c r="AL352" s="4692"/>
      <c r="AM352" s="4670"/>
      <c r="AN352" s="4701"/>
      <c r="AO352" s="4694"/>
      <c r="AP352" s="4679"/>
      <c r="AQ352" s="4528"/>
      <c r="AR352" s="4532"/>
      <c r="AS352" s="4532"/>
    </row>
    <row r="353" spans="1:45" s="4721" customFormat="1">
      <c r="A353" s="1135"/>
      <c r="C353" s="4671"/>
      <c r="D353" s="4672"/>
      <c r="E353" s="4702" t="s">
        <v>2031</v>
      </c>
      <c r="F353" s="4662"/>
      <c r="G353" s="4737"/>
      <c r="H353" s="4687"/>
      <c r="I353" s="4687"/>
      <c r="J353" s="4687"/>
      <c r="K353" s="4687"/>
      <c r="L353" s="4687"/>
      <c r="M353" s="4687"/>
      <c r="N353" s="4687"/>
      <c r="O353" s="4687"/>
      <c r="P353" s="4687"/>
      <c r="Q353" s="4687"/>
      <c r="R353" s="4687"/>
      <c r="S353" s="4687"/>
      <c r="T353" s="4687"/>
      <c r="U353" s="4687"/>
      <c r="V353" s="4687"/>
      <c r="W353" s="4687"/>
      <c r="X353" s="4687"/>
      <c r="Y353" s="4687"/>
      <c r="Z353" s="4687"/>
      <c r="AA353" s="4687"/>
      <c r="AB353" s="4687"/>
      <c r="AC353" s="4687"/>
      <c r="AD353" s="4687"/>
      <c r="AE353" s="4687"/>
      <c r="AF353" s="4687"/>
      <c r="AG353" s="4687"/>
      <c r="AH353" s="4687"/>
      <c r="AI353" s="4687"/>
      <c r="AJ353" s="4687"/>
      <c r="AK353" s="4759"/>
      <c r="AL353" s="4666">
        <f>IF(E353="","",COUNT($G$338:$AK$338)-AM353)</f>
        <v>0</v>
      </c>
      <c r="AM353" s="4667">
        <f>IF(E353="","",AR353+AS353)</f>
        <v>0</v>
      </c>
      <c r="AN353" s="4667">
        <f>IF(E353="","",COUNTIF(G353:AK353,"休"))</f>
        <v>0</v>
      </c>
      <c r="AO353" s="4668" t="str">
        <f>IF(E353="","",IFERROR(ROUND(AN353/AL353,3),""))</f>
        <v/>
      </c>
      <c r="AP353" s="4679"/>
      <c r="AQ353" s="4528"/>
      <c r="AR353" s="4670">
        <f>+COUNTIF(G353:AK353,"－")</f>
        <v>0</v>
      </c>
      <c r="AS353" s="4670">
        <f>+COUNTIF(G353:AK353,"外")</f>
        <v>0</v>
      </c>
    </row>
    <row r="354" spans="1:45" s="4721" customFormat="1">
      <c r="A354" s="1135"/>
      <c r="C354" s="4671"/>
      <c r="D354" s="4672"/>
      <c r="E354" s="4528"/>
      <c r="F354" s="4696"/>
      <c r="G354" s="4674"/>
      <c r="H354" s="4675"/>
      <c r="I354" s="4675"/>
      <c r="J354" s="4675"/>
      <c r="K354" s="4675"/>
      <c r="L354" s="4675"/>
      <c r="M354" s="4675"/>
      <c r="N354" s="4675"/>
      <c r="O354" s="4675"/>
      <c r="P354" s="4675"/>
      <c r="Q354" s="4675"/>
      <c r="R354" s="4675"/>
      <c r="S354" s="4675"/>
      <c r="T354" s="4675"/>
      <c r="U354" s="4675"/>
      <c r="V354" s="4675"/>
      <c r="W354" s="4675"/>
      <c r="X354" s="4675"/>
      <c r="Y354" s="4675"/>
      <c r="Z354" s="4675"/>
      <c r="AA354" s="4675"/>
      <c r="AB354" s="4675"/>
      <c r="AC354" s="4675"/>
      <c r="AD354" s="4675"/>
      <c r="AE354" s="4675"/>
      <c r="AF354" s="4675"/>
      <c r="AG354" s="4675"/>
      <c r="AH354" s="4675"/>
      <c r="AI354" s="4675"/>
      <c r="AJ354" s="4675"/>
      <c r="AK354" s="4730"/>
      <c r="AL354" s="4666" t="str">
        <f>IF(E354="","",COUNT($G$338:$AK$338)-AM354)</f>
        <v/>
      </c>
      <c r="AM354" s="4667" t="str">
        <f>IF(E354="","",AR354+AS354)</f>
        <v/>
      </c>
      <c r="AN354" s="4667" t="str">
        <f>IF(E354="","",COUNTIF(G354:AK354,"休"))</f>
        <v/>
      </c>
      <c r="AO354" s="4668" t="str">
        <f>IF(E354="","",IFERROR(ROUND(AN354/AL354,3),""))</f>
        <v/>
      </c>
      <c r="AP354" s="4679"/>
      <c r="AQ354" s="4528"/>
      <c r="AR354" s="4670">
        <f>+COUNTIF(G354:AK354,"－")</f>
        <v>0</v>
      </c>
      <c r="AS354" s="4670">
        <f>+COUNTIF(G354:AK354,"外")</f>
        <v>0</v>
      </c>
    </row>
    <row r="355" spans="1:45" s="4721" customFormat="1">
      <c r="A355" s="1135"/>
      <c r="C355" s="4671"/>
      <c r="D355" s="4672"/>
      <c r="E355" s="4704"/>
      <c r="F355" s="4696"/>
      <c r="G355" s="4674"/>
      <c r="H355" s="4675"/>
      <c r="I355" s="4675"/>
      <c r="J355" s="4675"/>
      <c r="K355" s="4675"/>
      <c r="L355" s="4675"/>
      <c r="M355" s="4675"/>
      <c r="N355" s="4675"/>
      <c r="O355" s="4675"/>
      <c r="P355" s="4675"/>
      <c r="Q355" s="4675"/>
      <c r="R355" s="4675"/>
      <c r="S355" s="4675"/>
      <c r="T355" s="4675"/>
      <c r="U355" s="4675"/>
      <c r="V355" s="4675"/>
      <c r="W355" s="4675"/>
      <c r="X355" s="4675"/>
      <c r="Y355" s="4675"/>
      <c r="Z355" s="4675"/>
      <c r="AA355" s="4675"/>
      <c r="AB355" s="4675"/>
      <c r="AC355" s="4675"/>
      <c r="AD355" s="4675"/>
      <c r="AE355" s="4675"/>
      <c r="AF355" s="4675"/>
      <c r="AG355" s="4675"/>
      <c r="AH355" s="4675"/>
      <c r="AI355" s="4675"/>
      <c r="AJ355" s="4675"/>
      <c r="AK355" s="4730"/>
      <c r="AL355" s="4666" t="str">
        <f>IF(E355="","",COUNT($G$338:$AK$338)-AM355)</f>
        <v/>
      </c>
      <c r="AM355" s="4667" t="str">
        <f>IF(E355="","",AR355+AS355)</f>
        <v/>
      </c>
      <c r="AN355" s="4667" t="str">
        <f>IF(E355="","",COUNTIF(G355:AK355,"休"))</f>
        <v/>
      </c>
      <c r="AO355" s="4668" t="str">
        <f>IF(E355="","",IFERROR(ROUND(AN355/AL355,3),""))</f>
        <v/>
      </c>
      <c r="AP355" s="4679"/>
      <c r="AQ355" s="4528"/>
      <c r="AR355" s="4670">
        <f>+COUNTIF(G355:AK355,"－")</f>
        <v>0</v>
      </c>
      <c r="AS355" s="4670">
        <f>+COUNTIF(G355:AK355,"外")</f>
        <v>0</v>
      </c>
    </row>
    <row r="356" spans="1:45" s="4721" customFormat="1" ht="14.25" thickBot="1">
      <c r="A356" s="1135"/>
      <c r="C356" s="4681"/>
      <c r="D356" s="4682"/>
      <c r="E356" s="4697"/>
      <c r="F356" s="4698"/>
      <c r="G356" s="4757"/>
      <c r="H356" s="4738"/>
      <c r="I356" s="4738"/>
      <c r="J356" s="4738"/>
      <c r="K356" s="4738"/>
      <c r="L356" s="4738"/>
      <c r="M356" s="4738"/>
      <c r="N356" s="4738"/>
      <c r="O356" s="4738"/>
      <c r="P356" s="4738"/>
      <c r="Q356" s="4738"/>
      <c r="R356" s="4738"/>
      <c r="S356" s="4738"/>
      <c r="T356" s="4738"/>
      <c r="U356" s="4738"/>
      <c r="V356" s="4738"/>
      <c r="W356" s="4738"/>
      <c r="X356" s="4738"/>
      <c r="Y356" s="4738"/>
      <c r="Z356" s="4738"/>
      <c r="AA356" s="4738"/>
      <c r="AB356" s="4738"/>
      <c r="AC356" s="4738"/>
      <c r="AD356" s="4738"/>
      <c r="AE356" s="4738"/>
      <c r="AF356" s="4738"/>
      <c r="AG356" s="4738"/>
      <c r="AH356" s="4738"/>
      <c r="AI356" s="4738"/>
      <c r="AJ356" s="4738"/>
      <c r="AK356" s="4758"/>
      <c r="AL356" s="4707" t="str">
        <f>IF(E356="","",COUNT($G$338:$AK$338)-AM356)</f>
        <v/>
      </c>
      <c r="AM356" s="4689" t="str">
        <f>IF(E356="","",AR356+AS356)</f>
        <v/>
      </c>
      <c r="AN356" s="4689" t="str">
        <f>IF(E356="","",COUNTIF(G356:AK356,"休"))</f>
        <v/>
      </c>
      <c r="AO356" s="4668" t="str">
        <f>IF(E356="","",IFERROR(ROUND(AN356/AL356,3),""))</f>
        <v/>
      </c>
      <c r="AP356" s="4709"/>
      <c r="AQ356" s="4528"/>
      <c r="AR356" s="4670">
        <f>+COUNTIF(G356:AK356,"－")</f>
        <v>0</v>
      </c>
      <c r="AS356" s="4670">
        <f>+COUNTIF(G356:AK356,"外")</f>
        <v>0</v>
      </c>
    </row>
    <row r="357" spans="1:45" ht="14.25" thickBot="1">
      <c r="C357" s="4710"/>
      <c r="D357" s="4711"/>
      <c r="E357" s="4704"/>
      <c r="F357" s="4623"/>
      <c r="G357" s="4665"/>
      <c r="H357" s="4665"/>
      <c r="I357" s="4665"/>
      <c r="J357" s="4665"/>
      <c r="K357" s="4665"/>
      <c r="L357" s="4665"/>
      <c r="M357" s="4665"/>
      <c r="N357" s="4665"/>
      <c r="O357" s="4665"/>
      <c r="P357" s="4665"/>
      <c r="Q357" s="4665"/>
      <c r="R357" s="4665"/>
      <c r="S357" s="4665"/>
      <c r="T357" s="4665"/>
      <c r="U357" s="4665"/>
      <c r="V357" s="4665"/>
      <c r="W357" s="4665"/>
      <c r="X357" s="4665"/>
      <c r="Y357" s="4665"/>
      <c r="Z357" s="4665"/>
      <c r="AA357" s="4665"/>
      <c r="AB357" s="4665"/>
      <c r="AC357" s="4665"/>
      <c r="AD357" s="4665"/>
      <c r="AE357" s="4665"/>
      <c r="AF357" s="4665"/>
      <c r="AG357" s="4665"/>
      <c r="AH357" s="4665"/>
      <c r="AI357" s="4665"/>
      <c r="AJ357" s="4665"/>
      <c r="AK357" s="4665"/>
      <c r="AL357" s="4712"/>
      <c r="AM357" s="4713"/>
      <c r="AO357" s="4714" t="s">
        <v>2018</v>
      </c>
      <c r="AP357" s="4715" t="e">
        <f>IF(AP341&gt;=0.285,"OK","NG")</f>
        <v>#DIV/0!</v>
      </c>
      <c r="AR357" s="4713"/>
      <c r="AS357" s="4713"/>
    </row>
    <row r="358" spans="1:45">
      <c r="C358" s="4710"/>
      <c r="D358" s="4711"/>
      <c r="E358" s="4704"/>
      <c r="F358" s="4623"/>
      <c r="G358" s="4665"/>
      <c r="H358" s="4665"/>
      <c r="I358" s="4665"/>
      <c r="J358" s="4665"/>
      <c r="K358" s="4665"/>
      <c r="L358" s="4665"/>
      <c r="M358" s="4665"/>
      <c r="N358" s="4665"/>
      <c r="O358" s="4665"/>
      <c r="P358" s="4665"/>
      <c r="Q358" s="4665"/>
      <c r="R358" s="4665"/>
      <c r="S358" s="4665"/>
      <c r="T358" s="4665"/>
      <c r="U358" s="4665"/>
      <c r="V358" s="4665"/>
      <c r="W358" s="4665"/>
      <c r="X358" s="4665"/>
      <c r="Y358" s="4665"/>
      <c r="Z358" s="4665"/>
      <c r="AA358" s="4665"/>
      <c r="AB358" s="4665"/>
      <c r="AC358" s="4665"/>
      <c r="AD358" s="4665"/>
      <c r="AE358" s="4665"/>
      <c r="AF358" s="4665"/>
      <c r="AG358" s="4665"/>
      <c r="AH358" s="4665"/>
      <c r="AI358" s="4665"/>
      <c r="AJ358" s="4665"/>
      <c r="AK358" s="4665"/>
      <c r="AL358" s="4712"/>
      <c r="AM358" s="4713"/>
      <c r="AO358" s="4753"/>
      <c r="AP358" s="4668"/>
      <c r="AR358" s="4713"/>
      <c r="AS358" s="4713"/>
    </row>
    <row r="359" spans="1:45" hidden="1">
      <c r="G359" s="4529" t="e">
        <f>YEAR(G362)</f>
        <v>#VALUE!</v>
      </c>
      <c r="H359" s="4529" t="e">
        <f>MONTH(G362)</f>
        <v>#VALUE!</v>
      </c>
    </row>
    <row r="360" spans="1:45">
      <c r="C360" s="4624"/>
      <c r="D360" s="4625"/>
      <c r="E360" s="4626"/>
      <c r="F360" s="4717" t="s">
        <v>2022</v>
      </c>
      <c r="G360" s="4628" t="e">
        <f>G362</f>
        <v>#VALUE!</v>
      </c>
      <c r="H360" s="4629"/>
      <c r="I360" s="4629"/>
      <c r="J360" s="4629"/>
      <c r="K360" s="4629"/>
      <c r="L360" s="4629"/>
      <c r="M360" s="4629"/>
      <c r="N360" s="4629"/>
      <c r="O360" s="4629"/>
      <c r="P360" s="4629"/>
      <c r="Q360" s="4629"/>
      <c r="R360" s="4629"/>
      <c r="S360" s="4629"/>
      <c r="T360" s="4629"/>
      <c r="U360" s="4629"/>
      <c r="V360" s="4629"/>
      <c r="W360" s="4629"/>
      <c r="X360" s="4629"/>
      <c r="Y360" s="4629"/>
      <c r="Z360" s="4629"/>
      <c r="AA360" s="4629"/>
      <c r="AB360" s="4629"/>
      <c r="AC360" s="4629"/>
      <c r="AD360" s="4629"/>
      <c r="AE360" s="4629"/>
      <c r="AF360" s="4629"/>
      <c r="AG360" s="4629"/>
      <c r="AH360" s="4629"/>
      <c r="AI360" s="4629"/>
      <c r="AJ360" s="4629"/>
      <c r="AK360" s="4629"/>
      <c r="AL360" s="4739" t="s">
        <v>2045</v>
      </c>
      <c r="AM360" s="4740" t="s">
        <v>2044</v>
      </c>
      <c r="AN360" s="4741" t="s">
        <v>1920</v>
      </c>
      <c r="AO360" s="4553" t="s">
        <v>2043</v>
      </c>
      <c r="AP360" s="4551" t="s">
        <v>2042</v>
      </c>
      <c r="AR360" s="4631" t="s">
        <v>2082</v>
      </c>
      <c r="AS360" s="4631" t="s">
        <v>1951</v>
      </c>
    </row>
    <row r="361" spans="1:45" hidden="1">
      <c r="C361" s="4632"/>
      <c r="D361" s="4633"/>
      <c r="E361" s="4634"/>
      <c r="F361" s="4718"/>
      <c r="G361" s="4640" t="e">
        <f>DATE($G359,$H359,1)</f>
        <v>#VALUE!</v>
      </c>
      <c r="H361" s="4640" t="e">
        <f t="shared" ref="H361:AK361" si="130">G361+1</f>
        <v>#VALUE!</v>
      </c>
      <c r="I361" s="4640" t="e">
        <f t="shared" si="130"/>
        <v>#VALUE!</v>
      </c>
      <c r="J361" s="4640" t="e">
        <f t="shared" si="130"/>
        <v>#VALUE!</v>
      </c>
      <c r="K361" s="4640" t="e">
        <f t="shared" si="130"/>
        <v>#VALUE!</v>
      </c>
      <c r="L361" s="4640" t="e">
        <f t="shared" si="130"/>
        <v>#VALUE!</v>
      </c>
      <c r="M361" s="4640" t="e">
        <f t="shared" si="130"/>
        <v>#VALUE!</v>
      </c>
      <c r="N361" s="4640" t="e">
        <f t="shared" si="130"/>
        <v>#VALUE!</v>
      </c>
      <c r="O361" s="4640" t="e">
        <f t="shared" si="130"/>
        <v>#VALUE!</v>
      </c>
      <c r="P361" s="4640" t="e">
        <f t="shared" si="130"/>
        <v>#VALUE!</v>
      </c>
      <c r="Q361" s="4640" t="e">
        <f t="shared" si="130"/>
        <v>#VALUE!</v>
      </c>
      <c r="R361" s="4640" t="e">
        <f t="shared" si="130"/>
        <v>#VALUE!</v>
      </c>
      <c r="S361" s="4640" t="e">
        <f t="shared" si="130"/>
        <v>#VALUE!</v>
      </c>
      <c r="T361" s="4640" t="e">
        <f t="shared" si="130"/>
        <v>#VALUE!</v>
      </c>
      <c r="U361" s="4640" t="e">
        <f t="shared" si="130"/>
        <v>#VALUE!</v>
      </c>
      <c r="V361" s="4640" t="e">
        <f t="shared" si="130"/>
        <v>#VALUE!</v>
      </c>
      <c r="W361" s="4640" t="e">
        <f t="shared" si="130"/>
        <v>#VALUE!</v>
      </c>
      <c r="X361" s="4640" t="e">
        <f t="shared" si="130"/>
        <v>#VALUE!</v>
      </c>
      <c r="Y361" s="4640" t="e">
        <f t="shared" si="130"/>
        <v>#VALUE!</v>
      </c>
      <c r="Z361" s="4640" t="e">
        <f t="shared" si="130"/>
        <v>#VALUE!</v>
      </c>
      <c r="AA361" s="4640" t="e">
        <f t="shared" si="130"/>
        <v>#VALUE!</v>
      </c>
      <c r="AB361" s="4640" t="e">
        <f t="shared" si="130"/>
        <v>#VALUE!</v>
      </c>
      <c r="AC361" s="4640" t="e">
        <f t="shared" si="130"/>
        <v>#VALUE!</v>
      </c>
      <c r="AD361" s="4640" t="e">
        <f t="shared" si="130"/>
        <v>#VALUE!</v>
      </c>
      <c r="AE361" s="4640" t="e">
        <f t="shared" si="130"/>
        <v>#VALUE!</v>
      </c>
      <c r="AF361" s="4640" t="e">
        <f t="shared" si="130"/>
        <v>#VALUE!</v>
      </c>
      <c r="AG361" s="4640" t="e">
        <f t="shared" si="130"/>
        <v>#VALUE!</v>
      </c>
      <c r="AH361" s="4640" t="e">
        <f t="shared" si="130"/>
        <v>#VALUE!</v>
      </c>
      <c r="AI361" s="4640" t="e">
        <f t="shared" si="130"/>
        <v>#VALUE!</v>
      </c>
      <c r="AJ361" s="4640" t="e">
        <f t="shared" si="130"/>
        <v>#VALUE!</v>
      </c>
      <c r="AK361" s="4640" t="e">
        <f t="shared" si="130"/>
        <v>#VALUE!</v>
      </c>
      <c r="AL361" s="4742"/>
      <c r="AM361" s="4743"/>
      <c r="AN361" s="4744"/>
      <c r="AO361" s="4553"/>
      <c r="AP361" s="4551"/>
      <c r="AR361" s="4631"/>
      <c r="AS361" s="4631"/>
    </row>
    <row r="362" spans="1:45">
      <c r="C362" s="4632"/>
      <c r="D362" s="4633"/>
      <c r="E362" s="4634"/>
      <c r="F362" s="4719" t="s">
        <v>1655</v>
      </c>
      <c r="G362" s="4720" t="e">
        <f>IF(EDATE(G337,1)&gt;$G$7,"",EDATE(G337,1))</f>
        <v>#VALUE!</v>
      </c>
      <c r="H362" s="4640" t="e">
        <f t="shared" ref="H362:AK362" si="131">IF(H361&gt;$G$7,"",IF(G362=EOMONTH(DATE($G359,$H359,1),0),"",IF(G362="","",G362+1)))</f>
        <v>#VALUE!</v>
      </c>
      <c r="I362" s="4640" t="e">
        <f t="shared" si="131"/>
        <v>#VALUE!</v>
      </c>
      <c r="J362" s="4640" t="e">
        <f t="shared" si="131"/>
        <v>#VALUE!</v>
      </c>
      <c r="K362" s="4640" t="e">
        <f t="shared" si="131"/>
        <v>#VALUE!</v>
      </c>
      <c r="L362" s="4640" t="e">
        <f t="shared" si="131"/>
        <v>#VALUE!</v>
      </c>
      <c r="M362" s="4640" t="e">
        <f t="shared" si="131"/>
        <v>#VALUE!</v>
      </c>
      <c r="N362" s="4640" t="e">
        <f t="shared" si="131"/>
        <v>#VALUE!</v>
      </c>
      <c r="O362" s="4640" t="e">
        <f t="shared" si="131"/>
        <v>#VALUE!</v>
      </c>
      <c r="P362" s="4640" t="e">
        <f t="shared" si="131"/>
        <v>#VALUE!</v>
      </c>
      <c r="Q362" s="4640" t="e">
        <f t="shared" si="131"/>
        <v>#VALUE!</v>
      </c>
      <c r="R362" s="4640" t="e">
        <f t="shared" si="131"/>
        <v>#VALUE!</v>
      </c>
      <c r="S362" s="4640" t="e">
        <f t="shared" si="131"/>
        <v>#VALUE!</v>
      </c>
      <c r="T362" s="4640" t="e">
        <f t="shared" si="131"/>
        <v>#VALUE!</v>
      </c>
      <c r="U362" s="4640" t="e">
        <f t="shared" si="131"/>
        <v>#VALUE!</v>
      </c>
      <c r="V362" s="4640" t="e">
        <f t="shared" si="131"/>
        <v>#VALUE!</v>
      </c>
      <c r="W362" s="4640" t="e">
        <f t="shared" si="131"/>
        <v>#VALUE!</v>
      </c>
      <c r="X362" s="4640" t="e">
        <f t="shared" si="131"/>
        <v>#VALUE!</v>
      </c>
      <c r="Y362" s="4640" t="e">
        <f t="shared" si="131"/>
        <v>#VALUE!</v>
      </c>
      <c r="Z362" s="4640" t="e">
        <f t="shared" si="131"/>
        <v>#VALUE!</v>
      </c>
      <c r="AA362" s="4640" t="e">
        <f t="shared" si="131"/>
        <v>#VALUE!</v>
      </c>
      <c r="AB362" s="4640" t="e">
        <f t="shared" si="131"/>
        <v>#VALUE!</v>
      </c>
      <c r="AC362" s="4640" t="e">
        <f t="shared" si="131"/>
        <v>#VALUE!</v>
      </c>
      <c r="AD362" s="4640" t="e">
        <f t="shared" si="131"/>
        <v>#VALUE!</v>
      </c>
      <c r="AE362" s="4640" t="e">
        <f t="shared" si="131"/>
        <v>#VALUE!</v>
      </c>
      <c r="AF362" s="4640" t="e">
        <f t="shared" si="131"/>
        <v>#VALUE!</v>
      </c>
      <c r="AG362" s="4640" t="e">
        <f t="shared" si="131"/>
        <v>#VALUE!</v>
      </c>
      <c r="AH362" s="4640" t="e">
        <f t="shared" si="131"/>
        <v>#VALUE!</v>
      </c>
      <c r="AI362" s="4640" t="e">
        <f t="shared" si="131"/>
        <v>#VALUE!</v>
      </c>
      <c r="AJ362" s="4640" t="e">
        <f t="shared" si="131"/>
        <v>#VALUE!</v>
      </c>
      <c r="AK362" s="4640" t="e">
        <f t="shared" si="131"/>
        <v>#VALUE!</v>
      </c>
      <c r="AL362" s="4742"/>
      <c r="AM362" s="4743"/>
      <c r="AN362" s="4744"/>
      <c r="AO362" s="4553"/>
      <c r="AP362" s="4551"/>
      <c r="AR362" s="4631"/>
      <c r="AS362" s="4631"/>
    </row>
    <row r="363" spans="1:45" s="4721" customFormat="1">
      <c r="A363" s="1135"/>
      <c r="C363" s="4642"/>
      <c r="D363" s="4643"/>
      <c r="E363" s="4644"/>
      <c r="F363" s="4722" t="s">
        <v>1905</v>
      </c>
      <c r="G363" s="4723" t="str">
        <f t="shared" ref="G363:AK363" si="132">IFERROR(TEXT(WEEKDAY(+G362),"aaa"),"")</f>
        <v/>
      </c>
      <c r="H363" s="4723" t="str">
        <f t="shared" si="132"/>
        <v/>
      </c>
      <c r="I363" s="4723" t="str">
        <f t="shared" si="132"/>
        <v/>
      </c>
      <c r="J363" s="4723" t="str">
        <f t="shared" si="132"/>
        <v/>
      </c>
      <c r="K363" s="4723" t="str">
        <f t="shared" si="132"/>
        <v/>
      </c>
      <c r="L363" s="4723" t="str">
        <f t="shared" si="132"/>
        <v/>
      </c>
      <c r="M363" s="4723" t="str">
        <f t="shared" si="132"/>
        <v/>
      </c>
      <c r="N363" s="4723" t="str">
        <f t="shared" si="132"/>
        <v/>
      </c>
      <c r="O363" s="4723" t="str">
        <f t="shared" si="132"/>
        <v/>
      </c>
      <c r="P363" s="4723" t="str">
        <f t="shared" si="132"/>
        <v/>
      </c>
      <c r="Q363" s="4723" t="str">
        <f t="shared" si="132"/>
        <v/>
      </c>
      <c r="R363" s="4723" t="str">
        <f t="shared" si="132"/>
        <v/>
      </c>
      <c r="S363" s="4723" t="str">
        <f t="shared" si="132"/>
        <v/>
      </c>
      <c r="T363" s="4723" t="str">
        <f t="shared" si="132"/>
        <v/>
      </c>
      <c r="U363" s="4723" t="str">
        <f t="shared" si="132"/>
        <v/>
      </c>
      <c r="V363" s="4723" t="str">
        <f t="shared" si="132"/>
        <v/>
      </c>
      <c r="W363" s="4723" t="str">
        <f t="shared" si="132"/>
        <v/>
      </c>
      <c r="X363" s="4723" t="str">
        <f t="shared" si="132"/>
        <v/>
      </c>
      <c r="Y363" s="4723" t="str">
        <f t="shared" si="132"/>
        <v/>
      </c>
      <c r="Z363" s="4723" t="str">
        <f t="shared" si="132"/>
        <v/>
      </c>
      <c r="AA363" s="4723" t="str">
        <f t="shared" si="132"/>
        <v/>
      </c>
      <c r="AB363" s="4723" t="str">
        <f t="shared" si="132"/>
        <v/>
      </c>
      <c r="AC363" s="4723" t="str">
        <f t="shared" si="132"/>
        <v/>
      </c>
      <c r="AD363" s="4723" t="str">
        <f t="shared" si="132"/>
        <v/>
      </c>
      <c r="AE363" s="4723" t="str">
        <f t="shared" si="132"/>
        <v/>
      </c>
      <c r="AF363" s="4723" t="str">
        <f t="shared" si="132"/>
        <v/>
      </c>
      <c r="AG363" s="4723" t="str">
        <f t="shared" si="132"/>
        <v/>
      </c>
      <c r="AH363" s="4723" t="str">
        <f t="shared" si="132"/>
        <v/>
      </c>
      <c r="AI363" s="4723" t="str">
        <f t="shared" si="132"/>
        <v/>
      </c>
      <c r="AJ363" s="4723" t="str">
        <f t="shared" si="132"/>
        <v/>
      </c>
      <c r="AK363" s="4723" t="str">
        <f t="shared" si="132"/>
        <v/>
      </c>
      <c r="AL363" s="4742"/>
      <c r="AM363" s="4743"/>
      <c r="AN363" s="4744"/>
      <c r="AO363" s="4553"/>
      <c r="AP363" s="4551"/>
      <c r="AQ363" s="4528"/>
      <c r="AR363" s="4631"/>
      <c r="AS363" s="4631"/>
    </row>
    <row r="364" spans="1:45" s="4721" customFormat="1" ht="21" customHeight="1">
      <c r="A364" s="1135"/>
      <c r="C364" s="4724" t="s">
        <v>2041</v>
      </c>
      <c r="D364" s="4725" t="s">
        <v>2085</v>
      </c>
      <c r="E364" s="4651" t="s">
        <v>2051</v>
      </c>
      <c r="F364" s="4652" t="s">
        <v>2019</v>
      </c>
      <c r="G364" s="4653" t="s">
        <v>233</v>
      </c>
      <c r="H364" s="4654" t="s">
        <v>233</v>
      </c>
      <c r="I364" s="4654" t="s">
        <v>233</v>
      </c>
      <c r="J364" s="4654" t="s">
        <v>233</v>
      </c>
      <c r="K364" s="4654" t="s">
        <v>233</v>
      </c>
      <c r="L364" s="4654" t="s">
        <v>233</v>
      </c>
      <c r="M364" s="4654" t="s">
        <v>233</v>
      </c>
      <c r="N364" s="4654" t="s">
        <v>233</v>
      </c>
      <c r="O364" s="4654" t="s">
        <v>233</v>
      </c>
      <c r="P364" s="4654" t="s">
        <v>233</v>
      </c>
      <c r="Q364" s="4654" t="s">
        <v>233</v>
      </c>
      <c r="R364" s="4654" t="s">
        <v>233</v>
      </c>
      <c r="S364" s="4654" t="s">
        <v>233</v>
      </c>
      <c r="T364" s="4654" t="s">
        <v>233</v>
      </c>
      <c r="U364" s="4654" t="s">
        <v>233</v>
      </c>
      <c r="V364" s="4654" t="s">
        <v>233</v>
      </c>
      <c r="W364" s="4654" t="s">
        <v>233</v>
      </c>
      <c r="X364" s="4654" t="s">
        <v>233</v>
      </c>
      <c r="Y364" s="4654" t="s">
        <v>233</v>
      </c>
      <c r="Z364" s="4654" t="s">
        <v>233</v>
      </c>
      <c r="AA364" s="4654" t="s">
        <v>233</v>
      </c>
      <c r="AB364" s="4654" t="s">
        <v>233</v>
      </c>
      <c r="AC364" s="4654" t="s">
        <v>233</v>
      </c>
      <c r="AD364" s="4654" t="s">
        <v>233</v>
      </c>
      <c r="AE364" s="4654" t="s">
        <v>233</v>
      </c>
      <c r="AF364" s="4654" t="s">
        <v>233</v>
      </c>
      <c r="AG364" s="4654" t="s">
        <v>233</v>
      </c>
      <c r="AH364" s="4654" t="s">
        <v>233</v>
      </c>
      <c r="AI364" s="4654" t="s">
        <v>233</v>
      </c>
      <c r="AJ364" s="4654" t="s">
        <v>233</v>
      </c>
      <c r="AK364" s="4754" t="s">
        <v>233</v>
      </c>
      <c r="AL364" s="4745"/>
      <c r="AM364" s="4746"/>
      <c r="AN364" s="4747"/>
      <c r="AO364" s="4656" t="s">
        <v>1948</v>
      </c>
      <c r="AP364" s="4655" t="s">
        <v>1949</v>
      </c>
      <c r="AQ364" s="4528"/>
      <c r="AR364" s="4657"/>
      <c r="AS364" s="4657"/>
    </row>
    <row r="365" spans="1:45" s="4721" customFormat="1" ht="13.5" customHeight="1">
      <c r="A365" s="1135"/>
      <c r="C365" s="4659" t="s">
        <v>1919</v>
      </c>
      <c r="D365" s="4660" t="s">
        <v>1918</v>
      </c>
      <c r="E365" s="4661" t="s">
        <v>2033</v>
      </c>
      <c r="F365" s="4662"/>
      <c r="G365" s="4755"/>
      <c r="H365" s="4733"/>
      <c r="I365" s="4733"/>
      <c r="J365" s="4733"/>
      <c r="K365" s="4733"/>
      <c r="L365" s="4733"/>
      <c r="M365" s="4733"/>
      <c r="N365" s="4733"/>
      <c r="O365" s="4733"/>
      <c r="P365" s="4733"/>
      <c r="Q365" s="4733"/>
      <c r="R365" s="4733"/>
      <c r="S365" s="4733"/>
      <c r="T365" s="4733"/>
      <c r="U365" s="4733"/>
      <c r="V365" s="4733"/>
      <c r="W365" s="4733"/>
      <c r="X365" s="4733"/>
      <c r="Y365" s="4733"/>
      <c r="Z365" s="4733"/>
      <c r="AA365" s="4733"/>
      <c r="AB365" s="4733"/>
      <c r="AC365" s="4733"/>
      <c r="AD365" s="4733"/>
      <c r="AE365" s="4733"/>
      <c r="AF365" s="4733"/>
      <c r="AG365" s="4733"/>
      <c r="AH365" s="4733"/>
      <c r="AI365" s="4733"/>
      <c r="AJ365" s="4733"/>
      <c r="AK365" s="4756"/>
      <c r="AL365" s="4666">
        <f t="shared" ref="AL365:AL370" si="133">IF(E365="","",COUNT($G$362:$AK$362)-AM365)</f>
        <v>0</v>
      </c>
      <c r="AM365" s="4667">
        <f t="shared" ref="AM365:AM370" si="134">IF(E365="","",AR365+AS365)</f>
        <v>0</v>
      </c>
      <c r="AN365" s="4667">
        <f t="shared" ref="AN365:AN370" si="135">IF(E365="","",COUNTIF(G365:AK365,"休"))</f>
        <v>0</v>
      </c>
      <c r="AO365" s="4668" t="str">
        <f t="shared" ref="AO365:AO370" si="136">IF(E365="","",IFERROR(ROUND(AN365/AL365,3),""))</f>
        <v/>
      </c>
      <c r="AP365" s="4669" t="e">
        <f>ROUND(AVERAGE(AO365:AO380),3)</f>
        <v>#DIV/0!</v>
      </c>
      <c r="AQ365" s="4528"/>
      <c r="AR365" s="4670">
        <f t="shared" ref="AR365:AR370" si="137">+COUNTIF(G365:AK365,"－")</f>
        <v>0</v>
      </c>
      <c r="AS365" s="4670">
        <f t="shared" ref="AS365:AS370" si="138">+COUNTIF(G365:AK365,"外")</f>
        <v>0</v>
      </c>
    </row>
    <row r="366" spans="1:45" s="4721" customFormat="1" ht="13.5" customHeight="1">
      <c r="A366" s="1135"/>
      <c r="C366" s="4671"/>
      <c r="D366" s="4672"/>
      <c r="E366" s="4673" t="s">
        <v>2031</v>
      </c>
      <c r="F366" s="4662"/>
      <c r="G366" s="4674"/>
      <c r="H366" s="4675"/>
      <c r="I366" s="4675"/>
      <c r="J366" s="4675"/>
      <c r="K366" s="4675"/>
      <c r="L366" s="4675"/>
      <c r="M366" s="4675"/>
      <c r="N366" s="4675"/>
      <c r="O366" s="4675"/>
      <c r="P366" s="4675"/>
      <c r="Q366" s="4675"/>
      <c r="R366" s="4675"/>
      <c r="S366" s="4675"/>
      <c r="T366" s="4675"/>
      <c r="U366" s="4675"/>
      <c r="V366" s="4675"/>
      <c r="W366" s="4675"/>
      <c r="X366" s="4675"/>
      <c r="Y366" s="4675"/>
      <c r="Z366" s="4675"/>
      <c r="AA366" s="4675"/>
      <c r="AB366" s="4675"/>
      <c r="AC366" s="4675"/>
      <c r="AD366" s="4675"/>
      <c r="AE366" s="4675"/>
      <c r="AF366" s="4675"/>
      <c r="AG366" s="4675"/>
      <c r="AH366" s="4675"/>
      <c r="AI366" s="4675"/>
      <c r="AJ366" s="4675"/>
      <c r="AK366" s="4730"/>
      <c r="AL366" s="4666">
        <f t="shared" si="133"/>
        <v>0</v>
      </c>
      <c r="AM366" s="4667">
        <f t="shared" si="134"/>
        <v>0</v>
      </c>
      <c r="AN366" s="4667">
        <f t="shared" si="135"/>
        <v>0</v>
      </c>
      <c r="AO366" s="4668" t="str">
        <f t="shared" si="136"/>
        <v/>
      </c>
      <c r="AP366" s="4679"/>
      <c r="AQ366" s="4528"/>
      <c r="AR366" s="4670">
        <f t="shared" si="137"/>
        <v>0</v>
      </c>
      <c r="AS366" s="4670">
        <f t="shared" si="138"/>
        <v>0</v>
      </c>
    </row>
    <row r="367" spans="1:45" s="4721" customFormat="1">
      <c r="A367" s="1135"/>
      <c r="C367" s="4671"/>
      <c r="D367" s="4672"/>
      <c r="E367" s="4673" t="s">
        <v>2038</v>
      </c>
      <c r="F367" s="4662"/>
      <c r="G367" s="4674"/>
      <c r="H367" s="4675"/>
      <c r="I367" s="4675"/>
      <c r="J367" s="4675"/>
      <c r="K367" s="4675"/>
      <c r="L367" s="4675"/>
      <c r="M367" s="4675"/>
      <c r="N367" s="4675"/>
      <c r="O367" s="4675"/>
      <c r="P367" s="4675"/>
      <c r="Q367" s="4675"/>
      <c r="R367" s="4675"/>
      <c r="S367" s="4675"/>
      <c r="T367" s="4675"/>
      <c r="U367" s="4675"/>
      <c r="V367" s="4675"/>
      <c r="W367" s="4675"/>
      <c r="X367" s="4675"/>
      <c r="Y367" s="4675"/>
      <c r="Z367" s="4675"/>
      <c r="AA367" s="4675"/>
      <c r="AB367" s="4675"/>
      <c r="AC367" s="4675"/>
      <c r="AD367" s="4675"/>
      <c r="AE367" s="4675"/>
      <c r="AF367" s="4675"/>
      <c r="AG367" s="4675"/>
      <c r="AH367" s="4675"/>
      <c r="AI367" s="4675"/>
      <c r="AJ367" s="4675"/>
      <c r="AK367" s="4730"/>
      <c r="AL367" s="4666">
        <f t="shared" si="133"/>
        <v>0</v>
      </c>
      <c r="AM367" s="4667">
        <f t="shared" si="134"/>
        <v>0</v>
      </c>
      <c r="AN367" s="4667">
        <f t="shared" si="135"/>
        <v>0</v>
      </c>
      <c r="AO367" s="4668" t="str">
        <f t="shared" si="136"/>
        <v/>
      </c>
      <c r="AP367" s="4679"/>
      <c r="AQ367" s="4528"/>
      <c r="AR367" s="4670">
        <f t="shared" si="137"/>
        <v>0</v>
      </c>
      <c r="AS367" s="4670">
        <f t="shared" si="138"/>
        <v>0</v>
      </c>
    </row>
    <row r="368" spans="1:45" s="4721" customFormat="1">
      <c r="A368" s="1135"/>
      <c r="C368" s="4671"/>
      <c r="D368" s="4672"/>
      <c r="E368" s="4673" t="s">
        <v>2037</v>
      </c>
      <c r="F368" s="4680"/>
      <c r="G368" s="4674"/>
      <c r="H368" s="4675"/>
      <c r="I368" s="4675"/>
      <c r="J368" s="4675"/>
      <c r="K368" s="4675"/>
      <c r="L368" s="4675"/>
      <c r="M368" s="4675"/>
      <c r="N368" s="4675"/>
      <c r="O368" s="4675"/>
      <c r="P368" s="4675"/>
      <c r="Q368" s="4675"/>
      <c r="R368" s="4675"/>
      <c r="S368" s="4675"/>
      <c r="T368" s="4675"/>
      <c r="U368" s="4675"/>
      <c r="V368" s="4675"/>
      <c r="W368" s="4675"/>
      <c r="X368" s="4675"/>
      <c r="Y368" s="4675"/>
      <c r="Z368" s="4675"/>
      <c r="AA368" s="4675"/>
      <c r="AB368" s="4675"/>
      <c r="AC368" s="4675"/>
      <c r="AD368" s="4675"/>
      <c r="AE368" s="4675"/>
      <c r="AF368" s="4675"/>
      <c r="AG368" s="4675"/>
      <c r="AH368" s="4675"/>
      <c r="AI368" s="4675"/>
      <c r="AJ368" s="4675"/>
      <c r="AK368" s="4730"/>
      <c r="AL368" s="4666">
        <f t="shared" si="133"/>
        <v>0</v>
      </c>
      <c r="AM368" s="4667">
        <f t="shared" si="134"/>
        <v>0</v>
      </c>
      <c r="AN368" s="4667">
        <f t="shared" si="135"/>
        <v>0</v>
      </c>
      <c r="AO368" s="4668" t="str">
        <f t="shared" si="136"/>
        <v/>
      </c>
      <c r="AP368" s="4679"/>
      <c r="AQ368" s="4528"/>
      <c r="AR368" s="4670">
        <f t="shared" si="137"/>
        <v>0</v>
      </c>
      <c r="AS368" s="4670">
        <f t="shared" si="138"/>
        <v>0</v>
      </c>
    </row>
    <row r="369" spans="1:45" s="4721" customFormat="1">
      <c r="A369" s="1135"/>
      <c r="C369" s="4671"/>
      <c r="D369" s="4672"/>
      <c r="E369" s="4673" t="s">
        <v>2036</v>
      </c>
      <c r="F369" s="4662"/>
      <c r="G369" s="4674"/>
      <c r="H369" s="4675"/>
      <c r="I369" s="4675"/>
      <c r="J369" s="4675"/>
      <c r="K369" s="4675"/>
      <c r="L369" s="4675"/>
      <c r="M369" s="4675"/>
      <c r="N369" s="4675"/>
      <c r="O369" s="4675"/>
      <c r="P369" s="4675"/>
      <c r="Q369" s="4675"/>
      <c r="R369" s="4675"/>
      <c r="S369" s="4675"/>
      <c r="T369" s="4675"/>
      <c r="U369" s="4675"/>
      <c r="V369" s="4675"/>
      <c r="W369" s="4675"/>
      <c r="X369" s="4675"/>
      <c r="Y369" s="4675"/>
      <c r="Z369" s="4675"/>
      <c r="AA369" s="4675"/>
      <c r="AB369" s="4675"/>
      <c r="AC369" s="4675"/>
      <c r="AD369" s="4675"/>
      <c r="AE369" s="4675"/>
      <c r="AF369" s="4675"/>
      <c r="AG369" s="4675"/>
      <c r="AH369" s="4675"/>
      <c r="AI369" s="4675"/>
      <c r="AJ369" s="4675"/>
      <c r="AK369" s="4730"/>
      <c r="AL369" s="4666">
        <f t="shared" si="133"/>
        <v>0</v>
      </c>
      <c r="AM369" s="4667">
        <f t="shared" si="134"/>
        <v>0</v>
      </c>
      <c r="AN369" s="4667">
        <f t="shared" si="135"/>
        <v>0</v>
      </c>
      <c r="AO369" s="4668" t="str">
        <f t="shared" si="136"/>
        <v/>
      </c>
      <c r="AP369" s="4679"/>
      <c r="AQ369" s="4528"/>
      <c r="AR369" s="4670">
        <f t="shared" si="137"/>
        <v>0</v>
      </c>
      <c r="AS369" s="4670">
        <f t="shared" si="138"/>
        <v>0</v>
      </c>
    </row>
    <row r="370" spans="1:45" s="4721" customFormat="1">
      <c r="A370" s="1135"/>
      <c r="C370" s="4681"/>
      <c r="D370" s="4682"/>
      <c r="E370" s="4683">
        <f>F$29</f>
        <v>0</v>
      </c>
      <c r="F370" s="4684"/>
      <c r="G370" s="4757"/>
      <c r="H370" s="4738"/>
      <c r="I370" s="4738"/>
      <c r="J370" s="4738"/>
      <c r="K370" s="4738"/>
      <c r="L370" s="4738"/>
      <c r="M370" s="4738"/>
      <c r="N370" s="4738"/>
      <c r="O370" s="4738"/>
      <c r="P370" s="4738"/>
      <c r="Q370" s="4738"/>
      <c r="R370" s="4738"/>
      <c r="S370" s="4738"/>
      <c r="T370" s="4738"/>
      <c r="U370" s="4738"/>
      <c r="V370" s="4738"/>
      <c r="W370" s="4738"/>
      <c r="X370" s="4738"/>
      <c r="Y370" s="4738"/>
      <c r="Z370" s="4738"/>
      <c r="AA370" s="4738"/>
      <c r="AB370" s="4738"/>
      <c r="AC370" s="4738"/>
      <c r="AD370" s="4738"/>
      <c r="AE370" s="4738"/>
      <c r="AF370" s="4738"/>
      <c r="AG370" s="4738"/>
      <c r="AH370" s="4738"/>
      <c r="AI370" s="4738"/>
      <c r="AJ370" s="4738"/>
      <c r="AK370" s="4758"/>
      <c r="AL370" s="4666">
        <f t="shared" si="133"/>
        <v>0</v>
      </c>
      <c r="AM370" s="4667">
        <f t="shared" si="134"/>
        <v>0</v>
      </c>
      <c r="AN370" s="4689">
        <f t="shared" si="135"/>
        <v>0</v>
      </c>
      <c r="AO370" s="4668" t="str">
        <f t="shared" si="136"/>
        <v/>
      </c>
      <c r="AP370" s="4679"/>
      <c r="AQ370" s="4528"/>
      <c r="AR370" s="4670">
        <f t="shared" si="137"/>
        <v>0</v>
      </c>
      <c r="AS370" s="4670">
        <f t="shared" si="138"/>
        <v>0</v>
      </c>
    </row>
    <row r="371" spans="1:45" s="4721" customFormat="1" ht="15">
      <c r="A371" s="1135"/>
      <c r="C371" s="4659" t="s">
        <v>1917</v>
      </c>
      <c r="D371" s="4660" t="s">
        <v>1916</v>
      </c>
      <c r="E371" s="4651" t="s">
        <v>2051</v>
      </c>
      <c r="F371" s="4690" t="s">
        <v>2019</v>
      </c>
      <c r="G371" s="4653" t="s">
        <v>2083</v>
      </c>
      <c r="H371" s="4654" t="s">
        <v>2083</v>
      </c>
      <c r="I371" s="4654" t="s">
        <v>2083</v>
      </c>
      <c r="J371" s="4654" t="s">
        <v>1921</v>
      </c>
      <c r="K371" s="4654" t="s">
        <v>2083</v>
      </c>
      <c r="L371" s="4654" t="s">
        <v>2083</v>
      </c>
      <c r="M371" s="4654" t="s">
        <v>2083</v>
      </c>
      <c r="N371" s="4654" t="s">
        <v>2083</v>
      </c>
      <c r="O371" s="4654" t="s">
        <v>1921</v>
      </c>
      <c r="P371" s="4654" t="s">
        <v>2047</v>
      </c>
      <c r="Q371" s="4654" t="s">
        <v>2047</v>
      </c>
      <c r="R371" s="4654" t="s">
        <v>2047</v>
      </c>
      <c r="S371" s="4654" t="s">
        <v>2047</v>
      </c>
      <c r="T371" s="4654" t="s">
        <v>2083</v>
      </c>
      <c r="U371" s="4654" t="s">
        <v>1921</v>
      </c>
      <c r="V371" s="4654" t="s">
        <v>2083</v>
      </c>
      <c r="W371" s="4654" t="s">
        <v>2083</v>
      </c>
      <c r="X371" s="4654" t="s">
        <v>2083</v>
      </c>
      <c r="Y371" s="4654" t="s">
        <v>2083</v>
      </c>
      <c r="Z371" s="4654" t="s">
        <v>1921</v>
      </c>
      <c r="AA371" s="4654" t="s">
        <v>1921</v>
      </c>
      <c r="AB371" s="4654" t="s">
        <v>2083</v>
      </c>
      <c r="AC371" s="4654" t="s">
        <v>2047</v>
      </c>
      <c r="AD371" s="4654" t="s">
        <v>2083</v>
      </c>
      <c r="AE371" s="4654" t="s">
        <v>1921</v>
      </c>
      <c r="AF371" s="4654" t="s">
        <v>2083</v>
      </c>
      <c r="AG371" s="4654" t="s">
        <v>1921</v>
      </c>
      <c r="AH371" s="4654" t="s">
        <v>2047</v>
      </c>
      <c r="AI371" s="4654" t="s">
        <v>2083</v>
      </c>
      <c r="AJ371" s="4654" t="s">
        <v>2047</v>
      </c>
      <c r="AK371" s="4754" t="s">
        <v>2083</v>
      </c>
      <c r="AL371" s="4692"/>
      <c r="AM371" s="4670"/>
      <c r="AN371" s="4693"/>
      <c r="AO371" s="4694"/>
      <c r="AP371" s="4679"/>
      <c r="AQ371" s="4528"/>
      <c r="AR371" s="4532"/>
      <c r="AS371" s="4532"/>
    </row>
    <row r="372" spans="1:45" s="4721" customFormat="1">
      <c r="A372" s="1135"/>
      <c r="C372" s="4671"/>
      <c r="D372" s="4672"/>
      <c r="E372" s="4695" t="s">
        <v>2033</v>
      </c>
      <c r="F372" s="4662"/>
      <c r="G372" s="4737"/>
      <c r="H372" s="4687"/>
      <c r="I372" s="4687"/>
      <c r="J372" s="4687"/>
      <c r="K372" s="4687"/>
      <c r="L372" s="4687"/>
      <c r="M372" s="4687"/>
      <c r="N372" s="4687"/>
      <c r="O372" s="4687"/>
      <c r="P372" s="4687"/>
      <c r="Q372" s="4687"/>
      <c r="R372" s="4687"/>
      <c r="S372" s="4687"/>
      <c r="T372" s="4687"/>
      <c r="U372" s="4687"/>
      <c r="V372" s="4687"/>
      <c r="W372" s="4687"/>
      <c r="X372" s="4687"/>
      <c r="Y372" s="4687"/>
      <c r="Z372" s="4687"/>
      <c r="AA372" s="4687"/>
      <c r="AB372" s="4687"/>
      <c r="AC372" s="4687"/>
      <c r="AD372" s="4687"/>
      <c r="AE372" s="4687"/>
      <c r="AF372" s="4687"/>
      <c r="AG372" s="4687"/>
      <c r="AH372" s="4687"/>
      <c r="AI372" s="4687"/>
      <c r="AJ372" s="4687"/>
      <c r="AK372" s="4759"/>
      <c r="AL372" s="4666">
        <f>IF(E372="","",COUNT($G$362:$AK$362)-AM372)</f>
        <v>0</v>
      </c>
      <c r="AM372" s="4667">
        <f>IF(E372="","",AR372+AS372)</f>
        <v>0</v>
      </c>
      <c r="AN372" s="4667">
        <f>IF(E372="","",COUNTIF(G372:AK372,"休"))</f>
        <v>0</v>
      </c>
      <c r="AO372" s="4668" t="str">
        <f>IF(E372="","",IFERROR(ROUND(AN372/AL372,3),""))</f>
        <v/>
      </c>
      <c r="AP372" s="4679"/>
      <c r="AQ372" s="4528"/>
      <c r="AR372" s="4670">
        <f>+COUNTIF(G372:AK372,"－")</f>
        <v>0</v>
      </c>
      <c r="AS372" s="4670">
        <f>+COUNTIF(G372:AK372,"外")</f>
        <v>0</v>
      </c>
    </row>
    <row r="373" spans="1:45" s="4721" customFormat="1">
      <c r="A373" s="1135"/>
      <c r="C373" s="4671"/>
      <c r="D373" s="4672"/>
      <c r="E373" s="4673" t="s">
        <v>2031</v>
      </c>
      <c r="F373" s="4696"/>
      <c r="G373" s="4674"/>
      <c r="H373" s="4675"/>
      <c r="I373" s="4675"/>
      <c r="J373" s="4675"/>
      <c r="K373" s="4675"/>
      <c r="L373" s="4675"/>
      <c r="M373" s="4675"/>
      <c r="N373" s="4675"/>
      <c r="O373" s="4675"/>
      <c r="P373" s="4675"/>
      <c r="Q373" s="4675"/>
      <c r="R373" s="4675"/>
      <c r="S373" s="4675"/>
      <c r="T373" s="4675"/>
      <c r="U373" s="4675"/>
      <c r="V373" s="4675"/>
      <c r="W373" s="4675"/>
      <c r="X373" s="4675"/>
      <c r="Y373" s="4675"/>
      <c r="Z373" s="4675"/>
      <c r="AA373" s="4675"/>
      <c r="AB373" s="4675"/>
      <c r="AC373" s="4675"/>
      <c r="AD373" s="4675"/>
      <c r="AE373" s="4675"/>
      <c r="AF373" s="4675"/>
      <c r="AG373" s="4675"/>
      <c r="AH373" s="4675"/>
      <c r="AI373" s="4675"/>
      <c r="AJ373" s="4675"/>
      <c r="AK373" s="4730"/>
      <c r="AL373" s="4666">
        <f>IF(E373="","",COUNT($G$362:$AK$362)-AM373)</f>
        <v>0</v>
      </c>
      <c r="AM373" s="4667">
        <f>IF(E373="","",AR373+AS373)</f>
        <v>0</v>
      </c>
      <c r="AN373" s="4667">
        <f>IF(E373="","",COUNTIF(G373:AK373,"休"))</f>
        <v>0</v>
      </c>
      <c r="AO373" s="4668" t="str">
        <f>IF(E373="","",IFERROR(ROUND(AN373/AL373,3),""))</f>
        <v/>
      </c>
      <c r="AP373" s="4679"/>
      <c r="AQ373" s="4528"/>
      <c r="AR373" s="4670">
        <f>+COUNTIF(G373:AK373,"－")</f>
        <v>0</v>
      </c>
      <c r="AS373" s="4670">
        <f>+COUNTIF(G373:AK373,"外")</f>
        <v>0</v>
      </c>
    </row>
    <row r="374" spans="1:45" s="4721" customFormat="1">
      <c r="A374" s="1135"/>
      <c r="C374" s="4671"/>
      <c r="D374" s="4672"/>
      <c r="E374" s="4528"/>
      <c r="F374" s="4696"/>
      <c r="G374" s="4674"/>
      <c r="H374" s="4675"/>
      <c r="I374" s="4675"/>
      <c r="J374" s="4675"/>
      <c r="K374" s="4675"/>
      <c r="L374" s="4675"/>
      <c r="M374" s="4675"/>
      <c r="N374" s="4675"/>
      <c r="O374" s="4675"/>
      <c r="P374" s="4675"/>
      <c r="Q374" s="4675"/>
      <c r="R374" s="4675"/>
      <c r="S374" s="4675"/>
      <c r="T374" s="4675"/>
      <c r="U374" s="4675"/>
      <c r="V374" s="4675"/>
      <c r="W374" s="4675"/>
      <c r="X374" s="4675"/>
      <c r="Y374" s="4675"/>
      <c r="Z374" s="4675"/>
      <c r="AA374" s="4675"/>
      <c r="AB374" s="4675"/>
      <c r="AC374" s="4675"/>
      <c r="AD374" s="4675"/>
      <c r="AE374" s="4675"/>
      <c r="AF374" s="4675"/>
      <c r="AG374" s="4675"/>
      <c r="AH374" s="4675"/>
      <c r="AI374" s="4675"/>
      <c r="AJ374" s="4675"/>
      <c r="AK374" s="4730"/>
      <c r="AL374" s="4666" t="str">
        <f>IF(E374="","",COUNT($G$362:$AK$362)-AM374)</f>
        <v/>
      </c>
      <c r="AM374" s="4667" t="str">
        <f>IF(E374="","",AR374+AS374)</f>
        <v/>
      </c>
      <c r="AN374" s="4667" t="str">
        <f>IF(E374="","",COUNTIF(G374:AK374,"休"))</f>
        <v/>
      </c>
      <c r="AO374" s="4668" t="str">
        <f>IF(E374="","",IFERROR(ROUND(AN374/AL374,3),""))</f>
        <v/>
      </c>
      <c r="AP374" s="4679"/>
      <c r="AQ374" s="4528"/>
      <c r="AR374" s="4670">
        <f>+COUNTIF(G374:AK374,"－")</f>
        <v>0</v>
      </c>
      <c r="AS374" s="4670">
        <f>+COUNTIF(G374:AK374,"外")</f>
        <v>0</v>
      </c>
    </row>
    <row r="375" spans="1:45" s="4721" customFormat="1">
      <c r="A375" s="1135"/>
      <c r="C375" s="4671"/>
      <c r="D375" s="4682"/>
      <c r="E375" s="4697"/>
      <c r="F375" s="4698"/>
      <c r="G375" s="4757"/>
      <c r="H375" s="4738"/>
      <c r="I375" s="4738"/>
      <c r="J375" s="4738"/>
      <c r="K375" s="4738"/>
      <c r="L375" s="4738"/>
      <c r="M375" s="4738"/>
      <c r="N375" s="4738"/>
      <c r="O375" s="4738"/>
      <c r="P375" s="4738"/>
      <c r="Q375" s="4738"/>
      <c r="R375" s="4738"/>
      <c r="S375" s="4738"/>
      <c r="T375" s="4738"/>
      <c r="U375" s="4738"/>
      <c r="V375" s="4738"/>
      <c r="W375" s="4738"/>
      <c r="X375" s="4738"/>
      <c r="Y375" s="4738"/>
      <c r="Z375" s="4738"/>
      <c r="AA375" s="4738"/>
      <c r="AB375" s="4738"/>
      <c r="AC375" s="4738"/>
      <c r="AD375" s="4738"/>
      <c r="AE375" s="4738"/>
      <c r="AF375" s="4738"/>
      <c r="AG375" s="4738"/>
      <c r="AH375" s="4738"/>
      <c r="AI375" s="4738"/>
      <c r="AJ375" s="4738"/>
      <c r="AK375" s="4758"/>
      <c r="AL375" s="4666" t="str">
        <f>IF(E375="","",COUNT($G$362:$AK$362)-AM375)</f>
        <v/>
      </c>
      <c r="AM375" s="4667" t="str">
        <f>IF(E375="","",AR375+AS375)</f>
        <v/>
      </c>
      <c r="AN375" s="4667" t="str">
        <f>IF(E375="","",COUNTIF(G375:AK375,"休"))</f>
        <v/>
      </c>
      <c r="AO375" s="4668" t="str">
        <f>IF(E375="","",IFERROR(ROUND(AN375/AL375,3),""))</f>
        <v/>
      </c>
      <c r="AP375" s="4679"/>
      <c r="AQ375" s="4528"/>
      <c r="AR375" s="4670">
        <f>+COUNTIF(G375:AK375,"－")</f>
        <v>0</v>
      </c>
      <c r="AS375" s="4670">
        <f>+COUNTIF(G375:AK375,"外")</f>
        <v>0</v>
      </c>
    </row>
    <row r="376" spans="1:45" s="4721" customFormat="1" ht="15">
      <c r="A376" s="1135"/>
      <c r="C376" s="4671"/>
      <c r="D376" s="4660" t="s">
        <v>1915</v>
      </c>
      <c r="E376" s="4651" t="s">
        <v>2046</v>
      </c>
      <c r="F376" s="4700" t="s">
        <v>2019</v>
      </c>
      <c r="G376" s="4653" t="s">
        <v>233</v>
      </c>
      <c r="H376" s="4654" t="s">
        <v>233</v>
      </c>
      <c r="I376" s="4654" t="s">
        <v>233</v>
      </c>
      <c r="J376" s="4654" t="s">
        <v>233</v>
      </c>
      <c r="K376" s="4654" t="s">
        <v>233</v>
      </c>
      <c r="L376" s="4654" t="s">
        <v>233</v>
      </c>
      <c r="M376" s="4654" t="s">
        <v>233</v>
      </c>
      <c r="N376" s="4654" t="s">
        <v>233</v>
      </c>
      <c r="O376" s="4654" t="s">
        <v>233</v>
      </c>
      <c r="P376" s="4654" t="s">
        <v>233</v>
      </c>
      <c r="Q376" s="4654" t="s">
        <v>233</v>
      </c>
      <c r="R376" s="4654" t="s">
        <v>233</v>
      </c>
      <c r="S376" s="4654" t="s">
        <v>233</v>
      </c>
      <c r="T376" s="4654" t="s">
        <v>233</v>
      </c>
      <c r="U376" s="4654" t="s">
        <v>233</v>
      </c>
      <c r="V376" s="4654" t="s">
        <v>233</v>
      </c>
      <c r="W376" s="4654" t="s">
        <v>233</v>
      </c>
      <c r="X376" s="4654" t="s">
        <v>233</v>
      </c>
      <c r="Y376" s="4654" t="s">
        <v>233</v>
      </c>
      <c r="Z376" s="4654" t="s">
        <v>233</v>
      </c>
      <c r="AA376" s="4654" t="s">
        <v>233</v>
      </c>
      <c r="AB376" s="4654" t="s">
        <v>233</v>
      </c>
      <c r="AC376" s="4654" t="s">
        <v>233</v>
      </c>
      <c r="AD376" s="4654" t="s">
        <v>233</v>
      </c>
      <c r="AE376" s="4654" t="s">
        <v>233</v>
      </c>
      <c r="AF376" s="4654" t="s">
        <v>233</v>
      </c>
      <c r="AG376" s="4654" t="s">
        <v>233</v>
      </c>
      <c r="AH376" s="4654" t="s">
        <v>233</v>
      </c>
      <c r="AI376" s="4654" t="s">
        <v>233</v>
      </c>
      <c r="AJ376" s="4654" t="s">
        <v>233</v>
      </c>
      <c r="AK376" s="4754" t="s">
        <v>233</v>
      </c>
      <c r="AL376" s="4692"/>
      <c r="AM376" s="4670"/>
      <c r="AN376" s="4701"/>
      <c r="AO376" s="4694"/>
      <c r="AP376" s="4679"/>
      <c r="AQ376" s="4528"/>
      <c r="AR376" s="4532"/>
      <c r="AS376" s="4532"/>
    </row>
    <row r="377" spans="1:45" s="4721" customFormat="1">
      <c r="A377" s="1135"/>
      <c r="C377" s="4671"/>
      <c r="D377" s="4672"/>
      <c r="E377" s="4702" t="s">
        <v>2031</v>
      </c>
      <c r="F377" s="4662"/>
      <c r="G377" s="4737"/>
      <c r="H377" s="4687"/>
      <c r="I377" s="4687"/>
      <c r="J377" s="4687"/>
      <c r="K377" s="4687"/>
      <c r="L377" s="4687"/>
      <c r="M377" s="4687"/>
      <c r="N377" s="4687"/>
      <c r="O377" s="4687"/>
      <c r="P377" s="4687"/>
      <c r="Q377" s="4687"/>
      <c r="R377" s="4687"/>
      <c r="S377" s="4687"/>
      <c r="T377" s="4687"/>
      <c r="U377" s="4687"/>
      <c r="V377" s="4687"/>
      <c r="W377" s="4687"/>
      <c r="X377" s="4687"/>
      <c r="Y377" s="4687"/>
      <c r="Z377" s="4687"/>
      <c r="AA377" s="4687"/>
      <c r="AB377" s="4687"/>
      <c r="AC377" s="4687"/>
      <c r="AD377" s="4687"/>
      <c r="AE377" s="4687"/>
      <c r="AF377" s="4687"/>
      <c r="AG377" s="4687"/>
      <c r="AH377" s="4687"/>
      <c r="AI377" s="4687"/>
      <c r="AJ377" s="4687"/>
      <c r="AK377" s="4759"/>
      <c r="AL377" s="4666">
        <f>IF(E377="","",COUNT($G$362:$AK$362)-AM377)</f>
        <v>0</v>
      </c>
      <c r="AM377" s="4667">
        <f>IF(E377="","",AR377+AS377)</f>
        <v>0</v>
      </c>
      <c r="AN377" s="4667">
        <f>IF(E377="","",COUNTIF(G377:AK377,"休"))</f>
        <v>0</v>
      </c>
      <c r="AO377" s="4668" t="str">
        <f>IF(E377="","",IFERROR(ROUND(AN377/AL377,3),""))</f>
        <v/>
      </c>
      <c r="AP377" s="4679"/>
      <c r="AQ377" s="4528"/>
      <c r="AR377" s="4670">
        <f>+COUNTIF(G377:AK377,"－")</f>
        <v>0</v>
      </c>
      <c r="AS377" s="4670">
        <f>+COUNTIF(G377:AK377,"外")</f>
        <v>0</v>
      </c>
    </row>
    <row r="378" spans="1:45" s="4721" customFormat="1">
      <c r="A378" s="1135"/>
      <c r="C378" s="4671"/>
      <c r="D378" s="4672"/>
      <c r="E378" s="4528"/>
      <c r="F378" s="4696"/>
      <c r="G378" s="4674"/>
      <c r="H378" s="4675"/>
      <c r="I378" s="4675"/>
      <c r="J378" s="4675"/>
      <c r="K378" s="4675"/>
      <c r="L378" s="4675"/>
      <c r="M378" s="4675"/>
      <c r="N378" s="4675"/>
      <c r="O378" s="4675"/>
      <c r="P378" s="4675"/>
      <c r="Q378" s="4675"/>
      <c r="R378" s="4675"/>
      <c r="S378" s="4675"/>
      <c r="T378" s="4675"/>
      <c r="U378" s="4675"/>
      <c r="V378" s="4675"/>
      <c r="W378" s="4675"/>
      <c r="X378" s="4675"/>
      <c r="Y378" s="4675"/>
      <c r="Z378" s="4675"/>
      <c r="AA378" s="4675"/>
      <c r="AB378" s="4675"/>
      <c r="AC378" s="4675"/>
      <c r="AD378" s="4675"/>
      <c r="AE378" s="4675"/>
      <c r="AF378" s="4675"/>
      <c r="AG378" s="4675"/>
      <c r="AH378" s="4675"/>
      <c r="AI378" s="4675"/>
      <c r="AJ378" s="4675"/>
      <c r="AK378" s="4730"/>
      <c r="AL378" s="4666" t="str">
        <f>IF(E378="","",COUNT($G$362:$AK$362)-AM378)</f>
        <v/>
      </c>
      <c r="AM378" s="4667" t="str">
        <f>IF(E378="","",AR378+AS378)</f>
        <v/>
      </c>
      <c r="AN378" s="4667" t="str">
        <f>IF(E378="","",COUNTIF(G378:AK378,"休"))</f>
        <v/>
      </c>
      <c r="AO378" s="4668" t="str">
        <f>IF(E378="","",IFERROR(ROUND(AN378/AL378,3),""))</f>
        <v/>
      </c>
      <c r="AP378" s="4679"/>
      <c r="AQ378" s="4528"/>
      <c r="AR378" s="4670">
        <f>+COUNTIF(G378:AK378,"－")</f>
        <v>0</v>
      </c>
      <c r="AS378" s="4670">
        <f>+COUNTIF(G378:AK378,"外")</f>
        <v>0</v>
      </c>
    </row>
    <row r="379" spans="1:45" s="4721" customFormat="1">
      <c r="A379" s="1135"/>
      <c r="C379" s="4671"/>
      <c r="D379" s="4672"/>
      <c r="E379" s="4704"/>
      <c r="F379" s="4696"/>
      <c r="G379" s="4674"/>
      <c r="H379" s="4675"/>
      <c r="I379" s="4675"/>
      <c r="J379" s="4675"/>
      <c r="K379" s="4675"/>
      <c r="L379" s="4675"/>
      <c r="M379" s="4675"/>
      <c r="N379" s="4675"/>
      <c r="O379" s="4675"/>
      <c r="P379" s="4675"/>
      <c r="Q379" s="4675"/>
      <c r="R379" s="4675"/>
      <c r="S379" s="4675"/>
      <c r="T379" s="4675"/>
      <c r="U379" s="4675"/>
      <c r="V379" s="4675"/>
      <c r="W379" s="4675"/>
      <c r="X379" s="4675"/>
      <c r="Y379" s="4675"/>
      <c r="Z379" s="4675"/>
      <c r="AA379" s="4675"/>
      <c r="AB379" s="4675"/>
      <c r="AC379" s="4675"/>
      <c r="AD379" s="4675"/>
      <c r="AE379" s="4675"/>
      <c r="AF379" s="4675"/>
      <c r="AG379" s="4675"/>
      <c r="AH379" s="4675"/>
      <c r="AI379" s="4675"/>
      <c r="AJ379" s="4675"/>
      <c r="AK379" s="4730"/>
      <c r="AL379" s="4666" t="str">
        <f>IF(E379="","",COUNT($G$362:$AK$362)-AM379)</f>
        <v/>
      </c>
      <c r="AM379" s="4667" t="str">
        <f>IF(E379="","",AR379+AS379)</f>
        <v/>
      </c>
      <c r="AN379" s="4667" t="str">
        <f>IF(E379="","",COUNTIF(G379:AK379,"休"))</f>
        <v/>
      </c>
      <c r="AO379" s="4668" t="str">
        <f>IF(E379="","",IFERROR(ROUND(AN379/AL379,3),""))</f>
        <v/>
      </c>
      <c r="AP379" s="4679"/>
      <c r="AQ379" s="4528"/>
      <c r="AR379" s="4670">
        <f>+COUNTIF(G379:AK379,"－")</f>
        <v>0</v>
      </c>
      <c r="AS379" s="4670">
        <f>+COUNTIF(G379:AK379,"外")</f>
        <v>0</v>
      </c>
    </row>
    <row r="380" spans="1:45" s="4721" customFormat="1" ht="14.25" thickBot="1">
      <c r="A380" s="1135"/>
      <c r="C380" s="4681"/>
      <c r="D380" s="4682"/>
      <c r="E380" s="4697"/>
      <c r="F380" s="4698"/>
      <c r="G380" s="4757"/>
      <c r="H380" s="4738"/>
      <c r="I380" s="4738"/>
      <c r="J380" s="4738"/>
      <c r="K380" s="4738"/>
      <c r="L380" s="4738"/>
      <c r="M380" s="4738"/>
      <c r="N380" s="4738"/>
      <c r="O380" s="4738"/>
      <c r="P380" s="4738"/>
      <c r="Q380" s="4738"/>
      <c r="R380" s="4738"/>
      <c r="S380" s="4738"/>
      <c r="T380" s="4738"/>
      <c r="U380" s="4738"/>
      <c r="V380" s="4738"/>
      <c r="W380" s="4738"/>
      <c r="X380" s="4738"/>
      <c r="Y380" s="4738"/>
      <c r="Z380" s="4738"/>
      <c r="AA380" s="4738"/>
      <c r="AB380" s="4738"/>
      <c r="AC380" s="4738"/>
      <c r="AD380" s="4738"/>
      <c r="AE380" s="4738"/>
      <c r="AF380" s="4738"/>
      <c r="AG380" s="4738"/>
      <c r="AH380" s="4738"/>
      <c r="AI380" s="4738"/>
      <c r="AJ380" s="4738"/>
      <c r="AK380" s="4758"/>
      <c r="AL380" s="4707" t="str">
        <f>IF(E380="","",COUNT($G$362:$AK$362)-AM380)</f>
        <v/>
      </c>
      <c r="AM380" s="4689" t="str">
        <f>IF(E380="","",AR380+AS380)</f>
        <v/>
      </c>
      <c r="AN380" s="4689" t="str">
        <f>IF(E380="","",COUNTIF(G380:AK380,"休"))</f>
        <v/>
      </c>
      <c r="AO380" s="4668" t="str">
        <f>IF(E380="","",IFERROR(ROUND(AN380/AL380,3),""))</f>
        <v/>
      </c>
      <c r="AP380" s="4709"/>
      <c r="AQ380" s="4528"/>
      <c r="AR380" s="4670">
        <f>+COUNTIF(G380:AK380,"－")</f>
        <v>0</v>
      </c>
      <c r="AS380" s="4670">
        <f>+COUNTIF(G380:AK380,"外")</f>
        <v>0</v>
      </c>
    </row>
    <row r="381" spans="1:45" ht="14.25" thickBot="1">
      <c r="C381" s="4710"/>
      <c r="D381" s="4711"/>
      <c r="E381" s="4704"/>
      <c r="F381" s="4623"/>
      <c r="G381" s="4665"/>
      <c r="H381" s="4665"/>
      <c r="I381" s="4665"/>
      <c r="J381" s="4665"/>
      <c r="K381" s="4665"/>
      <c r="L381" s="4665"/>
      <c r="M381" s="4665"/>
      <c r="N381" s="4665"/>
      <c r="O381" s="4665"/>
      <c r="P381" s="4665"/>
      <c r="Q381" s="4665"/>
      <c r="R381" s="4665"/>
      <c r="S381" s="4665"/>
      <c r="T381" s="4665"/>
      <c r="U381" s="4665"/>
      <c r="V381" s="4665"/>
      <c r="W381" s="4665"/>
      <c r="X381" s="4665"/>
      <c r="Y381" s="4665"/>
      <c r="Z381" s="4665"/>
      <c r="AA381" s="4665"/>
      <c r="AB381" s="4665"/>
      <c r="AC381" s="4665"/>
      <c r="AD381" s="4665"/>
      <c r="AE381" s="4665"/>
      <c r="AF381" s="4665"/>
      <c r="AG381" s="4665"/>
      <c r="AH381" s="4665"/>
      <c r="AI381" s="4665"/>
      <c r="AJ381" s="4665"/>
      <c r="AK381" s="4665"/>
      <c r="AL381" s="4712"/>
      <c r="AM381" s="4713"/>
      <c r="AO381" s="4714" t="s">
        <v>2018</v>
      </c>
      <c r="AP381" s="4715" t="e">
        <f>IF(AP365&gt;=0.285,"OK","NG")</f>
        <v>#DIV/0!</v>
      </c>
      <c r="AR381" s="4713"/>
      <c r="AS381" s="4713"/>
    </row>
    <row r="382" spans="1:45" s="4721" customFormat="1">
      <c r="A382" s="1135"/>
      <c r="F382" s="4616"/>
      <c r="G382" s="4616"/>
      <c r="H382" s="4616"/>
      <c r="I382" s="4616"/>
      <c r="J382" s="4616"/>
      <c r="K382" s="4616"/>
      <c r="L382" s="4616"/>
      <c r="M382" s="4616"/>
      <c r="N382" s="4616"/>
      <c r="O382" s="4616"/>
      <c r="P382" s="4616"/>
      <c r="Q382" s="4616"/>
      <c r="R382" s="4616"/>
      <c r="S382" s="4616"/>
      <c r="T382" s="4616"/>
      <c r="U382" s="4616"/>
      <c r="V382" s="4616"/>
      <c r="W382" s="4616"/>
      <c r="X382" s="4616"/>
      <c r="Y382" s="4616"/>
      <c r="Z382" s="4616"/>
      <c r="AA382" s="4616"/>
      <c r="AB382" s="4616"/>
      <c r="AC382" s="4616"/>
      <c r="AD382" s="4616"/>
      <c r="AE382" s="4616"/>
      <c r="AF382" s="4616"/>
      <c r="AG382" s="4616"/>
      <c r="AH382" s="4616"/>
      <c r="AI382" s="4616"/>
      <c r="AJ382" s="4616"/>
      <c r="AK382" s="4616"/>
      <c r="AM382" s="4616"/>
      <c r="AO382" s="4751"/>
    </row>
    <row r="383" spans="1:45" hidden="1">
      <c r="G383" s="4529" t="e">
        <f>YEAR(G386)</f>
        <v>#VALUE!</v>
      </c>
      <c r="H383" s="4529" t="e">
        <f>MONTH(G386)</f>
        <v>#VALUE!</v>
      </c>
    </row>
    <row r="384" spans="1:45">
      <c r="C384" s="4624"/>
      <c r="D384" s="4625"/>
      <c r="E384" s="4626"/>
      <c r="F384" s="4717" t="s">
        <v>2022</v>
      </c>
      <c r="G384" s="4628" t="e">
        <f>G386</f>
        <v>#VALUE!</v>
      </c>
      <c r="H384" s="4629"/>
      <c r="I384" s="4629"/>
      <c r="J384" s="4629"/>
      <c r="K384" s="4629"/>
      <c r="L384" s="4629"/>
      <c r="M384" s="4629"/>
      <c r="N384" s="4629"/>
      <c r="O384" s="4629"/>
      <c r="P384" s="4629"/>
      <c r="Q384" s="4629"/>
      <c r="R384" s="4629"/>
      <c r="S384" s="4629"/>
      <c r="T384" s="4629"/>
      <c r="U384" s="4629"/>
      <c r="V384" s="4629"/>
      <c r="W384" s="4629"/>
      <c r="X384" s="4629"/>
      <c r="Y384" s="4629"/>
      <c r="Z384" s="4629"/>
      <c r="AA384" s="4629"/>
      <c r="AB384" s="4629"/>
      <c r="AC384" s="4629"/>
      <c r="AD384" s="4629"/>
      <c r="AE384" s="4629"/>
      <c r="AF384" s="4629"/>
      <c r="AG384" s="4629"/>
      <c r="AH384" s="4629"/>
      <c r="AI384" s="4629"/>
      <c r="AJ384" s="4629"/>
      <c r="AK384" s="4629"/>
      <c r="AL384" s="4739" t="s">
        <v>2045</v>
      </c>
      <c r="AM384" s="4740" t="s">
        <v>2044</v>
      </c>
      <c r="AN384" s="4741" t="s">
        <v>1920</v>
      </c>
      <c r="AO384" s="4553" t="s">
        <v>2043</v>
      </c>
      <c r="AP384" s="4551" t="s">
        <v>2042</v>
      </c>
      <c r="AR384" s="4631" t="s">
        <v>1950</v>
      </c>
      <c r="AS384" s="4631" t="s">
        <v>1951</v>
      </c>
    </row>
    <row r="385" spans="1:45" hidden="1">
      <c r="C385" s="4632"/>
      <c r="D385" s="4633"/>
      <c r="E385" s="4634"/>
      <c r="F385" s="4718"/>
      <c r="G385" s="4640" t="e">
        <f>DATE($G383,$H383,1)</f>
        <v>#VALUE!</v>
      </c>
      <c r="H385" s="4640" t="e">
        <f t="shared" ref="H385:AK385" si="139">G385+1</f>
        <v>#VALUE!</v>
      </c>
      <c r="I385" s="4640" t="e">
        <f t="shared" si="139"/>
        <v>#VALUE!</v>
      </c>
      <c r="J385" s="4640" t="e">
        <f t="shared" si="139"/>
        <v>#VALUE!</v>
      </c>
      <c r="K385" s="4640" t="e">
        <f t="shared" si="139"/>
        <v>#VALUE!</v>
      </c>
      <c r="L385" s="4640" t="e">
        <f t="shared" si="139"/>
        <v>#VALUE!</v>
      </c>
      <c r="M385" s="4640" t="e">
        <f t="shared" si="139"/>
        <v>#VALUE!</v>
      </c>
      <c r="N385" s="4640" t="e">
        <f t="shared" si="139"/>
        <v>#VALUE!</v>
      </c>
      <c r="O385" s="4640" t="e">
        <f t="shared" si="139"/>
        <v>#VALUE!</v>
      </c>
      <c r="P385" s="4640" t="e">
        <f t="shared" si="139"/>
        <v>#VALUE!</v>
      </c>
      <c r="Q385" s="4640" t="e">
        <f t="shared" si="139"/>
        <v>#VALUE!</v>
      </c>
      <c r="R385" s="4640" t="e">
        <f t="shared" si="139"/>
        <v>#VALUE!</v>
      </c>
      <c r="S385" s="4640" t="e">
        <f t="shared" si="139"/>
        <v>#VALUE!</v>
      </c>
      <c r="T385" s="4640" t="e">
        <f t="shared" si="139"/>
        <v>#VALUE!</v>
      </c>
      <c r="U385" s="4640" t="e">
        <f t="shared" si="139"/>
        <v>#VALUE!</v>
      </c>
      <c r="V385" s="4640" t="e">
        <f t="shared" si="139"/>
        <v>#VALUE!</v>
      </c>
      <c r="W385" s="4640" t="e">
        <f t="shared" si="139"/>
        <v>#VALUE!</v>
      </c>
      <c r="X385" s="4640" t="e">
        <f t="shared" si="139"/>
        <v>#VALUE!</v>
      </c>
      <c r="Y385" s="4640" t="e">
        <f t="shared" si="139"/>
        <v>#VALUE!</v>
      </c>
      <c r="Z385" s="4640" t="e">
        <f t="shared" si="139"/>
        <v>#VALUE!</v>
      </c>
      <c r="AA385" s="4640" t="e">
        <f t="shared" si="139"/>
        <v>#VALUE!</v>
      </c>
      <c r="AB385" s="4640" t="e">
        <f t="shared" si="139"/>
        <v>#VALUE!</v>
      </c>
      <c r="AC385" s="4640" t="e">
        <f t="shared" si="139"/>
        <v>#VALUE!</v>
      </c>
      <c r="AD385" s="4640" t="e">
        <f t="shared" si="139"/>
        <v>#VALUE!</v>
      </c>
      <c r="AE385" s="4640" t="e">
        <f t="shared" si="139"/>
        <v>#VALUE!</v>
      </c>
      <c r="AF385" s="4640" t="e">
        <f t="shared" si="139"/>
        <v>#VALUE!</v>
      </c>
      <c r="AG385" s="4640" t="e">
        <f t="shared" si="139"/>
        <v>#VALUE!</v>
      </c>
      <c r="AH385" s="4640" t="e">
        <f t="shared" si="139"/>
        <v>#VALUE!</v>
      </c>
      <c r="AI385" s="4640" t="e">
        <f t="shared" si="139"/>
        <v>#VALUE!</v>
      </c>
      <c r="AJ385" s="4640" t="e">
        <f t="shared" si="139"/>
        <v>#VALUE!</v>
      </c>
      <c r="AK385" s="4640" t="e">
        <f t="shared" si="139"/>
        <v>#VALUE!</v>
      </c>
      <c r="AL385" s="4742"/>
      <c r="AM385" s="4743"/>
      <c r="AN385" s="4744"/>
      <c r="AO385" s="4553"/>
      <c r="AP385" s="4551"/>
      <c r="AR385" s="4631"/>
      <c r="AS385" s="4631"/>
    </row>
    <row r="386" spans="1:45">
      <c r="C386" s="4632"/>
      <c r="D386" s="4633"/>
      <c r="E386" s="4634"/>
      <c r="F386" s="4719" t="s">
        <v>1655</v>
      </c>
      <c r="G386" s="4720" t="e">
        <f>IF(EDATE(G361,1)&gt;$G$7,"",EDATE(G361,1))</f>
        <v>#VALUE!</v>
      </c>
      <c r="H386" s="4640" t="e">
        <f t="shared" ref="H386:AK386" si="140">IF(H385&gt;$G$7,"",IF(G386=EOMONTH(DATE($G383,$H383,1),0),"",IF(G386="","",G386+1)))</f>
        <v>#VALUE!</v>
      </c>
      <c r="I386" s="4640" t="e">
        <f t="shared" si="140"/>
        <v>#VALUE!</v>
      </c>
      <c r="J386" s="4640" t="e">
        <f t="shared" si="140"/>
        <v>#VALUE!</v>
      </c>
      <c r="K386" s="4640" t="e">
        <f t="shared" si="140"/>
        <v>#VALUE!</v>
      </c>
      <c r="L386" s="4640" t="e">
        <f t="shared" si="140"/>
        <v>#VALUE!</v>
      </c>
      <c r="M386" s="4640" t="e">
        <f t="shared" si="140"/>
        <v>#VALUE!</v>
      </c>
      <c r="N386" s="4640" t="e">
        <f t="shared" si="140"/>
        <v>#VALUE!</v>
      </c>
      <c r="O386" s="4640" t="e">
        <f t="shared" si="140"/>
        <v>#VALUE!</v>
      </c>
      <c r="P386" s="4640" t="e">
        <f t="shared" si="140"/>
        <v>#VALUE!</v>
      </c>
      <c r="Q386" s="4640" t="e">
        <f t="shared" si="140"/>
        <v>#VALUE!</v>
      </c>
      <c r="R386" s="4640" t="e">
        <f t="shared" si="140"/>
        <v>#VALUE!</v>
      </c>
      <c r="S386" s="4640" t="e">
        <f t="shared" si="140"/>
        <v>#VALUE!</v>
      </c>
      <c r="T386" s="4640" t="e">
        <f t="shared" si="140"/>
        <v>#VALUE!</v>
      </c>
      <c r="U386" s="4640" t="e">
        <f t="shared" si="140"/>
        <v>#VALUE!</v>
      </c>
      <c r="V386" s="4640" t="e">
        <f t="shared" si="140"/>
        <v>#VALUE!</v>
      </c>
      <c r="W386" s="4640" t="e">
        <f t="shared" si="140"/>
        <v>#VALUE!</v>
      </c>
      <c r="X386" s="4640" t="e">
        <f t="shared" si="140"/>
        <v>#VALUE!</v>
      </c>
      <c r="Y386" s="4640" t="e">
        <f t="shared" si="140"/>
        <v>#VALUE!</v>
      </c>
      <c r="Z386" s="4640" t="e">
        <f t="shared" si="140"/>
        <v>#VALUE!</v>
      </c>
      <c r="AA386" s="4640" t="e">
        <f t="shared" si="140"/>
        <v>#VALUE!</v>
      </c>
      <c r="AB386" s="4640" t="e">
        <f t="shared" si="140"/>
        <v>#VALUE!</v>
      </c>
      <c r="AC386" s="4640" t="e">
        <f t="shared" si="140"/>
        <v>#VALUE!</v>
      </c>
      <c r="AD386" s="4640" t="e">
        <f t="shared" si="140"/>
        <v>#VALUE!</v>
      </c>
      <c r="AE386" s="4640" t="e">
        <f t="shared" si="140"/>
        <v>#VALUE!</v>
      </c>
      <c r="AF386" s="4640" t="e">
        <f t="shared" si="140"/>
        <v>#VALUE!</v>
      </c>
      <c r="AG386" s="4640" t="e">
        <f t="shared" si="140"/>
        <v>#VALUE!</v>
      </c>
      <c r="AH386" s="4640" t="e">
        <f t="shared" si="140"/>
        <v>#VALUE!</v>
      </c>
      <c r="AI386" s="4640" t="e">
        <f t="shared" si="140"/>
        <v>#VALUE!</v>
      </c>
      <c r="AJ386" s="4640" t="e">
        <f t="shared" si="140"/>
        <v>#VALUE!</v>
      </c>
      <c r="AK386" s="4640" t="e">
        <f t="shared" si="140"/>
        <v>#VALUE!</v>
      </c>
      <c r="AL386" s="4742"/>
      <c r="AM386" s="4743"/>
      <c r="AN386" s="4744"/>
      <c r="AO386" s="4553"/>
      <c r="AP386" s="4551"/>
      <c r="AR386" s="4631"/>
      <c r="AS386" s="4631"/>
    </row>
    <row r="387" spans="1:45" s="4721" customFormat="1">
      <c r="A387" s="1135"/>
      <c r="C387" s="4642"/>
      <c r="D387" s="4643"/>
      <c r="E387" s="4644"/>
      <c r="F387" s="4722" t="s">
        <v>1905</v>
      </c>
      <c r="G387" s="4723" t="str">
        <f t="shared" ref="G387:AK387" si="141">IFERROR(TEXT(WEEKDAY(+G386),"aaa"),"")</f>
        <v/>
      </c>
      <c r="H387" s="4723" t="str">
        <f t="shared" si="141"/>
        <v/>
      </c>
      <c r="I387" s="4723" t="str">
        <f t="shared" si="141"/>
        <v/>
      </c>
      <c r="J387" s="4723" t="str">
        <f t="shared" si="141"/>
        <v/>
      </c>
      <c r="K387" s="4723" t="str">
        <f t="shared" si="141"/>
        <v/>
      </c>
      <c r="L387" s="4723" t="str">
        <f t="shared" si="141"/>
        <v/>
      </c>
      <c r="M387" s="4723" t="str">
        <f t="shared" si="141"/>
        <v/>
      </c>
      <c r="N387" s="4723" t="str">
        <f t="shared" si="141"/>
        <v/>
      </c>
      <c r="O387" s="4723" t="str">
        <f t="shared" si="141"/>
        <v/>
      </c>
      <c r="P387" s="4723" t="str">
        <f t="shared" si="141"/>
        <v/>
      </c>
      <c r="Q387" s="4723" t="str">
        <f t="shared" si="141"/>
        <v/>
      </c>
      <c r="R387" s="4723" t="str">
        <f t="shared" si="141"/>
        <v/>
      </c>
      <c r="S387" s="4723" t="str">
        <f t="shared" si="141"/>
        <v/>
      </c>
      <c r="T387" s="4723" t="str">
        <f t="shared" si="141"/>
        <v/>
      </c>
      <c r="U387" s="4723" t="str">
        <f t="shared" si="141"/>
        <v/>
      </c>
      <c r="V387" s="4723" t="str">
        <f t="shared" si="141"/>
        <v/>
      </c>
      <c r="W387" s="4723" t="str">
        <f t="shared" si="141"/>
        <v/>
      </c>
      <c r="X387" s="4723" t="str">
        <f t="shared" si="141"/>
        <v/>
      </c>
      <c r="Y387" s="4723" t="str">
        <f t="shared" si="141"/>
        <v/>
      </c>
      <c r="Z387" s="4723" t="str">
        <f t="shared" si="141"/>
        <v/>
      </c>
      <c r="AA387" s="4723" t="str">
        <f t="shared" si="141"/>
        <v/>
      </c>
      <c r="AB387" s="4723" t="str">
        <f t="shared" si="141"/>
        <v/>
      </c>
      <c r="AC387" s="4723" t="str">
        <f t="shared" si="141"/>
        <v/>
      </c>
      <c r="AD387" s="4723" t="str">
        <f t="shared" si="141"/>
        <v/>
      </c>
      <c r="AE387" s="4723" t="str">
        <f t="shared" si="141"/>
        <v/>
      </c>
      <c r="AF387" s="4723" t="str">
        <f t="shared" si="141"/>
        <v/>
      </c>
      <c r="AG387" s="4723" t="str">
        <f t="shared" si="141"/>
        <v/>
      </c>
      <c r="AH387" s="4723" t="str">
        <f t="shared" si="141"/>
        <v/>
      </c>
      <c r="AI387" s="4723" t="str">
        <f t="shared" si="141"/>
        <v/>
      </c>
      <c r="AJ387" s="4723" t="str">
        <f t="shared" si="141"/>
        <v/>
      </c>
      <c r="AK387" s="4723" t="str">
        <f t="shared" si="141"/>
        <v/>
      </c>
      <c r="AL387" s="4742"/>
      <c r="AM387" s="4743"/>
      <c r="AN387" s="4744"/>
      <c r="AO387" s="4553"/>
      <c r="AP387" s="4551"/>
      <c r="AQ387" s="4528"/>
      <c r="AR387" s="4631"/>
      <c r="AS387" s="4631"/>
    </row>
    <row r="388" spans="1:45" s="4721" customFormat="1" ht="21" customHeight="1">
      <c r="A388" s="1135"/>
      <c r="C388" s="4724" t="s">
        <v>2041</v>
      </c>
      <c r="D388" s="4725" t="s">
        <v>2049</v>
      </c>
      <c r="E388" s="4651" t="s">
        <v>2046</v>
      </c>
      <c r="F388" s="4652" t="s">
        <v>2019</v>
      </c>
      <c r="G388" s="4653" t="s">
        <v>233</v>
      </c>
      <c r="H388" s="4654" t="s">
        <v>233</v>
      </c>
      <c r="I388" s="4654" t="s">
        <v>233</v>
      </c>
      <c r="J388" s="4654" t="s">
        <v>233</v>
      </c>
      <c r="K388" s="4654" t="s">
        <v>233</v>
      </c>
      <c r="L388" s="4654" t="s">
        <v>233</v>
      </c>
      <c r="M388" s="4654" t="s">
        <v>233</v>
      </c>
      <c r="N388" s="4654" t="s">
        <v>233</v>
      </c>
      <c r="O388" s="4654" t="s">
        <v>233</v>
      </c>
      <c r="P388" s="4654" t="s">
        <v>233</v>
      </c>
      <c r="Q388" s="4654" t="s">
        <v>233</v>
      </c>
      <c r="R388" s="4654" t="s">
        <v>233</v>
      </c>
      <c r="S388" s="4654" t="s">
        <v>233</v>
      </c>
      <c r="T388" s="4654" t="s">
        <v>233</v>
      </c>
      <c r="U388" s="4654" t="s">
        <v>233</v>
      </c>
      <c r="V388" s="4654" t="s">
        <v>233</v>
      </c>
      <c r="W388" s="4654" t="s">
        <v>233</v>
      </c>
      <c r="X388" s="4654" t="s">
        <v>233</v>
      </c>
      <c r="Y388" s="4654" t="s">
        <v>233</v>
      </c>
      <c r="Z388" s="4654" t="s">
        <v>233</v>
      </c>
      <c r="AA388" s="4654" t="s">
        <v>233</v>
      </c>
      <c r="AB388" s="4654" t="s">
        <v>233</v>
      </c>
      <c r="AC388" s="4654" t="s">
        <v>233</v>
      </c>
      <c r="AD388" s="4654" t="s">
        <v>233</v>
      </c>
      <c r="AE388" s="4654" t="s">
        <v>233</v>
      </c>
      <c r="AF388" s="4654" t="s">
        <v>233</v>
      </c>
      <c r="AG388" s="4654" t="s">
        <v>233</v>
      </c>
      <c r="AH388" s="4654" t="s">
        <v>233</v>
      </c>
      <c r="AI388" s="4654" t="s">
        <v>233</v>
      </c>
      <c r="AJ388" s="4654" t="s">
        <v>233</v>
      </c>
      <c r="AK388" s="4754" t="s">
        <v>233</v>
      </c>
      <c r="AL388" s="4745"/>
      <c r="AM388" s="4746"/>
      <c r="AN388" s="4747"/>
      <c r="AO388" s="4656" t="s">
        <v>2084</v>
      </c>
      <c r="AP388" s="4655" t="s">
        <v>1949</v>
      </c>
      <c r="AQ388" s="4528"/>
      <c r="AR388" s="4657"/>
      <c r="AS388" s="4657"/>
    </row>
    <row r="389" spans="1:45" s="4721" customFormat="1" ht="13.5" customHeight="1">
      <c r="A389" s="1135"/>
      <c r="C389" s="4659" t="s">
        <v>1919</v>
      </c>
      <c r="D389" s="4660" t="s">
        <v>1918</v>
      </c>
      <c r="E389" s="4661" t="s">
        <v>2033</v>
      </c>
      <c r="F389" s="4662"/>
      <c r="G389" s="4755"/>
      <c r="H389" s="4733"/>
      <c r="I389" s="4733"/>
      <c r="J389" s="4733"/>
      <c r="K389" s="4733"/>
      <c r="L389" s="4733"/>
      <c r="M389" s="4733"/>
      <c r="N389" s="4733"/>
      <c r="O389" s="4733"/>
      <c r="P389" s="4733"/>
      <c r="Q389" s="4733"/>
      <c r="R389" s="4733"/>
      <c r="S389" s="4733"/>
      <c r="T389" s="4733"/>
      <c r="U389" s="4733"/>
      <c r="V389" s="4733"/>
      <c r="W389" s="4733"/>
      <c r="X389" s="4733"/>
      <c r="Y389" s="4733"/>
      <c r="Z389" s="4733"/>
      <c r="AA389" s="4733"/>
      <c r="AB389" s="4733"/>
      <c r="AC389" s="4733"/>
      <c r="AD389" s="4733"/>
      <c r="AE389" s="4733"/>
      <c r="AF389" s="4733"/>
      <c r="AG389" s="4733"/>
      <c r="AH389" s="4733"/>
      <c r="AI389" s="4733"/>
      <c r="AJ389" s="4733"/>
      <c r="AK389" s="4756"/>
      <c r="AL389" s="4666">
        <f t="shared" ref="AL389:AL394" si="142">IF(E389="","",COUNT($G$386:$AK$386)-AM389)</f>
        <v>0</v>
      </c>
      <c r="AM389" s="4667">
        <f t="shared" ref="AM389:AM394" si="143">IF(E389="","",AR389+AS389)</f>
        <v>0</v>
      </c>
      <c r="AN389" s="4667">
        <f t="shared" ref="AN389:AN394" si="144">IF(E389="","",COUNTIF(G389:AK389,"休"))</f>
        <v>0</v>
      </c>
      <c r="AO389" s="4668" t="str">
        <f t="shared" ref="AO389:AO394" si="145">IF(E389="","",IFERROR(ROUND(AN389/AL389,3),""))</f>
        <v/>
      </c>
      <c r="AP389" s="4669" t="e">
        <f>ROUND(AVERAGE(AO389:AO404),3)</f>
        <v>#DIV/0!</v>
      </c>
      <c r="AQ389" s="4528"/>
      <c r="AR389" s="4670">
        <f t="shared" ref="AR389:AR394" si="146">+COUNTIF(G389:AK389,"－")</f>
        <v>0</v>
      </c>
      <c r="AS389" s="4670">
        <f t="shared" ref="AS389:AS394" si="147">+COUNTIF(G389:AK389,"外")</f>
        <v>0</v>
      </c>
    </row>
    <row r="390" spans="1:45" s="4721" customFormat="1" ht="13.5" customHeight="1">
      <c r="A390" s="1135"/>
      <c r="C390" s="4671"/>
      <c r="D390" s="4672"/>
      <c r="E390" s="4673" t="s">
        <v>2031</v>
      </c>
      <c r="F390" s="4662"/>
      <c r="G390" s="4674"/>
      <c r="H390" s="4675"/>
      <c r="I390" s="4675"/>
      <c r="J390" s="4675"/>
      <c r="K390" s="4675"/>
      <c r="L390" s="4675"/>
      <c r="M390" s="4675"/>
      <c r="N390" s="4675"/>
      <c r="O390" s="4675"/>
      <c r="P390" s="4675"/>
      <c r="Q390" s="4675"/>
      <c r="R390" s="4675"/>
      <c r="S390" s="4675"/>
      <c r="T390" s="4675"/>
      <c r="U390" s="4675"/>
      <c r="V390" s="4675"/>
      <c r="W390" s="4675"/>
      <c r="X390" s="4675"/>
      <c r="Y390" s="4675"/>
      <c r="Z390" s="4675"/>
      <c r="AA390" s="4675"/>
      <c r="AB390" s="4675"/>
      <c r="AC390" s="4675"/>
      <c r="AD390" s="4675"/>
      <c r="AE390" s="4675"/>
      <c r="AF390" s="4675"/>
      <c r="AG390" s="4675"/>
      <c r="AH390" s="4675"/>
      <c r="AI390" s="4675"/>
      <c r="AJ390" s="4675"/>
      <c r="AK390" s="4730"/>
      <c r="AL390" s="4666">
        <f t="shared" si="142"/>
        <v>0</v>
      </c>
      <c r="AM390" s="4667">
        <f t="shared" si="143"/>
        <v>0</v>
      </c>
      <c r="AN390" s="4667">
        <f t="shared" si="144"/>
        <v>0</v>
      </c>
      <c r="AO390" s="4668" t="str">
        <f t="shared" si="145"/>
        <v/>
      </c>
      <c r="AP390" s="4679"/>
      <c r="AQ390" s="4528"/>
      <c r="AR390" s="4670">
        <f t="shared" si="146"/>
        <v>0</v>
      </c>
      <c r="AS390" s="4670">
        <f t="shared" si="147"/>
        <v>0</v>
      </c>
    </row>
    <row r="391" spans="1:45" s="4721" customFormat="1">
      <c r="A391" s="1135"/>
      <c r="C391" s="4671"/>
      <c r="D391" s="4672"/>
      <c r="E391" s="4673" t="s">
        <v>2038</v>
      </c>
      <c r="F391" s="4662"/>
      <c r="G391" s="4674"/>
      <c r="H391" s="4675"/>
      <c r="I391" s="4675"/>
      <c r="J391" s="4675"/>
      <c r="K391" s="4675"/>
      <c r="L391" s="4675"/>
      <c r="M391" s="4675"/>
      <c r="N391" s="4675"/>
      <c r="O391" s="4675"/>
      <c r="P391" s="4675"/>
      <c r="Q391" s="4675"/>
      <c r="R391" s="4675"/>
      <c r="S391" s="4675"/>
      <c r="T391" s="4675"/>
      <c r="U391" s="4675"/>
      <c r="V391" s="4675"/>
      <c r="W391" s="4675"/>
      <c r="X391" s="4675"/>
      <c r="Y391" s="4675"/>
      <c r="Z391" s="4675"/>
      <c r="AA391" s="4675"/>
      <c r="AB391" s="4675"/>
      <c r="AC391" s="4675"/>
      <c r="AD391" s="4675"/>
      <c r="AE391" s="4675"/>
      <c r="AF391" s="4675"/>
      <c r="AG391" s="4675"/>
      <c r="AH391" s="4675"/>
      <c r="AI391" s="4675"/>
      <c r="AJ391" s="4675"/>
      <c r="AK391" s="4730"/>
      <c r="AL391" s="4666">
        <f t="shared" si="142"/>
        <v>0</v>
      </c>
      <c r="AM391" s="4667">
        <f t="shared" si="143"/>
        <v>0</v>
      </c>
      <c r="AN391" s="4667">
        <f t="shared" si="144"/>
        <v>0</v>
      </c>
      <c r="AO391" s="4668" t="str">
        <f t="shared" si="145"/>
        <v/>
      </c>
      <c r="AP391" s="4679"/>
      <c r="AQ391" s="4528"/>
      <c r="AR391" s="4670">
        <f t="shared" si="146"/>
        <v>0</v>
      </c>
      <c r="AS391" s="4670">
        <f t="shared" si="147"/>
        <v>0</v>
      </c>
    </row>
    <row r="392" spans="1:45" s="4721" customFormat="1">
      <c r="A392" s="1135"/>
      <c r="C392" s="4671"/>
      <c r="D392" s="4672"/>
      <c r="E392" s="4673" t="s">
        <v>2037</v>
      </c>
      <c r="F392" s="4680"/>
      <c r="G392" s="4674"/>
      <c r="H392" s="4675"/>
      <c r="I392" s="4675"/>
      <c r="J392" s="4675"/>
      <c r="K392" s="4675"/>
      <c r="L392" s="4675"/>
      <c r="M392" s="4675"/>
      <c r="N392" s="4675"/>
      <c r="O392" s="4675"/>
      <c r="P392" s="4675"/>
      <c r="Q392" s="4675"/>
      <c r="R392" s="4675"/>
      <c r="S392" s="4675"/>
      <c r="T392" s="4675"/>
      <c r="U392" s="4675"/>
      <c r="V392" s="4675"/>
      <c r="W392" s="4675"/>
      <c r="X392" s="4675"/>
      <c r="Y392" s="4675"/>
      <c r="Z392" s="4675"/>
      <c r="AA392" s="4675"/>
      <c r="AB392" s="4675"/>
      <c r="AC392" s="4675"/>
      <c r="AD392" s="4675"/>
      <c r="AE392" s="4675"/>
      <c r="AF392" s="4675"/>
      <c r="AG392" s="4675"/>
      <c r="AH392" s="4675"/>
      <c r="AI392" s="4675"/>
      <c r="AJ392" s="4675"/>
      <c r="AK392" s="4730"/>
      <c r="AL392" s="4666">
        <f t="shared" si="142"/>
        <v>0</v>
      </c>
      <c r="AM392" s="4667">
        <f t="shared" si="143"/>
        <v>0</v>
      </c>
      <c r="AN392" s="4667">
        <f t="shared" si="144"/>
        <v>0</v>
      </c>
      <c r="AO392" s="4668" t="str">
        <f t="shared" si="145"/>
        <v/>
      </c>
      <c r="AP392" s="4679"/>
      <c r="AQ392" s="4528"/>
      <c r="AR392" s="4670">
        <f t="shared" si="146"/>
        <v>0</v>
      </c>
      <c r="AS392" s="4670">
        <f t="shared" si="147"/>
        <v>0</v>
      </c>
    </row>
    <row r="393" spans="1:45" s="4721" customFormat="1">
      <c r="A393" s="1135"/>
      <c r="C393" s="4671"/>
      <c r="D393" s="4672"/>
      <c r="E393" s="4673" t="s">
        <v>2036</v>
      </c>
      <c r="F393" s="4662"/>
      <c r="G393" s="4674"/>
      <c r="H393" s="4675"/>
      <c r="I393" s="4675"/>
      <c r="J393" s="4675"/>
      <c r="K393" s="4675"/>
      <c r="L393" s="4675"/>
      <c r="M393" s="4675"/>
      <c r="N393" s="4675"/>
      <c r="O393" s="4675"/>
      <c r="P393" s="4675"/>
      <c r="Q393" s="4675"/>
      <c r="R393" s="4675"/>
      <c r="S393" s="4675"/>
      <c r="T393" s="4675"/>
      <c r="U393" s="4675"/>
      <c r="V393" s="4675"/>
      <c r="W393" s="4675"/>
      <c r="X393" s="4675"/>
      <c r="Y393" s="4675"/>
      <c r="Z393" s="4675"/>
      <c r="AA393" s="4675"/>
      <c r="AB393" s="4675"/>
      <c r="AC393" s="4675"/>
      <c r="AD393" s="4675"/>
      <c r="AE393" s="4675"/>
      <c r="AF393" s="4675"/>
      <c r="AG393" s="4675"/>
      <c r="AH393" s="4675"/>
      <c r="AI393" s="4675"/>
      <c r="AJ393" s="4675"/>
      <c r="AK393" s="4730"/>
      <c r="AL393" s="4666">
        <f t="shared" si="142"/>
        <v>0</v>
      </c>
      <c r="AM393" s="4667">
        <f t="shared" si="143"/>
        <v>0</v>
      </c>
      <c r="AN393" s="4667">
        <f t="shared" si="144"/>
        <v>0</v>
      </c>
      <c r="AO393" s="4668" t="str">
        <f t="shared" si="145"/>
        <v/>
      </c>
      <c r="AP393" s="4679"/>
      <c r="AQ393" s="4528"/>
      <c r="AR393" s="4670">
        <f t="shared" si="146"/>
        <v>0</v>
      </c>
      <c r="AS393" s="4670">
        <f t="shared" si="147"/>
        <v>0</v>
      </c>
    </row>
    <row r="394" spans="1:45" s="4721" customFormat="1">
      <c r="A394" s="1135"/>
      <c r="C394" s="4681"/>
      <c r="D394" s="4682"/>
      <c r="E394" s="4683">
        <f>F$29</f>
        <v>0</v>
      </c>
      <c r="F394" s="4684"/>
      <c r="G394" s="4757"/>
      <c r="H394" s="4738"/>
      <c r="I394" s="4738"/>
      <c r="J394" s="4738"/>
      <c r="K394" s="4738"/>
      <c r="L394" s="4738"/>
      <c r="M394" s="4738"/>
      <c r="N394" s="4738"/>
      <c r="O394" s="4738"/>
      <c r="P394" s="4738"/>
      <c r="Q394" s="4738"/>
      <c r="R394" s="4738"/>
      <c r="S394" s="4738"/>
      <c r="T394" s="4738"/>
      <c r="U394" s="4738"/>
      <c r="V394" s="4738"/>
      <c r="W394" s="4738"/>
      <c r="X394" s="4738"/>
      <c r="Y394" s="4738"/>
      <c r="Z394" s="4738"/>
      <c r="AA394" s="4738"/>
      <c r="AB394" s="4738"/>
      <c r="AC394" s="4738"/>
      <c r="AD394" s="4738"/>
      <c r="AE394" s="4738"/>
      <c r="AF394" s="4738"/>
      <c r="AG394" s="4738"/>
      <c r="AH394" s="4738"/>
      <c r="AI394" s="4738"/>
      <c r="AJ394" s="4738"/>
      <c r="AK394" s="4758"/>
      <c r="AL394" s="4666">
        <f t="shared" si="142"/>
        <v>0</v>
      </c>
      <c r="AM394" s="4667">
        <f t="shared" si="143"/>
        <v>0</v>
      </c>
      <c r="AN394" s="4689">
        <f t="shared" si="144"/>
        <v>0</v>
      </c>
      <c r="AO394" s="4668" t="str">
        <f t="shared" si="145"/>
        <v/>
      </c>
      <c r="AP394" s="4679"/>
      <c r="AQ394" s="4528"/>
      <c r="AR394" s="4670">
        <f t="shared" si="146"/>
        <v>0</v>
      </c>
      <c r="AS394" s="4670">
        <f t="shared" si="147"/>
        <v>0</v>
      </c>
    </row>
    <row r="395" spans="1:45" s="4721" customFormat="1" ht="15">
      <c r="A395" s="1135"/>
      <c r="C395" s="4659" t="s">
        <v>1917</v>
      </c>
      <c r="D395" s="4660" t="s">
        <v>1916</v>
      </c>
      <c r="E395" s="4651" t="s">
        <v>2051</v>
      </c>
      <c r="F395" s="4690" t="s">
        <v>2019</v>
      </c>
      <c r="G395" s="4653" t="s">
        <v>2047</v>
      </c>
      <c r="H395" s="4654" t="s">
        <v>2083</v>
      </c>
      <c r="I395" s="4654" t="s">
        <v>2083</v>
      </c>
      <c r="J395" s="4654" t="s">
        <v>2083</v>
      </c>
      <c r="K395" s="4654" t="s">
        <v>1921</v>
      </c>
      <c r="L395" s="4654" t="s">
        <v>2047</v>
      </c>
      <c r="M395" s="4654" t="s">
        <v>2083</v>
      </c>
      <c r="N395" s="4654" t="s">
        <v>1921</v>
      </c>
      <c r="O395" s="4654" t="s">
        <v>2083</v>
      </c>
      <c r="P395" s="4654" t="s">
        <v>2083</v>
      </c>
      <c r="Q395" s="4654" t="s">
        <v>2083</v>
      </c>
      <c r="R395" s="4654" t="s">
        <v>2083</v>
      </c>
      <c r="S395" s="4654" t="s">
        <v>2047</v>
      </c>
      <c r="T395" s="4654" t="s">
        <v>2083</v>
      </c>
      <c r="U395" s="4654" t="s">
        <v>2047</v>
      </c>
      <c r="V395" s="4654" t="s">
        <v>2083</v>
      </c>
      <c r="W395" s="4654" t="s">
        <v>2083</v>
      </c>
      <c r="X395" s="4654" t="s">
        <v>1921</v>
      </c>
      <c r="Y395" s="4654" t="s">
        <v>2083</v>
      </c>
      <c r="Z395" s="4654" t="s">
        <v>2083</v>
      </c>
      <c r="AA395" s="4654" t="s">
        <v>2083</v>
      </c>
      <c r="AB395" s="4654" t="s">
        <v>1921</v>
      </c>
      <c r="AC395" s="4654" t="s">
        <v>2047</v>
      </c>
      <c r="AD395" s="4654" t="s">
        <v>1921</v>
      </c>
      <c r="AE395" s="4654" t="s">
        <v>2083</v>
      </c>
      <c r="AF395" s="4654" t="s">
        <v>2083</v>
      </c>
      <c r="AG395" s="4654" t="s">
        <v>2083</v>
      </c>
      <c r="AH395" s="4654" t="s">
        <v>2047</v>
      </c>
      <c r="AI395" s="4654" t="s">
        <v>1921</v>
      </c>
      <c r="AJ395" s="4654" t="s">
        <v>2083</v>
      </c>
      <c r="AK395" s="4754" t="s">
        <v>2083</v>
      </c>
      <c r="AL395" s="4692"/>
      <c r="AM395" s="4670"/>
      <c r="AN395" s="4693"/>
      <c r="AO395" s="4694"/>
      <c r="AP395" s="4679"/>
      <c r="AQ395" s="4528"/>
      <c r="AR395" s="4532"/>
      <c r="AS395" s="4532"/>
    </row>
    <row r="396" spans="1:45" s="4721" customFormat="1">
      <c r="A396" s="1135"/>
      <c r="C396" s="4671"/>
      <c r="D396" s="4672"/>
      <c r="E396" s="4695" t="s">
        <v>2033</v>
      </c>
      <c r="F396" s="4662"/>
      <c r="G396" s="4737"/>
      <c r="H396" s="4687"/>
      <c r="I396" s="4687"/>
      <c r="J396" s="4687"/>
      <c r="K396" s="4687"/>
      <c r="L396" s="4687"/>
      <c r="M396" s="4687"/>
      <c r="N396" s="4687"/>
      <c r="O396" s="4687"/>
      <c r="P396" s="4687"/>
      <c r="Q396" s="4687"/>
      <c r="R396" s="4687"/>
      <c r="S396" s="4687"/>
      <c r="T396" s="4687"/>
      <c r="U396" s="4687"/>
      <c r="V396" s="4687"/>
      <c r="W396" s="4687"/>
      <c r="X396" s="4687"/>
      <c r="Y396" s="4687"/>
      <c r="Z396" s="4687"/>
      <c r="AA396" s="4687"/>
      <c r="AB396" s="4687"/>
      <c r="AC396" s="4687"/>
      <c r="AD396" s="4687"/>
      <c r="AE396" s="4687"/>
      <c r="AF396" s="4687"/>
      <c r="AG396" s="4687"/>
      <c r="AH396" s="4687"/>
      <c r="AI396" s="4687"/>
      <c r="AJ396" s="4687"/>
      <c r="AK396" s="4759"/>
      <c r="AL396" s="4666">
        <f>IF(E396="","",COUNT($G$386:$AK$386)-AM396)</f>
        <v>0</v>
      </c>
      <c r="AM396" s="4667">
        <f>IF(E396="","",AR396+AS396)</f>
        <v>0</v>
      </c>
      <c r="AN396" s="4667">
        <f>IF(E396="","",COUNTIF(G396:AK396,"休"))</f>
        <v>0</v>
      </c>
      <c r="AO396" s="4668" t="str">
        <f>IF(E396="","",IFERROR(ROUND(AN396/AL396,3),""))</f>
        <v/>
      </c>
      <c r="AP396" s="4679"/>
      <c r="AQ396" s="4528"/>
      <c r="AR396" s="4670">
        <f>+COUNTIF(G396:AK396,"－")</f>
        <v>0</v>
      </c>
      <c r="AS396" s="4670">
        <f>+COUNTIF(G396:AK396,"外")</f>
        <v>0</v>
      </c>
    </row>
    <row r="397" spans="1:45" s="4721" customFormat="1">
      <c r="A397" s="1135"/>
      <c r="C397" s="4671"/>
      <c r="D397" s="4672"/>
      <c r="E397" s="4673" t="s">
        <v>2031</v>
      </c>
      <c r="F397" s="4696"/>
      <c r="G397" s="4674"/>
      <c r="H397" s="4675"/>
      <c r="I397" s="4675"/>
      <c r="J397" s="4675"/>
      <c r="K397" s="4675"/>
      <c r="L397" s="4675"/>
      <c r="M397" s="4675"/>
      <c r="N397" s="4675"/>
      <c r="O397" s="4675"/>
      <c r="P397" s="4675"/>
      <c r="Q397" s="4675"/>
      <c r="R397" s="4675"/>
      <c r="S397" s="4675"/>
      <c r="T397" s="4675"/>
      <c r="U397" s="4675"/>
      <c r="V397" s="4675"/>
      <c r="W397" s="4675"/>
      <c r="X397" s="4675"/>
      <c r="Y397" s="4675"/>
      <c r="Z397" s="4675"/>
      <c r="AA397" s="4675"/>
      <c r="AB397" s="4675"/>
      <c r="AC397" s="4675"/>
      <c r="AD397" s="4675"/>
      <c r="AE397" s="4675"/>
      <c r="AF397" s="4675"/>
      <c r="AG397" s="4675"/>
      <c r="AH397" s="4675"/>
      <c r="AI397" s="4675"/>
      <c r="AJ397" s="4675"/>
      <c r="AK397" s="4730"/>
      <c r="AL397" s="4666">
        <f>IF(E397="","",COUNT($G$386:$AK$386)-AM397)</f>
        <v>0</v>
      </c>
      <c r="AM397" s="4667">
        <f>IF(E397="","",AR397+AS397)</f>
        <v>0</v>
      </c>
      <c r="AN397" s="4667">
        <f>IF(E397="","",COUNTIF(G397:AK397,"休"))</f>
        <v>0</v>
      </c>
      <c r="AO397" s="4668" t="str">
        <f>IF(E397="","",IFERROR(ROUND(AN397/AL397,3),""))</f>
        <v/>
      </c>
      <c r="AP397" s="4679"/>
      <c r="AQ397" s="4528"/>
      <c r="AR397" s="4670">
        <f>+COUNTIF(G397:AK397,"－")</f>
        <v>0</v>
      </c>
      <c r="AS397" s="4670">
        <f>+COUNTIF(G397:AK397,"外")</f>
        <v>0</v>
      </c>
    </row>
    <row r="398" spans="1:45" s="4721" customFormat="1">
      <c r="A398" s="1135"/>
      <c r="C398" s="4671"/>
      <c r="D398" s="4672"/>
      <c r="E398" s="4528"/>
      <c r="F398" s="4696"/>
      <c r="G398" s="4674"/>
      <c r="H398" s="4675"/>
      <c r="I398" s="4675"/>
      <c r="J398" s="4675"/>
      <c r="K398" s="4675"/>
      <c r="L398" s="4675"/>
      <c r="M398" s="4675"/>
      <c r="N398" s="4675"/>
      <c r="O398" s="4675"/>
      <c r="P398" s="4675"/>
      <c r="Q398" s="4675"/>
      <c r="R398" s="4675"/>
      <c r="S398" s="4675"/>
      <c r="T398" s="4675"/>
      <c r="U398" s="4675"/>
      <c r="V398" s="4675"/>
      <c r="W398" s="4675"/>
      <c r="X398" s="4675"/>
      <c r="Y398" s="4675"/>
      <c r="Z398" s="4675"/>
      <c r="AA398" s="4675"/>
      <c r="AB398" s="4675"/>
      <c r="AC398" s="4675"/>
      <c r="AD398" s="4675"/>
      <c r="AE398" s="4675"/>
      <c r="AF398" s="4675"/>
      <c r="AG398" s="4675"/>
      <c r="AH398" s="4675"/>
      <c r="AI398" s="4675"/>
      <c r="AJ398" s="4675"/>
      <c r="AK398" s="4730"/>
      <c r="AL398" s="4666" t="str">
        <f>IF(E398="","",COUNT($G$386:$AK$386)-AM398)</f>
        <v/>
      </c>
      <c r="AM398" s="4667" t="str">
        <f>IF(E398="","",AR398+AS398)</f>
        <v/>
      </c>
      <c r="AN398" s="4667" t="str">
        <f>IF(E398="","",COUNTIF(G398:AK398,"休"))</f>
        <v/>
      </c>
      <c r="AO398" s="4668" t="str">
        <f>IF(E398="","",IFERROR(ROUND(AN398/AL398,3),""))</f>
        <v/>
      </c>
      <c r="AP398" s="4679"/>
      <c r="AQ398" s="4528"/>
      <c r="AR398" s="4670">
        <f>+COUNTIF(G398:AK398,"－")</f>
        <v>0</v>
      </c>
      <c r="AS398" s="4670">
        <f>+COUNTIF(G398:AK398,"外")</f>
        <v>0</v>
      </c>
    </row>
    <row r="399" spans="1:45" s="4721" customFormat="1">
      <c r="A399" s="1135"/>
      <c r="C399" s="4671"/>
      <c r="D399" s="4682"/>
      <c r="E399" s="4697"/>
      <c r="F399" s="4698"/>
      <c r="G399" s="4757"/>
      <c r="H399" s="4738"/>
      <c r="I399" s="4738"/>
      <c r="J399" s="4738"/>
      <c r="K399" s="4738"/>
      <c r="L399" s="4738"/>
      <c r="M399" s="4738"/>
      <c r="N399" s="4738"/>
      <c r="O399" s="4738"/>
      <c r="P399" s="4738"/>
      <c r="Q399" s="4738"/>
      <c r="R399" s="4738"/>
      <c r="S399" s="4738"/>
      <c r="T399" s="4738"/>
      <c r="U399" s="4738"/>
      <c r="V399" s="4738"/>
      <c r="W399" s="4738"/>
      <c r="X399" s="4738"/>
      <c r="Y399" s="4738"/>
      <c r="Z399" s="4738"/>
      <c r="AA399" s="4738"/>
      <c r="AB399" s="4738"/>
      <c r="AC399" s="4738"/>
      <c r="AD399" s="4738"/>
      <c r="AE399" s="4738"/>
      <c r="AF399" s="4738"/>
      <c r="AG399" s="4738"/>
      <c r="AH399" s="4738"/>
      <c r="AI399" s="4738"/>
      <c r="AJ399" s="4738"/>
      <c r="AK399" s="4758"/>
      <c r="AL399" s="4666" t="str">
        <f>IF(E399="","",COUNT($G$386:$AK$386)-AM399)</f>
        <v/>
      </c>
      <c r="AM399" s="4667" t="str">
        <f>IF(E399="","",AR399+AS399)</f>
        <v/>
      </c>
      <c r="AN399" s="4667" t="str">
        <f>IF(E399="","",COUNTIF(G399:AK399,"休"))</f>
        <v/>
      </c>
      <c r="AO399" s="4668" t="str">
        <f>IF(E399="","",IFERROR(ROUND(AN399/AL399,3),""))</f>
        <v/>
      </c>
      <c r="AP399" s="4679"/>
      <c r="AQ399" s="4528"/>
      <c r="AR399" s="4670">
        <f>+COUNTIF(G399:AK399,"－")</f>
        <v>0</v>
      </c>
      <c r="AS399" s="4670">
        <f>+COUNTIF(G399:AK399,"外")</f>
        <v>0</v>
      </c>
    </row>
    <row r="400" spans="1:45" s="4721" customFormat="1" ht="15">
      <c r="A400" s="1135"/>
      <c r="C400" s="4671"/>
      <c r="D400" s="4660" t="s">
        <v>1915</v>
      </c>
      <c r="E400" s="4651" t="s">
        <v>2046</v>
      </c>
      <c r="F400" s="4700" t="s">
        <v>2019</v>
      </c>
      <c r="G400" s="4653" t="s">
        <v>233</v>
      </c>
      <c r="H400" s="4654" t="s">
        <v>233</v>
      </c>
      <c r="I400" s="4654" t="s">
        <v>233</v>
      </c>
      <c r="J400" s="4654" t="s">
        <v>233</v>
      </c>
      <c r="K400" s="4654" t="s">
        <v>233</v>
      </c>
      <c r="L400" s="4654" t="s">
        <v>233</v>
      </c>
      <c r="M400" s="4654" t="s">
        <v>233</v>
      </c>
      <c r="N400" s="4654" t="s">
        <v>233</v>
      </c>
      <c r="O400" s="4654" t="s">
        <v>233</v>
      </c>
      <c r="P400" s="4654" t="s">
        <v>233</v>
      </c>
      <c r="Q400" s="4654" t="s">
        <v>233</v>
      </c>
      <c r="R400" s="4654" t="s">
        <v>233</v>
      </c>
      <c r="S400" s="4654" t="s">
        <v>233</v>
      </c>
      <c r="T400" s="4654" t="s">
        <v>233</v>
      </c>
      <c r="U400" s="4654" t="s">
        <v>233</v>
      </c>
      <c r="V400" s="4654" t="s">
        <v>233</v>
      </c>
      <c r="W400" s="4654" t="s">
        <v>233</v>
      </c>
      <c r="X400" s="4654" t="s">
        <v>233</v>
      </c>
      <c r="Y400" s="4654" t="s">
        <v>233</v>
      </c>
      <c r="Z400" s="4654" t="s">
        <v>233</v>
      </c>
      <c r="AA400" s="4654" t="s">
        <v>233</v>
      </c>
      <c r="AB400" s="4654" t="s">
        <v>233</v>
      </c>
      <c r="AC400" s="4654" t="s">
        <v>233</v>
      </c>
      <c r="AD400" s="4654" t="s">
        <v>233</v>
      </c>
      <c r="AE400" s="4654" t="s">
        <v>233</v>
      </c>
      <c r="AF400" s="4654" t="s">
        <v>233</v>
      </c>
      <c r="AG400" s="4654" t="s">
        <v>233</v>
      </c>
      <c r="AH400" s="4654" t="s">
        <v>233</v>
      </c>
      <c r="AI400" s="4654" t="s">
        <v>233</v>
      </c>
      <c r="AJ400" s="4654" t="s">
        <v>233</v>
      </c>
      <c r="AK400" s="4754" t="s">
        <v>233</v>
      </c>
      <c r="AL400" s="4692"/>
      <c r="AM400" s="4670"/>
      <c r="AN400" s="4701"/>
      <c r="AO400" s="4694"/>
      <c r="AP400" s="4679"/>
      <c r="AQ400" s="4528"/>
      <c r="AR400" s="4532"/>
      <c r="AS400" s="4532"/>
    </row>
    <row r="401" spans="1:45" s="4721" customFormat="1">
      <c r="A401" s="1135"/>
      <c r="C401" s="4671"/>
      <c r="D401" s="4672"/>
      <c r="E401" s="4702" t="s">
        <v>2031</v>
      </c>
      <c r="F401" s="4662"/>
      <c r="G401" s="4737"/>
      <c r="H401" s="4687"/>
      <c r="I401" s="4687"/>
      <c r="J401" s="4687"/>
      <c r="K401" s="4687"/>
      <c r="L401" s="4687"/>
      <c r="M401" s="4687"/>
      <c r="N401" s="4687"/>
      <c r="O401" s="4687"/>
      <c r="P401" s="4687"/>
      <c r="Q401" s="4687"/>
      <c r="R401" s="4687"/>
      <c r="S401" s="4687"/>
      <c r="T401" s="4687"/>
      <c r="U401" s="4687"/>
      <c r="V401" s="4687"/>
      <c r="W401" s="4687"/>
      <c r="X401" s="4687"/>
      <c r="Y401" s="4687"/>
      <c r="Z401" s="4687"/>
      <c r="AA401" s="4687"/>
      <c r="AB401" s="4687"/>
      <c r="AC401" s="4687"/>
      <c r="AD401" s="4687"/>
      <c r="AE401" s="4687"/>
      <c r="AF401" s="4687"/>
      <c r="AG401" s="4687"/>
      <c r="AH401" s="4687"/>
      <c r="AI401" s="4687"/>
      <c r="AJ401" s="4687"/>
      <c r="AK401" s="4759"/>
      <c r="AL401" s="4666">
        <f>IF(E401="","",COUNT($G$386:$AK$386)-AM401)</f>
        <v>0</v>
      </c>
      <c r="AM401" s="4667">
        <f>IF(E401="","",AR401+AS401)</f>
        <v>0</v>
      </c>
      <c r="AN401" s="4667">
        <f>IF(E401="","",COUNTIF(G401:AK401,"休"))</f>
        <v>0</v>
      </c>
      <c r="AO401" s="4668" t="str">
        <f>IF(E401="","",IFERROR(ROUND(AN401/AL401,3),""))</f>
        <v/>
      </c>
      <c r="AP401" s="4679"/>
      <c r="AQ401" s="4528"/>
      <c r="AR401" s="4670">
        <f>+COUNTIF(G401:AK401,"－")</f>
        <v>0</v>
      </c>
      <c r="AS401" s="4670">
        <f>+COUNTIF(G401:AK401,"外")</f>
        <v>0</v>
      </c>
    </row>
    <row r="402" spans="1:45" s="4721" customFormat="1">
      <c r="A402" s="1135"/>
      <c r="C402" s="4671"/>
      <c r="D402" s="4672"/>
      <c r="E402" s="4528"/>
      <c r="F402" s="4696"/>
      <c r="G402" s="4674"/>
      <c r="H402" s="4675"/>
      <c r="I402" s="4675"/>
      <c r="J402" s="4675"/>
      <c r="K402" s="4675"/>
      <c r="L402" s="4675"/>
      <c r="M402" s="4675"/>
      <c r="N402" s="4675"/>
      <c r="O402" s="4675"/>
      <c r="P402" s="4675"/>
      <c r="Q402" s="4675"/>
      <c r="R402" s="4675"/>
      <c r="S402" s="4675"/>
      <c r="T402" s="4675"/>
      <c r="U402" s="4675"/>
      <c r="V402" s="4675"/>
      <c r="W402" s="4675"/>
      <c r="X402" s="4675"/>
      <c r="Y402" s="4675"/>
      <c r="Z402" s="4675"/>
      <c r="AA402" s="4675"/>
      <c r="AB402" s="4675"/>
      <c r="AC402" s="4675"/>
      <c r="AD402" s="4675"/>
      <c r="AE402" s="4675"/>
      <c r="AF402" s="4675"/>
      <c r="AG402" s="4675"/>
      <c r="AH402" s="4675"/>
      <c r="AI402" s="4675"/>
      <c r="AJ402" s="4675"/>
      <c r="AK402" s="4730"/>
      <c r="AL402" s="4666" t="str">
        <f>IF(E402="","",COUNT($G$386:$AK$386)-AM402)</f>
        <v/>
      </c>
      <c r="AM402" s="4667" t="str">
        <f>IF(E402="","",AR402+AS402)</f>
        <v/>
      </c>
      <c r="AN402" s="4667" t="str">
        <f>IF(E402="","",COUNTIF(G402:AK402,"休"))</f>
        <v/>
      </c>
      <c r="AO402" s="4668" t="str">
        <f>IF(E402="","",IFERROR(ROUND(AN402/AL402,3),""))</f>
        <v/>
      </c>
      <c r="AP402" s="4679"/>
      <c r="AQ402" s="4528"/>
      <c r="AR402" s="4670">
        <f>+COUNTIF(G402:AK402,"－")</f>
        <v>0</v>
      </c>
      <c r="AS402" s="4670">
        <f>+COUNTIF(G402:AK402,"外")</f>
        <v>0</v>
      </c>
    </row>
    <row r="403" spans="1:45" s="4721" customFormat="1">
      <c r="A403" s="1135"/>
      <c r="C403" s="4671"/>
      <c r="D403" s="4672"/>
      <c r="E403" s="4704"/>
      <c r="F403" s="4696"/>
      <c r="G403" s="4674"/>
      <c r="H403" s="4675"/>
      <c r="I403" s="4675"/>
      <c r="J403" s="4675"/>
      <c r="K403" s="4675"/>
      <c r="L403" s="4675"/>
      <c r="M403" s="4675"/>
      <c r="N403" s="4675"/>
      <c r="O403" s="4675"/>
      <c r="P403" s="4675"/>
      <c r="Q403" s="4675"/>
      <c r="R403" s="4675"/>
      <c r="S403" s="4675"/>
      <c r="T403" s="4675"/>
      <c r="U403" s="4675"/>
      <c r="V403" s="4675"/>
      <c r="W403" s="4675"/>
      <c r="X403" s="4675"/>
      <c r="Y403" s="4675"/>
      <c r="Z403" s="4675"/>
      <c r="AA403" s="4675"/>
      <c r="AB403" s="4675"/>
      <c r="AC403" s="4675"/>
      <c r="AD403" s="4675"/>
      <c r="AE403" s="4675"/>
      <c r="AF403" s="4675"/>
      <c r="AG403" s="4675"/>
      <c r="AH403" s="4675"/>
      <c r="AI403" s="4675"/>
      <c r="AJ403" s="4675"/>
      <c r="AK403" s="4730"/>
      <c r="AL403" s="4666" t="str">
        <f>IF(E403="","",COUNT($G$386:$AK$386)-AM403)</f>
        <v/>
      </c>
      <c r="AM403" s="4667" t="str">
        <f>IF(E403="","",AR403+AS403)</f>
        <v/>
      </c>
      <c r="AN403" s="4667" t="str">
        <f>IF(E403="","",COUNTIF(G403:AK403,"休"))</f>
        <v/>
      </c>
      <c r="AO403" s="4668" t="str">
        <f>IF(E403="","",IFERROR(ROUND(AN403/AL403,3),""))</f>
        <v/>
      </c>
      <c r="AP403" s="4679"/>
      <c r="AQ403" s="4528"/>
      <c r="AR403" s="4670">
        <f>+COUNTIF(G403:AK403,"－")</f>
        <v>0</v>
      </c>
      <c r="AS403" s="4670">
        <f>+COUNTIF(G403:AK403,"外")</f>
        <v>0</v>
      </c>
    </row>
    <row r="404" spans="1:45" s="4721" customFormat="1" ht="14.25" thickBot="1">
      <c r="A404" s="1135"/>
      <c r="C404" s="4681"/>
      <c r="D404" s="4682"/>
      <c r="E404" s="4697"/>
      <c r="F404" s="4698"/>
      <c r="G404" s="4757"/>
      <c r="H404" s="4738"/>
      <c r="I404" s="4738"/>
      <c r="J404" s="4738"/>
      <c r="K404" s="4738"/>
      <c r="L404" s="4738"/>
      <c r="M404" s="4738"/>
      <c r="N404" s="4738"/>
      <c r="O404" s="4738"/>
      <c r="P404" s="4738"/>
      <c r="Q404" s="4738"/>
      <c r="R404" s="4738"/>
      <c r="S404" s="4738"/>
      <c r="T404" s="4738"/>
      <c r="U404" s="4738"/>
      <c r="V404" s="4738"/>
      <c r="W404" s="4738"/>
      <c r="X404" s="4738"/>
      <c r="Y404" s="4738"/>
      <c r="Z404" s="4738"/>
      <c r="AA404" s="4738"/>
      <c r="AB404" s="4738"/>
      <c r="AC404" s="4738"/>
      <c r="AD404" s="4738"/>
      <c r="AE404" s="4738"/>
      <c r="AF404" s="4738"/>
      <c r="AG404" s="4738"/>
      <c r="AH404" s="4738"/>
      <c r="AI404" s="4738"/>
      <c r="AJ404" s="4738"/>
      <c r="AK404" s="4758"/>
      <c r="AL404" s="4707" t="str">
        <f>IF(E404="","",COUNT($G$386:$AK$386)-AM404)</f>
        <v/>
      </c>
      <c r="AM404" s="4689" t="str">
        <f>IF(E404="","",AR404+AS404)</f>
        <v/>
      </c>
      <c r="AN404" s="4689" t="str">
        <f>IF(E404="","",COUNTIF(G404:AK404,"休"))</f>
        <v/>
      </c>
      <c r="AO404" s="4668" t="str">
        <f>IF(E404="","",IFERROR(ROUND(AN404/AL404,3),""))</f>
        <v/>
      </c>
      <c r="AP404" s="4709"/>
      <c r="AQ404" s="4528"/>
      <c r="AR404" s="4670">
        <f>+COUNTIF(G404:AK404,"－")</f>
        <v>0</v>
      </c>
      <c r="AS404" s="4670">
        <f>+COUNTIF(G404:AK404,"外")</f>
        <v>0</v>
      </c>
    </row>
    <row r="405" spans="1:45" s="4721" customFormat="1" ht="14.25" thickBot="1">
      <c r="A405" s="1135"/>
      <c r="C405" s="4710"/>
      <c r="D405" s="4711"/>
      <c r="E405" s="4704"/>
      <c r="F405" s="4623"/>
      <c r="G405" s="4665"/>
      <c r="H405" s="4665"/>
      <c r="I405" s="4665"/>
      <c r="J405" s="4665"/>
      <c r="K405" s="4665"/>
      <c r="L405" s="4665"/>
      <c r="M405" s="4665"/>
      <c r="N405" s="4665"/>
      <c r="O405" s="4665"/>
      <c r="P405" s="4665"/>
      <c r="Q405" s="4665"/>
      <c r="R405" s="4665"/>
      <c r="S405" s="4665"/>
      <c r="T405" s="4665"/>
      <c r="U405" s="4665"/>
      <c r="V405" s="4665"/>
      <c r="W405" s="4665"/>
      <c r="X405" s="4665"/>
      <c r="Y405" s="4665"/>
      <c r="Z405" s="4665"/>
      <c r="AA405" s="4665"/>
      <c r="AB405" s="4665"/>
      <c r="AC405" s="4665"/>
      <c r="AD405" s="4665"/>
      <c r="AE405" s="4665"/>
      <c r="AF405" s="4665"/>
      <c r="AG405" s="4665"/>
      <c r="AH405" s="4665"/>
      <c r="AI405" s="4665"/>
      <c r="AJ405" s="4665"/>
      <c r="AK405" s="4665"/>
      <c r="AL405" s="4712"/>
      <c r="AM405" s="4713"/>
      <c r="AN405" s="4713"/>
      <c r="AO405" s="4714" t="s">
        <v>2018</v>
      </c>
      <c r="AP405" s="4715" t="e">
        <f>IF(AP389&gt;=0.285,"OK","NG")</f>
        <v>#DIV/0!</v>
      </c>
      <c r="AQ405" s="4528"/>
      <c r="AR405" s="4713"/>
      <c r="AS405" s="4713"/>
    </row>
    <row r="406" spans="1:45" s="4721" customFormat="1">
      <c r="A406" s="1135"/>
      <c r="F406" s="4616"/>
      <c r="G406" s="4616"/>
      <c r="H406" s="4616"/>
      <c r="I406" s="4616"/>
      <c r="J406" s="4616"/>
      <c r="K406" s="4616"/>
      <c r="L406" s="4616"/>
      <c r="M406" s="4616"/>
      <c r="N406" s="4616"/>
      <c r="O406" s="4616"/>
      <c r="P406" s="4616"/>
      <c r="Q406" s="4616"/>
      <c r="R406" s="4616"/>
      <c r="S406" s="4616"/>
      <c r="T406" s="4616"/>
      <c r="U406" s="4616"/>
      <c r="V406" s="4616"/>
      <c r="W406" s="4616"/>
      <c r="X406" s="4616"/>
      <c r="Y406" s="4616"/>
      <c r="Z406" s="4616"/>
      <c r="AA406" s="4616"/>
      <c r="AB406" s="4616"/>
      <c r="AC406" s="4616"/>
      <c r="AD406" s="4616"/>
      <c r="AE406" s="4616"/>
      <c r="AF406" s="4616"/>
      <c r="AG406" s="4616"/>
      <c r="AH406" s="4616"/>
      <c r="AI406" s="4616"/>
      <c r="AJ406" s="4616"/>
      <c r="AK406" s="4616"/>
      <c r="AM406" s="4616"/>
      <c r="AO406" s="4751"/>
    </row>
    <row r="407" spans="1:45" hidden="1">
      <c r="G407" s="4529" t="e">
        <f>YEAR(G410)</f>
        <v>#VALUE!</v>
      </c>
      <c r="H407" s="4529" t="e">
        <f>MONTH(G410)</f>
        <v>#VALUE!</v>
      </c>
    </row>
    <row r="408" spans="1:45">
      <c r="C408" s="4624"/>
      <c r="D408" s="4625"/>
      <c r="E408" s="4626"/>
      <c r="F408" s="4717" t="s">
        <v>2022</v>
      </c>
      <c r="G408" s="4628" t="e">
        <f>G410</f>
        <v>#VALUE!</v>
      </c>
      <c r="H408" s="4629"/>
      <c r="I408" s="4629"/>
      <c r="J408" s="4629"/>
      <c r="K408" s="4629"/>
      <c r="L408" s="4629"/>
      <c r="M408" s="4629"/>
      <c r="N408" s="4629"/>
      <c r="O408" s="4629"/>
      <c r="P408" s="4629"/>
      <c r="Q408" s="4629"/>
      <c r="R408" s="4629"/>
      <c r="S408" s="4629"/>
      <c r="T408" s="4629"/>
      <c r="U408" s="4629"/>
      <c r="V408" s="4629"/>
      <c r="W408" s="4629"/>
      <c r="X408" s="4629"/>
      <c r="Y408" s="4629"/>
      <c r="Z408" s="4629"/>
      <c r="AA408" s="4629"/>
      <c r="AB408" s="4629"/>
      <c r="AC408" s="4629"/>
      <c r="AD408" s="4629"/>
      <c r="AE408" s="4629"/>
      <c r="AF408" s="4629"/>
      <c r="AG408" s="4629"/>
      <c r="AH408" s="4629"/>
      <c r="AI408" s="4629"/>
      <c r="AJ408" s="4629"/>
      <c r="AK408" s="4629"/>
      <c r="AL408" s="4739" t="s">
        <v>2045</v>
      </c>
      <c r="AM408" s="4740" t="s">
        <v>2044</v>
      </c>
      <c r="AN408" s="4741" t="s">
        <v>1920</v>
      </c>
      <c r="AO408" s="4553" t="s">
        <v>2043</v>
      </c>
      <c r="AP408" s="4551" t="s">
        <v>2042</v>
      </c>
      <c r="AR408" s="4631" t="s">
        <v>1950</v>
      </c>
      <c r="AS408" s="4631" t="s">
        <v>1951</v>
      </c>
    </row>
    <row r="409" spans="1:45" hidden="1">
      <c r="C409" s="4632"/>
      <c r="D409" s="4633"/>
      <c r="E409" s="4634"/>
      <c r="F409" s="4718"/>
      <c r="G409" s="4640" t="e">
        <f>DATE($G407,$H407,1)</f>
        <v>#VALUE!</v>
      </c>
      <c r="H409" s="4640" t="e">
        <f t="shared" ref="H409:AK409" si="148">G409+1</f>
        <v>#VALUE!</v>
      </c>
      <c r="I409" s="4640" t="e">
        <f t="shared" si="148"/>
        <v>#VALUE!</v>
      </c>
      <c r="J409" s="4640" t="e">
        <f t="shared" si="148"/>
        <v>#VALUE!</v>
      </c>
      <c r="K409" s="4640" t="e">
        <f t="shared" si="148"/>
        <v>#VALUE!</v>
      </c>
      <c r="L409" s="4640" t="e">
        <f t="shared" si="148"/>
        <v>#VALUE!</v>
      </c>
      <c r="M409" s="4640" t="e">
        <f t="shared" si="148"/>
        <v>#VALUE!</v>
      </c>
      <c r="N409" s="4640" t="e">
        <f t="shared" si="148"/>
        <v>#VALUE!</v>
      </c>
      <c r="O409" s="4640" t="e">
        <f t="shared" si="148"/>
        <v>#VALUE!</v>
      </c>
      <c r="P409" s="4640" t="e">
        <f t="shared" si="148"/>
        <v>#VALUE!</v>
      </c>
      <c r="Q409" s="4640" t="e">
        <f t="shared" si="148"/>
        <v>#VALUE!</v>
      </c>
      <c r="R409" s="4640" t="e">
        <f t="shared" si="148"/>
        <v>#VALUE!</v>
      </c>
      <c r="S409" s="4640" t="e">
        <f t="shared" si="148"/>
        <v>#VALUE!</v>
      </c>
      <c r="T409" s="4640" t="e">
        <f t="shared" si="148"/>
        <v>#VALUE!</v>
      </c>
      <c r="U409" s="4640" t="e">
        <f t="shared" si="148"/>
        <v>#VALUE!</v>
      </c>
      <c r="V409" s="4640" t="e">
        <f t="shared" si="148"/>
        <v>#VALUE!</v>
      </c>
      <c r="W409" s="4640" t="e">
        <f t="shared" si="148"/>
        <v>#VALUE!</v>
      </c>
      <c r="X409" s="4640" t="e">
        <f t="shared" si="148"/>
        <v>#VALUE!</v>
      </c>
      <c r="Y409" s="4640" t="e">
        <f t="shared" si="148"/>
        <v>#VALUE!</v>
      </c>
      <c r="Z409" s="4640" t="e">
        <f t="shared" si="148"/>
        <v>#VALUE!</v>
      </c>
      <c r="AA409" s="4640" t="e">
        <f t="shared" si="148"/>
        <v>#VALUE!</v>
      </c>
      <c r="AB409" s="4640" t="e">
        <f t="shared" si="148"/>
        <v>#VALUE!</v>
      </c>
      <c r="AC409" s="4640" t="e">
        <f t="shared" si="148"/>
        <v>#VALUE!</v>
      </c>
      <c r="AD409" s="4640" t="e">
        <f t="shared" si="148"/>
        <v>#VALUE!</v>
      </c>
      <c r="AE409" s="4640" t="e">
        <f t="shared" si="148"/>
        <v>#VALUE!</v>
      </c>
      <c r="AF409" s="4640" t="e">
        <f t="shared" si="148"/>
        <v>#VALUE!</v>
      </c>
      <c r="AG409" s="4640" t="e">
        <f t="shared" si="148"/>
        <v>#VALUE!</v>
      </c>
      <c r="AH409" s="4640" t="e">
        <f t="shared" si="148"/>
        <v>#VALUE!</v>
      </c>
      <c r="AI409" s="4640" t="e">
        <f t="shared" si="148"/>
        <v>#VALUE!</v>
      </c>
      <c r="AJ409" s="4640" t="e">
        <f t="shared" si="148"/>
        <v>#VALUE!</v>
      </c>
      <c r="AK409" s="4640" t="e">
        <f t="shared" si="148"/>
        <v>#VALUE!</v>
      </c>
      <c r="AL409" s="4742"/>
      <c r="AM409" s="4743"/>
      <c r="AN409" s="4744"/>
      <c r="AO409" s="4553"/>
      <c r="AP409" s="4551"/>
      <c r="AR409" s="4631"/>
      <c r="AS409" s="4631"/>
    </row>
    <row r="410" spans="1:45">
      <c r="C410" s="4632"/>
      <c r="D410" s="4633"/>
      <c r="E410" s="4634"/>
      <c r="F410" s="4719" t="s">
        <v>1655</v>
      </c>
      <c r="G410" s="4720" t="e">
        <f>IF(EDATE(G385,1)&gt;$G$7,"",EDATE(G385,1))</f>
        <v>#VALUE!</v>
      </c>
      <c r="H410" s="4640" t="e">
        <f t="shared" ref="H410:AK410" si="149">IF(H409&gt;$G$7,"",IF(G410=EOMONTH(DATE($G407,$H407,1),0),"",IF(G410="","",G410+1)))</f>
        <v>#VALUE!</v>
      </c>
      <c r="I410" s="4640" t="e">
        <f t="shared" si="149"/>
        <v>#VALUE!</v>
      </c>
      <c r="J410" s="4640" t="e">
        <f t="shared" si="149"/>
        <v>#VALUE!</v>
      </c>
      <c r="K410" s="4640" t="e">
        <f t="shared" si="149"/>
        <v>#VALUE!</v>
      </c>
      <c r="L410" s="4640" t="e">
        <f t="shared" si="149"/>
        <v>#VALUE!</v>
      </c>
      <c r="M410" s="4640" t="e">
        <f t="shared" si="149"/>
        <v>#VALUE!</v>
      </c>
      <c r="N410" s="4640" t="e">
        <f t="shared" si="149"/>
        <v>#VALUE!</v>
      </c>
      <c r="O410" s="4640" t="e">
        <f t="shared" si="149"/>
        <v>#VALUE!</v>
      </c>
      <c r="P410" s="4640" t="e">
        <f t="shared" si="149"/>
        <v>#VALUE!</v>
      </c>
      <c r="Q410" s="4640" t="e">
        <f t="shared" si="149"/>
        <v>#VALUE!</v>
      </c>
      <c r="R410" s="4640" t="e">
        <f t="shared" si="149"/>
        <v>#VALUE!</v>
      </c>
      <c r="S410" s="4640" t="e">
        <f t="shared" si="149"/>
        <v>#VALUE!</v>
      </c>
      <c r="T410" s="4640" t="e">
        <f t="shared" si="149"/>
        <v>#VALUE!</v>
      </c>
      <c r="U410" s="4640" t="e">
        <f t="shared" si="149"/>
        <v>#VALUE!</v>
      </c>
      <c r="V410" s="4640" t="e">
        <f t="shared" si="149"/>
        <v>#VALUE!</v>
      </c>
      <c r="W410" s="4640" t="e">
        <f t="shared" si="149"/>
        <v>#VALUE!</v>
      </c>
      <c r="X410" s="4640" t="e">
        <f t="shared" si="149"/>
        <v>#VALUE!</v>
      </c>
      <c r="Y410" s="4640" t="e">
        <f t="shared" si="149"/>
        <v>#VALUE!</v>
      </c>
      <c r="Z410" s="4640" t="e">
        <f t="shared" si="149"/>
        <v>#VALUE!</v>
      </c>
      <c r="AA410" s="4640" t="e">
        <f t="shared" si="149"/>
        <v>#VALUE!</v>
      </c>
      <c r="AB410" s="4640" t="e">
        <f t="shared" si="149"/>
        <v>#VALUE!</v>
      </c>
      <c r="AC410" s="4640" t="e">
        <f t="shared" si="149"/>
        <v>#VALUE!</v>
      </c>
      <c r="AD410" s="4640" t="e">
        <f t="shared" si="149"/>
        <v>#VALUE!</v>
      </c>
      <c r="AE410" s="4640" t="e">
        <f t="shared" si="149"/>
        <v>#VALUE!</v>
      </c>
      <c r="AF410" s="4640" t="e">
        <f t="shared" si="149"/>
        <v>#VALUE!</v>
      </c>
      <c r="AG410" s="4640" t="e">
        <f t="shared" si="149"/>
        <v>#VALUE!</v>
      </c>
      <c r="AH410" s="4640" t="e">
        <f t="shared" si="149"/>
        <v>#VALUE!</v>
      </c>
      <c r="AI410" s="4640" t="e">
        <f t="shared" si="149"/>
        <v>#VALUE!</v>
      </c>
      <c r="AJ410" s="4640" t="e">
        <f t="shared" si="149"/>
        <v>#VALUE!</v>
      </c>
      <c r="AK410" s="4640" t="e">
        <f t="shared" si="149"/>
        <v>#VALUE!</v>
      </c>
      <c r="AL410" s="4742"/>
      <c r="AM410" s="4743"/>
      <c r="AN410" s="4744"/>
      <c r="AO410" s="4553"/>
      <c r="AP410" s="4551"/>
      <c r="AR410" s="4631"/>
      <c r="AS410" s="4631"/>
    </row>
    <row r="411" spans="1:45" s="4721" customFormat="1">
      <c r="A411" s="1135"/>
      <c r="C411" s="4642"/>
      <c r="D411" s="4643"/>
      <c r="E411" s="4644"/>
      <c r="F411" s="4722" t="s">
        <v>1905</v>
      </c>
      <c r="G411" s="4723" t="str">
        <f t="shared" ref="G411:AK411" si="150">IFERROR(TEXT(WEEKDAY(+G410),"aaa"),"")</f>
        <v/>
      </c>
      <c r="H411" s="4723" t="str">
        <f t="shared" si="150"/>
        <v/>
      </c>
      <c r="I411" s="4723" t="str">
        <f t="shared" si="150"/>
        <v/>
      </c>
      <c r="J411" s="4723" t="str">
        <f t="shared" si="150"/>
        <v/>
      </c>
      <c r="K411" s="4723" t="str">
        <f t="shared" si="150"/>
        <v/>
      </c>
      <c r="L411" s="4723" t="str">
        <f t="shared" si="150"/>
        <v/>
      </c>
      <c r="M411" s="4723" t="str">
        <f t="shared" si="150"/>
        <v/>
      </c>
      <c r="N411" s="4723" t="str">
        <f t="shared" si="150"/>
        <v/>
      </c>
      <c r="O411" s="4723" t="str">
        <f t="shared" si="150"/>
        <v/>
      </c>
      <c r="P411" s="4723" t="str">
        <f t="shared" si="150"/>
        <v/>
      </c>
      <c r="Q411" s="4723" t="str">
        <f t="shared" si="150"/>
        <v/>
      </c>
      <c r="R411" s="4723" t="str">
        <f t="shared" si="150"/>
        <v/>
      </c>
      <c r="S411" s="4723" t="str">
        <f t="shared" si="150"/>
        <v/>
      </c>
      <c r="T411" s="4723" t="str">
        <f t="shared" si="150"/>
        <v/>
      </c>
      <c r="U411" s="4723" t="str">
        <f t="shared" si="150"/>
        <v/>
      </c>
      <c r="V411" s="4723" t="str">
        <f t="shared" si="150"/>
        <v/>
      </c>
      <c r="W411" s="4723" t="str">
        <f t="shared" si="150"/>
        <v/>
      </c>
      <c r="X411" s="4723" t="str">
        <f t="shared" si="150"/>
        <v/>
      </c>
      <c r="Y411" s="4723" t="str">
        <f t="shared" si="150"/>
        <v/>
      </c>
      <c r="Z411" s="4723" t="str">
        <f t="shared" si="150"/>
        <v/>
      </c>
      <c r="AA411" s="4723" t="str">
        <f t="shared" si="150"/>
        <v/>
      </c>
      <c r="AB411" s="4723" t="str">
        <f t="shared" si="150"/>
        <v/>
      </c>
      <c r="AC411" s="4723" t="str">
        <f t="shared" si="150"/>
        <v/>
      </c>
      <c r="AD411" s="4723" t="str">
        <f t="shared" si="150"/>
        <v/>
      </c>
      <c r="AE411" s="4723" t="str">
        <f t="shared" si="150"/>
        <v/>
      </c>
      <c r="AF411" s="4723" t="str">
        <f t="shared" si="150"/>
        <v/>
      </c>
      <c r="AG411" s="4723" t="str">
        <f t="shared" si="150"/>
        <v/>
      </c>
      <c r="AH411" s="4723" t="str">
        <f t="shared" si="150"/>
        <v/>
      </c>
      <c r="AI411" s="4723" t="str">
        <f t="shared" si="150"/>
        <v/>
      </c>
      <c r="AJ411" s="4723" t="str">
        <f t="shared" si="150"/>
        <v/>
      </c>
      <c r="AK411" s="4723" t="str">
        <f t="shared" si="150"/>
        <v/>
      </c>
      <c r="AL411" s="4742"/>
      <c r="AM411" s="4743"/>
      <c r="AN411" s="4744"/>
      <c r="AO411" s="4553"/>
      <c r="AP411" s="4551"/>
      <c r="AQ411" s="4528"/>
      <c r="AR411" s="4631"/>
      <c r="AS411" s="4631"/>
    </row>
    <row r="412" spans="1:45" s="4721" customFormat="1" ht="21" customHeight="1">
      <c r="A412" s="1135"/>
      <c r="C412" s="4724" t="s">
        <v>2041</v>
      </c>
      <c r="D412" s="4725" t="s">
        <v>2049</v>
      </c>
      <c r="E412" s="4651" t="s">
        <v>2051</v>
      </c>
      <c r="F412" s="4652" t="s">
        <v>2019</v>
      </c>
      <c r="G412" s="4653" t="s">
        <v>233</v>
      </c>
      <c r="H412" s="4654" t="s">
        <v>233</v>
      </c>
      <c r="I412" s="4654" t="s">
        <v>233</v>
      </c>
      <c r="J412" s="4654" t="s">
        <v>233</v>
      </c>
      <c r="K412" s="4654" t="s">
        <v>233</v>
      </c>
      <c r="L412" s="4654" t="s">
        <v>233</v>
      </c>
      <c r="M412" s="4654" t="s">
        <v>233</v>
      </c>
      <c r="N412" s="4654" t="s">
        <v>233</v>
      </c>
      <c r="O412" s="4654" t="s">
        <v>233</v>
      </c>
      <c r="P412" s="4654" t="s">
        <v>233</v>
      </c>
      <c r="Q412" s="4654" t="s">
        <v>233</v>
      </c>
      <c r="R412" s="4654" t="s">
        <v>233</v>
      </c>
      <c r="S412" s="4654" t="s">
        <v>233</v>
      </c>
      <c r="T412" s="4654" t="s">
        <v>233</v>
      </c>
      <c r="U412" s="4654" t="s">
        <v>233</v>
      </c>
      <c r="V412" s="4654" t="s">
        <v>233</v>
      </c>
      <c r="W412" s="4654" t="s">
        <v>233</v>
      </c>
      <c r="X412" s="4654" t="s">
        <v>233</v>
      </c>
      <c r="Y412" s="4654" t="s">
        <v>233</v>
      </c>
      <c r="Z412" s="4654" t="s">
        <v>233</v>
      </c>
      <c r="AA412" s="4654" t="s">
        <v>233</v>
      </c>
      <c r="AB412" s="4654" t="s">
        <v>233</v>
      </c>
      <c r="AC412" s="4654" t="s">
        <v>233</v>
      </c>
      <c r="AD412" s="4654" t="s">
        <v>233</v>
      </c>
      <c r="AE412" s="4654" t="s">
        <v>233</v>
      </c>
      <c r="AF412" s="4654" t="s">
        <v>233</v>
      </c>
      <c r="AG412" s="4654" t="s">
        <v>233</v>
      </c>
      <c r="AH412" s="4654" t="s">
        <v>233</v>
      </c>
      <c r="AI412" s="4654" t="s">
        <v>233</v>
      </c>
      <c r="AJ412" s="4654" t="s">
        <v>233</v>
      </c>
      <c r="AK412" s="4754" t="s">
        <v>233</v>
      </c>
      <c r="AL412" s="4745"/>
      <c r="AM412" s="4746"/>
      <c r="AN412" s="4747"/>
      <c r="AO412" s="4656" t="s">
        <v>2048</v>
      </c>
      <c r="AP412" s="4655" t="s">
        <v>1949</v>
      </c>
      <c r="AQ412" s="4528"/>
      <c r="AR412" s="4657"/>
      <c r="AS412" s="4657"/>
    </row>
    <row r="413" spans="1:45" s="4721" customFormat="1" ht="13.5" customHeight="1">
      <c r="A413" s="1135"/>
      <c r="C413" s="4659" t="s">
        <v>1919</v>
      </c>
      <c r="D413" s="4660" t="s">
        <v>1918</v>
      </c>
      <c r="E413" s="4661" t="s">
        <v>2033</v>
      </c>
      <c r="F413" s="4662"/>
      <c r="G413" s="4755"/>
      <c r="H413" s="4733"/>
      <c r="I413" s="4733"/>
      <c r="J413" s="4733"/>
      <c r="K413" s="4733"/>
      <c r="L413" s="4733"/>
      <c r="M413" s="4733"/>
      <c r="N413" s="4733"/>
      <c r="O413" s="4733"/>
      <c r="P413" s="4733"/>
      <c r="Q413" s="4733"/>
      <c r="R413" s="4733"/>
      <c r="S413" s="4733"/>
      <c r="T413" s="4733"/>
      <c r="U413" s="4733"/>
      <c r="V413" s="4733"/>
      <c r="W413" s="4733"/>
      <c r="X413" s="4733"/>
      <c r="Y413" s="4733"/>
      <c r="Z413" s="4733"/>
      <c r="AA413" s="4733"/>
      <c r="AB413" s="4733"/>
      <c r="AC413" s="4733"/>
      <c r="AD413" s="4733"/>
      <c r="AE413" s="4733"/>
      <c r="AF413" s="4733"/>
      <c r="AG413" s="4733"/>
      <c r="AH413" s="4733"/>
      <c r="AI413" s="4733"/>
      <c r="AJ413" s="4733"/>
      <c r="AK413" s="4756"/>
      <c r="AL413" s="4666">
        <f t="shared" ref="AL413:AL418" si="151">IF(E413="","",COUNT($G$410:$AK$410)-AM413)</f>
        <v>0</v>
      </c>
      <c r="AM413" s="4667">
        <f t="shared" ref="AM413:AM418" si="152">IF(E413="","",AR413+AS413)</f>
        <v>0</v>
      </c>
      <c r="AN413" s="4667">
        <f t="shared" ref="AN413:AN418" si="153">IF(E413="","",COUNTIF(G413:AK413,"休"))</f>
        <v>0</v>
      </c>
      <c r="AO413" s="4668" t="str">
        <f t="shared" ref="AO413:AO418" si="154">IF(E413="","",IFERROR(ROUND(AN413/AL413,3),""))</f>
        <v/>
      </c>
      <c r="AP413" s="4669" t="e">
        <f>ROUND(AVERAGE(AO413:AO428),3)</f>
        <v>#DIV/0!</v>
      </c>
      <c r="AQ413" s="4528"/>
      <c r="AR413" s="4670">
        <f t="shared" ref="AR413:AR418" si="155">+COUNTIF(G413:AK413,"－")</f>
        <v>0</v>
      </c>
      <c r="AS413" s="4670">
        <f t="shared" ref="AS413:AS418" si="156">+COUNTIF(G413:AK413,"外")</f>
        <v>0</v>
      </c>
    </row>
    <row r="414" spans="1:45" s="4721" customFormat="1" ht="13.5" customHeight="1">
      <c r="A414" s="1135"/>
      <c r="C414" s="4671"/>
      <c r="D414" s="4672"/>
      <c r="E414" s="4673" t="s">
        <v>2031</v>
      </c>
      <c r="F414" s="4662"/>
      <c r="G414" s="4674"/>
      <c r="H414" s="4675"/>
      <c r="I414" s="4675"/>
      <c r="J414" s="4675"/>
      <c r="K414" s="4675"/>
      <c r="L414" s="4675"/>
      <c r="M414" s="4675"/>
      <c r="N414" s="4675"/>
      <c r="O414" s="4675"/>
      <c r="P414" s="4675"/>
      <c r="Q414" s="4675"/>
      <c r="R414" s="4675"/>
      <c r="S414" s="4675"/>
      <c r="T414" s="4675"/>
      <c r="U414" s="4675"/>
      <c r="V414" s="4675"/>
      <c r="W414" s="4675"/>
      <c r="X414" s="4675"/>
      <c r="Y414" s="4675"/>
      <c r="Z414" s="4675"/>
      <c r="AA414" s="4675"/>
      <c r="AB414" s="4675"/>
      <c r="AC414" s="4675"/>
      <c r="AD414" s="4675"/>
      <c r="AE414" s="4675"/>
      <c r="AF414" s="4675"/>
      <c r="AG414" s="4675"/>
      <c r="AH414" s="4675"/>
      <c r="AI414" s="4675"/>
      <c r="AJ414" s="4675"/>
      <c r="AK414" s="4730"/>
      <c r="AL414" s="4666">
        <f t="shared" si="151"/>
        <v>0</v>
      </c>
      <c r="AM414" s="4667">
        <f t="shared" si="152"/>
        <v>0</v>
      </c>
      <c r="AN414" s="4667">
        <f t="shared" si="153"/>
        <v>0</v>
      </c>
      <c r="AO414" s="4668" t="str">
        <f t="shared" si="154"/>
        <v/>
      </c>
      <c r="AP414" s="4679"/>
      <c r="AQ414" s="4528"/>
      <c r="AR414" s="4670">
        <f t="shared" si="155"/>
        <v>0</v>
      </c>
      <c r="AS414" s="4670">
        <f t="shared" si="156"/>
        <v>0</v>
      </c>
    </row>
    <row r="415" spans="1:45" s="4721" customFormat="1">
      <c r="A415" s="1135"/>
      <c r="C415" s="4671"/>
      <c r="D415" s="4672"/>
      <c r="E415" s="4673" t="s">
        <v>2038</v>
      </c>
      <c r="F415" s="4662"/>
      <c r="G415" s="4674"/>
      <c r="H415" s="4675"/>
      <c r="I415" s="4675"/>
      <c r="J415" s="4675"/>
      <c r="K415" s="4675"/>
      <c r="L415" s="4675"/>
      <c r="M415" s="4675"/>
      <c r="N415" s="4675"/>
      <c r="O415" s="4675"/>
      <c r="P415" s="4675"/>
      <c r="Q415" s="4675"/>
      <c r="R415" s="4675"/>
      <c r="S415" s="4675"/>
      <c r="T415" s="4675"/>
      <c r="U415" s="4675"/>
      <c r="V415" s="4675"/>
      <c r="W415" s="4675"/>
      <c r="X415" s="4675"/>
      <c r="Y415" s="4675"/>
      <c r="Z415" s="4675"/>
      <c r="AA415" s="4675"/>
      <c r="AB415" s="4675"/>
      <c r="AC415" s="4675"/>
      <c r="AD415" s="4675"/>
      <c r="AE415" s="4675"/>
      <c r="AF415" s="4675"/>
      <c r="AG415" s="4675"/>
      <c r="AH415" s="4675"/>
      <c r="AI415" s="4675"/>
      <c r="AJ415" s="4675"/>
      <c r="AK415" s="4730"/>
      <c r="AL415" s="4666">
        <f t="shared" si="151"/>
        <v>0</v>
      </c>
      <c r="AM415" s="4667">
        <f t="shared" si="152"/>
        <v>0</v>
      </c>
      <c r="AN415" s="4667">
        <f t="shared" si="153"/>
        <v>0</v>
      </c>
      <c r="AO415" s="4668" t="str">
        <f t="shared" si="154"/>
        <v/>
      </c>
      <c r="AP415" s="4679"/>
      <c r="AQ415" s="4528"/>
      <c r="AR415" s="4670">
        <f t="shared" si="155"/>
        <v>0</v>
      </c>
      <c r="AS415" s="4670">
        <f t="shared" si="156"/>
        <v>0</v>
      </c>
    </row>
    <row r="416" spans="1:45" s="4721" customFormat="1">
      <c r="A416" s="1135"/>
      <c r="C416" s="4671"/>
      <c r="D416" s="4672"/>
      <c r="E416" s="4673" t="s">
        <v>2037</v>
      </c>
      <c r="F416" s="4680"/>
      <c r="G416" s="4674"/>
      <c r="H416" s="4675"/>
      <c r="I416" s="4675"/>
      <c r="J416" s="4675"/>
      <c r="K416" s="4675"/>
      <c r="L416" s="4675"/>
      <c r="M416" s="4675"/>
      <c r="N416" s="4675"/>
      <c r="O416" s="4675"/>
      <c r="P416" s="4675"/>
      <c r="Q416" s="4675"/>
      <c r="R416" s="4675"/>
      <c r="S416" s="4675"/>
      <c r="T416" s="4675"/>
      <c r="U416" s="4675"/>
      <c r="V416" s="4675"/>
      <c r="W416" s="4675"/>
      <c r="X416" s="4675"/>
      <c r="Y416" s="4675"/>
      <c r="Z416" s="4675"/>
      <c r="AA416" s="4675"/>
      <c r="AB416" s="4675"/>
      <c r="AC416" s="4675"/>
      <c r="AD416" s="4675"/>
      <c r="AE416" s="4675"/>
      <c r="AF416" s="4675"/>
      <c r="AG416" s="4675"/>
      <c r="AH416" s="4675"/>
      <c r="AI416" s="4675"/>
      <c r="AJ416" s="4675"/>
      <c r="AK416" s="4730"/>
      <c r="AL416" s="4666">
        <f t="shared" si="151"/>
        <v>0</v>
      </c>
      <c r="AM416" s="4667">
        <f t="shared" si="152"/>
        <v>0</v>
      </c>
      <c r="AN416" s="4667">
        <f t="shared" si="153"/>
        <v>0</v>
      </c>
      <c r="AO416" s="4668" t="str">
        <f t="shared" si="154"/>
        <v/>
      </c>
      <c r="AP416" s="4679"/>
      <c r="AQ416" s="4528"/>
      <c r="AR416" s="4670">
        <f t="shared" si="155"/>
        <v>0</v>
      </c>
      <c r="AS416" s="4670">
        <f t="shared" si="156"/>
        <v>0</v>
      </c>
    </row>
    <row r="417" spans="1:45" s="4721" customFormat="1">
      <c r="A417" s="1135"/>
      <c r="C417" s="4671"/>
      <c r="D417" s="4672"/>
      <c r="E417" s="4673" t="s">
        <v>2036</v>
      </c>
      <c r="F417" s="4662"/>
      <c r="G417" s="4674"/>
      <c r="H417" s="4675"/>
      <c r="I417" s="4675"/>
      <c r="J417" s="4675"/>
      <c r="K417" s="4675"/>
      <c r="L417" s="4675"/>
      <c r="M417" s="4675"/>
      <c r="N417" s="4675"/>
      <c r="O417" s="4675"/>
      <c r="P417" s="4675"/>
      <c r="Q417" s="4675"/>
      <c r="R417" s="4675"/>
      <c r="S417" s="4675"/>
      <c r="T417" s="4675"/>
      <c r="U417" s="4675"/>
      <c r="V417" s="4675"/>
      <c r="W417" s="4675"/>
      <c r="X417" s="4675"/>
      <c r="Y417" s="4675"/>
      <c r="Z417" s="4675"/>
      <c r="AA417" s="4675"/>
      <c r="AB417" s="4675"/>
      <c r="AC417" s="4675"/>
      <c r="AD417" s="4675"/>
      <c r="AE417" s="4675"/>
      <c r="AF417" s="4675"/>
      <c r="AG417" s="4675"/>
      <c r="AH417" s="4675"/>
      <c r="AI417" s="4675"/>
      <c r="AJ417" s="4675"/>
      <c r="AK417" s="4730"/>
      <c r="AL417" s="4666">
        <f t="shared" si="151"/>
        <v>0</v>
      </c>
      <c r="AM417" s="4667">
        <f t="shared" si="152"/>
        <v>0</v>
      </c>
      <c r="AN417" s="4667">
        <f t="shared" si="153"/>
        <v>0</v>
      </c>
      <c r="AO417" s="4668" t="str">
        <f t="shared" si="154"/>
        <v/>
      </c>
      <c r="AP417" s="4679"/>
      <c r="AQ417" s="4528"/>
      <c r="AR417" s="4670">
        <f t="shared" si="155"/>
        <v>0</v>
      </c>
      <c r="AS417" s="4670">
        <f t="shared" si="156"/>
        <v>0</v>
      </c>
    </row>
    <row r="418" spans="1:45" s="4721" customFormat="1">
      <c r="A418" s="1135"/>
      <c r="C418" s="4681"/>
      <c r="D418" s="4682"/>
      <c r="E418" s="4683">
        <f>F$29</f>
        <v>0</v>
      </c>
      <c r="F418" s="4684"/>
      <c r="G418" s="4757"/>
      <c r="H418" s="4738"/>
      <c r="I418" s="4738"/>
      <c r="J418" s="4738"/>
      <c r="K418" s="4738"/>
      <c r="L418" s="4738"/>
      <c r="M418" s="4738"/>
      <c r="N418" s="4738"/>
      <c r="O418" s="4738"/>
      <c r="P418" s="4738"/>
      <c r="Q418" s="4738"/>
      <c r="R418" s="4738"/>
      <c r="S418" s="4738"/>
      <c r="T418" s="4738"/>
      <c r="U418" s="4738"/>
      <c r="V418" s="4738"/>
      <c r="W418" s="4738"/>
      <c r="X418" s="4738"/>
      <c r="Y418" s="4738"/>
      <c r="Z418" s="4738"/>
      <c r="AA418" s="4738"/>
      <c r="AB418" s="4738"/>
      <c r="AC418" s="4738"/>
      <c r="AD418" s="4738"/>
      <c r="AE418" s="4738"/>
      <c r="AF418" s="4738"/>
      <c r="AG418" s="4738"/>
      <c r="AH418" s="4738"/>
      <c r="AI418" s="4738"/>
      <c r="AJ418" s="4738"/>
      <c r="AK418" s="4758"/>
      <c r="AL418" s="4666">
        <f t="shared" si="151"/>
        <v>0</v>
      </c>
      <c r="AM418" s="4667">
        <f t="shared" si="152"/>
        <v>0</v>
      </c>
      <c r="AN418" s="4689">
        <f t="shared" si="153"/>
        <v>0</v>
      </c>
      <c r="AO418" s="4668" t="str">
        <f t="shared" si="154"/>
        <v/>
      </c>
      <c r="AP418" s="4679"/>
      <c r="AQ418" s="4528"/>
      <c r="AR418" s="4670">
        <f t="shared" si="155"/>
        <v>0</v>
      </c>
      <c r="AS418" s="4670">
        <f t="shared" si="156"/>
        <v>0</v>
      </c>
    </row>
    <row r="419" spans="1:45" s="4721" customFormat="1" ht="15">
      <c r="A419" s="1135"/>
      <c r="C419" s="4659" t="s">
        <v>1917</v>
      </c>
      <c r="D419" s="4660" t="s">
        <v>1916</v>
      </c>
      <c r="E419" s="4651" t="s">
        <v>2051</v>
      </c>
      <c r="F419" s="4690" t="s">
        <v>2019</v>
      </c>
      <c r="G419" s="4653" t="s">
        <v>2047</v>
      </c>
      <c r="H419" s="4654" t="s">
        <v>2047</v>
      </c>
      <c r="I419" s="4654" t="s">
        <v>2083</v>
      </c>
      <c r="J419" s="4654" t="s">
        <v>2083</v>
      </c>
      <c r="K419" s="4654" t="s">
        <v>2047</v>
      </c>
      <c r="L419" s="4654" t="s">
        <v>2083</v>
      </c>
      <c r="M419" s="4654" t="s">
        <v>2047</v>
      </c>
      <c r="N419" s="4654" t="s">
        <v>2047</v>
      </c>
      <c r="O419" s="4654" t="s">
        <v>2047</v>
      </c>
      <c r="P419" s="4654" t="s">
        <v>2083</v>
      </c>
      <c r="Q419" s="4654" t="s">
        <v>2083</v>
      </c>
      <c r="R419" s="4654" t="s">
        <v>2083</v>
      </c>
      <c r="S419" s="4654" t="s">
        <v>2083</v>
      </c>
      <c r="T419" s="4654" t="s">
        <v>2083</v>
      </c>
      <c r="U419" s="4654" t="s">
        <v>2083</v>
      </c>
      <c r="V419" s="4654" t="s">
        <v>2047</v>
      </c>
      <c r="W419" s="4654" t="s">
        <v>2083</v>
      </c>
      <c r="X419" s="4654" t="s">
        <v>2047</v>
      </c>
      <c r="Y419" s="4654" t="s">
        <v>2083</v>
      </c>
      <c r="Z419" s="4654" t="s">
        <v>2083</v>
      </c>
      <c r="AA419" s="4654" t="s">
        <v>2083</v>
      </c>
      <c r="AB419" s="4654" t="s">
        <v>2047</v>
      </c>
      <c r="AC419" s="4654" t="s">
        <v>2083</v>
      </c>
      <c r="AD419" s="4654" t="s">
        <v>2047</v>
      </c>
      <c r="AE419" s="4654" t="s">
        <v>2083</v>
      </c>
      <c r="AF419" s="4654" t="s">
        <v>2047</v>
      </c>
      <c r="AG419" s="4654" t="s">
        <v>2047</v>
      </c>
      <c r="AH419" s="4654" t="s">
        <v>2083</v>
      </c>
      <c r="AI419" s="4654" t="s">
        <v>2047</v>
      </c>
      <c r="AJ419" s="4654" t="s">
        <v>2047</v>
      </c>
      <c r="AK419" s="4754" t="s">
        <v>2047</v>
      </c>
      <c r="AL419" s="4692"/>
      <c r="AM419" s="4670"/>
      <c r="AN419" s="4693"/>
      <c r="AO419" s="4694"/>
      <c r="AP419" s="4679"/>
      <c r="AQ419" s="4528"/>
      <c r="AR419" s="4532"/>
      <c r="AS419" s="4532"/>
    </row>
    <row r="420" spans="1:45" s="4721" customFormat="1">
      <c r="A420" s="1135"/>
      <c r="C420" s="4671"/>
      <c r="D420" s="4672"/>
      <c r="E420" s="4695" t="s">
        <v>2033</v>
      </c>
      <c r="F420" s="4662"/>
      <c r="G420" s="4737"/>
      <c r="H420" s="4687"/>
      <c r="I420" s="4687"/>
      <c r="J420" s="4687"/>
      <c r="K420" s="4687"/>
      <c r="L420" s="4687"/>
      <c r="M420" s="4687"/>
      <c r="N420" s="4687"/>
      <c r="O420" s="4687"/>
      <c r="P420" s="4687"/>
      <c r="Q420" s="4687"/>
      <c r="R420" s="4687"/>
      <c r="S420" s="4687"/>
      <c r="T420" s="4687"/>
      <c r="U420" s="4687"/>
      <c r="V420" s="4687"/>
      <c r="W420" s="4687"/>
      <c r="X420" s="4687"/>
      <c r="Y420" s="4687"/>
      <c r="Z420" s="4687"/>
      <c r="AA420" s="4687"/>
      <c r="AB420" s="4687"/>
      <c r="AC420" s="4687"/>
      <c r="AD420" s="4687"/>
      <c r="AE420" s="4687"/>
      <c r="AF420" s="4687"/>
      <c r="AG420" s="4687"/>
      <c r="AH420" s="4687"/>
      <c r="AI420" s="4687"/>
      <c r="AJ420" s="4687"/>
      <c r="AK420" s="4759"/>
      <c r="AL420" s="4666">
        <f>IF(E420="","",COUNT($G$410:$AK$410)-AM420)</f>
        <v>0</v>
      </c>
      <c r="AM420" s="4667">
        <f>IF(E420="","",AR420+AS420)</f>
        <v>0</v>
      </c>
      <c r="AN420" s="4667">
        <f>IF(E420="","",COUNTIF(G420:AK420,"休"))</f>
        <v>0</v>
      </c>
      <c r="AO420" s="4668" t="str">
        <f>IF(E420="","",IFERROR(ROUND(AN420/AL420,3),""))</f>
        <v/>
      </c>
      <c r="AP420" s="4679"/>
      <c r="AQ420" s="4528"/>
      <c r="AR420" s="4670">
        <f>+COUNTIF(G420:AK420,"－")</f>
        <v>0</v>
      </c>
      <c r="AS420" s="4670">
        <f>+COUNTIF(G420:AK420,"外")</f>
        <v>0</v>
      </c>
    </row>
    <row r="421" spans="1:45" s="4721" customFormat="1">
      <c r="A421" s="1135"/>
      <c r="C421" s="4671"/>
      <c r="D421" s="4672"/>
      <c r="E421" s="4673" t="s">
        <v>2031</v>
      </c>
      <c r="F421" s="4696"/>
      <c r="G421" s="4674"/>
      <c r="H421" s="4675"/>
      <c r="I421" s="4675"/>
      <c r="J421" s="4675"/>
      <c r="K421" s="4675"/>
      <c r="L421" s="4675"/>
      <c r="M421" s="4675"/>
      <c r="N421" s="4675"/>
      <c r="O421" s="4675"/>
      <c r="P421" s="4675"/>
      <c r="Q421" s="4675"/>
      <c r="R421" s="4675"/>
      <c r="S421" s="4675"/>
      <c r="T421" s="4675"/>
      <c r="U421" s="4675"/>
      <c r="V421" s="4675"/>
      <c r="W421" s="4675"/>
      <c r="X421" s="4675"/>
      <c r="Y421" s="4675"/>
      <c r="Z421" s="4675"/>
      <c r="AA421" s="4675"/>
      <c r="AB421" s="4675"/>
      <c r="AC421" s="4675"/>
      <c r="AD421" s="4675"/>
      <c r="AE421" s="4675"/>
      <c r="AF421" s="4675"/>
      <c r="AG421" s="4675"/>
      <c r="AH421" s="4675"/>
      <c r="AI421" s="4675"/>
      <c r="AJ421" s="4675"/>
      <c r="AK421" s="4730"/>
      <c r="AL421" s="4666">
        <f>IF(E421="","",COUNT($G$410:$AK$410)-AM421)</f>
        <v>0</v>
      </c>
      <c r="AM421" s="4667">
        <f>IF(E421="","",AR421+AS421)</f>
        <v>0</v>
      </c>
      <c r="AN421" s="4667">
        <f>IF(E421="","",COUNTIF(G421:AK421,"休"))</f>
        <v>0</v>
      </c>
      <c r="AO421" s="4668" t="str">
        <f>IF(E421="","",IFERROR(ROUND(AN421/AL421,3),""))</f>
        <v/>
      </c>
      <c r="AP421" s="4679"/>
      <c r="AQ421" s="4528"/>
      <c r="AR421" s="4670">
        <f>+COUNTIF(G421:AK421,"－")</f>
        <v>0</v>
      </c>
      <c r="AS421" s="4670">
        <f>+COUNTIF(G421:AK421,"外")</f>
        <v>0</v>
      </c>
    </row>
    <row r="422" spans="1:45" s="4721" customFormat="1">
      <c r="A422" s="1135"/>
      <c r="C422" s="4671"/>
      <c r="D422" s="4672"/>
      <c r="E422" s="4528"/>
      <c r="F422" s="4696"/>
      <c r="G422" s="4674"/>
      <c r="H422" s="4675"/>
      <c r="I422" s="4675"/>
      <c r="J422" s="4675"/>
      <c r="K422" s="4675"/>
      <c r="L422" s="4675"/>
      <c r="M422" s="4675"/>
      <c r="N422" s="4675"/>
      <c r="O422" s="4675"/>
      <c r="P422" s="4675"/>
      <c r="Q422" s="4675"/>
      <c r="R422" s="4675"/>
      <c r="S422" s="4675"/>
      <c r="T422" s="4675"/>
      <c r="U422" s="4675"/>
      <c r="V422" s="4675"/>
      <c r="W422" s="4675"/>
      <c r="X422" s="4675"/>
      <c r="Y422" s="4675"/>
      <c r="Z422" s="4675"/>
      <c r="AA422" s="4675"/>
      <c r="AB422" s="4675"/>
      <c r="AC422" s="4675"/>
      <c r="AD422" s="4675"/>
      <c r="AE422" s="4675"/>
      <c r="AF422" s="4675"/>
      <c r="AG422" s="4675"/>
      <c r="AH422" s="4675"/>
      <c r="AI422" s="4675"/>
      <c r="AJ422" s="4675"/>
      <c r="AK422" s="4730"/>
      <c r="AL422" s="4666" t="str">
        <f>IF(E422="","",COUNT($G$410:$AK$410)-AM422)</f>
        <v/>
      </c>
      <c r="AM422" s="4667" t="str">
        <f>IF(E422="","",AR422+AS422)</f>
        <v/>
      </c>
      <c r="AN422" s="4667" t="str">
        <f>IF(E422="","",COUNTIF(G422:AK422,"休"))</f>
        <v/>
      </c>
      <c r="AO422" s="4668" t="str">
        <f>IF(E422="","",IFERROR(ROUND(AN422/AL422,3),""))</f>
        <v/>
      </c>
      <c r="AP422" s="4679"/>
      <c r="AQ422" s="4528"/>
      <c r="AR422" s="4670">
        <f>+COUNTIF(G422:AK422,"－")</f>
        <v>0</v>
      </c>
      <c r="AS422" s="4670">
        <f>+COUNTIF(G422:AK422,"外")</f>
        <v>0</v>
      </c>
    </row>
    <row r="423" spans="1:45" s="4721" customFormat="1">
      <c r="A423" s="1135"/>
      <c r="C423" s="4671"/>
      <c r="D423" s="4682"/>
      <c r="E423" s="4697"/>
      <c r="F423" s="4698"/>
      <c r="G423" s="4757"/>
      <c r="H423" s="4738"/>
      <c r="I423" s="4738"/>
      <c r="J423" s="4738"/>
      <c r="K423" s="4738"/>
      <c r="L423" s="4738"/>
      <c r="M423" s="4738"/>
      <c r="N423" s="4738"/>
      <c r="O423" s="4738"/>
      <c r="P423" s="4738"/>
      <c r="Q423" s="4738"/>
      <c r="R423" s="4738"/>
      <c r="S423" s="4738"/>
      <c r="T423" s="4738"/>
      <c r="U423" s="4738"/>
      <c r="V423" s="4738"/>
      <c r="W423" s="4738"/>
      <c r="X423" s="4738"/>
      <c r="Y423" s="4738"/>
      <c r="Z423" s="4738"/>
      <c r="AA423" s="4738"/>
      <c r="AB423" s="4738"/>
      <c r="AC423" s="4738"/>
      <c r="AD423" s="4738"/>
      <c r="AE423" s="4738"/>
      <c r="AF423" s="4738"/>
      <c r="AG423" s="4738"/>
      <c r="AH423" s="4738"/>
      <c r="AI423" s="4738"/>
      <c r="AJ423" s="4738"/>
      <c r="AK423" s="4758"/>
      <c r="AL423" s="4666" t="str">
        <f>IF(E423="","",COUNT($G$410:$AK$410)-AM423)</f>
        <v/>
      </c>
      <c r="AM423" s="4667" t="str">
        <f>IF(E423="","",AR423+AS423)</f>
        <v/>
      </c>
      <c r="AN423" s="4667" t="str">
        <f>IF(E423="","",COUNTIF(G423:AK423,"休"))</f>
        <v/>
      </c>
      <c r="AO423" s="4668" t="str">
        <f>IF(E423="","",IFERROR(ROUND(AN423/AL423,3),""))</f>
        <v/>
      </c>
      <c r="AP423" s="4679"/>
      <c r="AQ423" s="4528"/>
      <c r="AR423" s="4670">
        <f>+COUNTIF(G423:AK423,"－")</f>
        <v>0</v>
      </c>
      <c r="AS423" s="4670">
        <f>+COUNTIF(G423:AK423,"外")</f>
        <v>0</v>
      </c>
    </row>
    <row r="424" spans="1:45" s="4721" customFormat="1" ht="15">
      <c r="A424" s="1135"/>
      <c r="C424" s="4671"/>
      <c r="D424" s="4660" t="s">
        <v>1915</v>
      </c>
      <c r="E424" s="4651" t="s">
        <v>2051</v>
      </c>
      <c r="F424" s="4700" t="s">
        <v>2019</v>
      </c>
      <c r="G424" s="4653" t="s">
        <v>233</v>
      </c>
      <c r="H424" s="4654" t="s">
        <v>233</v>
      </c>
      <c r="I424" s="4654" t="s">
        <v>233</v>
      </c>
      <c r="J424" s="4654" t="s">
        <v>233</v>
      </c>
      <c r="K424" s="4654" t="s">
        <v>233</v>
      </c>
      <c r="L424" s="4654" t="s">
        <v>233</v>
      </c>
      <c r="M424" s="4654" t="s">
        <v>233</v>
      </c>
      <c r="N424" s="4654" t="s">
        <v>233</v>
      </c>
      <c r="O424" s="4654" t="s">
        <v>233</v>
      </c>
      <c r="P424" s="4654" t="s">
        <v>233</v>
      </c>
      <c r="Q424" s="4654" t="s">
        <v>233</v>
      </c>
      <c r="R424" s="4654" t="s">
        <v>233</v>
      </c>
      <c r="S424" s="4654" t="s">
        <v>233</v>
      </c>
      <c r="T424" s="4654" t="s">
        <v>233</v>
      </c>
      <c r="U424" s="4654" t="s">
        <v>233</v>
      </c>
      <c r="V424" s="4654" t="s">
        <v>233</v>
      </c>
      <c r="W424" s="4654" t="s">
        <v>233</v>
      </c>
      <c r="X424" s="4654" t="s">
        <v>233</v>
      </c>
      <c r="Y424" s="4654" t="s">
        <v>233</v>
      </c>
      <c r="Z424" s="4654" t="s">
        <v>233</v>
      </c>
      <c r="AA424" s="4654" t="s">
        <v>233</v>
      </c>
      <c r="AB424" s="4654" t="s">
        <v>233</v>
      </c>
      <c r="AC424" s="4654" t="s">
        <v>233</v>
      </c>
      <c r="AD424" s="4654" t="s">
        <v>233</v>
      </c>
      <c r="AE424" s="4654" t="s">
        <v>233</v>
      </c>
      <c r="AF424" s="4654" t="s">
        <v>233</v>
      </c>
      <c r="AG424" s="4654" t="s">
        <v>233</v>
      </c>
      <c r="AH424" s="4654" t="s">
        <v>233</v>
      </c>
      <c r="AI424" s="4654" t="s">
        <v>233</v>
      </c>
      <c r="AJ424" s="4654" t="s">
        <v>233</v>
      </c>
      <c r="AK424" s="4754" t="s">
        <v>233</v>
      </c>
      <c r="AL424" s="4692"/>
      <c r="AM424" s="4670"/>
      <c r="AN424" s="4701"/>
      <c r="AO424" s="4694"/>
      <c r="AP424" s="4679"/>
      <c r="AQ424" s="4528"/>
      <c r="AR424" s="4532"/>
      <c r="AS424" s="4532"/>
    </row>
    <row r="425" spans="1:45" s="4721" customFormat="1">
      <c r="A425" s="1135"/>
      <c r="C425" s="4671"/>
      <c r="D425" s="4672"/>
      <c r="E425" s="4702" t="s">
        <v>2031</v>
      </c>
      <c r="F425" s="4662"/>
      <c r="G425" s="4737"/>
      <c r="H425" s="4687"/>
      <c r="I425" s="4687"/>
      <c r="J425" s="4687"/>
      <c r="K425" s="4687"/>
      <c r="L425" s="4687"/>
      <c r="M425" s="4687"/>
      <c r="N425" s="4687"/>
      <c r="O425" s="4687"/>
      <c r="P425" s="4687"/>
      <c r="Q425" s="4687"/>
      <c r="R425" s="4687"/>
      <c r="S425" s="4687"/>
      <c r="T425" s="4687"/>
      <c r="U425" s="4687"/>
      <c r="V425" s="4687"/>
      <c r="W425" s="4687"/>
      <c r="X425" s="4687"/>
      <c r="Y425" s="4687"/>
      <c r="Z425" s="4687"/>
      <c r="AA425" s="4687"/>
      <c r="AB425" s="4687"/>
      <c r="AC425" s="4687"/>
      <c r="AD425" s="4687"/>
      <c r="AE425" s="4687"/>
      <c r="AF425" s="4687"/>
      <c r="AG425" s="4687"/>
      <c r="AH425" s="4687"/>
      <c r="AI425" s="4687"/>
      <c r="AJ425" s="4687"/>
      <c r="AK425" s="4759"/>
      <c r="AL425" s="4666">
        <f>IF(E425="","",COUNT($G$410:$AK$410)-AM425)</f>
        <v>0</v>
      </c>
      <c r="AM425" s="4667">
        <f>IF(E425="","",AR425+AS425)</f>
        <v>0</v>
      </c>
      <c r="AN425" s="4667">
        <f>IF(E425="","",COUNTIF(G425:AK425,"休"))</f>
        <v>0</v>
      </c>
      <c r="AO425" s="4668" t="str">
        <f>IF(E425="","",IFERROR(ROUND(AN425/AL425,3),""))</f>
        <v/>
      </c>
      <c r="AP425" s="4679"/>
      <c r="AQ425" s="4528"/>
      <c r="AR425" s="4670">
        <f>+COUNTIF(G425:AK425,"－")</f>
        <v>0</v>
      </c>
      <c r="AS425" s="4670">
        <f>+COUNTIF(G425:AK425,"外")</f>
        <v>0</v>
      </c>
    </row>
    <row r="426" spans="1:45" s="4721" customFormat="1">
      <c r="A426" s="1135"/>
      <c r="C426" s="4671"/>
      <c r="D426" s="4672"/>
      <c r="E426" s="4528"/>
      <c r="F426" s="4696"/>
      <c r="G426" s="4674"/>
      <c r="H426" s="4675"/>
      <c r="I426" s="4675"/>
      <c r="J426" s="4675"/>
      <c r="K426" s="4675"/>
      <c r="L426" s="4675"/>
      <c r="M426" s="4675"/>
      <c r="N426" s="4675"/>
      <c r="O426" s="4675"/>
      <c r="P426" s="4675"/>
      <c r="Q426" s="4675"/>
      <c r="R426" s="4675"/>
      <c r="S426" s="4675"/>
      <c r="T426" s="4675"/>
      <c r="U426" s="4675"/>
      <c r="V426" s="4675"/>
      <c r="W426" s="4675"/>
      <c r="X426" s="4675"/>
      <c r="Y426" s="4675"/>
      <c r="Z426" s="4675"/>
      <c r="AA426" s="4675"/>
      <c r="AB426" s="4675"/>
      <c r="AC426" s="4675"/>
      <c r="AD426" s="4675"/>
      <c r="AE426" s="4675"/>
      <c r="AF426" s="4675"/>
      <c r="AG426" s="4675"/>
      <c r="AH426" s="4675"/>
      <c r="AI426" s="4675"/>
      <c r="AJ426" s="4675"/>
      <c r="AK426" s="4730"/>
      <c r="AL426" s="4666" t="str">
        <f>IF(E426="","",COUNT($G$410:$AK$410)-AM426)</f>
        <v/>
      </c>
      <c r="AM426" s="4667" t="str">
        <f>IF(E426="","",AR426+AS426)</f>
        <v/>
      </c>
      <c r="AN426" s="4667" t="str">
        <f>IF(E426="","",COUNTIF(G426:AK426,"休"))</f>
        <v/>
      </c>
      <c r="AO426" s="4668" t="str">
        <f>IF(E426="","",IFERROR(ROUND(AN426/AL426,3),""))</f>
        <v/>
      </c>
      <c r="AP426" s="4679"/>
      <c r="AQ426" s="4528"/>
      <c r="AR426" s="4670">
        <f>+COUNTIF(G426:AK426,"－")</f>
        <v>0</v>
      </c>
      <c r="AS426" s="4670">
        <f>+COUNTIF(G426:AK426,"外")</f>
        <v>0</v>
      </c>
    </row>
    <row r="427" spans="1:45" s="4721" customFormat="1">
      <c r="A427" s="1135"/>
      <c r="C427" s="4671"/>
      <c r="D427" s="4672"/>
      <c r="E427" s="4704"/>
      <c r="F427" s="4696"/>
      <c r="G427" s="4674"/>
      <c r="H427" s="4675"/>
      <c r="I427" s="4675"/>
      <c r="J427" s="4675"/>
      <c r="K427" s="4675"/>
      <c r="L427" s="4675"/>
      <c r="M427" s="4675"/>
      <c r="N427" s="4675"/>
      <c r="O427" s="4675"/>
      <c r="P427" s="4675"/>
      <c r="Q427" s="4675"/>
      <c r="R427" s="4675"/>
      <c r="S427" s="4675"/>
      <c r="T427" s="4675"/>
      <c r="U427" s="4675"/>
      <c r="V427" s="4675"/>
      <c r="W427" s="4675"/>
      <c r="X427" s="4675"/>
      <c r="Y427" s="4675"/>
      <c r="Z427" s="4675"/>
      <c r="AA427" s="4675"/>
      <c r="AB427" s="4675"/>
      <c r="AC427" s="4675"/>
      <c r="AD427" s="4675"/>
      <c r="AE427" s="4675"/>
      <c r="AF427" s="4675"/>
      <c r="AG427" s="4675"/>
      <c r="AH427" s="4675"/>
      <c r="AI427" s="4675"/>
      <c r="AJ427" s="4675"/>
      <c r="AK427" s="4730"/>
      <c r="AL427" s="4666" t="str">
        <f>IF(E427="","",COUNT($G$410:$AK$410)-AM427)</f>
        <v/>
      </c>
      <c r="AM427" s="4667" t="str">
        <f>IF(E427="","",AR427+AS427)</f>
        <v/>
      </c>
      <c r="AN427" s="4667" t="str">
        <f>IF(E427="","",COUNTIF(G427:AK427,"休"))</f>
        <v/>
      </c>
      <c r="AO427" s="4668" t="str">
        <f>IF(E427="","",IFERROR(ROUND(AN427/AL427,3),""))</f>
        <v/>
      </c>
      <c r="AP427" s="4679"/>
      <c r="AQ427" s="4528"/>
      <c r="AR427" s="4670">
        <f>+COUNTIF(G427:AK427,"－")</f>
        <v>0</v>
      </c>
      <c r="AS427" s="4670">
        <f>+COUNTIF(G427:AK427,"外")</f>
        <v>0</v>
      </c>
    </row>
    <row r="428" spans="1:45" s="4721" customFormat="1" ht="14.25" thickBot="1">
      <c r="A428" s="1135"/>
      <c r="C428" s="4681"/>
      <c r="D428" s="4682"/>
      <c r="E428" s="4697"/>
      <c r="F428" s="4698"/>
      <c r="G428" s="4757"/>
      <c r="H428" s="4738"/>
      <c r="I428" s="4738"/>
      <c r="J428" s="4738"/>
      <c r="K428" s="4738"/>
      <c r="L428" s="4738"/>
      <c r="M428" s="4738"/>
      <c r="N428" s="4738"/>
      <c r="O428" s="4738"/>
      <c r="P428" s="4738"/>
      <c r="Q428" s="4738"/>
      <c r="R428" s="4738"/>
      <c r="S428" s="4738"/>
      <c r="T428" s="4738"/>
      <c r="U428" s="4738"/>
      <c r="V428" s="4738"/>
      <c r="W428" s="4738"/>
      <c r="X428" s="4738"/>
      <c r="Y428" s="4738"/>
      <c r="Z428" s="4738"/>
      <c r="AA428" s="4738"/>
      <c r="AB428" s="4738"/>
      <c r="AC428" s="4738"/>
      <c r="AD428" s="4738"/>
      <c r="AE428" s="4738"/>
      <c r="AF428" s="4738"/>
      <c r="AG428" s="4738"/>
      <c r="AH428" s="4738"/>
      <c r="AI428" s="4738"/>
      <c r="AJ428" s="4738"/>
      <c r="AK428" s="4758"/>
      <c r="AL428" s="4707" t="str">
        <f>IF(E428="","",COUNT($G$410:$AK$410)-AM428)</f>
        <v/>
      </c>
      <c r="AM428" s="4689" t="str">
        <f>IF(E428="","",AR428+AS428)</f>
        <v/>
      </c>
      <c r="AN428" s="4689" t="str">
        <f>IF(E428="","",COUNTIF(G428:AK428,"休"))</f>
        <v/>
      </c>
      <c r="AO428" s="4668" t="str">
        <f>IF(E428="","",IFERROR(ROUND(AN428/AL428,3),""))</f>
        <v/>
      </c>
      <c r="AP428" s="4709"/>
      <c r="AQ428" s="4528"/>
      <c r="AR428" s="4670">
        <f>+COUNTIF(G428:AK428,"－")</f>
        <v>0</v>
      </c>
      <c r="AS428" s="4670">
        <f>+COUNTIF(G428:AK428,"外")</f>
        <v>0</v>
      </c>
    </row>
    <row r="429" spans="1:45" s="4721" customFormat="1" ht="14.25" thickBot="1">
      <c r="A429" s="1135"/>
      <c r="C429" s="4710"/>
      <c r="D429" s="4711"/>
      <c r="E429" s="4704"/>
      <c r="F429" s="4623"/>
      <c r="G429" s="4665"/>
      <c r="H429" s="4665"/>
      <c r="I429" s="4665"/>
      <c r="J429" s="4665"/>
      <c r="K429" s="4665"/>
      <c r="L429" s="4665"/>
      <c r="M429" s="4665"/>
      <c r="N429" s="4665"/>
      <c r="O429" s="4665"/>
      <c r="P429" s="4665"/>
      <c r="Q429" s="4665"/>
      <c r="R429" s="4665"/>
      <c r="S429" s="4665"/>
      <c r="T429" s="4665"/>
      <c r="U429" s="4665"/>
      <c r="V429" s="4665"/>
      <c r="W429" s="4665"/>
      <c r="X429" s="4665"/>
      <c r="Y429" s="4665"/>
      <c r="Z429" s="4665"/>
      <c r="AA429" s="4665"/>
      <c r="AB429" s="4665"/>
      <c r="AC429" s="4665"/>
      <c r="AD429" s="4665"/>
      <c r="AE429" s="4665"/>
      <c r="AF429" s="4665"/>
      <c r="AG429" s="4665"/>
      <c r="AH429" s="4665"/>
      <c r="AI429" s="4665"/>
      <c r="AJ429" s="4665"/>
      <c r="AK429" s="4665"/>
      <c r="AL429" s="4712"/>
      <c r="AM429" s="4713"/>
      <c r="AN429" s="4713"/>
      <c r="AO429" s="4714" t="s">
        <v>2018</v>
      </c>
      <c r="AP429" s="4715" t="e">
        <f>IF(AP413&gt;=0.285,"OK","NG")</f>
        <v>#DIV/0!</v>
      </c>
      <c r="AQ429" s="4528"/>
      <c r="AR429" s="4713"/>
      <c r="AS429" s="4713"/>
    </row>
    <row r="430" spans="1:45" s="4721" customFormat="1">
      <c r="A430" s="1135"/>
      <c r="F430" s="4616"/>
      <c r="G430" s="4616"/>
      <c r="H430" s="4616"/>
      <c r="I430" s="4616"/>
      <c r="J430" s="4616"/>
      <c r="K430" s="4616"/>
      <c r="L430" s="4616"/>
      <c r="M430" s="4616"/>
      <c r="N430" s="4616"/>
      <c r="O430" s="4616"/>
      <c r="P430" s="4616"/>
      <c r="Q430" s="4616"/>
      <c r="R430" s="4616"/>
      <c r="S430" s="4616"/>
      <c r="T430" s="4616"/>
      <c r="U430" s="4616"/>
      <c r="V430" s="4616"/>
      <c r="W430" s="4616"/>
      <c r="X430" s="4616"/>
      <c r="Y430" s="4616"/>
      <c r="Z430" s="4616"/>
      <c r="AA430" s="4616"/>
      <c r="AB430" s="4616"/>
      <c r="AC430" s="4616"/>
      <c r="AD430" s="4616"/>
      <c r="AE430" s="4616"/>
      <c r="AF430" s="4616"/>
      <c r="AG430" s="4616"/>
      <c r="AH430" s="4616"/>
      <c r="AI430" s="4616"/>
      <c r="AJ430" s="4616"/>
      <c r="AK430" s="4616"/>
      <c r="AM430" s="4616"/>
      <c r="AO430" s="4751"/>
    </row>
    <row r="431" spans="1:45" hidden="1">
      <c r="G431" s="4529" t="e">
        <f>YEAR(G434)</f>
        <v>#VALUE!</v>
      </c>
      <c r="H431" s="4529" t="e">
        <f>MONTH(G434)</f>
        <v>#VALUE!</v>
      </c>
    </row>
    <row r="432" spans="1:45">
      <c r="C432" s="4624"/>
      <c r="D432" s="4625"/>
      <c r="E432" s="4626"/>
      <c r="F432" s="4717" t="s">
        <v>2022</v>
      </c>
      <c r="G432" s="4628" t="e">
        <f>G434</f>
        <v>#VALUE!</v>
      </c>
      <c r="H432" s="4629"/>
      <c r="I432" s="4629"/>
      <c r="J432" s="4629"/>
      <c r="K432" s="4629"/>
      <c r="L432" s="4629"/>
      <c r="M432" s="4629"/>
      <c r="N432" s="4629"/>
      <c r="O432" s="4629"/>
      <c r="P432" s="4629"/>
      <c r="Q432" s="4629"/>
      <c r="R432" s="4629"/>
      <c r="S432" s="4629"/>
      <c r="T432" s="4629"/>
      <c r="U432" s="4629"/>
      <c r="V432" s="4629"/>
      <c r="W432" s="4629"/>
      <c r="X432" s="4629"/>
      <c r="Y432" s="4629"/>
      <c r="Z432" s="4629"/>
      <c r="AA432" s="4629"/>
      <c r="AB432" s="4629"/>
      <c r="AC432" s="4629"/>
      <c r="AD432" s="4629"/>
      <c r="AE432" s="4629"/>
      <c r="AF432" s="4629"/>
      <c r="AG432" s="4629"/>
      <c r="AH432" s="4629"/>
      <c r="AI432" s="4629"/>
      <c r="AJ432" s="4629"/>
      <c r="AK432" s="4629"/>
      <c r="AL432" s="4739" t="s">
        <v>2045</v>
      </c>
      <c r="AM432" s="4740" t="s">
        <v>2044</v>
      </c>
      <c r="AN432" s="4741" t="s">
        <v>1920</v>
      </c>
      <c r="AO432" s="4553" t="s">
        <v>2043</v>
      </c>
      <c r="AP432" s="4551" t="s">
        <v>2042</v>
      </c>
      <c r="AR432" s="4631" t="s">
        <v>2082</v>
      </c>
      <c r="AS432" s="4631" t="s">
        <v>1951</v>
      </c>
    </row>
    <row r="433" spans="1:45" hidden="1">
      <c r="C433" s="4632"/>
      <c r="D433" s="4633"/>
      <c r="E433" s="4634"/>
      <c r="F433" s="4718"/>
      <c r="G433" s="4640" t="e">
        <f>DATE($G431,$H431,1)</f>
        <v>#VALUE!</v>
      </c>
      <c r="H433" s="4640" t="e">
        <f t="shared" ref="H433:AK433" si="157">G433+1</f>
        <v>#VALUE!</v>
      </c>
      <c r="I433" s="4640" t="e">
        <f t="shared" si="157"/>
        <v>#VALUE!</v>
      </c>
      <c r="J433" s="4640" t="e">
        <f t="shared" si="157"/>
        <v>#VALUE!</v>
      </c>
      <c r="K433" s="4640" t="e">
        <f t="shared" si="157"/>
        <v>#VALUE!</v>
      </c>
      <c r="L433" s="4640" t="e">
        <f t="shared" si="157"/>
        <v>#VALUE!</v>
      </c>
      <c r="M433" s="4640" t="e">
        <f t="shared" si="157"/>
        <v>#VALUE!</v>
      </c>
      <c r="N433" s="4640" t="e">
        <f t="shared" si="157"/>
        <v>#VALUE!</v>
      </c>
      <c r="O433" s="4640" t="e">
        <f t="shared" si="157"/>
        <v>#VALUE!</v>
      </c>
      <c r="P433" s="4640" t="e">
        <f t="shared" si="157"/>
        <v>#VALUE!</v>
      </c>
      <c r="Q433" s="4640" t="e">
        <f t="shared" si="157"/>
        <v>#VALUE!</v>
      </c>
      <c r="R433" s="4640" t="e">
        <f t="shared" si="157"/>
        <v>#VALUE!</v>
      </c>
      <c r="S433" s="4640" t="e">
        <f t="shared" si="157"/>
        <v>#VALUE!</v>
      </c>
      <c r="T433" s="4640" t="e">
        <f t="shared" si="157"/>
        <v>#VALUE!</v>
      </c>
      <c r="U433" s="4640" t="e">
        <f t="shared" si="157"/>
        <v>#VALUE!</v>
      </c>
      <c r="V433" s="4640" t="e">
        <f t="shared" si="157"/>
        <v>#VALUE!</v>
      </c>
      <c r="W433" s="4640" t="e">
        <f t="shared" si="157"/>
        <v>#VALUE!</v>
      </c>
      <c r="X433" s="4640" t="e">
        <f t="shared" si="157"/>
        <v>#VALUE!</v>
      </c>
      <c r="Y433" s="4640" t="e">
        <f t="shared" si="157"/>
        <v>#VALUE!</v>
      </c>
      <c r="Z433" s="4640" t="e">
        <f t="shared" si="157"/>
        <v>#VALUE!</v>
      </c>
      <c r="AA433" s="4640" t="e">
        <f t="shared" si="157"/>
        <v>#VALUE!</v>
      </c>
      <c r="AB433" s="4640" t="e">
        <f t="shared" si="157"/>
        <v>#VALUE!</v>
      </c>
      <c r="AC433" s="4640" t="e">
        <f t="shared" si="157"/>
        <v>#VALUE!</v>
      </c>
      <c r="AD433" s="4640" t="e">
        <f t="shared" si="157"/>
        <v>#VALUE!</v>
      </c>
      <c r="AE433" s="4640" t="e">
        <f t="shared" si="157"/>
        <v>#VALUE!</v>
      </c>
      <c r="AF433" s="4640" t="e">
        <f t="shared" si="157"/>
        <v>#VALUE!</v>
      </c>
      <c r="AG433" s="4640" t="e">
        <f t="shared" si="157"/>
        <v>#VALUE!</v>
      </c>
      <c r="AH433" s="4640" t="e">
        <f t="shared" si="157"/>
        <v>#VALUE!</v>
      </c>
      <c r="AI433" s="4640" t="e">
        <f t="shared" si="157"/>
        <v>#VALUE!</v>
      </c>
      <c r="AJ433" s="4640" t="e">
        <f t="shared" si="157"/>
        <v>#VALUE!</v>
      </c>
      <c r="AK433" s="4640" t="e">
        <f t="shared" si="157"/>
        <v>#VALUE!</v>
      </c>
      <c r="AL433" s="4742"/>
      <c r="AM433" s="4743"/>
      <c r="AN433" s="4744"/>
      <c r="AO433" s="4553"/>
      <c r="AP433" s="4551"/>
      <c r="AR433" s="4631"/>
      <c r="AS433" s="4631"/>
    </row>
    <row r="434" spans="1:45">
      <c r="C434" s="4632"/>
      <c r="D434" s="4633"/>
      <c r="E434" s="4634"/>
      <c r="F434" s="4719" t="s">
        <v>1655</v>
      </c>
      <c r="G434" s="4720" t="e">
        <f>IF(EDATE(G409,1)&gt;$G$7,"",EDATE(G409,1))</f>
        <v>#VALUE!</v>
      </c>
      <c r="H434" s="4640" t="e">
        <f t="shared" ref="H434:AK434" si="158">IF(H433&gt;$G$7,"",IF(G434=EOMONTH(DATE($G431,$H431,1),0),"",IF(G434="","",G434+1)))</f>
        <v>#VALUE!</v>
      </c>
      <c r="I434" s="4640" t="e">
        <f t="shared" si="158"/>
        <v>#VALUE!</v>
      </c>
      <c r="J434" s="4640" t="e">
        <f t="shared" si="158"/>
        <v>#VALUE!</v>
      </c>
      <c r="K434" s="4640" t="e">
        <f t="shared" si="158"/>
        <v>#VALUE!</v>
      </c>
      <c r="L434" s="4640" t="e">
        <f t="shared" si="158"/>
        <v>#VALUE!</v>
      </c>
      <c r="M434" s="4640" t="e">
        <f t="shared" si="158"/>
        <v>#VALUE!</v>
      </c>
      <c r="N434" s="4640" t="e">
        <f t="shared" si="158"/>
        <v>#VALUE!</v>
      </c>
      <c r="O434" s="4640" t="e">
        <f t="shared" si="158"/>
        <v>#VALUE!</v>
      </c>
      <c r="P434" s="4640" t="e">
        <f t="shared" si="158"/>
        <v>#VALUE!</v>
      </c>
      <c r="Q434" s="4640" t="e">
        <f t="shared" si="158"/>
        <v>#VALUE!</v>
      </c>
      <c r="R434" s="4640" t="e">
        <f t="shared" si="158"/>
        <v>#VALUE!</v>
      </c>
      <c r="S434" s="4640" t="e">
        <f t="shared" si="158"/>
        <v>#VALUE!</v>
      </c>
      <c r="T434" s="4640" t="e">
        <f t="shared" si="158"/>
        <v>#VALUE!</v>
      </c>
      <c r="U434" s="4640" t="e">
        <f t="shared" si="158"/>
        <v>#VALUE!</v>
      </c>
      <c r="V434" s="4640" t="e">
        <f t="shared" si="158"/>
        <v>#VALUE!</v>
      </c>
      <c r="W434" s="4640" t="e">
        <f t="shared" si="158"/>
        <v>#VALUE!</v>
      </c>
      <c r="X434" s="4640" t="e">
        <f t="shared" si="158"/>
        <v>#VALUE!</v>
      </c>
      <c r="Y434" s="4640" t="e">
        <f t="shared" si="158"/>
        <v>#VALUE!</v>
      </c>
      <c r="Z434" s="4640" t="e">
        <f t="shared" si="158"/>
        <v>#VALUE!</v>
      </c>
      <c r="AA434" s="4640" t="e">
        <f t="shared" si="158"/>
        <v>#VALUE!</v>
      </c>
      <c r="AB434" s="4640" t="e">
        <f t="shared" si="158"/>
        <v>#VALUE!</v>
      </c>
      <c r="AC434" s="4640" t="e">
        <f t="shared" si="158"/>
        <v>#VALUE!</v>
      </c>
      <c r="AD434" s="4640" t="e">
        <f t="shared" si="158"/>
        <v>#VALUE!</v>
      </c>
      <c r="AE434" s="4640" t="e">
        <f t="shared" si="158"/>
        <v>#VALUE!</v>
      </c>
      <c r="AF434" s="4640" t="e">
        <f t="shared" si="158"/>
        <v>#VALUE!</v>
      </c>
      <c r="AG434" s="4640" t="e">
        <f t="shared" si="158"/>
        <v>#VALUE!</v>
      </c>
      <c r="AH434" s="4640" t="e">
        <f t="shared" si="158"/>
        <v>#VALUE!</v>
      </c>
      <c r="AI434" s="4640" t="e">
        <f t="shared" si="158"/>
        <v>#VALUE!</v>
      </c>
      <c r="AJ434" s="4640" t="e">
        <f t="shared" si="158"/>
        <v>#VALUE!</v>
      </c>
      <c r="AK434" s="4640" t="e">
        <f t="shared" si="158"/>
        <v>#VALUE!</v>
      </c>
      <c r="AL434" s="4742"/>
      <c r="AM434" s="4743"/>
      <c r="AN434" s="4744"/>
      <c r="AO434" s="4553"/>
      <c r="AP434" s="4551"/>
      <c r="AR434" s="4631"/>
      <c r="AS434" s="4631"/>
    </row>
    <row r="435" spans="1:45" s="4721" customFormat="1">
      <c r="A435" s="1135"/>
      <c r="C435" s="4642"/>
      <c r="D435" s="4643"/>
      <c r="E435" s="4644"/>
      <c r="F435" s="4722" t="s">
        <v>1905</v>
      </c>
      <c r="G435" s="4723" t="str">
        <f t="shared" ref="G435:AK435" si="159">IFERROR(TEXT(WEEKDAY(+G434),"aaa"),"")</f>
        <v/>
      </c>
      <c r="H435" s="4723" t="str">
        <f t="shared" si="159"/>
        <v/>
      </c>
      <c r="I435" s="4723" t="str">
        <f t="shared" si="159"/>
        <v/>
      </c>
      <c r="J435" s="4723" t="str">
        <f t="shared" si="159"/>
        <v/>
      </c>
      <c r="K435" s="4723" t="str">
        <f t="shared" si="159"/>
        <v/>
      </c>
      <c r="L435" s="4723" t="str">
        <f t="shared" si="159"/>
        <v/>
      </c>
      <c r="M435" s="4723" t="str">
        <f t="shared" si="159"/>
        <v/>
      </c>
      <c r="N435" s="4723" t="str">
        <f t="shared" si="159"/>
        <v/>
      </c>
      <c r="O435" s="4723" t="str">
        <f t="shared" si="159"/>
        <v/>
      </c>
      <c r="P435" s="4723" t="str">
        <f t="shared" si="159"/>
        <v/>
      </c>
      <c r="Q435" s="4723" t="str">
        <f t="shared" si="159"/>
        <v/>
      </c>
      <c r="R435" s="4723" t="str">
        <f t="shared" si="159"/>
        <v/>
      </c>
      <c r="S435" s="4723" t="str">
        <f t="shared" si="159"/>
        <v/>
      </c>
      <c r="T435" s="4723" t="str">
        <f t="shared" si="159"/>
        <v/>
      </c>
      <c r="U435" s="4723" t="str">
        <f t="shared" si="159"/>
        <v/>
      </c>
      <c r="V435" s="4723" t="str">
        <f t="shared" si="159"/>
        <v/>
      </c>
      <c r="W435" s="4723" t="str">
        <f t="shared" si="159"/>
        <v/>
      </c>
      <c r="X435" s="4723" t="str">
        <f t="shared" si="159"/>
        <v/>
      </c>
      <c r="Y435" s="4723" t="str">
        <f t="shared" si="159"/>
        <v/>
      </c>
      <c r="Z435" s="4723" t="str">
        <f t="shared" si="159"/>
        <v/>
      </c>
      <c r="AA435" s="4723" t="str">
        <f t="shared" si="159"/>
        <v/>
      </c>
      <c r="AB435" s="4723" t="str">
        <f t="shared" si="159"/>
        <v/>
      </c>
      <c r="AC435" s="4723" t="str">
        <f t="shared" si="159"/>
        <v/>
      </c>
      <c r="AD435" s="4723" t="str">
        <f t="shared" si="159"/>
        <v/>
      </c>
      <c r="AE435" s="4723" t="str">
        <f t="shared" si="159"/>
        <v/>
      </c>
      <c r="AF435" s="4723" t="str">
        <f t="shared" si="159"/>
        <v/>
      </c>
      <c r="AG435" s="4723" t="str">
        <f t="shared" si="159"/>
        <v/>
      </c>
      <c r="AH435" s="4723" t="str">
        <f t="shared" si="159"/>
        <v/>
      </c>
      <c r="AI435" s="4723" t="str">
        <f t="shared" si="159"/>
        <v/>
      </c>
      <c r="AJ435" s="4723" t="str">
        <f t="shared" si="159"/>
        <v/>
      </c>
      <c r="AK435" s="4723" t="str">
        <f t="shared" si="159"/>
        <v/>
      </c>
      <c r="AL435" s="4742"/>
      <c r="AM435" s="4743"/>
      <c r="AN435" s="4744"/>
      <c r="AO435" s="4553"/>
      <c r="AP435" s="4551"/>
      <c r="AQ435" s="4528"/>
      <c r="AR435" s="4631"/>
      <c r="AS435" s="4631"/>
    </row>
    <row r="436" spans="1:45" s="4721" customFormat="1" ht="21" customHeight="1">
      <c r="A436" s="1135"/>
      <c r="C436" s="4724" t="s">
        <v>2041</v>
      </c>
      <c r="D436" s="4725" t="s">
        <v>2050</v>
      </c>
      <c r="E436" s="4651" t="s">
        <v>2046</v>
      </c>
      <c r="F436" s="4652" t="s">
        <v>2019</v>
      </c>
      <c r="G436" s="4653" t="s">
        <v>233</v>
      </c>
      <c r="H436" s="4654" t="s">
        <v>233</v>
      </c>
      <c r="I436" s="4654" t="s">
        <v>233</v>
      </c>
      <c r="J436" s="4654" t="s">
        <v>233</v>
      </c>
      <c r="K436" s="4654" t="s">
        <v>233</v>
      </c>
      <c r="L436" s="4654" t="s">
        <v>233</v>
      </c>
      <c r="M436" s="4654" t="s">
        <v>233</v>
      </c>
      <c r="N436" s="4654" t="s">
        <v>233</v>
      </c>
      <c r="O436" s="4654" t="s">
        <v>233</v>
      </c>
      <c r="P436" s="4654" t="s">
        <v>233</v>
      </c>
      <c r="Q436" s="4654" t="s">
        <v>233</v>
      </c>
      <c r="R436" s="4654" t="s">
        <v>233</v>
      </c>
      <c r="S436" s="4654" t="s">
        <v>233</v>
      </c>
      <c r="T436" s="4654" t="s">
        <v>233</v>
      </c>
      <c r="U436" s="4654" t="s">
        <v>233</v>
      </c>
      <c r="V436" s="4654" t="s">
        <v>233</v>
      </c>
      <c r="W436" s="4654" t="s">
        <v>233</v>
      </c>
      <c r="X436" s="4654" t="s">
        <v>233</v>
      </c>
      <c r="Y436" s="4654" t="s">
        <v>233</v>
      </c>
      <c r="Z436" s="4654" t="s">
        <v>233</v>
      </c>
      <c r="AA436" s="4654" t="s">
        <v>233</v>
      </c>
      <c r="AB436" s="4654" t="s">
        <v>233</v>
      </c>
      <c r="AC436" s="4654" t="s">
        <v>233</v>
      </c>
      <c r="AD436" s="4654" t="s">
        <v>233</v>
      </c>
      <c r="AE436" s="4654" t="s">
        <v>233</v>
      </c>
      <c r="AF436" s="4654" t="s">
        <v>233</v>
      </c>
      <c r="AG436" s="4654" t="s">
        <v>233</v>
      </c>
      <c r="AH436" s="4654" t="s">
        <v>233</v>
      </c>
      <c r="AI436" s="4654" t="s">
        <v>233</v>
      </c>
      <c r="AJ436" s="4654" t="s">
        <v>233</v>
      </c>
      <c r="AK436" s="4754" t="s">
        <v>233</v>
      </c>
      <c r="AL436" s="4745"/>
      <c r="AM436" s="4746"/>
      <c r="AN436" s="4747"/>
      <c r="AO436" s="4656" t="s">
        <v>1948</v>
      </c>
      <c r="AP436" s="4655" t="s">
        <v>1949</v>
      </c>
      <c r="AQ436" s="4528"/>
      <c r="AR436" s="4657"/>
      <c r="AS436" s="4657"/>
    </row>
    <row r="437" spans="1:45" s="4721" customFormat="1" ht="13.5" customHeight="1">
      <c r="A437" s="1135"/>
      <c r="C437" s="4659" t="s">
        <v>1919</v>
      </c>
      <c r="D437" s="4660" t="s">
        <v>1918</v>
      </c>
      <c r="E437" s="4661" t="s">
        <v>2033</v>
      </c>
      <c r="F437" s="4662"/>
      <c r="G437" s="4755"/>
      <c r="H437" s="4733"/>
      <c r="I437" s="4733"/>
      <c r="J437" s="4733"/>
      <c r="K437" s="4733"/>
      <c r="L437" s="4733"/>
      <c r="M437" s="4733"/>
      <c r="N437" s="4733"/>
      <c r="O437" s="4733"/>
      <c r="P437" s="4733"/>
      <c r="Q437" s="4733"/>
      <c r="R437" s="4733"/>
      <c r="S437" s="4733"/>
      <c r="T437" s="4733"/>
      <c r="U437" s="4733"/>
      <c r="V437" s="4733"/>
      <c r="W437" s="4733"/>
      <c r="X437" s="4733"/>
      <c r="Y437" s="4733"/>
      <c r="Z437" s="4733"/>
      <c r="AA437" s="4733"/>
      <c r="AB437" s="4733"/>
      <c r="AC437" s="4733"/>
      <c r="AD437" s="4733"/>
      <c r="AE437" s="4733"/>
      <c r="AF437" s="4733"/>
      <c r="AG437" s="4733"/>
      <c r="AH437" s="4733"/>
      <c r="AI437" s="4733"/>
      <c r="AJ437" s="4733"/>
      <c r="AK437" s="4756"/>
      <c r="AL437" s="4666">
        <f t="shared" ref="AL437:AL442" si="160">IF(E437="","",COUNT($G$434:$AK$434)-AM437)</f>
        <v>0</v>
      </c>
      <c r="AM437" s="4667">
        <f t="shared" ref="AM437:AM442" si="161">IF(E437="","",AR437+AS437)</f>
        <v>0</v>
      </c>
      <c r="AN437" s="4667">
        <f t="shared" ref="AN437:AN442" si="162">IF(E437="","",COUNTIF(G437:AK437,"休"))</f>
        <v>0</v>
      </c>
      <c r="AO437" s="4668" t="str">
        <f t="shared" ref="AO437:AO442" si="163">IF(E437="","",IFERROR(ROUND(AN437/AL437,3),""))</f>
        <v/>
      </c>
      <c r="AP437" s="4669" t="e">
        <f>ROUND(AVERAGE(AO437:AO452),3)</f>
        <v>#DIV/0!</v>
      </c>
      <c r="AQ437" s="4528"/>
      <c r="AR437" s="4670">
        <f t="shared" ref="AR437:AR442" si="164">+COUNTIF(G437:AK437,"－")</f>
        <v>0</v>
      </c>
      <c r="AS437" s="4670">
        <f t="shared" ref="AS437:AS442" si="165">+COUNTIF(G437:AK437,"外")</f>
        <v>0</v>
      </c>
    </row>
    <row r="438" spans="1:45" s="4721" customFormat="1" ht="13.5" customHeight="1">
      <c r="A438" s="1135"/>
      <c r="C438" s="4671"/>
      <c r="D438" s="4672"/>
      <c r="E438" s="4673" t="s">
        <v>2031</v>
      </c>
      <c r="F438" s="4662"/>
      <c r="G438" s="4674"/>
      <c r="H438" s="4675"/>
      <c r="I438" s="4675"/>
      <c r="J438" s="4675"/>
      <c r="K438" s="4675"/>
      <c r="L438" s="4675"/>
      <c r="M438" s="4675"/>
      <c r="N438" s="4675"/>
      <c r="O438" s="4675"/>
      <c r="P438" s="4675"/>
      <c r="Q438" s="4675"/>
      <c r="R438" s="4675"/>
      <c r="S438" s="4675"/>
      <c r="T438" s="4675"/>
      <c r="U438" s="4675"/>
      <c r="V438" s="4675"/>
      <c r="W438" s="4675"/>
      <c r="X438" s="4675"/>
      <c r="Y438" s="4675"/>
      <c r="Z438" s="4675"/>
      <c r="AA438" s="4675"/>
      <c r="AB438" s="4675"/>
      <c r="AC438" s="4675"/>
      <c r="AD438" s="4675"/>
      <c r="AE438" s="4675"/>
      <c r="AF438" s="4675"/>
      <c r="AG438" s="4675"/>
      <c r="AH438" s="4675"/>
      <c r="AI438" s="4675"/>
      <c r="AJ438" s="4675"/>
      <c r="AK438" s="4730"/>
      <c r="AL438" s="4666">
        <f t="shared" si="160"/>
        <v>0</v>
      </c>
      <c r="AM438" s="4667">
        <f t="shared" si="161"/>
        <v>0</v>
      </c>
      <c r="AN438" s="4667">
        <f t="shared" si="162"/>
        <v>0</v>
      </c>
      <c r="AO438" s="4668" t="str">
        <f t="shared" si="163"/>
        <v/>
      </c>
      <c r="AP438" s="4679"/>
      <c r="AQ438" s="4528"/>
      <c r="AR438" s="4670">
        <f t="shared" si="164"/>
        <v>0</v>
      </c>
      <c r="AS438" s="4670">
        <f t="shared" si="165"/>
        <v>0</v>
      </c>
    </row>
    <row r="439" spans="1:45" s="4721" customFormat="1">
      <c r="A439" s="1135"/>
      <c r="C439" s="4671"/>
      <c r="D439" s="4672"/>
      <c r="E439" s="4673" t="s">
        <v>2038</v>
      </c>
      <c r="F439" s="4662"/>
      <c r="G439" s="4674"/>
      <c r="H439" s="4675"/>
      <c r="I439" s="4675"/>
      <c r="J439" s="4675"/>
      <c r="K439" s="4675"/>
      <c r="L439" s="4675"/>
      <c r="M439" s="4675"/>
      <c r="N439" s="4675"/>
      <c r="O439" s="4675"/>
      <c r="P439" s="4675"/>
      <c r="Q439" s="4675"/>
      <c r="R439" s="4675"/>
      <c r="S439" s="4675"/>
      <c r="T439" s="4675"/>
      <c r="U439" s="4675"/>
      <c r="V439" s="4675"/>
      <c r="W439" s="4675"/>
      <c r="X439" s="4675"/>
      <c r="Y439" s="4675"/>
      <c r="Z439" s="4675"/>
      <c r="AA439" s="4675"/>
      <c r="AB439" s="4675"/>
      <c r="AC439" s="4675"/>
      <c r="AD439" s="4675"/>
      <c r="AE439" s="4675"/>
      <c r="AF439" s="4675"/>
      <c r="AG439" s="4675"/>
      <c r="AH439" s="4675"/>
      <c r="AI439" s="4675"/>
      <c r="AJ439" s="4675"/>
      <c r="AK439" s="4730"/>
      <c r="AL439" s="4666">
        <f t="shared" si="160"/>
        <v>0</v>
      </c>
      <c r="AM439" s="4667">
        <f t="shared" si="161"/>
        <v>0</v>
      </c>
      <c r="AN439" s="4667">
        <f t="shared" si="162"/>
        <v>0</v>
      </c>
      <c r="AO439" s="4668" t="str">
        <f t="shared" si="163"/>
        <v/>
      </c>
      <c r="AP439" s="4679"/>
      <c r="AQ439" s="4528"/>
      <c r="AR439" s="4670">
        <f t="shared" si="164"/>
        <v>0</v>
      </c>
      <c r="AS439" s="4670">
        <f t="shared" si="165"/>
        <v>0</v>
      </c>
    </row>
    <row r="440" spans="1:45" s="4721" customFormat="1">
      <c r="A440" s="1135"/>
      <c r="C440" s="4671"/>
      <c r="D440" s="4672"/>
      <c r="E440" s="4673" t="s">
        <v>2037</v>
      </c>
      <c r="F440" s="4680"/>
      <c r="G440" s="4674"/>
      <c r="H440" s="4675"/>
      <c r="I440" s="4675"/>
      <c r="J440" s="4675"/>
      <c r="K440" s="4675"/>
      <c r="L440" s="4675"/>
      <c r="M440" s="4675"/>
      <c r="N440" s="4675"/>
      <c r="O440" s="4675"/>
      <c r="P440" s="4675"/>
      <c r="Q440" s="4675"/>
      <c r="R440" s="4675"/>
      <c r="S440" s="4675"/>
      <c r="T440" s="4675"/>
      <c r="U440" s="4675"/>
      <c r="V440" s="4675"/>
      <c r="W440" s="4675"/>
      <c r="X440" s="4675"/>
      <c r="Y440" s="4675"/>
      <c r="Z440" s="4675"/>
      <c r="AA440" s="4675"/>
      <c r="AB440" s="4675"/>
      <c r="AC440" s="4675"/>
      <c r="AD440" s="4675"/>
      <c r="AE440" s="4675"/>
      <c r="AF440" s="4675"/>
      <c r="AG440" s="4675"/>
      <c r="AH440" s="4675"/>
      <c r="AI440" s="4675"/>
      <c r="AJ440" s="4675"/>
      <c r="AK440" s="4730"/>
      <c r="AL440" s="4666">
        <f t="shared" si="160"/>
        <v>0</v>
      </c>
      <c r="AM440" s="4667">
        <f t="shared" si="161"/>
        <v>0</v>
      </c>
      <c r="AN440" s="4667">
        <f t="shared" si="162"/>
        <v>0</v>
      </c>
      <c r="AO440" s="4668" t="str">
        <f t="shared" si="163"/>
        <v/>
      </c>
      <c r="AP440" s="4679"/>
      <c r="AQ440" s="4528"/>
      <c r="AR440" s="4670">
        <f t="shared" si="164"/>
        <v>0</v>
      </c>
      <c r="AS440" s="4670">
        <f t="shared" si="165"/>
        <v>0</v>
      </c>
    </row>
    <row r="441" spans="1:45" s="4721" customFormat="1">
      <c r="A441" s="1135"/>
      <c r="C441" s="4671"/>
      <c r="D441" s="4672"/>
      <c r="E441" s="4673" t="s">
        <v>2036</v>
      </c>
      <c r="F441" s="4662"/>
      <c r="G441" s="4674"/>
      <c r="H441" s="4675"/>
      <c r="I441" s="4675"/>
      <c r="J441" s="4675"/>
      <c r="K441" s="4675"/>
      <c r="L441" s="4675"/>
      <c r="M441" s="4675"/>
      <c r="N441" s="4675"/>
      <c r="O441" s="4675"/>
      <c r="P441" s="4675"/>
      <c r="Q441" s="4675"/>
      <c r="R441" s="4675"/>
      <c r="S441" s="4675"/>
      <c r="T441" s="4675"/>
      <c r="U441" s="4675"/>
      <c r="V441" s="4675"/>
      <c r="W441" s="4675"/>
      <c r="X441" s="4675"/>
      <c r="Y441" s="4675"/>
      <c r="Z441" s="4675"/>
      <c r="AA441" s="4675"/>
      <c r="AB441" s="4675"/>
      <c r="AC441" s="4675"/>
      <c r="AD441" s="4675"/>
      <c r="AE441" s="4675"/>
      <c r="AF441" s="4675"/>
      <c r="AG441" s="4675"/>
      <c r="AH441" s="4675"/>
      <c r="AI441" s="4675"/>
      <c r="AJ441" s="4675"/>
      <c r="AK441" s="4730"/>
      <c r="AL441" s="4666">
        <f t="shared" si="160"/>
        <v>0</v>
      </c>
      <c r="AM441" s="4667">
        <f t="shared" si="161"/>
        <v>0</v>
      </c>
      <c r="AN441" s="4667">
        <f t="shared" si="162"/>
        <v>0</v>
      </c>
      <c r="AO441" s="4668" t="str">
        <f t="shared" si="163"/>
        <v/>
      </c>
      <c r="AP441" s="4679"/>
      <c r="AQ441" s="4528"/>
      <c r="AR441" s="4670">
        <f t="shared" si="164"/>
        <v>0</v>
      </c>
      <c r="AS441" s="4670">
        <f t="shared" si="165"/>
        <v>0</v>
      </c>
    </row>
    <row r="442" spans="1:45" s="4721" customFormat="1">
      <c r="A442" s="1135"/>
      <c r="C442" s="4681"/>
      <c r="D442" s="4682"/>
      <c r="E442" s="4683">
        <f>F$29</f>
        <v>0</v>
      </c>
      <c r="F442" s="4684"/>
      <c r="G442" s="4757"/>
      <c r="H442" s="4738"/>
      <c r="I442" s="4738"/>
      <c r="J442" s="4738"/>
      <c r="K442" s="4738"/>
      <c r="L442" s="4738"/>
      <c r="M442" s="4738"/>
      <c r="N442" s="4738"/>
      <c r="O442" s="4738"/>
      <c r="P442" s="4738"/>
      <c r="Q442" s="4738"/>
      <c r="R442" s="4738"/>
      <c r="S442" s="4738"/>
      <c r="T442" s="4738"/>
      <c r="U442" s="4738"/>
      <c r="V442" s="4738"/>
      <c r="W442" s="4738"/>
      <c r="X442" s="4738"/>
      <c r="Y442" s="4738"/>
      <c r="Z442" s="4738"/>
      <c r="AA442" s="4738"/>
      <c r="AB442" s="4738"/>
      <c r="AC442" s="4738"/>
      <c r="AD442" s="4738"/>
      <c r="AE442" s="4738"/>
      <c r="AF442" s="4738"/>
      <c r="AG442" s="4738"/>
      <c r="AH442" s="4738"/>
      <c r="AI442" s="4738"/>
      <c r="AJ442" s="4738"/>
      <c r="AK442" s="4758"/>
      <c r="AL442" s="4666">
        <f t="shared" si="160"/>
        <v>0</v>
      </c>
      <c r="AM442" s="4667">
        <f t="shared" si="161"/>
        <v>0</v>
      </c>
      <c r="AN442" s="4689">
        <f t="shared" si="162"/>
        <v>0</v>
      </c>
      <c r="AO442" s="4668" t="str">
        <f t="shared" si="163"/>
        <v/>
      </c>
      <c r="AP442" s="4679"/>
      <c r="AQ442" s="4528"/>
      <c r="AR442" s="4670">
        <f t="shared" si="164"/>
        <v>0</v>
      </c>
      <c r="AS442" s="4670">
        <f t="shared" si="165"/>
        <v>0</v>
      </c>
    </row>
    <row r="443" spans="1:45" s="4721" customFormat="1" ht="15">
      <c r="A443" s="1135"/>
      <c r="C443" s="4659" t="s">
        <v>1917</v>
      </c>
      <c r="D443" s="4660" t="s">
        <v>1916</v>
      </c>
      <c r="E443" s="4651" t="s">
        <v>2046</v>
      </c>
      <c r="F443" s="4690" t="s">
        <v>2019</v>
      </c>
      <c r="G443" s="4653" t="s">
        <v>1921</v>
      </c>
      <c r="H443" s="4654" t="s">
        <v>2047</v>
      </c>
      <c r="I443" s="4654" t="s">
        <v>1921</v>
      </c>
      <c r="J443" s="4654" t="s">
        <v>2047</v>
      </c>
      <c r="K443" s="4654" t="s">
        <v>1921</v>
      </c>
      <c r="L443" s="4654" t="s">
        <v>2047</v>
      </c>
      <c r="M443" s="4654" t="s">
        <v>2047</v>
      </c>
      <c r="N443" s="4654" t="s">
        <v>1921</v>
      </c>
      <c r="O443" s="4654" t="s">
        <v>2047</v>
      </c>
      <c r="P443" s="4654" t="s">
        <v>2047</v>
      </c>
      <c r="Q443" s="4654" t="s">
        <v>1921</v>
      </c>
      <c r="R443" s="4654" t="s">
        <v>2047</v>
      </c>
      <c r="S443" s="4654" t="s">
        <v>1921</v>
      </c>
      <c r="T443" s="4654" t="s">
        <v>1921</v>
      </c>
      <c r="U443" s="4654" t="s">
        <v>1921</v>
      </c>
      <c r="V443" s="4654" t="s">
        <v>2047</v>
      </c>
      <c r="W443" s="4654" t="s">
        <v>2047</v>
      </c>
      <c r="X443" s="4654" t="s">
        <v>2047</v>
      </c>
      <c r="Y443" s="4654" t="s">
        <v>2047</v>
      </c>
      <c r="Z443" s="4654" t="s">
        <v>2047</v>
      </c>
      <c r="AA443" s="4654" t="s">
        <v>2047</v>
      </c>
      <c r="AB443" s="4654" t="s">
        <v>1921</v>
      </c>
      <c r="AC443" s="4654" t="s">
        <v>2047</v>
      </c>
      <c r="AD443" s="4654" t="s">
        <v>2047</v>
      </c>
      <c r="AE443" s="4654" t="s">
        <v>2047</v>
      </c>
      <c r="AF443" s="4654" t="s">
        <v>2047</v>
      </c>
      <c r="AG443" s="4654" t="s">
        <v>1921</v>
      </c>
      <c r="AH443" s="4654" t="s">
        <v>1921</v>
      </c>
      <c r="AI443" s="4654" t="s">
        <v>2047</v>
      </c>
      <c r="AJ443" s="4654" t="s">
        <v>2047</v>
      </c>
      <c r="AK443" s="4754" t="s">
        <v>1921</v>
      </c>
      <c r="AL443" s="4692"/>
      <c r="AM443" s="4670"/>
      <c r="AN443" s="4693"/>
      <c r="AO443" s="4694"/>
      <c r="AP443" s="4679"/>
      <c r="AQ443" s="4528"/>
      <c r="AR443" s="4532"/>
      <c r="AS443" s="4532"/>
    </row>
    <row r="444" spans="1:45" s="4721" customFormat="1">
      <c r="A444" s="1135"/>
      <c r="C444" s="4671"/>
      <c r="D444" s="4672"/>
      <c r="E444" s="4695" t="s">
        <v>2033</v>
      </c>
      <c r="F444" s="4662"/>
      <c r="G444" s="4737"/>
      <c r="H444" s="4687"/>
      <c r="I444" s="4687"/>
      <c r="J444" s="4687"/>
      <c r="K444" s="4687"/>
      <c r="L444" s="4687"/>
      <c r="M444" s="4687"/>
      <c r="N444" s="4687"/>
      <c r="O444" s="4687"/>
      <c r="P444" s="4687"/>
      <c r="Q444" s="4687"/>
      <c r="R444" s="4687"/>
      <c r="S444" s="4687"/>
      <c r="T444" s="4687"/>
      <c r="U444" s="4687"/>
      <c r="V444" s="4687"/>
      <c r="W444" s="4687"/>
      <c r="X444" s="4687"/>
      <c r="Y444" s="4687"/>
      <c r="Z444" s="4687"/>
      <c r="AA444" s="4687"/>
      <c r="AB444" s="4687"/>
      <c r="AC444" s="4687"/>
      <c r="AD444" s="4687"/>
      <c r="AE444" s="4687"/>
      <c r="AF444" s="4687"/>
      <c r="AG444" s="4687"/>
      <c r="AH444" s="4687"/>
      <c r="AI444" s="4687"/>
      <c r="AJ444" s="4687"/>
      <c r="AK444" s="4759"/>
      <c r="AL444" s="4666">
        <f>IF(E444="","",COUNT($G$434:$AK$434)-AM444)</f>
        <v>0</v>
      </c>
      <c r="AM444" s="4667">
        <f>IF(E444="","",AR444+AS444)</f>
        <v>0</v>
      </c>
      <c r="AN444" s="4667">
        <f>IF(E444="","",COUNTIF(G444:AK444,"休"))</f>
        <v>0</v>
      </c>
      <c r="AO444" s="4668" t="str">
        <f>IF(E444="","",IFERROR(ROUND(AN444/AL444,3),""))</f>
        <v/>
      </c>
      <c r="AP444" s="4679"/>
      <c r="AQ444" s="4528"/>
      <c r="AR444" s="4670">
        <f>+COUNTIF(G444:AK444,"－")</f>
        <v>0</v>
      </c>
      <c r="AS444" s="4670">
        <f>+COUNTIF(G444:AK444,"外")</f>
        <v>0</v>
      </c>
    </row>
    <row r="445" spans="1:45" s="4721" customFormat="1">
      <c r="A445" s="1135"/>
      <c r="C445" s="4671"/>
      <c r="D445" s="4672"/>
      <c r="E445" s="4673" t="s">
        <v>2031</v>
      </c>
      <c r="F445" s="4696"/>
      <c r="G445" s="4674"/>
      <c r="H445" s="4675"/>
      <c r="I445" s="4675"/>
      <c r="J445" s="4675"/>
      <c r="K445" s="4675"/>
      <c r="L445" s="4675"/>
      <c r="M445" s="4675"/>
      <c r="N445" s="4675"/>
      <c r="O445" s="4675"/>
      <c r="P445" s="4675"/>
      <c r="Q445" s="4675"/>
      <c r="R445" s="4675"/>
      <c r="S445" s="4675"/>
      <c r="T445" s="4675"/>
      <c r="U445" s="4675"/>
      <c r="V445" s="4675"/>
      <c r="W445" s="4675"/>
      <c r="X445" s="4675"/>
      <c r="Y445" s="4675"/>
      <c r="Z445" s="4675"/>
      <c r="AA445" s="4675"/>
      <c r="AB445" s="4675"/>
      <c r="AC445" s="4675"/>
      <c r="AD445" s="4675"/>
      <c r="AE445" s="4675"/>
      <c r="AF445" s="4675"/>
      <c r="AG445" s="4675"/>
      <c r="AH445" s="4675"/>
      <c r="AI445" s="4675"/>
      <c r="AJ445" s="4675"/>
      <c r="AK445" s="4730"/>
      <c r="AL445" s="4666">
        <f>IF(E445="","",COUNT($G$434:$AK$434)-AM445)</f>
        <v>0</v>
      </c>
      <c r="AM445" s="4667">
        <f>IF(E445="","",AR445+AS445)</f>
        <v>0</v>
      </c>
      <c r="AN445" s="4667">
        <f>IF(E445="","",COUNTIF(G445:AK445,"休"))</f>
        <v>0</v>
      </c>
      <c r="AO445" s="4668" t="str">
        <f>IF(E445="","",IFERROR(ROUND(AN445/AL445,3),""))</f>
        <v/>
      </c>
      <c r="AP445" s="4679"/>
      <c r="AQ445" s="4528"/>
      <c r="AR445" s="4670">
        <f>+COUNTIF(G445:AK445,"－")</f>
        <v>0</v>
      </c>
      <c r="AS445" s="4670">
        <f>+COUNTIF(G445:AK445,"外")</f>
        <v>0</v>
      </c>
    </row>
    <row r="446" spans="1:45" s="4721" customFormat="1">
      <c r="A446" s="1135"/>
      <c r="C446" s="4671"/>
      <c r="D446" s="4672"/>
      <c r="E446" s="4528"/>
      <c r="F446" s="4696"/>
      <c r="G446" s="4674"/>
      <c r="H446" s="4675"/>
      <c r="I446" s="4675"/>
      <c r="J446" s="4675"/>
      <c r="K446" s="4675"/>
      <c r="L446" s="4675"/>
      <c r="M446" s="4675"/>
      <c r="N446" s="4675"/>
      <c r="O446" s="4675"/>
      <c r="P446" s="4675"/>
      <c r="Q446" s="4675"/>
      <c r="R446" s="4675"/>
      <c r="S446" s="4675"/>
      <c r="T446" s="4675"/>
      <c r="U446" s="4675"/>
      <c r="V446" s="4675"/>
      <c r="W446" s="4675"/>
      <c r="X446" s="4675"/>
      <c r="Y446" s="4675"/>
      <c r="Z446" s="4675"/>
      <c r="AA446" s="4675"/>
      <c r="AB446" s="4675"/>
      <c r="AC446" s="4675"/>
      <c r="AD446" s="4675"/>
      <c r="AE446" s="4675"/>
      <c r="AF446" s="4675"/>
      <c r="AG446" s="4675"/>
      <c r="AH446" s="4675"/>
      <c r="AI446" s="4675"/>
      <c r="AJ446" s="4675"/>
      <c r="AK446" s="4730"/>
      <c r="AL446" s="4666" t="str">
        <f>IF(E446="","",COUNT($G$434:$AK$434)-AM446)</f>
        <v/>
      </c>
      <c r="AM446" s="4667" t="str">
        <f>IF(E446="","",AR446+AS446)</f>
        <v/>
      </c>
      <c r="AN446" s="4667" t="str">
        <f>IF(E446="","",COUNTIF(G446:AK446,"休"))</f>
        <v/>
      </c>
      <c r="AO446" s="4668" t="str">
        <f>IF(E446="","",IFERROR(ROUND(AN446/AL446,3),""))</f>
        <v/>
      </c>
      <c r="AP446" s="4679"/>
      <c r="AQ446" s="4528"/>
      <c r="AR446" s="4670">
        <f>+COUNTIF(G446:AK446,"－")</f>
        <v>0</v>
      </c>
      <c r="AS446" s="4670">
        <f>+COUNTIF(G446:AK446,"外")</f>
        <v>0</v>
      </c>
    </row>
    <row r="447" spans="1:45" s="4721" customFormat="1">
      <c r="A447" s="1135"/>
      <c r="C447" s="4671"/>
      <c r="D447" s="4682"/>
      <c r="E447" s="4697"/>
      <c r="F447" s="4698"/>
      <c r="G447" s="4757"/>
      <c r="H447" s="4738"/>
      <c r="I447" s="4738"/>
      <c r="J447" s="4738"/>
      <c r="K447" s="4738"/>
      <c r="L447" s="4738"/>
      <c r="M447" s="4738"/>
      <c r="N447" s="4738"/>
      <c r="O447" s="4738"/>
      <c r="P447" s="4738"/>
      <c r="Q447" s="4738"/>
      <c r="R447" s="4738"/>
      <c r="S447" s="4738"/>
      <c r="T447" s="4738"/>
      <c r="U447" s="4738"/>
      <c r="V447" s="4738"/>
      <c r="W447" s="4738"/>
      <c r="X447" s="4738"/>
      <c r="Y447" s="4738"/>
      <c r="Z447" s="4738"/>
      <c r="AA447" s="4738"/>
      <c r="AB447" s="4738"/>
      <c r="AC447" s="4738"/>
      <c r="AD447" s="4738"/>
      <c r="AE447" s="4738"/>
      <c r="AF447" s="4738"/>
      <c r="AG447" s="4738"/>
      <c r="AH447" s="4738"/>
      <c r="AI447" s="4738"/>
      <c r="AJ447" s="4738"/>
      <c r="AK447" s="4758"/>
      <c r="AL447" s="4666" t="str">
        <f>IF(E447="","",COUNT($G$434:$AK$434)-AM447)</f>
        <v/>
      </c>
      <c r="AM447" s="4667" t="str">
        <f>IF(E447="","",AR447+AS447)</f>
        <v/>
      </c>
      <c r="AN447" s="4667" t="str">
        <f>IF(E447="","",COUNTIF(G447:AK447,"休"))</f>
        <v/>
      </c>
      <c r="AO447" s="4668" t="str">
        <f>IF(E447="","",IFERROR(ROUND(AN447/AL447,3),""))</f>
        <v/>
      </c>
      <c r="AP447" s="4679"/>
      <c r="AQ447" s="4528"/>
      <c r="AR447" s="4670">
        <f>+COUNTIF(G447:AK447,"－")</f>
        <v>0</v>
      </c>
      <c r="AS447" s="4670">
        <f>+COUNTIF(G447:AK447,"外")</f>
        <v>0</v>
      </c>
    </row>
    <row r="448" spans="1:45" s="4721" customFormat="1" ht="15">
      <c r="A448" s="1135"/>
      <c r="C448" s="4671"/>
      <c r="D448" s="4660" t="s">
        <v>1915</v>
      </c>
      <c r="E448" s="4651" t="s">
        <v>2046</v>
      </c>
      <c r="F448" s="4700" t="s">
        <v>2019</v>
      </c>
      <c r="G448" s="4653" t="s">
        <v>233</v>
      </c>
      <c r="H448" s="4654" t="s">
        <v>233</v>
      </c>
      <c r="I448" s="4654" t="s">
        <v>233</v>
      </c>
      <c r="J448" s="4654" t="s">
        <v>233</v>
      </c>
      <c r="K448" s="4654" t="s">
        <v>233</v>
      </c>
      <c r="L448" s="4654" t="s">
        <v>233</v>
      </c>
      <c r="M448" s="4654" t="s">
        <v>233</v>
      </c>
      <c r="N448" s="4654" t="s">
        <v>233</v>
      </c>
      <c r="O448" s="4654" t="s">
        <v>233</v>
      </c>
      <c r="P448" s="4654" t="s">
        <v>233</v>
      </c>
      <c r="Q448" s="4654" t="s">
        <v>233</v>
      </c>
      <c r="R448" s="4654" t="s">
        <v>233</v>
      </c>
      <c r="S448" s="4654" t="s">
        <v>233</v>
      </c>
      <c r="T448" s="4654" t="s">
        <v>233</v>
      </c>
      <c r="U448" s="4654" t="s">
        <v>233</v>
      </c>
      <c r="V448" s="4654" t="s">
        <v>233</v>
      </c>
      <c r="W448" s="4654" t="s">
        <v>233</v>
      </c>
      <c r="X448" s="4654" t="s">
        <v>233</v>
      </c>
      <c r="Y448" s="4654" t="s">
        <v>233</v>
      </c>
      <c r="Z448" s="4654" t="s">
        <v>233</v>
      </c>
      <c r="AA448" s="4654" t="s">
        <v>233</v>
      </c>
      <c r="AB448" s="4654" t="s">
        <v>233</v>
      </c>
      <c r="AC448" s="4654" t="s">
        <v>233</v>
      </c>
      <c r="AD448" s="4654" t="s">
        <v>233</v>
      </c>
      <c r="AE448" s="4654" t="s">
        <v>233</v>
      </c>
      <c r="AF448" s="4654" t="s">
        <v>233</v>
      </c>
      <c r="AG448" s="4654" t="s">
        <v>233</v>
      </c>
      <c r="AH448" s="4654" t="s">
        <v>233</v>
      </c>
      <c r="AI448" s="4654" t="s">
        <v>233</v>
      </c>
      <c r="AJ448" s="4654" t="s">
        <v>233</v>
      </c>
      <c r="AK448" s="4754" t="s">
        <v>233</v>
      </c>
      <c r="AL448" s="4692"/>
      <c r="AM448" s="4670"/>
      <c r="AN448" s="4701"/>
      <c r="AO448" s="4694"/>
      <c r="AP448" s="4679"/>
      <c r="AQ448" s="4528"/>
      <c r="AR448" s="4532"/>
      <c r="AS448" s="4532"/>
    </row>
    <row r="449" spans="1:45" s="4721" customFormat="1">
      <c r="A449" s="1135"/>
      <c r="C449" s="4671"/>
      <c r="D449" s="4672"/>
      <c r="E449" s="4702" t="s">
        <v>2031</v>
      </c>
      <c r="F449" s="4662"/>
      <c r="G449" s="4737"/>
      <c r="H449" s="4687"/>
      <c r="I449" s="4687"/>
      <c r="J449" s="4687"/>
      <c r="K449" s="4687"/>
      <c r="L449" s="4687"/>
      <c r="M449" s="4687"/>
      <c r="N449" s="4687"/>
      <c r="O449" s="4687"/>
      <c r="P449" s="4687"/>
      <c r="Q449" s="4687"/>
      <c r="R449" s="4687"/>
      <c r="S449" s="4687"/>
      <c r="T449" s="4687"/>
      <c r="U449" s="4687"/>
      <c r="V449" s="4687"/>
      <c r="W449" s="4687"/>
      <c r="X449" s="4687"/>
      <c r="Y449" s="4687"/>
      <c r="Z449" s="4687"/>
      <c r="AA449" s="4687"/>
      <c r="AB449" s="4687"/>
      <c r="AC449" s="4687"/>
      <c r="AD449" s="4687"/>
      <c r="AE449" s="4687"/>
      <c r="AF449" s="4687"/>
      <c r="AG449" s="4687"/>
      <c r="AH449" s="4687"/>
      <c r="AI449" s="4687"/>
      <c r="AJ449" s="4687"/>
      <c r="AK449" s="4759"/>
      <c r="AL449" s="4666">
        <f>IF(E449="","",COUNT($G$434:$AK$434)-AM449)</f>
        <v>0</v>
      </c>
      <c r="AM449" s="4667">
        <f>IF(E449="","",AR449+AS449)</f>
        <v>0</v>
      </c>
      <c r="AN449" s="4667">
        <f>IF(E449="","",COUNTIF(G449:AK449,"休"))</f>
        <v>0</v>
      </c>
      <c r="AO449" s="4668" t="str">
        <f>IF(E449="","",IFERROR(ROUND(AN449/AL449,3),""))</f>
        <v/>
      </c>
      <c r="AP449" s="4679"/>
      <c r="AQ449" s="4528"/>
      <c r="AR449" s="4670">
        <f>+COUNTIF(G449:AK449,"－")</f>
        <v>0</v>
      </c>
      <c r="AS449" s="4670">
        <f>+COUNTIF(G449:AK449,"外")</f>
        <v>0</v>
      </c>
    </row>
    <row r="450" spans="1:45" s="4721" customFormat="1">
      <c r="A450" s="1135"/>
      <c r="C450" s="4671"/>
      <c r="D450" s="4672"/>
      <c r="E450" s="4528"/>
      <c r="F450" s="4696"/>
      <c r="G450" s="4674"/>
      <c r="H450" s="4675"/>
      <c r="I450" s="4675"/>
      <c r="J450" s="4675"/>
      <c r="K450" s="4675"/>
      <c r="L450" s="4675"/>
      <c r="M450" s="4675"/>
      <c r="N450" s="4675"/>
      <c r="O450" s="4675"/>
      <c r="P450" s="4675"/>
      <c r="Q450" s="4675"/>
      <c r="R450" s="4675"/>
      <c r="S450" s="4675"/>
      <c r="T450" s="4675"/>
      <c r="U450" s="4675"/>
      <c r="V450" s="4675"/>
      <c r="W450" s="4675"/>
      <c r="X450" s="4675"/>
      <c r="Y450" s="4675"/>
      <c r="Z450" s="4675"/>
      <c r="AA450" s="4675"/>
      <c r="AB450" s="4675"/>
      <c r="AC450" s="4675"/>
      <c r="AD450" s="4675"/>
      <c r="AE450" s="4675"/>
      <c r="AF450" s="4675"/>
      <c r="AG450" s="4675"/>
      <c r="AH450" s="4675"/>
      <c r="AI450" s="4675"/>
      <c r="AJ450" s="4675"/>
      <c r="AK450" s="4730"/>
      <c r="AL450" s="4666" t="str">
        <f>IF(E450="","",COUNT($G$434:$AK$434)-AM450)</f>
        <v/>
      </c>
      <c r="AM450" s="4667" t="str">
        <f>IF(E450="","",AR450+AS450)</f>
        <v/>
      </c>
      <c r="AN450" s="4667" t="str">
        <f>IF(E450="","",COUNTIF(G450:AK450,"休"))</f>
        <v/>
      </c>
      <c r="AO450" s="4668" t="str">
        <f>IF(E450="","",IFERROR(ROUND(AN450/AL450,3),""))</f>
        <v/>
      </c>
      <c r="AP450" s="4679"/>
      <c r="AQ450" s="4528"/>
      <c r="AR450" s="4670">
        <f>+COUNTIF(G450:AK450,"－")</f>
        <v>0</v>
      </c>
      <c r="AS450" s="4670">
        <f>+COUNTIF(G450:AK450,"外")</f>
        <v>0</v>
      </c>
    </row>
    <row r="451" spans="1:45" s="4721" customFormat="1">
      <c r="A451" s="1135"/>
      <c r="C451" s="4671"/>
      <c r="D451" s="4672"/>
      <c r="E451" s="4704"/>
      <c r="F451" s="4696"/>
      <c r="G451" s="4674"/>
      <c r="H451" s="4675"/>
      <c r="I451" s="4675"/>
      <c r="J451" s="4675"/>
      <c r="K451" s="4675"/>
      <c r="L451" s="4675"/>
      <c r="M451" s="4675"/>
      <c r="N451" s="4675"/>
      <c r="O451" s="4675"/>
      <c r="P451" s="4675"/>
      <c r="Q451" s="4675"/>
      <c r="R451" s="4675"/>
      <c r="S451" s="4675"/>
      <c r="T451" s="4675"/>
      <c r="U451" s="4675"/>
      <c r="V451" s="4675"/>
      <c r="W451" s="4675"/>
      <c r="X451" s="4675"/>
      <c r="Y451" s="4675"/>
      <c r="Z451" s="4675"/>
      <c r="AA451" s="4675"/>
      <c r="AB451" s="4675"/>
      <c r="AC451" s="4675"/>
      <c r="AD451" s="4675"/>
      <c r="AE451" s="4675"/>
      <c r="AF451" s="4675"/>
      <c r="AG451" s="4675"/>
      <c r="AH451" s="4675"/>
      <c r="AI451" s="4675"/>
      <c r="AJ451" s="4675"/>
      <c r="AK451" s="4730"/>
      <c r="AL451" s="4666" t="str">
        <f>IF(E451="","",COUNT($G$434:$AK$434)-AM451)</f>
        <v/>
      </c>
      <c r="AM451" s="4667" t="str">
        <f>IF(E451="","",AR451+AS451)</f>
        <v/>
      </c>
      <c r="AN451" s="4667" t="str">
        <f>IF(E451="","",COUNTIF(G451:AK451,"休"))</f>
        <v/>
      </c>
      <c r="AO451" s="4668" t="str">
        <f>IF(E451="","",IFERROR(ROUND(AN451/AL451,3),""))</f>
        <v/>
      </c>
      <c r="AP451" s="4679"/>
      <c r="AQ451" s="4528"/>
      <c r="AR451" s="4670">
        <f>+COUNTIF(G451:AK451,"－")</f>
        <v>0</v>
      </c>
      <c r="AS451" s="4670">
        <f>+COUNTIF(G451:AK451,"外")</f>
        <v>0</v>
      </c>
    </row>
    <row r="452" spans="1:45" s="4721" customFormat="1" ht="14.25" thickBot="1">
      <c r="A452" s="1135"/>
      <c r="C452" s="4681"/>
      <c r="D452" s="4682"/>
      <c r="E452" s="4697"/>
      <c r="F452" s="4698"/>
      <c r="G452" s="4757"/>
      <c r="H452" s="4738"/>
      <c r="I452" s="4738"/>
      <c r="J452" s="4738"/>
      <c r="K452" s="4738"/>
      <c r="L452" s="4738"/>
      <c r="M452" s="4738"/>
      <c r="N452" s="4738"/>
      <c r="O452" s="4738"/>
      <c r="P452" s="4738"/>
      <c r="Q452" s="4738"/>
      <c r="R452" s="4738"/>
      <c r="S452" s="4738"/>
      <c r="T452" s="4738"/>
      <c r="U452" s="4738"/>
      <c r="V452" s="4738"/>
      <c r="W452" s="4738"/>
      <c r="X452" s="4738"/>
      <c r="Y452" s="4738"/>
      <c r="Z452" s="4738"/>
      <c r="AA452" s="4738"/>
      <c r="AB452" s="4738"/>
      <c r="AC452" s="4738"/>
      <c r="AD452" s="4738"/>
      <c r="AE452" s="4738"/>
      <c r="AF452" s="4738"/>
      <c r="AG452" s="4738"/>
      <c r="AH452" s="4738"/>
      <c r="AI452" s="4738"/>
      <c r="AJ452" s="4738"/>
      <c r="AK452" s="4758"/>
      <c r="AL452" s="4707" t="str">
        <f>IF(E452="","",COUNT($G$434:$AK$434)-AM452)</f>
        <v/>
      </c>
      <c r="AM452" s="4689" t="str">
        <f>IF(E452="","",AR452+AS452)</f>
        <v/>
      </c>
      <c r="AN452" s="4689" t="str">
        <f>IF(E452="","",COUNTIF(G452:AK452,"休"))</f>
        <v/>
      </c>
      <c r="AO452" s="4668" t="str">
        <f>IF(E452="","",IFERROR(ROUND(AN452/AL452,3),""))</f>
        <v/>
      </c>
      <c r="AP452" s="4709"/>
      <c r="AQ452" s="4528"/>
      <c r="AR452" s="4670">
        <f>+COUNTIF(G452:AK452,"－")</f>
        <v>0</v>
      </c>
      <c r="AS452" s="4670">
        <f>+COUNTIF(G452:AK452,"外")</f>
        <v>0</v>
      </c>
    </row>
    <row r="453" spans="1:45" s="4721" customFormat="1" ht="14.25" thickBot="1">
      <c r="A453" s="1135"/>
      <c r="C453" s="4710"/>
      <c r="D453" s="4711"/>
      <c r="E453" s="4704"/>
      <c r="F453" s="4623"/>
      <c r="G453" s="4665"/>
      <c r="H453" s="4665"/>
      <c r="I453" s="4665"/>
      <c r="J453" s="4665"/>
      <c r="K453" s="4665"/>
      <c r="L453" s="4665"/>
      <c r="M453" s="4665"/>
      <c r="N453" s="4665"/>
      <c r="O453" s="4665"/>
      <c r="P453" s="4665"/>
      <c r="Q453" s="4665"/>
      <c r="R453" s="4665"/>
      <c r="S453" s="4665"/>
      <c r="T453" s="4665"/>
      <c r="U453" s="4665"/>
      <c r="V453" s="4665"/>
      <c r="W453" s="4665"/>
      <c r="X453" s="4665"/>
      <c r="Y453" s="4665"/>
      <c r="Z453" s="4665"/>
      <c r="AA453" s="4665"/>
      <c r="AB453" s="4665"/>
      <c r="AC453" s="4665"/>
      <c r="AD453" s="4665"/>
      <c r="AE453" s="4665"/>
      <c r="AF453" s="4665"/>
      <c r="AG453" s="4665"/>
      <c r="AH453" s="4665"/>
      <c r="AI453" s="4665"/>
      <c r="AJ453" s="4665"/>
      <c r="AK453" s="4665"/>
      <c r="AL453" s="4712"/>
      <c r="AM453" s="4713"/>
      <c r="AN453" s="4713"/>
      <c r="AO453" s="4714" t="s">
        <v>2018</v>
      </c>
      <c r="AP453" s="4715" t="e">
        <f>IF(AP437&gt;=0.285,"OK","NG")</f>
        <v>#DIV/0!</v>
      </c>
      <c r="AQ453" s="4528"/>
      <c r="AR453" s="4713"/>
      <c r="AS453" s="4713"/>
    </row>
    <row r="455" spans="1:45" hidden="1">
      <c r="G455" s="4529" t="e">
        <f>YEAR(G458)</f>
        <v>#VALUE!</v>
      </c>
      <c r="H455" s="4529" t="e">
        <f>MONTH(G458)</f>
        <v>#VALUE!</v>
      </c>
    </row>
    <row r="456" spans="1:45">
      <c r="C456" s="4624"/>
      <c r="D456" s="4625"/>
      <c r="E456" s="4626"/>
      <c r="F456" s="4717" t="s">
        <v>2022</v>
      </c>
      <c r="G456" s="4628" t="e">
        <f>G458</f>
        <v>#VALUE!</v>
      </c>
      <c r="H456" s="4629"/>
      <c r="I456" s="4629"/>
      <c r="J456" s="4629"/>
      <c r="K456" s="4629"/>
      <c r="L456" s="4629"/>
      <c r="M456" s="4629"/>
      <c r="N456" s="4629"/>
      <c r="O456" s="4629"/>
      <c r="P456" s="4629"/>
      <c r="Q456" s="4629"/>
      <c r="R456" s="4629"/>
      <c r="S456" s="4629"/>
      <c r="T456" s="4629"/>
      <c r="U456" s="4629"/>
      <c r="V456" s="4629"/>
      <c r="W456" s="4629"/>
      <c r="X456" s="4629"/>
      <c r="Y456" s="4629"/>
      <c r="Z456" s="4629"/>
      <c r="AA456" s="4629"/>
      <c r="AB456" s="4629"/>
      <c r="AC456" s="4629"/>
      <c r="AD456" s="4629"/>
      <c r="AE456" s="4629"/>
      <c r="AF456" s="4629"/>
      <c r="AG456" s="4629"/>
      <c r="AH456" s="4629"/>
      <c r="AI456" s="4629"/>
      <c r="AJ456" s="4629"/>
      <c r="AK456" s="4629"/>
      <c r="AL456" s="4739" t="s">
        <v>2045</v>
      </c>
      <c r="AM456" s="4740" t="s">
        <v>2044</v>
      </c>
      <c r="AN456" s="4741" t="s">
        <v>1920</v>
      </c>
      <c r="AO456" s="4553" t="s">
        <v>2043</v>
      </c>
      <c r="AP456" s="4551" t="s">
        <v>2042</v>
      </c>
      <c r="AR456" s="4631" t="s">
        <v>1950</v>
      </c>
      <c r="AS456" s="4631" t="s">
        <v>1951</v>
      </c>
    </row>
    <row r="457" spans="1:45" hidden="1">
      <c r="C457" s="4632"/>
      <c r="D457" s="4633"/>
      <c r="E457" s="4634"/>
      <c r="F457" s="4718"/>
      <c r="G457" s="4640" t="e">
        <f>DATE($G455,$H455,1)</f>
        <v>#VALUE!</v>
      </c>
      <c r="H457" s="4640" t="e">
        <f t="shared" ref="H457:AK457" si="166">G457+1</f>
        <v>#VALUE!</v>
      </c>
      <c r="I457" s="4640" t="e">
        <f t="shared" si="166"/>
        <v>#VALUE!</v>
      </c>
      <c r="J457" s="4640" t="e">
        <f t="shared" si="166"/>
        <v>#VALUE!</v>
      </c>
      <c r="K457" s="4640" t="e">
        <f t="shared" si="166"/>
        <v>#VALUE!</v>
      </c>
      <c r="L457" s="4640" t="e">
        <f t="shared" si="166"/>
        <v>#VALUE!</v>
      </c>
      <c r="M457" s="4640" t="e">
        <f t="shared" si="166"/>
        <v>#VALUE!</v>
      </c>
      <c r="N457" s="4640" t="e">
        <f t="shared" si="166"/>
        <v>#VALUE!</v>
      </c>
      <c r="O457" s="4640" t="e">
        <f t="shared" si="166"/>
        <v>#VALUE!</v>
      </c>
      <c r="P457" s="4640" t="e">
        <f t="shared" si="166"/>
        <v>#VALUE!</v>
      </c>
      <c r="Q457" s="4640" t="e">
        <f t="shared" si="166"/>
        <v>#VALUE!</v>
      </c>
      <c r="R457" s="4640" t="e">
        <f t="shared" si="166"/>
        <v>#VALUE!</v>
      </c>
      <c r="S457" s="4640" t="e">
        <f t="shared" si="166"/>
        <v>#VALUE!</v>
      </c>
      <c r="T457" s="4640" t="e">
        <f t="shared" si="166"/>
        <v>#VALUE!</v>
      </c>
      <c r="U457" s="4640" t="e">
        <f t="shared" si="166"/>
        <v>#VALUE!</v>
      </c>
      <c r="V457" s="4640" t="e">
        <f t="shared" si="166"/>
        <v>#VALUE!</v>
      </c>
      <c r="W457" s="4640" t="e">
        <f t="shared" si="166"/>
        <v>#VALUE!</v>
      </c>
      <c r="X457" s="4640" t="e">
        <f t="shared" si="166"/>
        <v>#VALUE!</v>
      </c>
      <c r="Y457" s="4640" t="e">
        <f t="shared" si="166"/>
        <v>#VALUE!</v>
      </c>
      <c r="Z457" s="4640" t="e">
        <f t="shared" si="166"/>
        <v>#VALUE!</v>
      </c>
      <c r="AA457" s="4640" t="e">
        <f t="shared" si="166"/>
        <v>#VALUE!</v>
      </c>
      <c r="AB457" s="4640" t="e">
        <f t="shared" si="166"/>
        <v>#VALUE!</v>
      </c>
      <c r="AC457" s="4640" t="e">
        <f t="shared" si="166"/>
        <v>#VALUE!</v>
      </c>
      <c r="AD457" s="4640" t="e">
        <f t="shared" si="166"/>
        <v>#VALUE!</v>
      </c>
      <c r="AE457" s="4640" t="e">
        <f t="shared" si="166"/>
        <v>#VALUE!</v>
      </c>
      <c r="AF457" s="4640" t="e">
        <f t="shared" si="166"/>
        <v>#VALUE!</v>
      </c>
      <c r="AG457" s="4640" t="e">
        <f t="shared" si="166"/>
        <v>#VALUE!</v>
      </c>
      <c r="AH457" s="4640" t="e">
        <f t="shared" si="166"/>
        <v>#VALUE!</v>
      </c>
      <c r="AI457" s="4640" t="e">
        <f t="shared" si="166"/>
        <v>#VALUE!</v>
      </c>
      <c r="AJ457" s="4640" t="e">
        <f t="shared" si="166"/>
        <v>#VALUE!</v>
      </c>
      <c r="AK457" s="4640" t="e">
        <f t="shared" si="166"/>
        <v>#VALUE!</v>
      </c>
      <c r="AL457" s="4742"/>
      <c r="AM457" s="4743"/>
      <c r="AN457" s="4744"/>
      <c r="AO457" s="4553"/>
      <c r="AP457" s="4551"/>
      <c r="AR457" s="4631"/>
      <c r="AS457" s="4631"/>
    </row>
    <row r="458" spans="1:45">
      <c r="C458" s="4632"/>
      <c r="D458" s="4633"/>
      <c r="E458" s="4634"/>
      <c r="F458" s="4719" t="s">
        <v>1655</v>
      </c>
      <c r="G458" s="4720" t="e">
        <f>IF(EDATE(G433,1)&gt;$G$7,"",EDATE(G433,1))</f>
        <v>#VALUE!</v>
      </c>
      <c r="H458" s="4640" t="e">
        <f t="shared" ref="H458:AK458" si="167">IF(H457&gt;$G$7,"",IF(G458=EOMONTH(DATE($G455,$H455,1),0),"",IF(G458="","",G458+1)))</f>
        <v>#VALUE!</v>
      </c>
      <c r="I458" s="4640" t="e">
        <f t="shared" si="167"/>
        <v>#VALUE!</v>
      </c>
      <c r="J458" s="4640" t="e">
        <f t="shared" si="167"/>
        <v>#VALUE!</v>
      </c>
      <c r="K458" s="4640" t="e">
        <f t="shared" si="167"/>
        <v>#VALUE!</v>
      </c>
      <c r="L458" s="4640" t="e">
        <f t="shared" si="167"/>
        <v>#VALUE!</v>
      </c>
      <c r="M458" s="4640" t="e">
        <f t="shared" si="167"/>
        <v>#VALUE!</v>
      </c>
      <c r="N458" s="4640" t="e">
        <f t="shared" si="167"/>
        <v>#VALUE!</v>
      </c>
      <c r="O458" s="4640" t="e">
        <f t="shared" si="167"/>
        <v>#VALUE!</v>
      </c>
      <c r="P458" s="4640" t="e">
        <f t="shared" si="167"/>
        <v>#VALUE!</v>
      </c>
      <c r="Q458" s="4640" t="e">
        <f t="shared" si="167"/>
        <v>#VALUE!</v>
      </c>
      <c r="R458" s="4640" t="e">
        <f t="shared" si="167"/>
        <v>#VALUE!</v>
      </c>
      <c r="S458" s="4640" t="e">
        <f t="shared" si="167"/>
        <v>#VALUE!</v>
      </c>
      <c r="T458" s="4640" t="e">
        <f t="shared" si="167"/>
        <v>#VALUE!</v>
      </c>
      <c r="U458" s="4640" t="e">
        <f t="shared" si="167"/>
        <v>#VALUE!</v>
      </c>
      <c r="V458" s="4640" t="e">
        <f t="shared" si="167"/>
        <v>#VALUE!</v>
      </c>
      <c r="W458" s="4640" t="e">
        <f t="shared" si="167"/>
        <v>#VALUE!</v>
      </c>
      <c r="X458" s="4640" t="e">
        <f t="shared" si="167"/>
        <v>#VALUE!</v>
      </c>
      <c r="Y458" s="4640" t="e">
        <f t="shared" si="167"/>
        <v>#VALUE!</v>
      </c>
      <c r="Z458" s="4640" t="e">
        <f t="shared" si="167"/>
        <v>#VALUE!</v>
      </c>
      <c r="AA458" s="4640" t="e">
        <f t="shared" si="167"/>
        <v>#VALUE!</v>
      </c>
      <c r="AB458" s="4640" t="e">
        <f t="shared" si="167"/>
        <v>#VALUE!</v>
      </c>
      <c r="AC458" s="4640" t="e">
        <f t="shared" si="167"/>
        <v>#VALUE!</v>
      </c>
      <c r="AD458" s="4640" t="e">
        <f t="shared" si="167"/>
        <v>#VALUE!</v>
      </c>
      <c r="AE458" s="4640" t="e">
        <f t="shared" si="167"/>
        <v>#VALUE!</v>
      </c>
      <c r="AF458" s="4640" t="e">
        <f t="shared" si="167"/>
        <v>#VALUE!</v>
      </c>
      <c r="AG458" s="4640" t="e">
        <f t="shared" si="167"/>
        <v>#VALUE!</v>
      </c>
      <c r="AH458" s="4640" t="e">
        <f t="shared" si="167"/>
        <v>#VALUE!</v>
      </c>
      <c r="AI458" s="4640" t="e">
        <f t="shared" si="167"/>
        <v>#VALUE!</v>
      </c>
      <c r="AJ458" s="4640" t="e">
        <f t="shared" si="167"/>
        <v>#VALUE!</v>
      </c>
      <c r="AK458" s="4640" t="e">
        <f t="shared" si="167"/>
        <v>#VALUE!</v>
      </c>
      <c r="AL458" s="4742"/>
      <c r="AM458" s="4743"/>
      <c r="AN458" s="4744"/>
      <c r="AO458" s="4553"/>
      <c r="AP458" s="4551"/>
      <c r="AR458" s="4631"/>
      <c r="AS458" s="4631"/>
    </row>
    <row r="459" spans="1:45" s="4721" customFormat="1">
      <c r="A459" s="1135"/>
      <c r="C459" s="4642"/>
      <c r="D459" s="4643"/>
      <c r="E459" s="4644"/>
      <c r="F459" s="4722" t="s">
        <v>1905</v>
      </c>
      <c r="G459" s="4723" t="str">
        <f t="shared" ref="G459:AK459" si="168">IFERROR(TEXT(WEEKDAY(+G458),"aaa"),"")</f>
        <v/>
      </c>
      <c r="H459" s="4723" t="str">
        <f t="shared" si="168"/>
        <v/>
      </c>
      <c r="I459" s="4723" t="str">
        <f t="shared" si="168"/>
        <v/>
      </c>
      <c r="J459" s="4723" t="str">
        <f t="shared" si="168"/>
        <v/>
      </c>
      <c r="K459" s="4723" t="str">
        <f t="shared" si="168"/>
        <v/>
      </c>
      <c r="L459" s="4723" t="str">
        <f t="shared" si="168"/>
        <v/>
      </c>
      <c r="M459" s="4723" t="str">
        <f t="shared" si="168"/>
        <v/>
      </c>
      <c r="N459" s="4723" t="str">
        <f t="shared" si="168"/>
        <v/>
      </c>
      <c r="O459" s="4723" t="str">
        <f t="shared" si="168"/>
        <v/>
      </c>
      <c r="P459" s="4723" t="str">
        <f t="shared" si="168"/>
        <v/>
      </c>
      <c r="Q459" s="4723" t="str">
        <f t="shared" si="168"/>
        <v/>
      </c>
      <c r="R459" s="4723" t="str">
        <f t="shared" si="168"/>
        <v/>
      </c>
      <c r="S459" s="4723" t="str">
        <f t="shared" si="168"/>
        <v/>
      </c>
      <c r="T459" s="4723" t="str">
        <f t="shared" si="168"/>
        <v/>
      </c>
      <c r="U459" s="4723" t="str">
        <f t="shared" si="168"/>
        <v/>
      </c>
      <c r="V459" s="4723" t="str">
        <f t="shared" si="168"/>
        <v/>
      </c>
      <c r="W459" s="4723" t="str">
        <f t="shared" si="168"/>
        <v/>
      </c>
      <c r="X459" s="4723" t="str">
        <f t="shared" si="168"/>
        <v/>
      </c>
      <c r="Y459" s="4723" t="str">
        <f t="shared" si="168"/>
        <v/>
      </c>
      <c r="Z459" s="4723" t="str">
        <f t="shared" si="168"/>
        <v/>
      </c>
      <c r="AA459" s="4723" t="str">
        <f t="shared" si="168"/>
        <v/>
      </c>
      <c r="AB459" s="4723" t="str">
        <f t="shared" si="168"/>
        <v/>
      </c>
      <c r="AC459" s="4723" t="str">
        <f t="shared" si="168"/>
        <v/>
      </c>
      <c r="AD459" s="4723" t="str">
        <f t="shared" si="168"/>
        <v/>
      </c>
      <c r="AE459" s="4723" t="str">
        <f t="shared" si="168"/>
        <v/>
      </c>
      <c r="AF459" s="4723" t="str">
        <f t="shared" si="168"/>
        <v/>
      </c>
      <c r="AG459" s="4723" t="str">
        <f t="shared" si="168"/>
        <v/>
      </c>
      <c r="AH459" s="4723" t="str">
        <f t="shared" si="168"/>
        <v/>
      </c>
      <c r="AI459" s="4723" t="str">
        <f t="shared" si="168"/>
        <v/>
      </c>
      <c r="AJ459" s="4723" t="str">
        <f t="shared" si="168"/>
        <v/>
      </c>
      <c r="AK459" s="4723" t="str">
        <f t="shared" si="168"/>
        <v/>
      </c>
      <c r="AL459" s="4742"/>
      <c r="AM459" s="4743"/>
      <c r="AN459" s="4744"/>
      <c r="AO459" s="4553"/>
      <c r="AP459" s="4551"/>
      <c r="AQ459" s="4528"/>
      <c r="AR459" s="4631"/>
      <c r="AS459" s="4631"/>
    </row>
    <row r="460" spans="1:45" s="4721" customFormat="1" ht="21" customHeight="1">
      <c r="A460" s="1135"/>
      <c r="C460" s="4724" t="s">
        <v>2041</v>
      </c>
      <c r="D460" s="4725" t="s">
        <v>2081</v>
      </c>
      <c r="E460" s="4651" t="s">
        <v>2079</v>
      </c>
      <c r="F460" s="4652" t="s">
        <v>2019</v>
      </c>
      <c r="G460" s="4653" t="s">
        <v>233</v>
      </c>
      <c r="H460" s="4654" t="s">
        <v>233</v>
      </c>
      <c r="I460" s="4654" t="s">
        <v>233</v>
      </c>
      <c r="J460" s="4654" t="s">
        <v>233</v>
      </c>
      <c r="K460" s="4654" t="s">
        <v>233</v>
      </c>
      <c r="L460" s="4654" t="s">
        <v>233</v>
      </c>
      <c r="M460" s="4654" t="s">
        <v>233</v>
      </c>
      <c r="N460" s="4654" t="s">
        <v>233</v>
      </c>
      <c r="O460" s="4654" t="s">
        <v>233</v>
      </c>
      <c r="P460" s="4654" t="s">
        <v>233</v>
      </c>
      <c r="Q460" s="4654" t="s">
        <v>233</v>
      </c>
      <c r="R460" s="4654" t="s">
        <v>233</v>
      </c>
      <c r="S460" s="4654" t="s">
        <v>233</v>
      </c>
      <c r="T460" s="4654" t="s">
        <v>233</v>
      </c>
      <c r="U460" s="4654" t="s">
        <v>233</v>
      </c>
      <c r="V460" s="4654" t="s">
        <v>233</v>
      </c>
      <c r="W460" s="4654" t="s">
        <v>233</v>
      </c>
      <c r="X460" s="4654" t="s">
        <v>233</v>
      </c>
      <c r="Y460" s="4654" t="s">
        <v>233</v>
      </c>
      <c r="Z460" s="4654" t="s">
        <v>233</v>
      </c>
      <c r="AA460" s="4654" t="s">
        <v>233</v>
      </c>
      <c r="AB460" s="4654" t="s">
        <v>233</v>
      </c>
      <c r="AC460" s="4654" t="s">
        <v>233</v>
      </c>
      <c r="AD460" s="4654" t="s">
        <v>233</v>
      </c>
      <c r="AE460" s="4654" t="s">
        <v>233</v>
      </c>
      <c r="AF460" s="4654" t="s">
        <v>233</v>
      </c>
      <c r="AG460" s="4654" t="s">
        <v>233</v>
      </c>
      <c r="AH460" s="4654" t="s">
        <v>233</v>
      </c>
      <c r="AI460" s="4654" t="s">
        <v>233</v>
      </c>
      <c r="AJ460" s="4654" t="s">
        <v>233</v>
      </c>
      <c r="AK460" s="4754" t="s">
        <v>233</v>
      </c>
      <c r="AL460" s="4745"/>
      <c r="AM460" s="4746"/>
      <c r="AN460" s="4747"/>
      <c r="AO460" s="4656" t="s">
        <v>2080</v>
      </c>
      <c r="AP460" s="4655" t="s">
        <v>1949</v>
      </c>
      <c r="AQ460" s="4528"/>
      <c r="AR460" s="4657"/>
      <c r="AS460" s="4657"/>
    </row>
    <row r="461" spans="1:45" s="4721" customFormat="1" ht="13.5" customHeight="1">
      <c r="A461" s="1135"/>
      <c r="C461" s="4659" t="s">
        <v>1919</v>
      </c>
      <c r="D461" s="4660" t="s">
        <v>1918</v>
      </c>
      <c r="E461" s="4661" t="s">
        <v>2033</v>
      </c>
      <c r="F461" s="4662"/>
      <c r="G461" s="4755"/>
      <c r="H461" s="4733"/>
      <c r="I461" s="4733"/>
      <c r="J461" s="4733"/>
      <c r="K461" s="4733"/>
      <c r="L461" s="4733"/>
      <c r="M461" s="4733"/>
      <c r="N461" s="4733"/>
      <c r="O461" s="4733"/>
      <c r="P461" s="4733"/>
      <c r="Q461" s="4733"/>
      <c r="R461" s="4733"/>
      <c r="S461" s="4733"/>
      <c r="T461" s="4733"/>
      <c r="U461" s="4733"/>
      <c r="V461" s="4733"/>
      <c r="W461" s="4733"/>
      <c r="X461" s="4733"/>
      <c r="Y461" s="4733"/>
      <c r="Z461" s="4733"/>
      <c r="AA461" s="4733"/>
      <c r="AB461" s="4733"/>
      <c r="AC461" s="4733"/>
      <c r="AD461" s="4733"/>
      <c r="AE461" s="4733"/>
      <c r="AF461" s="4733"/>
      <c r="AG461" s="4733"/>
      <c r="AH461" s="4733"/>
      <c r="AI461" s="4733"/>
      <c r="AJ461" s="4733"/>
      <c r="AK461" s="4756"/>
      <c r="AL461" s="4666">
        <f t="shared" ref="AL461:AL466" si="169">IF(E461="","",COUNT($G$458:$AK$458)-AM461)</f>
        <v>0</v>
      </c>
      <c r="AM461" s="4667">
        <f t="shared" ref="AM461:AM466" si="170">IF(E461="","",AR461+AS461)</f>
        <v>0</v>
      </c>
      <c r="AN461" s="4667">
        <f t="shared" ref="AN461:AN466" si="171">IF(E461="","",COUNTIF(G461:AK461,"休"))</f>
        <v>0</v>
      </c>
      <c r="AO461" s="4668" t="str">
        <f t="shared" ref="AO461:AO466" si="172">IF(E461="","",IFERROR(ROUND(AN461/AL461,3),""))</f>
        <v/>
      </c>
      <c r="AP461" s="4669" t="e">
        <f>ROUND(AVERAGE(AO461:AO476),3)</f>
        <v>#DIV/0!</v>
      </c>
      <c r="AQ461" s="4528"/>
      <c r="AR461" s="4670">
        <f t="shared" ref="AR461:AR466" si="173">+COUNTIF(G461:AK461,"－")</f>
        <v>0</v>
      </c>
      <c r="AS461" s="4670">
        <f t="shared" ref="AS461:AS466" si="174">+COUNTIF(G461:AK461,"外")</f>
        <v>0</v>
      </c>
    </row>
    <row r="462" spans="1:45" s="4721" customFormat="1" ht="13.5" customHeight="1">
      <c r="A462" s="1135"/>
      <c r="C462" s="4671"/>
      <c r="D462" s="4672"/>
      <c r="E462" s="4673" t="s">
        <v>2031</v>
      </c>
      <c r="F462" s="4662"/>
      <c r="G462" s="4674"/>
      <c r="H462" s="4675"/>
      <c r="I462" s="4675"/>
      <c r="J462" s="4675"/>
      <c r="K462" s="4675"/>
      <c r="L462" s="4675"/>
      <c r="M462" s="4675"/>
      <c r="N462" s="4675"/>
      <c r="O462" s="4675"/>
      <c r="P462" s="4675"/>
      <c r="Q462" s="4675"/>
      <c r="R462" s="4675"/>
      <c r="S462" s="4675"/>
      <c r="T462" s="4675"/>
      <c r="U462" s="4675"/>
      <c r="V462" s="4675"/>
      <c r="W462" s="4675"/>
      <c r="X462" s="4675"/>
      <c r="Y462" s="4675"/>
      <c r="Z462" s="4675"/>
      <c r="AA462" s="4675"/>
      <c r="AB462" s="4675"/>
      <c r="AC462" s="4675"/>
      <c r="AD462" s="4675"/>
      <c r="AE462" s="4675"/>
      <c r="AF462" s="4675"/>
      <c r="AG462" s="4675"/>
      <c r="AH462" s="4675"/>
      <c r="AI462" s="4675"/>
      <c r="AJ462" s="4675"/>
      <c r="AK462" s="4730"/>
      <c r="AL462" s="4666">
        <f t="shared" si="169"/>
        <v>0</v>
      </c>
      <c r="AM462" s="4667">
        <f t="shared" si="170"/>
        <v>0</v>
      </c>
      <c r="AN462" s="4667">
        <f t="shared" si="171"/>
        <v>0</v>
      </c>
      <c r="AO462" s="4668" t="str">
        <f t="shared" si="172"/>
        <v/>
      </c>
      <c r="AP462" s="4679"/>
      <c r="AQ462" s="4528"/>
      <c r="AR462" s="4670">
        <f t="shared" si="173"/>
        <v>0</v>
      </c>
      <c r="AS462" s="4670">
        <f t="shared" si="174"/>
        <v>0</v>
      </c>
    </row>
    <row r="463" spans="1:45" s="4721" customFormat="1">
      <c r="A463" s="1135"/>
      <c r="C463" s="4671"/>
      <c r="D463" s="4672"/>
      <c r="E463" s="4673" t="s">
        <v>2038</v>
      </c>
      <c r="F463" s="4662"/>
      <c r="G463" s="4674"/>
      <c r="H463" s="4675"/>
      <c r="I463" s="4675"/>
      <c r="J463" s="4675"/>
      <c r="K463" s="4675"/>
      <c r="L463" s="4675"/>
      <c r="M463" s="4675"/>
      <c r="N463" s="4675"/>
      <c r="O463" s="4675"/>
      <c r="P463" s="4675"/>
      <c r="Q463" s="4675"/>
      <c r="R463" s="4675"/>
      <c r="S463" s="4675"/>
      <c r="T463" s="4675"/>
      <c r="U463" s="4675"/>
      <c r="V463" s="4675"/>
      <c r="W463" s="4675"/>
      <c r="X463" s="4675"/>
      <c r="Y463" s="4675"/>
      <c r="Z463" s="4675"/>
      <c r="AA463" s="4675"/>
      <c r="AB463" s="4675"/>
      <c r="AC463" s="4675"/>
      <c r="AD463" s="4675"/>
      <c r="AE463" s="4675"/>
      <c r="AF463" s="4675"/>
      <c r="AG463" s="4675"/>
      <c r="AH463" s="4675"/>
      <c r="AI463" s="4675"/>
      <c r="AJ463" s="4675"/>
      <c r="AK463" s="4730"/>
      <c r="AL463" s="4666">
        <f t="shared" si="169"/>
        <v>0</v>
      </c>
      <c r="AM463" s="4667">
        <f t="shared" si="170"/>
        <v>0</v>
      </c>
      <c r="AN463" s="4667">
        <f t="shared" si="171"/>
        <v>0</v>
      </c>
      <c r="AO463" s="4668" t="str">
        <f t="shared" si="172"/>
        <v/>
      </c>
      <c r="AP463" s="4679"/>
      <c r="AQ463" s="4528"/>
      <c r="AR463" s="4670">
        <f t="shared" si="173"/>
        <v>0</v>
      </c>
      <c r="AS463" s="4670">
        <f t="shared" si="174"/>
        <v>0</v>
      </c>
    </row>
    <row r="464" spans="1:45" s="4721" customFormat="1">
      <c r="A464" s="1135"/>
      <c r="C464" s="4671"/>
      <c r="D464" s="4672"/>
      <c r="E464" s="4673" t="s">
        <v>2037</v>
      </c>
      <c r="F464" s="4680"/>
      <c r="G464" s="4674"/>
      <c r="H464" s="4675"/>
      <c r="I464" s="4675"/>
      <c r="J464" s="4675"/>
      <c r="K464" s="4675"/>
      <c r="L464" s="4675"/>
      <c r="M464" s="4675"/>
      <c r="N464" s="4675"/>
      <c r="O464" s="4675"/>
      <c r="P464" s="4675"/>
      <c r="Q464" s="4675"/>
      <c r="R464" s="4675"/>
      <c r="S464" s="4675"/>
      <c r="T464" s="4675"/>
      <c r="U464" s="4675"/>
      <c r="V464" s="4675"/>
      <c r="W464" s="4675"/>
      <c r="X464" s="4675"/>
      <c r="Y464" s="4675"/>
      <c r="Z464" s="4675"/>
      <c r="AA464" s="4675"/>
      <c r="AB464" s="4675"/>
      <c r="AC464" s="4675"/>
      <c r="AD464" s="4675"/>
      <c r="AE464" s="4675"/>
      <c r="AF464" s="4675"/>
      <c r="AG464" s="4675"/>
      <c r="AH464" s="4675"/>
      <c r="AI464" s="4675"/>
      <c r="AJ464" s="4675"/>
      <c r="AK464" s="4730"/>
      <c r="AL464" s="4666">
        <f t="shared" si="169"/>
        <v>0</v>
      </c>
      <c r="AM464" s="4667">
        <f t="shared" si="170"/>
        <v>0</v>
      </c>
      <c r="AN464" s="4667">
        <f t="shared" si="171"/>
        <v>0</v>
      </c>
      <c r="AO464" s="4668" t="str">
        <f t="shared" si="172"/>
        <v/>
      </c>
      <c r="AP464" s="4679"/>
      <c r="AQ464" s="4528"/>
      <c r="AR464" s="4670">
        <f t="shared" si="173"/>
        <v>0</v>
      </c>
      <c r="AS464" s="4670">
        <f t="shared" si="174"/>
        <v>0</v>
      </c>
    </row>
    <row r="465" spans="1:45" s="4721" customFormat="1">
      <c r="A465" s="1135"/>
      <c r="C465" s="4671"/>
      <c r="D465" s="4672"/>
      <c r="E465" s="4673" t="s">
        <v>2036</v>
      </c>
      <c r="F465" s="4662"/>
      <c r="G465" s="4674"/>
      <c r="H465" s="4675"/>
      <c r="I465" s="4675"/>
      <c r="J465" s="4675"/>
      <c r="K465" s="4675"/>
      <c r="L465" s="4675"/>
      <c r="M465" s="4675"/>
      <c r="N465" s="4675"/>
      <c r="O465" s="4675"/>
      <c r="P465" s="4675"/>
      <c r="Q465" s="4675"/>
      <c r="R465" s="4675"/>
      <c r="S465" s="4675"/>
      <c r="T465" s="4675"/>
      <c r="U465" s="4675"/>
      <c r="V465" s="4675"/>
      <c r="W465" s="4675"/>
      <c r="X465" s="4675"/>
      <c r="Y465" s="4675"/>
      <c r="Z465" s="4675"/>
      <c r="AA465" s="4675"/>
      <c r="AB465" s="4675"/>
      <c r="AC465" s="4675"/>
      <c r="AD465" s="4675"/>
      <c r="AE465" s="4675"/>
      <c r="AF465" s="4675"/>
      <c r="AG465" s="4675"/>
      <c r="AH465" s="4675"/>
      <c r="AI465" s="4675"/>
      <c r="AJ465" s="4675"/>
      <c r="AK465" s="4730"/>
      <c r="AL465" s="4666">
        <f t="shared" si="169"/>
        <v>0</v>
      </c>
      <c r="AM465" s="4667">
        <f t="shared" si="170"/>
        <v>0</v>
      </c>
      <c r="AN465" s="4667">
        <f t="shared" si="171"/>
        <v>0</v>
      </c>
      <c r="AO465" s="4668" t="str">
        <f t="shared" si="172"/>
        <v/>
      </c>
      <c r="AP465" s="4679"/>
      <c r="AQ465" s="4528"/>
      <c r="AR465" s="4670">
        <f t="shared" si="173"/>
        <v>0</v>
      </c>
      <c r="AS465" s="4670">
        <f t="shared" si="174"/>
        <v>0</v>
      </c>
    </row>
    <row r="466" spans="1:45" s="4721" customFormat="1">
      <c r="A466" s="1135"/>
      <c r="C466" s="4681"/>
      <c r="D466" s="4682"/>
      <c r="E466" s="4683">
        <f>F$29</f>
        <v>0</v>
      </c>
      <c r="F466" s="4684"/>
      <c r="G466" s="4757"/>
      <c r="H466" s="4738"/>
      <c r="I466" s="4738"/>
      <c r="J466" s="4738"/>
      <c r="K466" s="4738"/>
      <c r="L466" s="4738"/>
      <c r="M466" s="4738"/>
      <c r="N466" s="4738"/>
      <c r="O466" s="4738"/>
      <c r="P466" s="4738"/>
      <c r="Q466" s="4738"/>
      <c r="R466" s="4738"/>
      <c r="S466" s="4738"/>
      <c r="T466" s="4738"/>
      <c r="U466" s="4738"/>
      <c r="V466" s="4738"/>
      <c r="W466" s="4738"/>
      <c r="X466" s="4738"/>
      <c r="Y466" s="4738"/>
      <c r="Z466" s="4738"/>
      <c r="AA466" s="4738"/>
      <c r="AB466" s="4738"/>
      <c r="AC466" s="4738"/>
      <c r="AD466" s="4738"/>
      <c r="AE466" s="4738"/>
      <c r="AF466" s="4738"/>
      <c r="AG466" s="4738"/>
      <c r="AH466" s="4738"/>
      <c r="AI466" s="4738"/>
      <c r="AJ466" s="4738"/>
      <c r="AK466" s="4758"/>
      <c r="AL466" s="4666">
        <f t="shared" si="169"/>
        <v>0</v>
      </c>
      <c r="AM466" s="4667">
        <f t="shared" si="170"/>
        <v>0</v>
      </c>
      <c r="AN466" s="4689">
        <f t="shared" si="171"/>
        <v>0</v>
      </c>
      <c r="AO466" s="4668" t="str">
        <f t="shared" si="172"/>
        <v/>
      </c>
      <c r="AP466" s="4679"/>
      <c r="AQ466" s="4528"/>
      <c r="AR466" s="4670">
        <f t="shared" si="173"/>
        <v>0</v>
      </c>
      <c r="AS466" s="4670">
        <f t="shared" si="174"/>
        <v>0</v>
      </c>
    </row>
    <row r="467" spans="1:45" s="4721" customFormat="1" ht="15">
      <c r="A467" s="1135"/>
      <c r="C467" s="4659" t="s">
        <v>1917</v>
      </c>
      <c r="D467" s="4660" t="s">
        <v>1916</v>
      </c>
      <c r="E467" s="4651" t="s">
        <v>2046</v>
      </c>
      <c r="F467" s="4690" t="s">
        <v>2019</v>
      </c>
      <c r="G467" s="4653" t="s">
        <v>2076</v>
      </c>
      <c r="H467" s="4654" t="s">
        <v>2076</v>
      </c>
      <c r="I467" s="4654" t="s">
        <v>2078</v>
      </c>
      <c r="J467" s="4654" t="s">
        <v>2076</v>
      </c>
      <c r="K467" s="4654" t="s">
        <v>2076</v>
      </c>
      <c r="L467" s="4654" t="s">
        <v>2076</v>
      </c>
      <c r="M467" s="4654" t="s">
        <v>2078</v>
      </c>
      <c r="N467" s="4654" t="s">
        <v>2047</v>
      </c>
      <c r="O467" s="4654" t="s">
        <v>2076</v>
      </c>
      <c r="P467" s="4654" t="s">
        <v>2076</v>
      </c>
      <c r="Q467" s="4654" t="s">
        <v>2076</v>
      </c>
      <c r="R467" s="4654" t="s">
        <v>2076</v>
      </c>
      <c r="S467" s="4654" t="s">
        <v>2047</v>
      </c>
      <c r="T467" s="4654" t="s">
        <v>2076</v>
      </c>
      <c r="U467" s="4654" t="s">
        <v>2047</v>
      </c>
      <c r="V467" s="4654" t="s">
        <v>2078</v>
      </c>
      <c r="W467" s="4654" t="s">
        <v>2078</v>
      </c>
      <c r="X467" s="4654" t="s">
        <v>2078</v>
      </c>
      <c r="Y467" s="4654" t="s">
        <v>2047</v>
      </c>
      <c r="Z467" s="4654" t="s">
        <v>2078</v>
      </c>
      <c r="AA467" s="4654" t="s">
        <v>2047</v>
      </c>
      <c r="AB467" s="4654" t="s">
        <v>2076</v>
      </c>
      <c r="AC467" s="4654" t="s">
        <v>2047</v>
      </c>
      <c r="AD467" s="4654" t="s">
        <v>2076</v>
      </c>
      <c r="AE467" s="4654" t="s">
        <v>2076</v>
      </c>
      <c r="AF467" s="4654" t="s">
        <v>2076</v>
      </c>
      <c r="AG467" s="4654" t="s">
        <v>2076</v>
      </c>
      <c r="AH467" s="4654" t="s">
        <v>2076</v>
      </c>
      <c r="AI467" s="4654" t="s">
        <v>2076</v>
      </c>
      <c r="AJ467" s="4654" t="s">
        <v>2076</v>
      </c>
      <c r="AK467" s="4754" t="s">
        <v>2078</v>
      </c>
      <c r="AL467" s="4692"/>
      <c r="AM467" s="4670"/>
      <c r="AN467" s="4693"/>
      <c r="AO467" s="4694"/>
      <c r="AP467" s="4679"/>
      <c r="AQ467" s="4528"/>
      <c r="AR467" s="4532"/>
      <c r="AS467" s="4532"/>
    </row>
    <row r="468" spans="1:45" s="4721" customFormat="1">
      <c r="A468" s="1135"/>
      <c r="C468" s="4671"/>
      <c r="D468" s="4672"/>
      <c r="E468" s="4695" t="s">
        <v>2033</v>
      </c>
      <c r="F468" s="4662"/>
      <c r="G468" s="4737"/>
      <c r="H468" s="4687"/>
      <c r="I468" s="4687"/>
      <c r="J468" s="4687"/>
      <c r="K468" s="4687"/>
      <c r="L468" s="4687"/>
      <c r="M468" s="4687"/>
      <c r="N468" s="4687"/>
      <c r="O468" s="4687"/>
      <c r="P468" s="4687"/>
      <c r="Q468" s="4687"/>
      <c r="R468" s="4687"/>
      <c r="S468" s="4687"/>
      <c r="T468" s="4687"/>
      <c r="U468" s="4687"/>
      <c r="V468" s="4687"/>
      <c r="W468" s="4687"/>
      <c r="X468" s="4687"/>
      <c r="Y468" s="4687"/>
      <c r="Z468" s="4687"/>
      <c r="AA468" s="4687"/>
      <c r="AB468" s="4687"/>
      <c r="AC468" s="4687"/>
      <c r="AD468" s="4687"/>
      <c r="AE468" s="4687"/>
      <c r="AF468" s="4687"/>
      <c r="AG468" s="4687"/>
      <c r="AH468" s="4687"/>
      <c r="AI468" s="4687"/>
      <c r="AJ468" s="4687"/>
      <c r="AK468" s="4759"/>
      <c r="AL468" s="4666">
        <f>IF(E468="","",COUNT($G$458:$AK$458)-AM468)</f>
        <v>0</v>
      </c>
      <c r="AM468" s="4667">
        <f>IF(E468="","",AR468+AS468)</f>
        <v>0</v>
      </c>
      <c r="AN468" s="4667">
        <f>IF(E468="","",COUNTIF(G468:AK468,"休"))</f>
        <v>0</v>
      </c>
      <c r="AO468" s="4668" t="str">
        <f>IF(E468="","",IFERROR(ROUND(AN468/AL468,3),""))</f>
        <v/>
      </c>
      <c r="AP468" s="4679"/>
      <c r="AQ468" s="4528"/>
      <c r="AR468" s="4670">
        <f>+COUNTIF(G468:AK468,"－")</f>
        <v>0</v>
      </c>
      <c r="AS468" s="4670">
        <f>+COUNTIF(G468:AK468,"外")</f>
        <v>0</v>
      </c>
    </row>
    <row r="469" spans="1:45" s="4721" customFormat="1">
      <c r="A469" s="1135"/>
      <c r="C469" s="4671"/>
      <c r="D469" s="4672"/>
      <c r="E469" s="4673" t="s">
        <v>2031</v>
      </c>
      <c r="F469" s="4696"/>
      <c r="G469" s="4674"/>
      <c r="H469" s="4675"/>
      <c r="I469" s="4675"/>
      <c r="J469" s="4675"/>
      <c r="K469" s="4675"/>
      <c r="L469" s="4675"/>
      <c r="M469" s="4675"/>
      <c r="N469" s="4675"/>
      <c r="O469" s="4675"/>
      <c r="P469" s="4675"/>
      <c r="Q469" s="4675"/>
      <c r="R469" s="4675"/>
      <c r="S469" s="4675"/>
      <c r="T469" s="4675"/>
      <c r="U469" s="4675"/>
      <c r="V469" s="4675"/>
      <c r="W469" s="4675"/>
      <c r="X469" s="4675"/>
      <c r="Y469" s="4675"/>
      <c r="Z469" s="4675"/>
      <c r="AA469" s="4675"/>
      <c r="AB469" s="4675"/>
      <c r="AC469" s="4675"/>
      <c r="AD469" s="4675"/>
      <c r="AE469" s="4675"/>
      <c r="AF469" s="4675"/>
      <c r="AG469" s="4675"/>
      <c r="AH469" s="4675"/>
      <c r="AI469" s="4675"/>
      <c r="AJ469" s="4675"/>
      <c r="AK469" s="4730"/>
      <c r="AL469" s="4666">
        <f>IF(E469="","",COUNT($G$458:$AK$458)-AM469)</f>
        <v>0</v>
      </c>
      <c r="AM469" s="4667">
        <f>IF(E469="","",AR469+AS469)</f>
        <v>0</v>
      </c>
      <c r="AN469" s="4667">
        <f>IF(E469="","",COUNTIF(G469:AK469,"休"))</f>
        <v>0</v>
      </c>
      <c r="AO469" s="4668" t="str">
        <f>IF(E469="","",IFERROR(ROUND(AN469/AL469,3),""))</f>
        <v/>
      </c>
      <c r="AP469" s="4679"/>
      <c r="AQ469" s="4528"/>
      <c r="AR469" s="4670">
        <f>+COUNTIF(G469:AK469,"－")</f>
        <v>0</v>
      </c>
      <c r="AS469" s="4670">
        <f>+COUNTIF(G469:AK469,"外")</f>
        <v>0</v>
      </c>
    </row>
    <row r="470" spans="1:45" s="4721" customFormat="1">
      <c r="A470" s="1135"/>
      <c r="C470" s="4671"/>
      <c r="D470" s="4672"/>
      <c r="E470" s="4528"/>
      <c r="F470" s="4696"/>
      <c r="G470" s="4674"/>
      <c r="H470" s="4675"/>
      <c r="I470" s="4675"/>
      <c r="J470" s="4675"/>
      <c r="K470" s="4675"/>
      <c r="L470" s="4675"/>
      <c r="M470" s="4675"/>
      <c r="N470" s="4675"/>
      <c r="O470" s="4675"/>
      <c r="P470" s="4675"/>
      <c r="Q470" s="4675"/>
      <c r="R470" s="4675"/>
      <c r="S470" s="4675"/>
      <c r="T470" s="4675"/>
      <c r="U470" s="4675"/>
      <c r="V470" s="4675"/>
      <c r="W470" s="4675"/>
      <c r="X470" s="4675"/>
      <c r="Y470" s="4675"/>
      <c r="Z470" s="4675"/>
      <c r="AA470" s="4675"/>
      <c r="AB470" s="4675"/>
      <c r="AC470" s="4675"/>
      <c r="AD470" s="4675"/>
      <c r="AE470" s="4675"/>
      <c r="AF470" s="4675"/>
      <c r="AG470" s="4675"/>
      <c r="AH470" s="4675"/>
      <c r="AI470" s="4675"/>
      <c r="AJ470" s="4675"/>
      <c r="AK470" s="4730"/>
      <c r="AL470" s="4666" t="str">
        <f>IF(E470="","",COUNT($G$458:$AK$458)-AM470)</f>
        <v/>
      </c>
      <c r="AM470" s="4667" t="str">
        <f>IF(E470="","",AR470+AS470)</f>
        <v/>
      </c>
      <c r="AN470" s="4667" t="str">
        <f>IF(E470="","",COUNTIF(G470:AK470,"休"))</f>
        <v/>
      </c>
      <c r="AO470" s="4668" t="str">
        <f>IF(E470="","",IFERROR(ROUND(AN470/AL470,3),""))</f>
        <v/>
      </c>
      <c r="AP470" s="4679"/>
      <c r="AQ470" s="4528"/>
      <c r="AR470" s="4670">
        <f>+COUNTIF(G470:AK470,"－")</f>
        <v>0</v>
      </c>
      <c r="AS470" s="4670">
        <f>+COUNTIF(G470:AK470,"外")</f>
        <v>0</v>
      </c>
    </row>
    <row r="471" spans="1:45" s="4721" customFormat="1">
      <c r="A471" s="1135"/>
      <c r="C471" s="4671"/>
      <c r="D471" s="4682"/>
      <c r="E471" s="4697"/>
      <c r="F471" s="4698"/>
      <c r="G471" s="4757"/>
      <c r="H471" s="4738"/>
      <c r="I471" s="4738"/>
      <c r="J471" s="4738"/>
      <c r="K471" s="4738"/>
      <c r="L471" s="4738"/>
      <c r="M471" s="4738"/>
      <c r="N471" s="4738"/>
      <c r="O471" s="4738"/>
      <c r="P471" s="4738"/>
      <c r="Q471" s="4738"/>
      <c r="R471" s="4738"/>
      <c r="S471" s="4738"/>
      <c r="T471" s="4738"/>
      <c r="U471" s="4738"/>
      <c r="V471" s="4738"/>
      <c r="W471" s="4738"/>
      <c r="X471" s="4738"/>
      <c r="Y471" s="4738"/>
      <c r="Z471" s="4738"/>
      <c r="AA471" s="4738"/>
      <c r="AB471" s="4738"/>
      <c r="AC471" s="4738"/>
      <c r="AD471" s="4738"/>
      <c r="AE471" s="4738"/>
      <c r="AF471" s="4738"/>
      <c r="AG471" s="4738"/>
      <c r="AH471" s="4738"/>
      <c r="AI471" s="4738"/>
      <c r="AJ471" s="4738"/>
      <c r="AK471" s="4758"/>
      <c r="AL471" s="4666" t="str">
        <f>IF(E471="","",COUNT($G$458:$AK$458)-AM471)</f>
        <v/>
      </c>
      <c r="AM471" s="4667" t="str">
        <f>IF(E471="","",AR471+AS471)</f>
        <v/>
      </c>
      <c r="AN471" s="4667" t="str">
        <f>IF(E471="","",COUNTIF(G471:AK471,"休"))</f>
        <v/>
      </c>
      <c r="AO471" s="4668" t="str">
        <f>IF(E471="","",IFERROR(ROUND(AN471/AL471,3),""))</f>
        <v/>
      </c>
      <c r="AP471" s="4679"/>
      <c r="AQ471" s="4528"/>
      <c r="AR471" s="4670">
        <f>+COUNTIF(G471:AK471,"－")</f>
        <v>0</v>
      </c>
      <c r="AS471" s="4670">
        <f>+COUNTIF(G471:AK471,"外")</f>
        <v>0</v>
      </c>
    </row>
    <row r="472" spans="1:45" s="4721" customFormat="1" ht="15">
      <c r="A472" s="1135"/>
      <c r="C472" s="4671"/>
      <c r="D472" s="4660" t="s">
        <v>1915</v>
      </c>
      <c r="E472" s="4651" t="s">
        <v>2046</v>
      </c>
      <c r="F472" s="4700" t="s">
        <v>2019</v>
      </c>
      <c r="G472" s="4653" t="s">
        <v>233</v>
      </c>
      <c r="H472" s="4654" t="s">
        <v>233</v>
      </c>
      <c r="I472" s="4654" t="s">
        <v>233</v>
      </c>
      <c r="J472" s="4654" t="s">
        <v>233</v>
      </c>
      <c r="K472" s="4654" t="s">
        <v>233</v>
      </c>
      <c r="L472" s="4654" t="s">
        <v>233</v>
      </c>
      <c r="M472" s="4654" t="s">
        <v>233</v>
      </c>
      <c r="N472" s="4654" t="s">
        <v>233</v>
      </c>
      <c r="O472" s="4654" t="s">
        <v>233</v>
      </c>
      <c r="P472" s="4654" t="s">
        <v>233</v>
      </c>
      <c r="Q472" s="4654" t="s">
        <v>233</v>
      </c>
      <c r="R472" s="4654" t="s">
        <v>233</v>
      </c>
      <c r="S472" s="4654" t="s">
        <v>233</v>
      </c>
      <c r="T472" s="4654" t="s">
        <v>233</v>
      </c>
      <c r="U472" s="4654" t="s">
        <v>233</v>
      </c>
      <c r="V472" s="4654" t="s">
        <v>233</v>
      </c>
      <c r="W472" s="4654" t="s">
        <v>233</v>
      </c>
      <c r="X472" s="4654" t="s">
        <v>233</v>
      </c>
      <c r="Y472" s="4654" t="s">
        <v>233</v>
      </c>
      <c r="Z472" s="4654" t="s">
        <v>233</v>
      </c>
      <c r="AA472" s="4654" t="s">
        <v>233</v>
      </c>
      <c r="AB472" s="4654" t="s">
        <v>233</v>
      </c>
      <c r="AC472" s="4654" t="s">
        <v>233</v>
      </c>
      <c r="AD472" s="4654" t="s">
        <v>233</v>
      </c>
      <c r="AE472" s="4654" t="s">
        <v>233</v>
      </c>
      <c r="AF472" s="4654" t="s">
        <v>233</v>
      </c>
      <c r="AG472" s="4654" t="s">
        <v>233</v>
      </c>
      <c r="AH472" s="4654" t="s">
        <v>233</v>
      </c>
      <c r="AI472" s="4654" t="s">
        <v>233</v>
      </c>
      <c r="AJ472" s="4654" t="s">
        <v>233</v>
      </c>
      <c r="AK472" s="4754" t="s">
        <v>233</v>
      </c>
      <c r="AL472" s="4692"/>
      <c r="AM472" s="4670"/>
      <c r="AN472" s="4701"/>
      <c r="AO472" s="4694"/>
      <c r="AP472" s="4679"/>
      <c r="AQ472" s="4528"/>
      <c r="AR472" s="4532"/>
      <c r="AS472" s="4532"/>
    </row>
    <row r="473" spans="1:45" s="4721" customFormat="1">
      <c r="A473" s="1135"/>
      <c r="C473" s="4671"/>
      <c r="D473" s="4672"/>
      <c r="E473" s="4702" t="s">
        <v>2031</v>
      </c>
      <c r="F473" s="4662"/>
      <c r="G473" s="4737"/>
      <c r="H473" s="4687"/>
      <c r="I473" s="4687"/>
      <c r="J473" s="4687"/>
      <c r="K473" s="4687"/>
      <c r="L473" s="4687"/>
      <c r="M473" s="4687"/>
      <c r="N473" s="4687"/>
      <c r="O473" s="4687"/>
      <c r="P473" s="4687"/>
      <c r="Q473" s="4687"/>
      <c r="R473" s="4687"/>
      <c r="S473" s="4687"/>
      <c r="T473" s="4687"/>
      <c r="U473" s="4687"/>
      <c r="V473" s="4687"/>
      <c r="W473" s="4687"/>
      <c r="X473" s="4687"/>
      <c r="Y473" s="4687"/>
      <c r="Z473" s="4687"/>
      <c r="AA473" s="4687"/>
      <c r="AB473" s="4687"/>
      <c r="AC473" s="4687"/>
      <c r="AD473" s="4687"/>
      <c r="AE473" s="4687"/>
      <c r="AF473" s="4687"/>
      <c r="AG473" s="4687"/>
      <c r="AH473" s="4687"/>
      <c r="AI473" s="4687"/>
      <c r="AJ473" s="4687"/>
      <c r="AK473" s="4759"/>
      <c r="AL473" s="4666">
        <f>IF(E473="","",COUNT($G$458:$AK$458)-AM473)</f>
        <v>0</v>
      </c>
      <c r="AM473" s="4667">
        <f>IF(E473="","",AR473+AS473)</f>
        <v>0</v>
      </c>
      <c r="AN473" s="4667">
        <f>IF(E473="","",COUNTIF(G473:AK473,"休"))</f>
        <v>0</v>
      </c>
      <c r="AO473" s="4668" t="str">
        <f>IF(E473="","",IFERROR(ROUND(AN473/AL473,3),""))</f>
        <v/>
      </c>
      <c r="AP473" s="4679"/>
      <c r="AQ473" s="4528"/>
      <c r="AR473" s="4670">
        <f>+COUNTIF(G473:AK473,"－")</f>
        <v>0</v>
      </c>
      <c r="AS473" s="4670">
        <f>+COUNTIF(G473:AK473,"外")</f>
        <v>0</v>
      </c>
    </row>
    <row r="474" spans="1:45" s="4721" customFormat="1">
      <c r="A474" s="1135"/>
      <c r="C474" s="4671"/>
      <c r="D474" s="4672"/>
      <c r="E474" s="4528"/>
      <c r="F474" s="4696"/>
      <c r="G474" s="4674"/>
      <c r="H474" s="4675"/>
      <c r="I474" s="4675"/>
      <c r="J474" s="4675"/>
      <c r="K474" s="4675"/>
      <c r="L474" s="4675"/>
      <c r="M474" s="4675"/>
      <c r="N474" s="4675"/>
      <c r="O474" s="4675"/>
      <c r="P474" s="4675"/>
      <c r="Q474" s="4675"/>
      <c r="R474" s="4675"/>
      <c r="S474" s="4675"/>
      <c r="T474" s="4675"/>
      <c r="U474" s="4675"/>
      <c r="V474" s="4675"/>
      <c r="W474" s="4675"/>
      <c r="X474" s="4675"/>
      <c r="Y474" s="4675"/>
      <c r="Z474" s="4675"/>
      <c r="AA474" s="4675"/>
      <c r="AB474" s="4675"/>
      <c r="AC474" s="4675"/>
      <c r="AD474" s="4675"/>
      <c r="AE474" s="4675"/>
      <c r="AF474" s="4675"/>
      <c r="AG474" s="4675"/>
      <c r="AH474" s="4675"/>
      <c r="AI474" s="4675"/>
      <c r="AJ474" s="4675"/>
      <c r="AK474" s="4730"/>
      <c r="AL474" s="4666" t="str">
        <f>IF(E474="","",COUNT($G$458:$AK$458)-AM474)</f>
        <v/>
      </c>
      <c r="AM474" s="4667" t="str">
        <f>IF(E474="","",AR474+AS474)</f>
        <v/>
      </c>
      <c r="AN474" s="4667" t="str">
        <f>IF(E474="","",COUNTIF(G474:AK474,"休"))</f>
        <v/>
      </c>
      <c r="AO474" s="4668" t="str">
        <f>IF(E474="","",IFERROR(ROUND(AN474/AL474,3),""))</f>
        <v/>
      </c>
      <c r="AP474" s="4679"/>
      <c r="AQ474" s="4528"/>
      <c r="AR474" s="4670">
        <f>+COUNTIF(G474:AK474,"－")</f>
        <v>0</v>
      </c>
      <c r="AS474" s="4670">
        <f>+COUNTIF(G474:AK474,"外")</f>
        <v>0</v>
      </c>
    </row>
    <row r="475" spans="1:45" s="4721" customFormat="1">
      <c r="A475" s="1135"/>
      <c r="C475" s="4671"/>
      <c r="D475" s="4672"/>
      <c r="E475" s="4704"/>
      <c r="F475" s="4696"/>
      <c r="G475" s="4674"/>
      <c r="H475" s="4675"/>
      <c r="I475" s="4675"/>
      <c r="J475" s="4675"/>
      <c r="K475" s="4675"/>
      <c r="L475" s="4675"/>
      <c r="M475" s="4675"/>
      <c r="N475" s="4675"/>
      <c r="O475" s="4675"/>
      <c r="P475" s="4675"/>
      <c r="Q475" s="4675"/>
      <c r="R475" s="4675"/>
      <c r="S475" s="4675"/>
      <c r="T475" s="4675"/>
      <c r="U475" s="4675"/>
      <c r="V475" s="4675"/>
      <c r="W475" s="4675"/>
      <c r="X475" s="4675"/>
      <c r="Y475" s="4675"/>
      <c r="Z475" s="4675"/>
      <c r="AA475" s="4675"/>
      <c r="AB475" s="4675"/>
      <c r="AC475" s="4675"/>
      <c r="AD475" s="4675"/>
      <c r="AE475" s="4675"/>
      <c r="AF475" s="4675"/>
      <c r="AG475" s="4675"/>
      <c r="AH475" s="4675"/>
      <c r="AI475" s="4675"/>
      <c r="AJ475" s="4675"/>
      <c r="AK475" s="4730"/>
      <c r="AL475" s="4666" t="str">
        <f>IF(E475="","",COUNT($G$458:$AK$458)-AM475)</f>
        <v/>
      </c>
      <c r="AM475" s="4667" t="str">
        <f>IF(E475="","",AR475+AS475)</f>
        <v/>
      </c>
      <c r="AN475" s="4667" t="str">
        <f>IF(E475="","",COUNTIF(G475:AK475,"休"))</f>
        <v/>
      </c>
      <c r="AO475" s="4668" t="str">
        <f>IF(E475="","",IFERROR(ROUND(AN475/AL475,3),""))</f>
        <v/>
      </c>
      <c r="AP475" s="4679"/>
      <c r="AQ475" s="4528"/>
      <c r="AR475" s="4670">
        <f>+COUNTIF(G475:AK475,"－")</f>
        <v>0</v>
      </c>
      <c r="AS475" s="4670">
        <f>+COUNTIF(G475:AK475,"外")</f>
        <v>0</v>
      </c>
    </row>
    <row r="476" spans="1:45" s="4721" customFormat="1" ht="14.25" thickBot="1">
      <c r="A476" s="1135"/>
      <c r="C476" s="4681"/>
      <c r="D476" s="4682"/>
      <c r="E476" s="4697"/>
      <c r="F476" s="4698"/>
      <c r="G476" s="4757"/>
      <c r="H476" s="4738"/>
      <c r="I476" s="4738"/>
      <c r="J476" s="4738"/>
      <c r="K476" s="4738"/>
      <c r="L476" s="4738"/>
      <c r="M476" s="4738"/>
      <c r="N476" s="4738"/>
      <c r="O476" s="4738"/>
      <c r="P476" s="4738"/>
      <c r="Q476" s="4738"/>
      <c r="R476" s="4738"/>
      <c r="S476" s="4738"/>
      <c r="T476" s="4738"/>
      <c r="U476" s="4738"/>
      <c r="V476" s="4738"/>
      <c r="W476" s="4738"/>
      <c r="X476" s="4738"/>
      <c r="Y476" s="4738"/>
      <c r="Z476" s="4738"/>
      <c r="AA476" s="4738"/>
      <c r="AB476" s="4738"/>
      <c r="AC476" s="4738"/>
      <c r="AD476" s="4738"/>
      <c r="AE476" s="4738"/>
      <c r="AF476" s="4738"/>
      <c r="AG476" s="4738"/>
      <c r="AH476" s="4738"/>
      <c r="AI476" s="4738"/>
      <c r="AJ476" s="4738"/>
      <c r="AK476" s="4758"/>
      <c r="AL476" s="4707" t="str">
        <f>IF(E476="","",COUNT($G$458:$AK$458)-AM476)</f>
        <v/>
      </c>
      <c r="AM476" s="4689" t="str">
        <f>IF(E476="","",AR476+AS476)</f>
        <v/>
      </c>
      <c r="AN476" s="4689" t="str">
        <f>IF(E476="","",COUNTIF(G476:AK476,"休"))</f>
        <v/>
      </c>
      <c r="AO476" s="4668" t="str">
        <f>IF(E476="","",IFERROR(ROUND(AN476/AL476,3),""))</f>
        <v/>
      </c>
      <c r="AP476" s="4709"/>
      <c r="AQ476" s="4528"/>
      <c r="AR476" s="4670">
        <f>+COUNTIF(G476:AK476,"－")</f>
        <v>0</v>
      </c>
      <c r="AS476" s="4670">
        <f>+COUNTIF(G476:AK476,"外")</f>
        <v>0</v>
      </c>
    </row>
    <row r="477" spans="1:45" s="4721" customFormat="1" ht="14.25" thickBot="1">
      <c r="A477" s="1135"/>
      <c r="C477" s="4710"/>
      <c r="D477" s="4711"/>
      <c r="E477" s="4704"/>
      <c r="F477" s="4623"/>
      <c r="G477" s="4665"/>
      <c r="H477" s="4665"/>
      <c r="I477" s="4665"/>
      <c r="J477" s="4665"/>
      <c r="K477" s="4665"/>
      <c r="L477" s="4665"/>
      <c r="M477" s="4665"/>
      <c r="N477" s="4665"/>
      <c r="O477" s="4665"/>
      <c r="P477" s="4665"/>
      <c r="Q477" s="4665"/>
      <c r="R477" s="4665"/>
      <c r="S477" s="4665"/>
      <c r="T477" s="4665"/>
      <c r="U477" s="4665"/>
      <c r="V477" s="4665"/>
      <c r="W477" s="4665"/>
      <c r="X477" s="4665"/>
      <c r="Y477" s="4665"/>
      <c r="Z477" s="4665"/>
      <c r="AA477" s="4665"/>
      <c r="AB477" s="4665"/>
      <c r="AC477" s="4665"/>
      <c r="AD477" s="4665"/>
      <c r="AE477" s="4665"/>
      <c r="AF477" s="4665"/>
      <c r="AG477" s="4665"/>
      <c r="AH477" s="4665"/>
      <c r="AI477" s="4665"/>
      <c r="AJ477" s="4665"/>
      <c r="AK477" s="4665"/>
      <c r="AL477" s="4712"/>
      <c r="AM477" s="4713"/>
      <c r="AN477" s="4713"/>
      <c r="AO477" s="4714" t="s">
        <v>2018</v>
      </c>
      <c r="AP477" s="4715" t="e">
        <f>IF(AP461&gt;=0.285,"OK","NG")</f>
        <v>#DIV/0!</v>
      </c>
      <c r="AQ477" s="4528"/>
      <c r="AR477" s="4713"/>
      <c r="AS477" s="4713"/>
    </row>
    <row r="479" spans="1:45" hidden="1">
      <c r="G479" s="4529" t="e">
        <f>YEAR(G482)</f>
        <v>#VALUE!</v>
      </c>
      <c r="H479" s="4529" t="e">
        <f>MONTH(G482)</f>
        <v>#VALUE!</v>
      </c>
    </row>
    <row r="480" spans="1:45">
      <c r="C480" s="4624"/>
      <c r="D480" s="4625"/>
      <c r="E480" s="4626"/>
      <c r="F480" s="4717" t="s">
        <v>2022</v>
      </c>
      <c r="G480" s="4628" t="e">
        <f>G482</f>
        <v>#VALUE!</v>
      </c>
      <c r="H480" s="4629"/>
      <c r="I480" s="4629"/>
      <c r="J480" s="4629"/>
      <c r="K480" s="4629"/>
      <c r="L480" s="4629"/>
      <c r="M480" s="4629"/>
      <c r="N480" s="4629"/>
      <c r="O480" s="4629"/>
      <c r="P480" s="4629"/>
      <c r="Q480" s="4629"/>
      <c r="R480" s="4629"/>
      <c r="S480" s="4629"/>
      <c r="T480" s="4629"/>
      <c r="U480" s="4629"/>
      <c r="V480" s="4629"/>
      <c r="W480" s="4629"/>
      <c r="X480" s="4629"/>
      <c r="Y480" s="4629"/>
      <c r="Z480" s="4629"/>
      <c r="AA480" s="4629"/>
      <c r="AB480" s="4629"/>
      <c r="AC480" s="4629"/>
      <c r="AD480" s="4629"/>
      <c r="AE480" s="4629"/>
      <c r="AF480" s="4629"/>
      <c r="AG480" s="4629"/>
      <c r="AH480" s="4629"/>
      <c r="AI480" s="4629"/>
      <c r="AJ480" s="4629"/>
      <c r="AK480" s="4629"/>
      <c r="AL480" s="4739" t="s">
        <v>2045</v>
      </c>
      <c r="AM480" s="4740" t="s">
        <v>2044</v>
      </c>
      <c r="AN480" s="4741" t="s">
        <v>1920</v>
      </c>
      <c r="AO480" s="4553" t="s">
        <v>2043</v>
      </c>
      <c r="AP480" s="4551" t="s">
        <v>2042</v>
      </c>
      <c r="AR480" s="4631" t="s">
        <v>2077</v>
      </c>
      <c r="AS480" s="4631" t="s">
        <v>1951</v>
      </c>
    </row>
    <row r="481" spans="1:45" hidden="1">
      <c r="C481" s="4632"/>
      <c r="D481" s="4633"/>
      <c r="E481" s="4634"/>
      <c r="F481" s="4718"/>
      <c r="G481" s="4640" t="e">
        <f>DATE($G479,$H479,1)</f>
        <v>#VALUE!</v>
      </c>
      <c r="H481" s="4640" t="e">
        <f t="shared" ref="H481:AK481" si="175">G481+1</f>
        <v>#VALUE!</v>
      </c>
      <c r="I481" s="4640" t="e">
        <f t="shared" si="175"/>
        <v>#VALUE!</v>
      </c>
      <c r="J481" s="4640" t="e">
        <f t="shared" si="175"/>
        <v>#VALUE!</v>
      </c>
      <c r="K481" s="4640" t="e">
        <f t="shared" si="175"/>
        <v>#VALUE!</v>
      </c>
      <c r="L481" s="4640" t="e">
        <f t="shared" si="175"/>
        <v>#VALUE!</v>
      </c>
      <c r="M481" s="4640" t="e">
        <f t="shared" si="175"/>
        <v>#VALUE!</v>
      </c>
      <c r="N481" s="4640" t="e">
        <f t="shared" si="175"/>
        <v>#VALUE!</v>
      </c>
      <c r="O481" s="4640" t="e">
        <f t="shared" si="175"/>
        <v>#VALUE!</v>
      </c>
      <c r="P481" s="4640" t="e">
        <f t="shared" si="175"/>
        <v>#VALUE!</v>
      </c>
      <c r="Q481" s="4640" t="e">
        <f t="shared" si="175"/>
        <v>#VALUE!</v>
      </c>
      <c r="R481" s="4640" t="e">
        <f t="shared" si="175"/>
        <v>#VALUE!</v>
      </c>
      <c r="S481" s="4640" t="e">
        <f t="shared" si="175"/>
        <v>#VALUE!</v>
      </c>
      <c r="T481" s="4640" t="e">
        <f t="shared" si="175"/>
        <v>#VALUE!</v>
      </c>
      <c r="U481" s="4640" t="e">
        <f t="shared" si="175"/>
        <v>#VALUE!</v>
      </c>
      <c r="V481" s="4640" t="e">
        <f t="shared" si="175"/>
        <v>#VALUE!</v>
      </c>
      <c r="W481" s="4640" t="e">
        <f t="shared" si="175"/>
        <v>#VALUE!</v>
      </c>
      <c r="X481" s="4640" t="e">
        <f t="shared" si="175"/>
        <v>#VALUE!</v>
      </c>
      <c r="Y481" s="4640" t="e">
        <f t="shared" si="175"/>
        <v>#VALUE!</v>
      </c>
      <c r="Z481" s="4640" t="e">
        <f t="shared" si="175"/>
        <v>#VALUE!</v>
      </c>
      <c r="AA481" s="4640" t="e">
        <f t="shared" si="175"/>
        <v>#VALUE!</v>
      </c>
      <c r="AB481" s="4640" t="e">
        <f t="shared" si="175"/>
        <v>#VALUE!</v>
      </c>
      <c r="AC481" s="4640" t="e">
        <f t="shared" si="175"/>
        <v>#VALUE!</v>
      </c>
      <c r="AD481" s="4640" t="e">
        <f t="shared" si="175"/>
        <v>#VALUE!</v>
      </c>
      <c r="AE481" s="4640" t="e">
        <f t="shared" si="175"/>
        <v>#VALUE!</v>
      </c>
      <c r="AF481" s="4640" t="e">
        <f t="shared" si="175"/>
        <v>#VALUE!</v>
      </c>
      <c r="AG481" s="4640" t="e">
        <f t="shared" si="175"/>
        <v>#VALUE!</v>
      </c>
      <c r="AH481" s="4640" t="e">
        <f t="shared" si="175"/>
        <v>#VALUE!</v>
      </c>
      <c r="AI481" s="4640" t="e">
        <f t="shared" si="175"/>
        <v>#VALUE!</v>
      </c>
      <c r="AJ481" s="4640" t="e">
        <f t="shared" si="175"/>
        <v>#VALUE!</v>
      </c>
      <c r="AK481" s="4640" t="e">
        <f t="shared" si="175"/>
        <v>#VALUE!</v>
      </c>
      <c r="AL481" s="4742"/>
      <c r="AM481" s="4743"/>
      <c r="AN481" s="4744"/>
      <c r="AO481" s="4553"/>
      <c r="AP481" s="4551"/>
      <c r="AR481" s="4631"/>
      <c r="AS481" s="4631"/>
    </row>
    <row r="482" spans="1:45">
      <c r="C482" s="4632"/>
      <c r="D482" s="4633"/>
      <c r="E482" s="4634"/>
      <c r="F482" s="4719" t="s">
        <v>1655</v>
      </c>
      <c r="G482" s="4720" t="e">
        <f>IF(EDATE(G457,1)&gt;$G$7,"",EDATE(G457,1))</f>
        <v>#VALUE!</v>
      </c>
      <c r="H482" s="4640" t="e">
        <f t="shared" ref="H482:AK482" si="176">IF(H481&gt;$G$7,"",IF(G482=EOMONTH(DATE($G479,$H479,1),0),"",IF(G482="","",G482+1)))</f>
        <v>#VALUE!</v>
      </c>
      <c r="I482" s="4640" t="e">
        <f t="shared" si="176"/>
        <v>#VALUE!</v>
      </c>
      <c r="J482" s="4640" t="e">
        <f t="shared" si="176"/>
        <v>#VALUE!</v>
      </c>
      <c r="K482" s="4640" t="e">
        <f t="shared" si="176"/>
        <v>#VALUE!</v>
      </c>
      <c r="L482" s="4640" t="e">
        <f t="shared" si="176"/>
        <v>#VALUE!</v>
      </c>
      <c r="M482" s="4640" t="e">
        <f t="shared" si="176"/>
        <v>#VALUE!</v>
      </c>
      <c r="N482" s="4640" t="e">
        <f t="shared" si="176"/>
        <v>#VALUE!</v>
      </c>
      <c r="O482" s="4640" t="e">
        <f t="shared" si="176"/>
        <v>#VALUE!</v>
      </c>
      <c r="P482" s="4640" t="e">
        <f t="shared" si="176"/>
        <v>#VALUE!</v>
      </c>
      <c r="Q482" s="4640" t="e">
        <f t="shared" si="176"/>
        <v>#VALUE!</v>
      </c>
      <c r="R482" s="4640" t="e">
        <f t="shared" si="176"/>
        <v>#VALUE!</v>
      </c>
      <c r="S482" s="4640" t="e">
        <f t="shared" si="176"/>
        <v>#VALUE!</v>
      </c>
      <c r="T482" s="4640" t="e">
        <f t="shared" si="176"/>
        <v>#VALUE!</v>
      </c>
      <c r="U482" s="4640" t="e">
        <f t="shared" si="176"/>
        <v>#VALUE!</v>
      </c>
      <c r="V482" s="4640" t="e">
        <f t="shared" si="176"/>
        <v>#VALUE!</v>
      </c>
      <c r="W482" s="4640" t="e">
        <f t="shared" si="176"/>
        <v>#VALUE!</v>
      </c>
      <c r="X482" s="4640" t="e">
        <f t="shared" si="176"/>
        <v>#VALUE!</v>
      </c>
      <c r="Y482" s="4640" t="e">
        <f t="shared" si="176"/>
        <v>#VALUE!</v>
      </c>
      <c r="Z482" s="4640" t="e">
        <f t="shared" si="176"/>
        <v>#VALUE!</v>
      </c>
      <c r="AA482" s="4640" t="e">
        <f t="shared" si="176"/>
        <v>#VALUE!</v>
      </c>
      <c r="AB482" s="4640" t="e">
        <f t="shared" si="176"/>
        <v>#VALUE!</v>
      </c>
      <c r="AC482" s="4640" t="e">
        <f t="shared" si="176"/>
        <v>#VALUE!</v>
      </c>
      <c r="AD482" s="4640" t="e">
        <f t="shared" si="176"/>
        <v>#VALUE!</v>
      </c>
      <c r="AE482" s="4640" t="e">
        <f t="shared" si="176"/>
        <v>#VALUE!</v>
      </c>
      <c r="AF482" s="4640" t="e">
        <f t="shared" si="176"/>
        <v>#VALUE!</v>
      </c>
      <c r="AG482" s="4640" t="e">
        <f t="shared" si="176"/>
        <v>#VALUE!</v>
      </c>
      <c r="AH482" s="4640" t="e">
        <f t="shared" si="176"/>
        <v>#VALUE!</v>
      </c>
      <c r="AI482" s="4640" t="e">
        <f t="shared" si="176"/>
        <v>#VALUE!</v>
      </c>
      <c r="AJ482" s="4640" t="e">
        <f t="shared" si="176"/>
        <v>#VALUE!</v>
      </c>
      <c r="AK482" s="4640" t="e">
        <f t="shared" si="176"/>
        <v>#VALUE!</v>
      </c>
      <c r="AL482" s="4742"/>
      <c r="AM482" s="4743"/>
      <c r="AN482" s="4744"/>
      <c r="AO482" s="4553"/>
      <c r="AP482" s="4551"/>
      <c r="AR482" s="4631"/>
      <c r="AS482" s="4631"/>
    </row>
    <row r="483" spans="1:45" s="4721" customFormat="1">
      <c r="A483" s="1135"/>
      <c r="C483" s="4642"/>
      <c r="D483" s="4643"/>
      <c r="E483" s="4644"/>
      <c r="F483" s="4722" t="s">
        <v>1905</v>
      </c>
      <c r="G483" s="4723" t="str">
        <f t="shared" ref="G483:AK483" si="177">IFERROR(TEXT(WEEKDAY(+G482),"aaa"),"")</f>
        <v/>
      </c>
      <c r="H483" s="4723" t="str">
        <f t="shared" si="177"/>
        <v/>
      </c>
      <c r="I483" s="4723" t="str">
        <f t="shared" si="177"/>
        <v/>
      </c>
      <c r="J483" s="4723" t="str">
        <f t="shared" si="177"/>
        <v/>
      </c>
      <c r="K483" s="4723" t="str">
        <f t="shared" si="177"/>
        <v/>
      </c>
      <c r="L483" s="4723" t="str">
        <f t="shared" si="177"/>
        <v/>
      </c>
      <c r="M483" s="4723" t="str">
        <f t="shared" si="177"/>
        <v/>
      </c>
      <c r="N483" s="4723" t="str">
        <f t="shared" si="177"/>
        <v/>
      </c>
      <c r="O483" s="4723" t="str">
        <f t="shared" si="177"/>
        <v/>
      </c>
      <c r="P483" s="4723" t="str">
        <f t="shared" si="177"/>
        <v/>
      </c>
      <c r="Q483" s="4723" t="str">
        <f t="shared" si="177"/>
        <v/>
      </c>
      <c r="R483" s="4723" t="str">
        <f t="shared" si="177"/>
        <v/>
      </c>
      <c r="S483" s="4723" t="str">
        <f t="shared" si="177"/>
        <v/>
      </c>
      <c r="T483" s="4723" t="str">
        <f t="shared" si="177"/>
        <v/>
      </c>
      <c r="U483" s="4723" t="str">
        <f t="shared" si="177"/>
        <v/>
      </c>
      <c r="V483" s="4723" t="str">
        <f t="shared" si="177"/>
        <v/>
      </c>
      <c r="W483" s="4723" t="str">
        <f t="shared" si="177"/>
        <v/>
      </c>
      <c r="X483" s="4723" t="str">
        <f t="shared" si="177"/>
        <v/>
      </c>
      <c r="Y483" s="4723" t="str">
        <f t="shared" si="177"/>
        <v/>
      </c>
      <c r="Z483" s="4723" t="str">
        <f t="shared" si="177"/>
        <v/>
      </c>
      <c r="AA483" s="4723" t="str">
        <f t="shared" si="177"/>
        <v/>
      </c>
      <c r="AB483" s="4723" t="str">
        <f t="shared" si="177"/>
        <v/>
      </c>
      <c r="AC483" s="4723" t="str">
        <f t="shared" si="177"/>
        <v/>
      </c>
      <c r="AD483" s="4723" t="str">
        <f t="shared" si="177"/>
        <v/>
      </c>
      <c r="AE483" s="4723" t="str">
        <f t="shared" si="177"/>
        <v/>
      </c>
      <c r="AF483" s="4723" t="str">
        <f t="shared" si="177"/>
        <v/>
      </c>
      <c r="AG483" s="4723" t="str">
        <f t="shared" si="177"/>
        <v/>
      </c>
      <c r="AH483" s="4723" t="str">
        <f t="shared" si="177"/>
        <v/>
      </c>
      <c r="AI483" s="4723" t="str">
        <f t="shared" si="177"/>
        <v/>
      </c>
      <c r="AJ483" s="4723" t="str">
        <f t="shared" si="177"/>
        <v/>
      </c>
      <c r="AK483" s="4723" t="str">
        <f t="shared" si="177"/>
        <v/>
      </c>
      <c r="AL483" s="4742"/>
      <c r="AM483" s="4743"/>
      <c r="AN483" s="4744"/>
      <c r="AO483" s="4553"/>
      <c r="AP483" s="4551"/>
      <c r="AQ483" s="4528"/>
      <c r="AR483" s="4631"/>
      <c r="AS483" s="4631"/>
    </row>
    <row r="484" spans="1:45" s="4721" customFormat="1" ht="21" customHeight="1">
      <c r="A484" s="1135"/>
      <c r="C484" s="4724" t="s">
        <v>2041</v>
      </c>
      <c r="D484" s="4725" t="s">
        <v>2081</v>
      </c>
      <c r="E484" s="4651" t="s">
        <v>2079</v>
      </c>
      <c r="F484" s="4652" t="s">
        <v>2019</v>
      </c>
      <c r="G484" s="4653" t="s">
        <v>233</v>
      </c>
      <c r="H484" s="4654" t="s">
        <v>233</v>
      </c>
      <c r="I484" s="4654" t="s">
        <v>233</v>
      </c>
      <c r="J484" s="4654" t="s">
        <v>233</v>
      </c>
      <c r="K484" s="4654" t="s">
        <v>233</v>
      </c>
      <c r="L484" s="4654" t="s">
        <v>233</v>
      </c>
      <c r="M484" s="4654" t="s">
        <v>233</v>
      </c>
      <c r="N484" s="4654" t="s">
        <v>233</v>
      </c>
      <c r="O484" s="4654" t="s">
        <v>233</v>
      </c>
      <c r="P484" s="4654" t="s">
        <v>233</v>
      </c>
      <c r="Q484" s="4654" t="s">
        <v>233</v>
      </c>
      <c r="R484" s="4654" t="s">
        <v>233</v>
      </c>
      <c r="S484" s="4654" t="s">
        <v>233</v>
      </c>
      <c r="T484" s="4654" t="s">
        <v>233</v>
      </c>
      <c r="U484" s="4654" t="s">
        <v>233</v>
      </c>
      <c r="V484" s="4654" t="s">
        <v>233</v>
      </c>
      <c r="W484" s="4654" t="s">
        <v>233</v>
      </c>
      <c r="X484" s="4654" t="s">
        <v>233</v>
      </c>
      <c r="Y484" s="4654" t="s">
        <v>233</v>
      </c>
      <c r="Z484" s="4654" t="s">
        <v>233</v>
      </c>
      <c r="AA484" s="4654" t="s">
        <v>233</v>
      </c>
      <c r="AB484" s="4654" t="s">
        <v>233</v>
      </c>
      <c r="AC484" s="4654" t="s">
        <v>233</v>
      </c>
      <c r="AD484" s="4654" t="s">
        <v>233</v>
      </c>
      <c r="AE484" s="4654" t="s">
        <v>233</v>
      </c>
      <c r="AF484" s="4654" t="s">
        <v>233</v>
      </c>
      <c r="AG484" s="4654" t="s">
        <v>233</v>
      </c>
      <c r="AH484" s="4654" t="s">
        <v>233</v>
      </c>
      <c r="AI484" s="4654" t="s">
        <v>233</v>
      </c>
      <c r="AJ484" s="4654" t="s">
        <v>233</v>
      </c>
      <c r="AK484" s="4754" t="s">
        <v>233</v>
      </c>
      <c r="AL484" s="4745"/>
      <c r="AM484" s="4746"/>
      <c r="AN484" s="4747"/>
      <c r="AO484" s="4656" t="s">
        <v>2080</v>
      </c>
      <c r="AP484" s="4655" t="s">
        <v>1949</v>
      </c>
      <c r="AQ484" s="4528"/>
      <c r="AR484" s="4657"/>
      <c r="AS484" s="4657"/>
    </row>
    <row r="485" spans="1:45" s="4721" customFormat="1" ht="13.5" customHeight="1">
      <c r="A485" s="1135"/>
      <c r="C485" s="4659" t="s">
        <v>1919</v>
      </c>
      <c r="D485" s="4660" t="s">
        <v>1918</v>
      </c>
      <c r="E485" s="4661" t="s">
        <v>2033</v>
      </c>
      <c r="F485" s="4662"/>
      <c r="G485" s="4755"/>
      <c r="H485" s="4733"/>
      <c r="I485" s="4733"/>
      <c r="J485" s="4733"/>
      <c r="K485" s="4733"/>
      <c r="L485" s="4733"/>
      <c r="M485" s="4733"/>
      <c r="N485" s="4733"/>
      <c r="O485" s="4733"/>
      <c r="P485" s="4733"/>
      <c r="Q485" s="4733"/>
      <c r="R485" s="4733"/>
      <c r="S485" s="4733"/>
      <c r="T485" s="4733"/>
      <c r="U485" s="4733"/>
      <c r="V485" s="4733"/>
      <c r="W485" s="4733"/>
      <c r="X485" s="4733"/>
      <c r="Y485" s="4733"/>
      <c r="Z485" s="4733"/>
      <c r="AA485" s="4733"/>
      <c r="AB485" s="4733"/>
      <c r="AC485" s="4733"/>
      <c r="AD485" s="4733"/>
      <c r="AE485" s="4733"/>
      <c r="AF485" s="4733"/>
      <c r="AG485" s="4733"/>
      <c r="AH485" s="4733"/>
      <c r="AI485" s="4733"/>
      <c r="AJ485" s="4733"/>
      <c r="AK485" s="4756"/>
      <c r="AL485" s="4666">
        <f t="shared" ref="AL485:AL490" si="178">IF(E485="","",COUNT($G$482:$AK$482)-AM485)</f>
        <v>0</v>
      </c>
      <c r="AM485" s="4667">
        <f t="shared" ref="AM485:AM490" si="179">IF(E485="","",AR485+AS485)</f>
        <v>0</v>
      </c>
      <c r="AN485" s="4667">
        <f t="shared" ref="AN485:AN490" si="180">IF(E485="","",COUNTIF(G485:AK485,"休"))</f>
        <v>0</v>
      </c>
      <c r="AO485" s="4668" t="str">
        <f t="shared" ref="AO485:AO490" si="181">IF(E485="","",IFERROR(ROUND(AN485/AL485,3),""))</f>
        <v/>
      </c>
      <c r="AP485" s="4669" t="e">
        <f>ROUND(AVERAGE(AO485:AO500),3)</f>
        <v>#DIV/0!</v>
      </c>
      <c r="AQ485" s="4528"/>
      <c r="AR485" s="4670">
        <f t="shared" ref="AR485:AR490" si="182">+COUNTIF(G485:AK485,"－")</f>
        <v>0</v>
      </c>
      <c r="AS485" s="4670">
        <f t="shared" ref="AS485:AS490" si="183">+COUNTIF(G485:AK485,"外")</f>
        <v>0</v>
      </c>
    </row>
    <row r="486" spans="1:45" s="4721" customFormat="1" ht="13.5" customHeight="1">
      <c r="A486" s="1135"/>
      <c r="C486" s="4671"/>
      <c r="D486" s="4672"/>
      <c r="E486" s="4673" t="s">
        <v>2031</v>
      </c>
      <c r="F486" s="4662"/>
      <c r="G486" s="4674"/>
      <c r="H486" s="4675"/>
      <c r="I486" s="4675"/>
      <c r="J486" s="4675"/>
      <c r="K486" s="4675"/>
      <c r="L486" s="4675"/>
      <c r="M486" s="4675"/>
      <c r="N486" s="4675"/>
      <c r="O486" s="4675"/>
      <c r="P486" s="4675"/>
      <c r="Q486" s="4675"/>
      <c r="R486" s="4675"/>
      <c r="S486" s="4675"/>
      <c r="T486" s="4675"/>
      <c r="U486" s="4675"/>
      <c r="V486" s="4675"/>
      <c r="W486" s="4675"/>
      <c r="X486" s="4675"/>
      <c r="Y486" s="4675"/>
      <c r="Z486" s="4675"/>
      <c r="AA486" s="4675"/>
      <c r="AB486" s="4675"/>
      <c r="AC486" s="4675"/>
      <c r="AD486" s="4675"/>
      <c r="AE486" s="4675"/>
      <c r="AF486" s="4675"/>
      <c r="AG486" s="4675"/>
      <c r="AH486" s="4675"/>
      <c r="AI486" s="4675"/>
      <c r="AJ486" s="4675"/>
      <c r="AK486" s="4730"/>
      <c r="AL486" s="4666">
        <f t="shared" si="178"/>
        <v>0</v>
      </c>
      <c r="AM486" s="4667">
        <f t="shared" si="179"/>
        <v>0</v>
      </c>
      <c r="AN486" s="4667">
        <f t="shared" si="180"/>
        <v>0</v>
      </c>
      <c r="AO486" s="4668" t="str">
        <f t="shared" si="181"/>
        <v/>
      </c>
      <c r="AP486" s="4679"/>
      <c r="AQ486" s="4528"/>
      <c r="AR486" s="4670">
        <f t="shared" si="182"/>
        <v>0</v>
      </c>
      <c r="AS486" s="4670">
        <f t="shared" si="183"/>
        <v>0</v>
      </c>
    </row>
    <row r="487" spans="1:45" s="4721" customFormat="1">
      <c r="A487" s="1135"/>
      <c r="C487" s="4671"/>
      <c r="D487" s="4672"/>
      <c r="E487" s="4673" t="s">
        <v>2038</v>
      </c>
      <c r="F487" s="4662"/>
      <c r="G487" s="4674"/>
      <c r="H487" s="4675"/>
      <c r="I487" s="4675"/>
      <c r="J487" s="4675"/>
      <c r="K487" s="4675"/>
      <c r="L487" s="4675"/>
      <c r="M487" s="4675"/>
      <c r="N487" s="4675"/>
      <c r="O487" s="4675"/>
      <c r="P487" s="4675"/>
      <c r="Q487" s="4675"/>
      <c r="R487" s="4675"/>
      <c r="S487" s="4675"/>
      <c r="T487" s="4675"/>
      <c r="U487" s="4675"/>
      <c r="V487" s="4675"/>
      <c r="W487" s="4675"/>
      <c r="X487" s="4675"/>
      <c r="Y487" s="4675"/>
      <c r="Z487" s="4675"/>
      <c r="AA487" s="4675"/>
      <c r="AB487" s="4675"/>
      <c r="AC487" s="4675"/>
      <c r="AD487" s="4675"/>
      <c r="AE487" s="4675"/>
      <c r="AF487" s="4675"/>
      <c r="AG487" s="4675"/>
      <c r="AH487" s="4675"/>
      <c r="AI487" s="4675"/>
      <c r="AJ487" s="4675"/>
      <c r="AK487" s="4730"/>
      <c r="AL487" s="4666">
        <f t="shared" si="178"/>
        <v>0</v>
      </c>
      <c r="AM487" s="4667">
        <f t="shared" si="179"/>
        <v>0</v>
      </c>
      <c r="AN487" s="4667">
        <f t="shared" si="180"/>
        <v>0</v>
      </c>
      <c r="AO487" s="4668" t="str">
        <f t="shared" si="181"/>
        <v/>
      </c>
      <c r="AP487" s="4679"/>
      <c r="AQ487" s="4528"/>
      <c r="AR487" s="4670">
        <f t="shared" si="182"/>
        <v>0</v>
      </c>
      <c r="AS487" s="4670">
        <f t="shared" si="183"/>
        <v>0</v>
      </c>
    </row>
    <row r="488" spans="1:45" s="4721" customFormat="1">
      <c r="A488" s="1135"/>
      <c r="C488" s="4671"/>
      <c r="D488" s="4672"/>
      <c r="E488" s="4673" t="s">
        <v>2037</v>
      </c>
      <c r="F488" s="4680"/>
      <c r="G488" s="4674"/>
      <c r="H488" s="4675"/>
      <c r="I488" s="4675"/>
      <c r="J488" s="4675"/>
      <c r="K488" s="4675"/>
      <c r="L488" s="4675"/>
      <c r="M488" s="4675"/>
      <c r="N488" s="4675"/>
      <c r="O488" s="4675"/>
      <c r="P488" s="4675"/>
      <c r="Q488" s="4675"/>
      <c r="R488" s="4675"/>
      <c r="S488" s="4675"/>
      <c r="T488" s="4675"/>
      <c r="U488" s="4675"/>
      <c r="V488" s="4675"/>
      <c r="W488" s="4675"/>
      <c r="X488" s="4675"/>
      <c r="Y488" s="4675"/>
      <c r="Z488" s="4675"/>
      <c r="AA488" s="4675"/>
      <c r="AB488" s="4675"/>
      <c r="AC488" s="4675"/>
      <c r="AD488" s="4675"/>
      <c r="AE488" s="4675"/>
      <c r="AF488" s="4675"/>
      <c r="AG488" s="4675"/>
      <c r="AH488" s="4675"/>
      <c r="AI488" s="4675"/>
      <c r="AJ488" s="4675"/>
      <c r="AK488" s="4730"/>
      <c r="AL488" s="4666">
        <f t="shared" si="178"/>
        <v>0</v>
      </c>
      <c r="AM488" s="4667">
        <f t="shared" si="179"/>
        <v>0</v>
      </c>
      <c r="AN488" s="4667">
        <f t="shared" si="180"/>
        <v>0</v>
      </c>
      <c r="AO488" s="4668" t="str">
        <f t="shared" si="181"/>
        <v/>
      </c>
      <c r="AP488" s="4679"/>
      <c r="AQ488" s="4528"/>
      <c r="AR488" s="4670">
        <f t="shared" si="182"/>
        <v>0</v>
      </c>
      <c r="AS488" s="4670">
        <f t="shared" si="183"/>
        <v>0</v>
      </c>
    </row>
    <row r="489" spans="1:45" s="4721" customFormat="1">
      <c r="A489" s="1135"/>
      <c r="C489" s="4671"/>
      <c r="D489" s="4672"/>
      <c r="E489" s="4673" t="s">
        <v>2036</v>
      </c>
      <c r="F489" s="4662"/>
      <c r="G489" s="4674"/>
      <c r="H489" s="4675"/>
      <c r="I489" s="4675"/>
      <c r="J489" s="4675"/>
      <c r="K489" s="4675"/>
      <c r="L489" s="4675"/>
      <c r="M489" s="4675"/>
      <c r="N489" s="4675"/>
      <c r="O489" s="4675"/>
      <c r="P489" s="4675"/>
      <c r="Q489" s="4675"/>
      <c r="R489" s="4675"/>
      <c r="S489" s="4675"/>
      <c r="T489" s="4675"/>
      <c r="U489" s="4675"/>
      <c r="V489" s="4675"/>
      <c r="W489" s="4675"/>
      <c r="X489" s="4675"/>
      <c r="Y489" s="4675"/>
      <c r="Z489" s="4675"/>
      <c r="AA489" s="4675"/>
      <c r="AB489" s="4675"/>
      <c r="AC489" s="4675"/>
      <c r="AD489" s="4675"/>
      <c r="AE489" s="4675"/>
      <c r="AF489" s="4675"/>
      <c r="AG489" s="4675"/>
      <c r="AH489" s="4675"/>
      <c r="AI489" s="4675"/>
      <c r="AJ489" s="4675"/>
      <c r="AK489" s="4730"/>
      <c r="AL489" s="4666">
        <f t="shared" si="178"/>
        <v>0</v>
      </c>
      <c r="AM489" s="4667">
        <f t="shared" si="179"/>
        <v>0</v>
      </c>
      <c r="AN489" s="4667">
        <f t="shared" si="180"/>
        <v>0</v>
      </c>
      <c r="AO489" s="4668" t="str">
        <f t="shared" si="181"/>
        <v/>
      </c>
      <c r="AP489" s="4679"/>
      <c r="AQ489" s="4528"/>
      <c r="AR489" s="4670">
        <f t="shared" si="182"/>
        <v>0</v>
      </c>
      <c r="AS489" s="4670">
        <f t="shared" si="183"/>
        <v>0</v>
      </c>
    </row>
    <row r="490" spans="1:45" s="4721" customFormat="1">
      <c r="A490" s="1135"/>
      <c r="C490" s="4681"/>
      <c r="D490" s="4682"/>
      <c r="E490" s="4683">
        <f>F$29</f>
        <v>0</v>
      </c>
      <c r="F490" s="4684"/>
      <c r="G490" s="4757"/>
      <c r="H490" s="4738"/>
      <c r="I490" s="4738"/>
      <c r="J490" s="4738"/>
      <c r="K490" s="4738"/>
      <c r="L490" s="4738"/>
      <c r="M490" s="4738"/>
      <c r="N490" s="4738"/>
      <c r="O490" s="4738"/>
      <c r="P490" s="4738"/>
      <c r="Q490" s="4738"/>
      <c r="R490" s="4738"/>
      <c r="S490" s="4738"/>
      <c r="T490" s="4738"/>
      <c r="U490" s="4738"/>
      <c r="V490" s="4738"/>
      <c r="W490" s="4738"/>
      <c r="X490" s="4738"/>
      <c r="Y490" s="4738"/>
      <c r="Z490" s="4738"/>
      <c r="AA490" s="4738"/>
      <c r="AB490" s="4738"/>
      <c r="AC490" s="4738"/>
      <c r="AD490" s="4738"/>
      <c r="AE490" s="4738"/>
      <c r="AF490" s="4738"/>
      <c r="AG490" s="4738"/>
      <c r="AH490" s="4738"/>
      <c r="AI490" s="4738"/>
      <c r="AJ490" s="4738"/>
      <c r="AK490" s="4758"/>
      <c r="AL490" s="4666">
        <f t="shared" si="178"/>
        <v>0</v>
      </c>
      <c r="AM490" s="4667">
        <f t="shared" si="179"/>
        <v>0</v>
      </c>
      <c r="AN490" s="4689">
        <f t="shared" si="180"/>
        <v>0</v>
      </c>
      <c r="AO490" s="4668" t="str">
        <f t="shared" si="181"/>
        <v/>
      </c>
      <c r="AP490" s="4679"/>
      <c r="AQ490" s="4528"/>
      <c r="AR490" s="4670">
        <f t="shared" si="182"/>
        <v>0</v>
      </c>
      <c r="AS490" s="4670">
        <f t="shared" si="183"/>
        <v>0</v>
      </c>
    </row>
    <row r="491" spans="1:45" s="4721" customFormat="1" ht="15">
      <c r="A491" s="1135"/>
      <c r="C491" s="4659" t="s">
        <v>1917</v>
      </c>
      <c r="D491" s="4660" t="s">
        <v>1916</v>
      </c>
      <c r="E491" s="4651" t="s">
        <v>2079</v>
      </c>
      <c r="F491" s="4690" t="s">
        <v>2019</v>
      </c>
      <c r="G491" s="4653" t="s">
        <v>2078</v>
      </c>
      <c r="H491" s="4654" t="s">
        <v>2078</v>
      </c>
      <c r="I491" s="4654" t="s">
        <v>2078</v>
      </c>
      <c r="J491" s="4654" t="s">
        <v>2076</v>
      </c>
      <c r="K491" s="4654" t="s">
        <v>2076</v>
      </c>
      <c r="L491" s="4654" t="s">
        <v>2078</v>
      </c>
      <c r="M491" s="4654" t="s">
        <v>2076</v>
      </c>
      <c r="N491" s="4654" t="s">
        <v>2076</v>
      </c>
      <c r="O491" s="4654" t="s">
        <v>2076</v>
      </c>
      <c r="P491" s="4654" t="s">
        <v>2076</v>
      </c>
      <c r="Q491" s="4654" t="s">
        <v>2078</v>
      </c>
      <c r="R491" s="4654" t="s">
        <v>2078</v>
      </c>
      <c r="S491" s="4654" t="s">
        <v>2047</v>
      </c>
      <c r="T491" s="4654" t="s">
        <v>2047</v>
      </c>
      <c r="U491" s="4654" t="s">
        <v>2047</v>
      </c>
      <c r="V491" s="4654" t="s">
        <v>2047</v>
      </c>
      <c r="W491" s="4654" t="s">
        <v>2076</v>
      </c>
      <c r="X491" s="4654" t="s">
        <v>2076</v>
      </c>
      <c r="Y491" s="4654" t="s">
        <v>2078</v>
      </c>
      <c r="Z491" s="4654" t="s">
        <v>2078</v>
      </c>
      <c r="AA491" s="4654" t="s">
        <v>2076</v>
      </c>
      <c r="AB491" s="4654" t="s">
        <v>2047</v>
      </c>
      <c r="AC491" s="4654" t="s">
        <v>2076</v>
      </c>
      <c r="AD491" s="4654" t="s">
        <v>2076</v>
      </c>
      <c r="AE491" s="4654" t="s">
        <v>2076</v>
      </c>
      <c r="AF491" s="4654" t="s">
        <v>2076</v>
      </c>
      <c r="AG491" s="4654" t="s">
        <v>2047</v>
      </c>
      <c r="AH491" s="4654" t="s">
        <v>2078</v>
      </c>
      <c r="AI491" s="4654" t="s">
        <v>2076</v>
      </c>
      <c r="AJ491" s="4654" t="s">
        <v>2076</v>
      </c>
      <c r="AK491" s="4754" t="s">
        <v>2078</v>
      </c>
      <c r="AL491" s="4692"/>
      <c r="AM491" s="4670"/>
      <c r="AN491" s="4693"/>
      <c r="AO491" s="4694"/>
      <c r="AP491" s="4679"/>
      <c r="AQ491" s="4528"/>
      <c r="AR491" s="4532"/>
      <c r="AS491" s="4532"/>
    </row>
    <row r="492" spans="1:45" s="4721" customFormat="1">
      <c r="A492" s="1135"/>
      <c r="C492" s="4671"/>
      <c r="D492" s="4672"/>
      <c r="E492" s="4695" t="s">
        <v>2033</v>
      </c>
      <c r="F492" s="4662"/>
      <c r="G492" s="4737"/>
      <c r="H492" s="4687"/>
      <c r="I492" s="4687"/>
      <c r="J492" s="4687"/>
      <c r="K492" s="4687"/>
      <c r="L492" s="4687"/>
      <c r="M492" s="4687"/>
      <c r="N492" s="4687"/>
      <c r="O492" s="4687"/>
      <c r="P492" s="4687"/>
      <c r="Q492" s="4687"/>
      <c r="R492" s="4687"/>
      <c r="S492" s="4687"/>
      <c r="T492" s="4687"/>
      <c r="U492" s="4687"/>
      <c r="V492" s="4687"/>
      <c r="W492" s="4687"/>
      <c r="X492" s="4687"/>
      <c r="Y492" s="4687"/>
      <c r="Z492" s="4687"/>
      <c r="AA492" s="4687"/>
      <c r="AB492" s="4687"/>
      <c r="AC492" s="4687"/>
      <c r="AD492" s="4687"/>
      <c r="AE492" s="4687"/>
      <c r="AF492" s="4687"/>
      <c r="AG492" s="4687"/>
      <c r="AH492" s="4687"/>
      <c r="AI492" s="4687"/>
      <c r="AJ492" s="4687"/>
      <c r="AK492" s="4759"/>
      <c r="AL492" s="4666">
        <f>IF(E492="","",COUNT($G$482:$AK$482)-AM492)</f>
        <v>0</v>
      </c>
      <c r="AM492" s="4667">
        <f>IF(E492="","",AR492+AS492)</f>
        <v>0</v>
      </c>
      <c r="AN492" s="4667">
        <f>IF(E492="","",COUNTIF(G492:AK492,"休"))</f>
        <v>0</v>
      </c>
      <c r="AO492" s="4668" t="str">
        <f>IF(E492="","",IFERROR(ROUND(AN492/AL492,3),""))</f>
        <v/>
      </c>
      <c r="AP492" s="4679"/>
      <c r="AQ492" s="4528"/>
      <c r="AR492" s="4670">
        <f>+COUNTIF(G492:AK492,"－")</f>
        <v>0</v>
      </c>
      <c r="AS492" s="4670">
        <f>+COUNTIF(G492:AK492,"外")</f>
        <v>0</v>
      </c>
    </row>
    <row r="493" spans="1:45" s="4721" customFormat="1">
      <c r="A493" s="1135"/>
      <c r="C493" s="4671"/>
      <c r="D493" s="4672"/>
      <c r="E493" s="4673" t="s">
        <v>2031</v>
      </c>
      <c r="F493" s="4696"/>
      <c r="G493" s="4674"/>
      <c r="H493" s="4675"/>
      <c r="I493" s="4675"/>
      <c r="J493" s="4675"/>
      <c r="K493" s="4675"/>
      <c r="L493" s="4675"/>
      <c r="M493" s="4675"/>
      <c r="N493" s="4675"/>
      <c r="O493" s="4675"/>
      <c r="P493" s="4675"/>
      <c r="Q493" s="4675"/>
      <c r="R493" s="4675"/>
      <c r="S493" s="4675"/>
      <c r="T493" s="4675"/>
      <c r="U493" s="4675"/>
      <c r="V493" s="4675"/>
      <c r="W493" s="4675"/>
      <c r="X493" s="4675"/>
      <c r="Y493" s="4675"/>
      <c r="Z493" s="4675"/>
      <c r="AA493" s="4675"/>
      <c r="AB493" s="4675"/>
      <c r="AC493" s="4675"/>
      <c r="AD493" s="4675"/>
      <c r="AE493" s="4675"/>
      <c r="AF493" s="4675"/>
      <c r="AG493" s="4675"/>
      <c r="AH493" s="4675"/>
      <c r="AI493" s="4675"/>
      <c r="AJ493" s="4675"/>
      <c r="AK493" s="4730"/>
      <c r="AL493" s="4666">
        <f>IF(E493="","",COUNT($G$482:$AK$482)-AM493)</f>
        <v>0</v>
      </c>
      <c r="AM493" s="4667">
        <f>IF(E493="","",AR493+AS493)</f>
        <v>0</v>
      </c>
      <c r="AN493" s="4667">
        <f>IF(E493="","",COUNTIF(G493:AK493,"休"))</f>
        <v>0</v>
      </c>
      <c r="AO493" s="4668" t="str">
        <f>IF(E493="","",IFERROR(ROUND(AN493/AL493,3),""))</f>
        <v/>
      </c>
      <c r="AP493" s="4679"/>
      <c r="AQ493" s="4528"/>
      <c r="AR493" s="4670">
        <f>+COUNTIF(G493:AK493,"－")</f>
        <v>0</v>
      </c>
      <c r="AS493" s="4670">
        <f>+COUNTIF(G493:AK493,"外")</f>
        <v>0</v>
      </c>
    </row>
    <row r="494" spans="1:45" s="4721" customFormat="1">
      <c r="A494" s="1135"/>
      <c r="C494" s="4671"/>
      <c r="D494" s="4672"/>
      <c r="E494" s="4528"/>
      <c r="F494" s="4696"/>
      <c r="G494" s="4674"/>
      <c r="H494" s="4675"/>
      <c r="I494" s="4675"/>
      <c r="J494" s="4675"/>
      <c r="K494" s="4675"/>
      <c r="L494" s="4675"/>
      <c r="M494" s="4675"/>
      <c r="N494" s="4675"/>
      <c r="O494" s="4675"/>
      <c r="P494" s="4675"/>
      <c r="Q494" s="4675"/>
      <c r="R494" s="4675"/>
      <c r="S494" s="4675"/>
      <c r="T494" s="4675"/>
      <c r="U494" s="4675"/>
      <c r="V494" s="4675"/>
      <c r="W494" s="4675"/>
      <c r="X494" s="4675"/>
      <c r="Y494" s="4675"/>
      <c r="Z494" s="4675"/>
      <c r="AA494" s="4675"/>
      <c r="AB494" s="4675"/>
      <c r="AC494" s="4675"/>
      <c r="AD494" s="4675"/>
      <c r="AE494" s="4675"/>
      <c r="AF494" s="4675"/>
      <c r="AG494" s="4675"/>
      <c r="AH494" s="4675"/>
      <c r="AI494" s="4675"/>
      <c r="AJ494" s="4675"/>
      <c r="AK494" s="4730"/>
      <c r="AL494" s="4666" t="str">
        <f>IF(E494="","",COUNT($G$482:$AK$482)-AM494)</f>
        <v/>
      </c>
      <c r="AM494" s="4667" t="str">
        <f>IF(E494="","",AR494+AS494)</f>
        <v/>
      </c>
      <c r="AN494" s="4667" t="str">
        <f>IF(E494="","",COUNTIF(G494:AK494,"休"))</f>
        <v/>
      </c>
      <c r="AO494" s="4668" t="str">
        <f>IF(E494="","",IFERROR(ROUND(AN494/AL494,3),""))</f>
        <v/>
      </c>
      <c r="AP494" s="4679"/>
      <c r="AQ494" s="4528"/>
      <c r="AR494" s="4670">
        <f>+COUNTIF(G494:AK494,"－")</f>
        <v>0</v>
      </c>
      <c r="AS494" s="4670">
        <f>+COUNTIF(G494:AK494,"外")</f>
        <v>0</v>
      </c>
    </row>
    <row r="495" spans="1:45" s="4721" customFormat="1">
      <c r="A495" s="1135"/>
      <c r="C495" s="4671"/>
      <c r="D495" s="4682"/>
      <c r="E495" s="4697"/>
      <c r="F495" s="4698"/>
      <c r="G495" s="4757"/>
      <c r="H495" s="4738"/>
      <c r="I495" s="4738"/>
      <c r="J495" s="4738"/>
      <c r="K495" s="4738"/>
      <c r="L495" s="4738"/>
      <c r="M495" s="4738"/>
      <c r="N495" s="4738"/>
      <c r="O495" s="4738"/>
      <c r="P495" s="4738"/>
      <c r="Q495" s="4738"/>
      <c r="R495" s="4738"/>
      <c r="S495" s="4738"/>
      <c r="T495" s="4738"/>
      <c r="U495" s="4738"/>
      <c r="V495" s="4738"/>
      <c r="W495" s="4738"/>
      <c r="X495" s="4738"/>
      <c r="Y495" s="4738"/>
      <c r="Z495" s="4738"/>
      <c r="AA495" s="4738"/>
      <c r="AB495" s="4738"/>
      <c r="AC495" s="4738"/>
      <c r="AD495" s="4738"/>
      <c r="AE495" s="4738"/>
      <c r="AF495" s="4738"/>
      <c r="AG495" s="4738"/>
      <c r="AH495" s="4738"/>
      <c r="AI495" s="4738"/>
      <c r="AJ495" s="4738"/>
      <c r="AK495" s="4758"/>
      <c r="AL495" s="4666" t="str">
        <f>IF(E495="","",COUNT($G$482:$AK$482)-AM495)</f>
        <v/>
      </c>
      <c r="AM495" s="4667" t="str">
        <f>IF(E495="","",AR495+AS495)</f>
        <v/>
      </c>
      <c r="AN495" s="4667" t="str">
        <f>IF(E495="","",COUNTIF(G495:AK495,"休"))</f>
        <v/>
      </c>
      <c r="AO495" s="4668" t="str">
        <f>IF(E495="","",IFERROR(ROUND(AN495/AL495,3),""))</f>
        <v/>
      </c>
      <c r="AP495" s="4679"/>
      <c r="AQ495" s="4528"/>
      <c r="AR495" s="4670">
        <f>+COUNTIF(G495:AK495,"－")</f>
        <v>0</v>
      </c>
      <c r="AS495" s="4670">
        <f>+COUNTIF(G495:AK495,"外")</f>
        <v>0</v>
      </c>
    </row>
    <row r="496" spans="1:45" s="4721" customFormat="1" ht="15">
      <c r="A496" s="1135"/>
      <c r="C496" s="4671"/>
      <c r="D496" s="4660" t="s">
        <v>1915</v>
      </c>
      <c r="E496" s="4651" t="s">
        <v>2046</v>
      </c>
      <c r="F496" s="4700" t="s">
        <v>2019</v>
      </c>
      <c r="G496" s="4653" t="s">
        <v>233</v>
      </c>
      <c r="H496" s="4654" t="s">
        <v>233</v>
      </c>
      <c r="I496" s="4654" t="s">
        <v>233</v>
      </c>
      <c r="J496" s="4654" t="s">
        <v>233</v>
      </c>
      <c r="K496" s="4654" t="s">
        <v>233</v>
      </c>
      <c r="L496" s="4654" t="s">
        <v>233</v>
      </c>
      <c r="M496" s="4654" t="s">
        <v>233</v>
      </c>
      <c r="N496" s="4654" t="s">
        <v>233</v>
      </c>
      <c r="O496" s="4654" t="s">
        <v>233</v>
      </c>
      <c r="P496" s="4654" t="s">
        <v>233</v>
      </c>
      <c r="Q496" s="4654" t="s">
        <v>233</v>
      </c>
      <c r="R496" s="4654" t="s">
        <v>233</v>
      </c>
      <c r="S496" s="4654" t="s">
        <v>233</v>
      </c>
      <c r="T496" s="4654" t="s">
        <v>233</v>
      </c>
      <c r="U496" s="4654" t="s">
        <v>233</v>
      </c>
      <c r="V496" s="4654" t="s">
        <v>233</v>
      </c>
      <c r="W496" s="4654" t="s">
        <v>233</v>
      </c>
      <c r="X496" s="4654" t="s">
        <v>233</v>
      </c>
      <c r="Y496" s="4654" t="s">
        <v>233</v>
      </c>
      <c r="Z496" s="4654" t="s">
        <v>233</v>
      </c>
      <c r="AA496" s="4654" t="s">
        <v>233</v>
      </c>
      <c r="AB496" s="4654" t="s">
        <v>233</v>
      </c>
      <c r="AC496" s="4654" t="s">
        <v>233</v>
      </c>
      <c r="AD496" s="4654" t="s">
        <v>233</v>
      </c>
      <c r="AE496" s="4654" t="s">
        <v>233</v>
      </c>
      <c r="AF496" s="4654" t="s">
        <v>233</v>
      </c>
      <c r="AG496" s="4654" t="s">
        <v>233</v>
      </c>
      <c r="AH496" s="4654" t="s">
        <v>233</v>
      </c>
      <c r="AI496" s="4654" t="s">
        <v>233</v>
      </c>
      <c r="AJ496" s="4654" t="s">
        <v>233</v>
      </c>
      <c r="AK496" s="4754" t="s">
        <v>233</v>
      </c>
      <c r="AL496" s="4692"/>
      <c r="AM496" s="4670"/>
      <c r="AN496" s="4701"/>
      <c r="AO496" s="4694"/>
      <c r="AP496" s="4679"/>
      <c r="AQ496" s="4528"/>
      <c r="AR496" s="4532"/>
      <c r="AS496" s="4532"/>
    </row>
    <row r="497" spans="1:45" s="4721" customFormat="1">
      <c r="A497" s="1135"/>
      <c r="C497" s="4671"/>
      <c r="D497" s="4672"/>
      <c r="E497" s="4702" t="s">
        <v>2031</v>
      </c>
      <c r="F497" s="4662"/>
      <c r="G497" s="4737"/>
      <c r="H497" s="4687"/>
      <c r="I497" s="4687"/>
      <c r="J497" s="4687"/>
      <c r="K497" s="4687"/>
      <c r="L497" s="4687"/>
      <c r="M497" s="4687"/>
      <c r="N497" s="4687"/>
      <c r="O497" s="4687"/>
      <c r="P497" s="4687"/>
      <c r="Q497" s="4687"/>
      <c r="R497" s="4687"/>
      <c r="S497" s="4687"/>
      <c r="T497" s="4687"/>
      <c r="U497" s="4687"/>
      <c r="V497" s="4687"/>
      <c r="W497" s="4687"/>
      <c r="X497" s="4687"/>
      <c r="Y497" s="4687"/>
      <c r="Z497" s="4687"/>
      <c r="AA497" s="4687"/>
      <c r="AB497" s="4687"/>
      <c r="AC497" s="4687"/>
      <c r="AD497" s="4687"/>
      <c r="AE497" s="4687"/>
      <c r="AF497" s="4687"/>
      <c r="AG497" s="4687"/>
      <c r="AH497" s="4687"/>
      <c r="AI497" s="4687"/>
      <c r="AJ497" s="4687"/>
      <c r="AK497" s="4759"/>
      <c r="AL497" s="4666">
        <f>IF(E497="","",COUNT($G$482:$AK$482)-AM497)</f>
        <v>0</v>
      </c>
      <c r="AM497" s="4667">
        <f>IF(E497="","",AR497+AS497)</f>
        <v>0</v>
      </c>
      <c r="AN497" s="4667">
        <f>IF(E497="","",COUNTIF(G497:AK497,"休"))</f>
        <v>0</v>
      </c>
      <c r="AO497" s="4668" t="str">
        <f>IF(E497="","",IFERROR(ROUND(AN497/AL497,3),""))</f>
        <v/>
      </c>
      <c r="AP497" s="4679"/>
      <c r="AQ497" s="4528"/>
      <c r="AR497" s="4670">
        <f>+COUNTIF(G497:AK497,"－")</f>
        <v>0</v>
      </c>
      <c r="AS497" s="4670">
        <f>+COUNTIF(G497:AK497,"外")</f>
        <v>0</v>
      </c>
    </row>
    <row r="498" spans="1:45" s="4721" customFormat="1">
      <c r="A498" s="1135"/>
      <c r="C498" s="4671"/>
      <c r="D498" s="4672"/>
      <c r="E498" s="4528"/>
      <c r="F498" s="4696"/>
      <c r="G498" s="4674"/>
      <c r="H498" s="4675"/>
      <c r="I498" s="4675"/>
      <c r="J498" s="4675"/>
      <c r="K498" s="4675"/>
      <c r="L498" s="4675"/>
      <c r="M498" s="4675"/>
      <c r="N498" s="4675"/>
      <c r="O498" s="4675"/>
      <c r="P498" s="4675"/>
      <c r="Q498" s="4675"/>
      <c r="R498" s="4675"/>
      <c r="S498" s="4675"/>
      <c r="T498" s="4675"/>
      <c r="U498" s="4675"/>
      <c r="V498" s="4675"/>
      <c r="W498" s="4675"/>
      <c r="X498" s="4675"/>
      <c r="Y498" s="4675"/>
      <c r="Z498" s="4675"/>
      <c r="AA498" s="4675"/>
      <c r="AB498" s="4675"/>
      <c r="AC498" s="4675"/>
      <c r="AD498" s="4675"/>
      <c r="AE498" s="4675"/>
      <c r="AF498" s="4675"/>
      <c r="AG498" s="4675"/>
      <c r="AH498" s="4675"/>
      <c r="AI498" s="4675"/>
      <c r="AJ498" s="4675"/>
      <c r="AK498" s="4730"/>
      <c r="AL498" s="4666" t="str">
        <f>IF(E498="","",COUNT($G$482:$AK$482)-AM498)</f>
        <v/>
      </c>
      <c r="AM498" s="4667" t="str">
        <f>IF(E498="","",AR498+AS498)</f>
        <v/>
      </c>
      <c r="AN498" s="4667" t="str">
        <f>IF(E498="","",COUNTIF(G498:AK498,"休"))</f>
        <v/>
      </c>
      <c r="AO498" s="4668" t="str">
        <f>IF(E498="","",IFERROR(ROUND(AN498/AL498,3),""))</f>
        <v/>
      </c>
      <c r="AP498" s="4679"/>
      <c r="AQ498" s="4528"/>
      <c r="AR498" s="4670">
        <f>+COUNTIF(G498:AK498,"－")</f>
        <v>0</v>
      </c>
      <c r="AS498" s="4670">
        <f>+COUNTIF(G498:AK498,"外")</f>
        <v>0</v>
      </c>
    </row>
    <row r="499" spans="1:45" s="4721" customFormat="1">
      <c r="A499" s="1135"/>
      <c r="C499" s="4671"/>
      <c r="D499" s="4672"/>
      <c r="E499" s="4704"/>
      <c r="F499" s="4696"/>
      <c r="G499" s="4674"/>
      <c r="H499" s="4675"/>
      <c r="I499" s="4675"/>
      <c r="J499" s="4675"/>
      <c r="K499" s="4675"/>
      <c r="L499" s="4675"/>
      <c r="M499" s="4675"/>
      <c r="N499" s="4675"/>
      <c r="O499" s="4675"/>
      <c r="P499" s="4675"/>
      <c r="Q499" s="4675"/>
      <c r="R499" s="4675"/>
      <c r="S499" s="4675"/>
      <c r="T499" s="4675"/>
      <c r="U499" s="4675"/>
      <c r="V499" s="4675"/>
      <c r="W499" s="4675"/>
      <c r="X499" s="4675"/>
      <c r="Y499" s="4675"/>
      <c r="Z499" s="4675"/>
      <c r="AA499" s="4675"/>
      <c r="AB499" s="4675"/>
      <c r="AC499" s="4675"/>
      <c r="AD499" s="4675"/>
      <c r="AE499" s="4675"/>
      <c r="AF499" s="4675"/>
      <c r="AG499" s="4675"/>
      <c r="AH499" s="4675"/>
      <c r="AI499" s="4675"/>
      <c r="AJ499" s="4675"/>
      <c r="AK499" s="4730"/>
      <c r="AL499" s="4666" t="str">
        <f>IF(E499="","",COUNT($G$482:$AK$482)-AM499)</f>
        <v/>
      </c>
      <c r="AM499" s="4667" t="str">
        <f>IF(E499="","",AR499+AS499)</f>
        <v/>
      </c>
      <c r="AN499" s="4667" t="str">
        <f>IF(E499="","",COUNTIF(G499:AK499,"休"))</f>
        <v/>
      </c>
      <c r="AO499" s="4668" t="str">
        <f>IF(E499="","",IFERROR(ROUND(AN499/AL499,3),""))</f>
        <v/>
      </c>
      <c r="AP499" s="4679"/>
      <c r="AQ499" s="4528"/>
      <c r="AR499" s="4670">
        <f>+COUNTIF(G499:AK499,"－")</f>
        <v>0</v>
      </c>
      <c r="AS499" s="4670">
        <f>+COUNTIF(G499:AK499,"外")</f>
        <v>0</v>
      </c>
    </row>
    <row r="500" spans="1:45" s="4721" customFormat="1" ht="14.25" thickBot="1">
      <c r="A500" s="1135"/>
      <c r="C500" s="4681"/>
      <c r="D500" s="4682"/>
      <c r="E500" s="4697"/>
      <c r="F500" s="4698"/>
      <c r="G500" s="4757"/>
      <c r="H500" s="4738"/>
      <c r="I500" s="4738"/>
      <c r="J500" s="4738"/>
      <c r="K500" s="4738"/>
      <c r="L500" s="4738"/>
      <c r="M500" s="4738"/>
      <c r="N500" s="4738"/>
      <c r="O500" s="4738"/>
      <c r="P500" s="4738"/>
      <c r="Q500" s="4738"/>
      <c r="R500" s="4738"/>
      <c r="S500" s="4738"/>
      <c r="T500" s="4738"/>
      <c r="U500" s="4738"/>
      <c r="V500" s="4738"/>
      <c r="W500" s="4738"/>
      <c r="X500" s="4738"/>
      <c r="Y500" s="4738"/>
      <c r="Z500" s="4738"/>
      <c r="AA500" s="4738"/>
      <c r="AB500" s="4738"/>
      <c r="AC500" s="4738"/>
      <c r="AD500" s="4738"/>
      <c r="AE500" s="4738"/>
      <c r="AF500" s="4738"/>
      <c r="AG500" s="4738"/>
      <c r="AH500" s="4738"/>
      <c r="AI500" s="4738"/>
      <c r="AJ500" s="4738"/>
      <c r="AK500" s="4758"/>
      <c r="AL500" s="4707" t="str">
        <f>IF(E500="","",COUNT($G$482:$AK$482)-AM500)</f>
        <v/>
      </c>
      <c r="AM500" s="4689" t="str">
        <f>IF(E500="","",AR500+AS500)</f>
        <v/>
      </c>
      <c r="AN500" s="4689" t="str">
        <f>IF(E500="","",COUNTIF(G500:AK500,"休"))</f>
        <v/>
      </c>
      <c r="AO500" s="4668" t="str">
        <f>IF(E500="","",IFERROR(ROUND(AN500/AL500,3),""))</f>
        <v/>
      </c>
      <c r="AP500" s="4709"/>
      <c r="AQ500" s="4528"/>
      <c r="AR500" s="4670">
        <f>+COUNTIF(G500:AK500,"－")</f>
        <v>0</v>
      </c>
      <c r="AS500" s="4670">
        <f>+COUNTIF(G500:AK500,"外")</f>
        <v>0</v>
      </c>
    </row>
    <row r="501" spans="1:45" s="4721" customFormat="1" ht="14.25" thickBot="1">
      <c r="A501" s="1135"/>
      <c r="C501" s="4710"/>
      <c r="D501" s="4711"/>
      <c r="E501" s="4704"/>
      <c r="F501" s="4623"/>
      <c r="G501" s="4665"/>
      <c r="H501" s="4665"/>
      <c r="I501" s="4665"/>
      <c r="J501" s="4665"/>
      <c r="K501" s="4665"/>
      <c r="L501" s="4665"/>
      <c r="M501" s="4665"/>
      <c r="N501" s="4665"/>
      <c r="O501" s="4665"/>
      <c r="P501" s="4665"/>
      <c r="Q501" s="4665"/>
      <c r="R501" s="4665"/>
      <c r="S501" s="4665"/>
      <c r="T501" s="4665"/>
      <c r="U501" s="4665"/>
      <c r="V501" s="4665"/>
      <c r="W501" s="4665"/>
      <c r="X501" s="4665"/>
      <c r="Y501" s="4665"/>
      <c r="Z501" s="4665"/>
      <c r="AA501" s="4665"/>
      <c r="AB501" s="4665"/>
      <c r="AC501" s="4665"/>
      <c r="AD501" s="4665"/>
      <c r="AE501" s="4665"/>
      <c r="AF501" s="4665"/>
      <c r="AG501" s="4665"/>
      <c r="AH501" s="4665"/>
      <c r="AI501" s="4665"/>
      <c r="AJ501" s="4665"/>
      <c r="AK501" s="4665"/>
      <c r="AL501" s="4712"/>
      <c r="AM501" s="4713"/>
      <c r="AN501" s="4713"/>
      <c r="AO501" s="4714" t="s">
        <v>2018</v>
      </c>
      <c r="AP501" s="4715" t="e">
        <f>IF(AP485&gt;=0.285,"OK","NG")</f>
        <v>#DIV/0!</v>
      </c>
      <c r="AQ501" s="4528"/>
      <c r="AR501" s="4713"/>
      <c r="AS501" s="4713"/>
    </row>
    <row r="503" spans="1:45" hidden="1">
      <c r="G503" s="4529" t="e">
        <f>YEAR(G506)</f>
        <v>#VALUE!</v>
      </c>
      <c r="H503" s="4529" t="e">
        <f>MONTH(G506)</f>
        <v>#VALUE!</v>
      </c>
    </row>
    <row r="504" spans="1:45">
      <c r="C504" s="4624"/>
      <c r="D504" s="4625"/>
      <c r="E504" s="4626"/>
      <c r="F504" s="4717" t="s">
        <v>2022</v>
      </c>
      <c r="G504" s="4628" t="e">
        <f>G506</f>
        <v>#VALUE!</v>
      </c>
      <c r="H504" s="4629"/>
      <c r="I504" s="4629"/>
      <c r="J504" s="4629"/>
      <c r="K504" s="4629"/>
      <c r="L504" s="4629"/>
      <c r="M504" s="4629"/>
      <c r="N504" s="4629"/>
      <c r="O504" s="4629"/>
      <c r="P504" s="4629"/>
      <c r="Q504" s="4629"/>
      <c r="R504" s="4629"/>
      <c r="S504" s="4629"/>
      <c r="T504" s="4629"/>
      <c r="U504" s="4629"/>
      <c r="V504" s="4629"/>
      <c r="W504" s="4629"/>
      <c r="X504" s="4629"/>
      <c r="Y504" s="4629"/>
      <c r="Z504" s="4629"/>
      <c r="AA504" s="4629"/>
      <c r="AB504" s="4629"/>
      <c r="AC504" s="4629"/>
      <c r="AD504" s="4629"/>
      <c r="AE504" s="4629"/>
      <c r="AF504" s="4629"/>
      <c r="AG504" s="4629"/>
      <c r="AH504" s="4629"/>
      <c r="AI504" s="4629"/>
      <c r="AJ504" s="4629"/>
      <c r="AK504" s="4629"/>
      <c r="AL504" s="4739" t="s">
        <v>2045</v>
      </c>
      <c r="AM504" s="4740" t="s">
        <v>2044</v>
      </c>
      <c r="AN504" s="4741" t="s">
        <v>1920</v>
      </c>
      <c r="AO504" s="4553" t="s">
        <v>2043</v>
      </c>
      <c r="AP504" s="4551" t="s">
        <v>2042</v>
      </c>
      <c r="AR504" s="4631" t="s">
        <v>2077</v>
      </c>
      <c r="AS504" s="4631" t="s">
        <v>1951</v>
      </c>
    </row>
    <row r="505" spans="1:45" hidden="1">
      <c r="C505" s="4632"/>
      <c r="D505" s="4633"/>
      <c r="E505" s="4634"/>
      <c r="F505" s="4718"/>
      <c r="G505" s="4640" t="e">
        <f>DATE($G503,$H503,1)</f>
        <v>#VALUE!</v>
      </c>
      <c r="H505" s="4640" t="e">
        <f t="shared" ref="H505:AK505" si="184">G505+1</f>
        <v>#VALUE!</v>
      </c>
      <c r="I505" s="4640" t="e">
        <f t="shared" si="184"/>
        <v>#VALUE!</v>
      </c>
      <c r="J505" s="4640" t="e">
        <f t="shared" si="184"/>
        <v>#VALUE!</v>
      </c>
      <c r="K505" s="4640" t="e">
        <f t="shared" si="184"/>
        <v>#VALUE!</v>
      </c>
      <c r="L505" s="4640" t="e">
        <f t="shared" si="184"/>
        <v>#VALUE!</v>
      </c>
      <c r="M505" s="4640" t="e">
        <f t="shared" si="184"/>
        <v>#VALUE!</v>
      </c>
      <c r="N505" s="4640" t="e">
        <f t="shared" si="184"/>
        <v>#VALUE!</v>
      </c>
      <c r="O505" s="4640" t="e">
        <f t="shared" si="184"/>
        <v>#VALUE!</v>
      </c>
      <c r="P505" s="4640" t="e">
        <f t="shared" si="184"/>
        <v>#VALUE!</v>
      </c>
      <c r="Q505" s="4640" t="e">
        <f t="shared" si="184"/>
        <v>#VALUE!</v>
      </c>
      <c r="R505" s="4640" t="e">
        <f t="shared" si="184"/>
        <v>#VALUE!</v>
      </c>
      <c r="S505" s="4640" t="e">
        <f t="shared" si="184"/>
        <v>#VALUE!</v>
      </c>
      <c r="T505" s="4640" t="e">
        <f t="shared" si="184"/>
        <v>#VALUE!</v>
      </c>
      <c r="U505" s="4640" t="e">
        <f t="shared" si="184"/>
        <v>#VALUE!</v>
      </c>
      <c r="V505" s="4640" t="e">
        <f t="shared" si="184"/>
        <v>#VALUE!</v>
      </c>
      <c r="W505" s="4640" t="e">
        <f t="shared" si="184"/>
        <v>#VALUE!</v>
      </c>
      <c r="X505" s="4640" t="e">
        <f t="shared" si="184"/>
        <v>#VALUE!</v>
      </c>
      <c r="Y505" s="4640" t="e">
        <f t="shared" si="184"/>
        <v>#VALUE!</v>
      </c>
      <c r="Z505" s="4640" t="e">
        <f t="shared" si="184"/>
        <v>#VALUE!</v>
      </c>
      <c r="AA505" s="4640" t="e">
        <f t="shared" si="184"/>
        <v>#VALUE!</v>
      </c>
      <c r="AB505" s="4640" t="e">
        <f t="shared" si="184"/>
        <v>#VALUE!</v>
      </c>
      <c r="AC505" s="4640" t="e">
        <f t="shared" si="184"/>
        <v>#VALUE!</v>
      </c>
      <c r="AD505" s="4640" t="e">
        <f t="shared" si="184"/>
        <v>#VALUE!</v>
      </c>
      <c r="AE505" s="4640" t="e">
        <f t="shared" si="184"/>
        <v>#VALUE!</v>
      </c>
      <c r="AF505" s="4640" t="e">
        <f t="shared" si="184"/>
        <v>#VALUE!</v>
      </c>
      <c r="AG505" s="4640" t="e">
        <f t="shared" si="184"/>
        <v>#VALUE!</v>
      </c>
      <c r="AH505" s="4640" t="e">
        <f t="shared" si="184"/>
        <v>#VALUE!</v>
      </c>
      <c r="AI505" s="4640" t="e">
        <f t="shared" si="184"/>
        <v>#VALUE!</v>
      </c>
      <c r="AJ505" s="4640" t="e">
        <f t="shared" si="184"/>
        <v>#VALUE!</v>
      </c>
      <c r="AK505" s="4640" t="e">
        <f t="shared" si="184"/>
        <v>#VALUE!</v>
      </c>
      <c r="AL505" s="4742"/>
      <c r="AM505" s="4743"/>
      <c r="AN505" s="4744"/>
      <c r="AO505" s="4553"/>
      <c r="AP505" s="4551"/>
      <c r="AR505" s="4631"/>
      <c r="AS505" s="4631"/>
    </row>
    <row r="506" spans="1:45">
      <c r="C506" s="4632"/>
      <c r="D506" s="4633"/>
      <c r="E506" s="4634"/>
      <c r="F506" s="4719" t="s">
        <v>1655</v>
      </c>
      <c r="G506" s="4720" t="e">
        <f>IF(EDATE(G481,1)&gt;$G$7,"",EDATE(G481,1))</f>
        <v>#VALUE!</v>
      </c>
      <c r="H506" s="4640" t="e">
        <f t="shared" ref="H506:AK506" si="185">IF(H505&gt;$G$7,"",IF(G506=EOMONTH(DATE($G503,$H503,1),0),"",IF(G506="","",G506+1)))</f>
        <v>#VALUE!</v>
      </c>
      <c r="I506" s="4640" t="e">
        <f t="shared" si="185"/>
        <v>#VALUE!</v>
      </c>
      <c r="J506" s="4640" t="e">
        <f t="shared" si="185"/>
        <v>#VALUE!</v>
      </c>
      <c r="K506" s="4640" t="e">
        <f t="shared" si="185"/>
        <v>#VALUE!</v>
      </c>
      <c r="L506" s="4640" t="e">
        <f t="shared" si="185"/>
        <v>#VALUE!</v>
      </c>
      <c r="M506" s="4640" t="e">
        <f t="shared" si="185"/>
        <v>#VALUE!</v>
      </c>
      <c r="N506" s="4640" t="e">
        <f t="shared" si="185"/>
        <v>#VALUE!</v>
      </c>
      <c r="O506" s="4640" t="e">
        <f t="shared" si="185"/>
        <v>#VALUE!</v>
      </c>
      <c r="P506" s="4640" t="e">
        <f t="shared" si="185"/>
        <v>#VALUE!</v>
      </c>
      <c r="Q506" s="4640" t="e">
        <f t="shared" si="185"/>
        <v>#VALUE!</v>
      </c>
      <c r="R506" s="4640" t="e">
        <f t="shared" si="185"/>
        <v>#VALUE!</v>
      </c>
      <c r="S506" s="4640" t="e">
        <f t="shared" si="185"/>
        <v>#VALUE!</v>
      </c>
      <c r="T506" s="4640" t="e">
        <f t="shared" si="185"/>
        <v>#VALUE!</v>
      </c>
      <c r="U506" s="4640" t="e">
        <f t="shared" si="185"/>
        <v>#VALUE!</v>
      </c>
      <c r="V506" s="4640" t="e">
        <f t="shared" si="185"/>
        <v>#VALUE!</v>
      </c>
      <c r="W506" s="4640" t="e">
        <f t="shared" si="185"/>
        <v>#VALUE!</v>
      </c>
      <c r="X506" s="4640" t="e">
        <f t="shared" si="185"/>
        <v>#VALUE!</v>
      </c>
      <c r="Y506" s="4640" t="e">
        <f t="shared" si="185"/>
        <v>#VALUE!</v>
      </c>
      <c r="Z506" s="4640" t="e">
        <f t="shared" si="185"/>
        <v>#VALUE!</v>
      </c>
      <c r="AA506" s="4640" t="e">
        <f t="shared" si="185"/>
        <v>#VALUE!</v>
      </c>
      <c r="AB506" s="4640" t="e">
        <f t="shared" si="185"/>
        <v>#VALUE!</v>
      </c>
      <c r="AC506" s="4640" t="e">
        <f t="shared" si="185"/>
        <v>#VALUE!</v>
      </c>
      <c r="AD506" s="4640" t="e">
        <f t="shared" si="185"/>
        <v>#VALUE!</v>
      </c>
      <c r="AE506" s="4640" t="e">
        <f t="shared" si="185"/>
        <v>#VALUE!</v>
      </c>
      <c r="AF506" s="4640" t="e">
        <f t="shared" si="185"/>
        <v>#VALUE!</v>
      </c>
      <c r="AG506" s="4640" t="e">
        <f t="shared" si="185"/>
        <v>#VALUE!</v>
      </c>
      <c r="AH506" s="4640" t="e">
        <f t="shared" si="185"/>
        <v>#VALUE!</v>
      </c>
      <c r="AI506" s="4640" t="e">
        <f t="shared" si="185"/>
        <v>#VALUE!</v>
      </c>
      <c r="AJ506" s="4640" t="e">
        <f t="shared" si="185"/>
        <v>#VALUE!</v>
      </c>
      <c r="AK506" s="4640" t="e">
        <f t="shared" si="185"/>
        <v>#VALUE!</v>
      </c>
      <c r="AL506" s="4742"/>
      <c r="AM506" s="4743"/>
      <c r="AN506" s="4744"/>
      <c r="AO506" s="4553"/>
      <c r="AP506" s="4551"/>
      <c r="AR506" s="4631"/>
      <c r="AS506" s="4631"/>
    </row>
    <row r="507" spans="1:45" s="4721" customFormat="1">
      <c r="A507" s="1135"/>
      <c r="C507" s="4642"/>
      <c r="D507" s="4643"/>
      <c r="E507" s="4644"/>
      <c r="F507" s="4722" t="s">
        <v>1905</v>
      </c>
      <c r="G507" s="4723" t="str">
        <f t="shared" ref="G507:AK507" si="186">IFERROR(TEXT(WEEKDAY(+G506),"aaa"),"")</f>
        <v/>
      </c>
      <c r="H507" s="4723" t="str">
        <f t="shared" si="186"/>
        <v/>
      </c>
      <c r="I507" s="4723" t="str">
        <f t="shared" si="186"/>
        <v/>
      </c>
      <c r="J507" s="4723" t="str">
        <f t="shared" si="186"/>
        <v/>
      </c>
      <c r="K507" s="4723" t="str">
        <f t="shared" si="186"/>
        <v/>
      </c>
      <c r="L507" s="4723" t="str">
        <f t="shared" si="186"/>
        <v/>
      </c>
      <c r="M507" s="4723" t="str">
        <f t="shared" si="186"/>
        <v/>
      </c>
      <c r="N507" s="4723" t="str">
        <f t="shared" si="186"/>
        <v/>
      </c>
      <c r="O507" s="4723" t="str">
        <f t="shared" si="186"/>
        <v/>
      </c>
      <c r="P507" s="4723" t="str">
        <f t="shared" si="186"/>
        <v/>
      </c>
      <c r="Q507" s="4723" t="str">
        <f t="shared" si="186"/>
        <v/>
      </c>
      <c r="R507" s="4723" t="str">
        <f t="shared" si="186"/>
        <v/>
      </c>
      <c r="S507" s="4723" t="str">
        <f t="shared" si="186"/>
        <v/>
      </c>
      <c r="T507" s="4723" t="str">
        <f t="shared" si="186"/>
        <v/>
      </c>
      <c r="U507" s="4723" t="str">
        <f t="shared" si="186"/>
        <v/>
      </c>
      <c r="V507" s="4723" t="str">
        <f t="shared" si="186"/>
        <v/>
      </c>
      <c r="W507" s="4723" t="str">
        <f t="shared" si="186"/>
        <v/>
      </c>
      <c r="X507" s="4723" t="str">
        <f t="shared" si="186"/>
        <v/>
      </c>
      <c r="Y507" s="4723" t="str">
        <f t="shared" si="186"/>
        <v/>
      </c>
      <c r="Z507" s="4723" t="str">
        <f t="shared" si="186"/>
        <v/>
      </c>
      <c r="AA507" s="4723" t="str">
        <f t="shared" si="186"/>
        <v/>
      </c>
      <c r="AB507" s="4723" t="str">
        <f t="shared" si="186"/>
        <v/>
      </c>
      <c r="AC507" s="4723" t="str">
        <f t="shared" si="186"/>
        <v/>
      </c>
      <c r="AD507" s="4723" t="str">
        <f t="shared" si="186"/>
        <v/>
      </c>
      <c r="AE507" s="4723" t="str">
        <f t="shared" si="186"/>
        <v/>
      </c>
      <c r="AF507" s="4723" t="str">
        <f t="shared" si="186"/>
        <v/>
      </c>
      <c r="AG507" s="4723" t="str">
        <f t="shared" si="186"/>
        <v/>
      </c>
      <c r="AH507" s="4723" t="str">
        <f t="shared" si="186"/>
        <v/>
      </c>
      <c r="AI507" s="4723" t="str">
        <f t="shared" si="186"/>
        <v/>
      </c>
      <c r="AJ507" s="4723" t="str">
        <f t="shared" si="186"/>
        <v/>
      </c>
      <c r="AK507" s="4723" t="str">
        <f t="shared" si="186"/>
        <v/>
      </c>
      <c r="AL507" s="4742"/>
      <c r="AM507" s="4743"/>
      <c r="AN507" s="4744"/>
      <c r="AO507" s="4553"/>
      <c r="AP507" s="4551"/>
      <c r="AQ507" s="4528"/>
      <c r="AR507" s="4631"/>
      <c r="AS507" s="4631"/>
    </row>
    <row r="508" spans="1:45" s="4721" customFormat="1" ht="21" customHeight="1">
      <c r="A508" s="1135"/>
      <c r="C508" s="4724" t="s">
        <v>2041</v>
      </c>
      <c r="D508" s="4725" t="s">
        <v>2050</v>
      </c>
      <c r="E508" s="4651" t="s">
        <v>2032</v>
      </c>
      <c r="F508" s="4652" t="s">
        <v>2019</v>
      </c>
      <c r="G508" s="4653" t="s">
        <v>233</v>
      </c>
      <c r="H508" s="4654" t="s">
        <v>233</v>
      </c>
      <c r="I508" s="4654" t="s">
        <v>233</v>
      </c>
      <c r="J508" s="4654" t="s">
        <v>233</v>
      </c>
      <c r="K508" s="4654" t="s">
        <v>233</v>
      </c>
      <c r="L508" s="4654" t="s">
        <v>233</v>
      </c>
      <c r="M508" s="4654" t="s">
        <v>233</v>
      </c>
      <c r="N508" s="4654" t="s">
        <v>233</v>
      </c>
      <c r="O508" s="4654" t="s">
        <v>233</v>
      </c>
      <c r="P508" s="4654" t="s">
        <v>233</v>
      </c>
      <c r="Q508" s="4654" t="s">
        <v>233</v>
      </c>
      <c r="R508" s="4654" t="s">
        <v>233</v>
      </c>
      <c r="S508" s="4654" t="s">
        <v>233</v>
      </c>
      <c r="T508" s="4654" t="s">
        <v>233</v>
      </c>
      <c r="U508" s="4654" t="s">
        <v>233</v>
      </c>
      <c r="V508" s="4654" t="s">
        <v>233</v>
      </c>
      <c r="W508" s="4654" t="s">
        <v>233</v>
      </c>
      <c r="X508" s="4654" t="s">
        <v>233</v>
      </c>
      <c r="Y508" s="4654" t="s">
        <v>233</v>
      </c>
      <c r="Z508" s="4654" t="s">
        <v>233</v>
      </c>
      <c r="AA508" s="4654" t="s">
        <v>233</v>
      </c>
      <c r="AB508" s="4654" t="s">
        <v>233</v>
      </c>
      <c r="AC508" s="4654" t="s">
        <v>233</v>
      </c>
      <c r="AD508" s="4654" t="s">
        <v>233</v>
      </c>
      <c r="AE508" s="4654" t="s">
        <v>233</v>
      </c>
      <c r="AF508" s="4654" t="s">
        <v>233</v>
      </c>
      <c r="AG508" s="4654" t="s">
        <v>233</v>
      </c>
      <c r="AH508" s="4654" t="s">
        <v>233</v>
      </c>
      <c r="AI508" s="4654" t="s">
        <v>233</v>
      </c>
      <c r="AJ508" s="4654" t="s">
        <v>233</v>
      </c>
      <c r="AK508" s="4754" t="s">
        <v>233</v>
      </c>
      <c r="AL508" s="4745"/>
      <c r="AM508" s="4746"/>
      <c r="AN508" s="4747"/>
      <c r="AO508" s="4656" t="s">
        <v>1948</v>
      </c>
      <c r="AP508" s="4655" t="s">
        <v>1949</v>
      </c>
      <c r="AQ508" s="4528"/>
      <c r="AR508" s="4657"/>
      <c r="AS508" s="4657"/>
    </row>
    <row r="509" spans="1:45" s="4721" customFormat="1" ht="13.5" customHeight="1">
      <c r="A509" s="1135"/>
      <c r="C509" s="4659" t="s">
        <v>1919</v>
      </c>
      <c r="D509" s="4660" t="s">
        <v>1918</v>
      </c>
      <c r="E509" s="4661" t="s">
        <v>2033</v>
      </c>
      <c r="F509" s="4662"/>
      <c r="G509" s="4755"/>
      <c r="H509" s="4733"/>
      <c r="I509" s="4733"/>
      <c r="J509" s="4733"/>
      <c r="K509" s="4733"/>
      <c r="L509" s="4733"/>
      <c r="M509" s="4733"/>
      <c r="N509" s="4733"/>
      <c r="O509" s="4733"/>
      <c r="P509" s="4733"/>
      <c r="Q509" s="4733"/>
      <c r="R509" s="4733"/>
      <c r="S509" s="4733"/>
      <c r="T509" s="4733"/>
      <c r="U509" s="4733"/>
      <c r="V509" s="4733"/>
      <c r="W509" s="4733"/>
      <c r="X509" s="4733"/>
      <c r="Y509" s="4733"/>
      <c r="Z509" s="4733"/>
      <c r="AA509" s="4733"/>
      <c r="AB509" s="4733"/>
      <c r="AC509" s="4733"/>
      <c r="AD509" s="4733"/>
      <c r="AE509" s="4733"/>
      <c r="AF509" s="4733"/>
      <c r="AG509" s="4733"/>
      <c r="AH509" s="4733"/>
      <c r="AI509" s="4733"/>
      <c r="AJ509" s="4733"/>
      <c r="AK509" s="4756"/>
      <c r="AL509" s="4666">
        <f t="shared" ref="AL509:AL514" si="187">IF(E509="","",COUNT($G$506:$AK$506)-AM509)</f>
        <v>0</v>
      </c>
      <c r="AM509" s="4667">
        <f t="shared" ref="AM509:AM514" si="188">IF(E509="","",AR509+AS509)</f>
        <v>0</v>
      </c>
      <c r="AN509" s="4667">
        <f t="shared" ref="AN509:AN514" si="189">IF(E509="","",COUNTIF(G509:AK509,"休"))</f>
        <v>0</v>
      </c>
      <c r="AO509" s="4668" t="str">
        <f t="shared" ref="AO509:AO514" si="190">IF(E509="","",IFERROR(ROUND(AN509/AL509,3),""))</f>
        <v/>
      </c>
      <c r="AP509" s="4669" t="e">
        <f>ROUND(AVERAGE(AO509:AO524),3)</f>
        <v>#DIV/0!</v>
      </c>
      <c r="AQ509" s="4528"/>
      <c r="AR509" s="4670">
        <f t="shared" ref="AR509:AR514" si="191">+COUNTIF(G509:AK509,"－")</f>
        <v>0</v>
      </c>
      <c r="AS509" s="4670">
        <f t="shared" ref="AS509:AS514" si="192">+COUNTIF(G509:AK509,"外")</f>
        <v>0</v>
      </c>
    </row>
    <row r="510" spans="1:45" s="4721" customFormat="1" ht="13.5" customHeight="1">
      <c r="A510" s="1135"/>
      <c r="C510" s="4671"/>
      <c r="D510" s="4672"/>
      <c r="E510" s="4673" t="s">
        <v>2031</v>
      </c>
      <c r="F510" s="4662"/>
      <c r="G510" s="4674"/>
      <c r="H510" s="4675"/>
      <c r="I510" s="4675"/>
      <c r="J510" s="4675"/>
      <c r="K510" s="4675"/>
      <c r="L510" s="4675"/>
      <c r="M510" s="4675"/>
      <c r="N510" s="4675"/>
      <c r="O510" s="4675"/>
      <c r="P510" s="4675"/>
      <c r="Q510" s="4675"/>
      <c r="R510" s="4675"/>
      <c r="S510" s="4675"/>
      <c r="T510" s="4675"/>
      <c r="U510" s="4675"/>
      <c r="V510" s="4675"/>
      <c r="W510" s="4675"/>
      <c r="X510" s="4675"/>
      <c r="Y510" s="4675"/>
      <c r="Z510" s="4675"/>
      <c r="AA510" s="4675"/>
      <c r="AB510" s="4675"/>
      <c r="AC510" s="4675"/>
      <c r="AD510" s="4675"/>
      <c r="AE510" s="4675"/>
      <c r="AF510" s="4675"/>
      <c r="AG510" s="4675"/>
      <c r="AH510" s="4675"/>
      <c r="AI510" s="4675"/>
      <c r="AJ510" s="4675"/>
      <c r="AK510" s="4730"/>
      <c r="AL510" s="4666">
        <f t="shared" si="187"/>
        <v>0</v>
      </c>
      <c r="AM510" s="4667">
        <f t="shared" si="188"/>
        <v>0</v>
      </c>
      <c r="AN510" s="4667">
        <f t="shared" si="189"/>
        <v>0</v>
      </c>
      <c r="AO510" s="4668" t="str">
        <f t="shared" si="190"/>
        <v/>
      </c>
      <c r="AP510" s="4679"/>
      <c r="AQ510" s="4528"/>
      <c r="AR510" s="4670">
        <f t="shared" si="191"/>
        <v>0</v>
      </c>
      <c r="AS510" s="4670">
        <f t="shared" si="192"/>
        <v>0</v>
      </c>
    </row>
    <row r="511" spans="1:45" s="4721" customFormat="1">
      <c r="A511" s="1135"/>
      <c r="C511" s="4671"/>
      <c r="D511" s="4672"/>
      <c r="E511" s="4673" t="s">
        <v>2038</v>
      </c>
      <c r="F511" s="4662"/>
      <c r="G511" s="4674"/>
      <c r="H511" s="4675"/>
      <c r="I511" s="4675"/>
      <c r="J511" s="4675"/>
      <c r="K511" s="4675"/>
      <c r="L511" s="4675"/>
      <c r="M511" s="4675"/>
      <c r="N511" s="4675"/>
      <c r="O511" s="4675"/>
      <c r="P511" s="4675"/>
      <c r="Q511" s="4675"/>
      <c r="R511" s="4675"/>
      <c r="S511" s="4675"/>
      <c r="T511" s="4675"/>
      <c r="U511" s="4675"/>
      <c r="V511" s="4675"/>
      <c r="W511" s="4675"/>
      <c r="X511" s="4675"/>
      <c r="Y511" s="4675"/>
      <c r="Z511" s="4675"/>
      <c r="AA511" s="4675"/>
      <c r="AB511" s="4675"/>
      <c r="AC511" s="4675"/>
      <c r="AD511" s="4675"/>
      <c r="AE511" s="4675"/>
      <c r="AF511" s="4675"/>
      <c r="AG511" s="4675"/>
      <c r="AH511" s="4675"/>
      <c r="AI511" s="4675"/>
      <c r="AJ511" s="4675"/>
      <c r="AK511" s="4730"/>
      <c r="AL511" s="4666">
        <f t="shared" si="187"/>
        <v>0</v>
      </c>
      <c r="AM511" s="4667">
        <f t="shared" si="188"/>
        <v>0</v>
      </c>
      <c r="AN511" s="4667">
        <f t="shared" si="189"/>
        <v>0</v>
      </c>
      <c r="AO511" s="4668" t="str">
        <f t="shared" si="190"/>
        <v/>
      </c>
      <c r="AP511" s="4679"/>
      <c r="AQ511" s="4528"/>
      <c r="AR511" s="4670">
        <f t="shared" si="191"/>
        <v>0</v>
      </c>
      <c r="AS511" s="4670">
        <f t="shared" si="192"/>
        <v>0</v>
      </c>
    </row>
    <row r="512" spans="1:45" s="4721" customFormat="1">
      <c r="A512" s="1135"/>
      <c r="C512" s="4671"/>
      <c r="D512" s="4672"/>
      <c r="E512" s="4673" t="s">
        <v>2037</v>
      </c>
      <c r="F512" s="4680"/>
      <c r="G512" s="4674"/>
      <c r="H512" s="4675"/>
      <c r="I512" s="4675"/>
      <c r="J512" s="4675"/>
      <c r="K512" s="4675"/>
      <c r="L512" s="4675"/>
      <c r="M512" s="4675"/>
      <c r="N512" s="4675"/>
      <c r="O512" s="4675"/>
      <c r="P512" s="4675"/>
      <c r="Q512" s="4675"/>
      <c r="R512" s="4675"/>
      <c r="S512" s="4675"/>
      <c r="T512" s="4675"/>
      <c r="U512" s="4675"/>
      <c r="V512" s="4675"/>
      <c r="W512" s="4675"/>
      <c r="X512" s="4675"/>
      <c r="Y512" s="4675"/>
      <c r="Z512" s="4675"/>
      <c r="AA512" s="4675"/>
      <c r="AB512" s="4675"/>
      <c r="AC512" s="4675"/>
      <c r="AD512" s="4675"/>
      <c r="AE512" s="4675"/>
      <c r="AF512" s="4675"/>
      <c r="AG512" s="4675"/>
      <c r="AH512" s="4675"/>
      <c r="AI512" s="4675"/>
      <c r="AJ512" s="4675"/>
      <c r="AK512" s="4730"/>
      <c r="AL512" s="4666">
        <f t="shared" si="187"/>
        <v>0</v>
      </c>
      <c r="AM512" s="4667">
        <f t="shared" si="188"/>
        <v>0</v>
      </c>
      <c r="AN512" s="4667">
        <f t="shared" si="189"/>
        <v>0</v>
      </c>
      <c r="AO512" s="4668" t="str">
        <f t="shared" si="190"/>
        <v/>
      </c>
      <c r="AP512" s="4679"/>
      <c r="AQ512" s="4528"/>
      <c r="AR512" s="4670">
        <f t="shared" si="191"/>
        <v>0</v>
      </c>
      <c r="AS512" s="4670">
        <f t="shared" si="192"/>
        <v>0</v>
      </c>
    </row>
    <row r="513" spans="1:45" s="4721" customFormat="1">
      <c r="A513" s="1135"/>
      <c r="C513" s="4671"/>
      <c r="D513" s="4672"/>
      <c r="E513" s="4673" t="s">
        <v>2036</v>
      </c>
      <c r="F513" s="4662"/>
      <c r="G513" s="4674"/>
      <c r="H513" s="4675"/>
      <c r="I513" s="4675"/>
      <c r="J513" s="4675"/>
      <c r="K513" s="4675"/>
      <c r="L513" s="4675"/>
      <c r="M513" s="4675"/>
      <c r="N513" s="4675"/>
      <c r="O513" s="4675"/>
      <c r="P513" s="4675"/>
      <c r="Q513" s="4675"/>
      <c r="R513" s="4675"/>
      <c r="S513" s="4675"/>
      <c r="T513" s="4675"/>
      <c r="U513" s="4675"/>
      <c r="V513" s="4675"/>
      <c r="W513" s="4675"/>
      <c r="X513" s="4675"/>
      <c r="Y513" s="4675"/>
      <c r="Z513" s="4675"/>
      <c r="AA513" s="4675"/>
      <c r="AB513" s="4675"/>
      <c r="AC513" s="4675"/>
      <c r="AD513" s="4675"/>
      <c r="AE513" s="4675"/>
      <c r="AF513" s="4675"/>
      <c r="AG513" s="4675"/>
      <c r="AH513" s="4675"/>
      <c r="AI513" s="4675"/>
      <c r="AJ513" s="4675"/>
      <c r="AK513" s="4730"/>
      <c r="AL513" s="4666">
        <f t="shared" si="187"/>
        <v>0</v>
      </c>
      <c r="AM513" s="4667">
        <f t="shared" si="188"/>
        <v>0</v>
      </c>
      <c r="AN513" s="4667">
        <f t="shared" si="189"/>
        <v>0</v>
      </c>
      <c r="AO513" s="4668" t="str">
        <f t="shared" si="190"/>
        <v/>
      </c>
      <c r="AP513" s="4679"/>
      <c r="AQ513" s="4528"/>
      <c r="AR513" s="4670">
        <f t="shared" si="191"/>
        <v>0</v>
      </c>
      <c r="AS513" s="4670">
        <f t="shared" si="192"/>
        <v>0</v>
      </c>
    </row>
    <row r="514" spans="1:45" s="4721" customFormat="1">
      <c r="A514" s="1135"/>
      <c r="C514" s="4681"/>
      <c r="D514" s="4682"/>
      <c r="E514" s="4683">
        <f>F$29</f>
        <v>0</v>
      </c>
      <c r="F514" s="4684"/>
      <c r="G514" s="4757"/>
      <c r="H514" s="4738"/>
      <c r="I514" s="4738"/>
      <c r="J514" s="4738"/>
      <c r="K514" s="4738"/>
      <c r="L514" s="4738"/>
      <c r="M514" s="4738"/>
      <c r="N514" s="4738"/>
      <c r="O514" s="4738"/>
      <c r="P514" s="4738"/>
      <c r="Q514" s="4738"/>
      <c r="R514" s="4738"/>
      <c r="S514" s="4738"/>
      <c r="T514" s="4738"/>
      <c r="U514" s="4738"/>
      <c r="V514" s="4738"/>
      <c r="W514" s="4738"/>
      <c r="X514" s="4738"/>
      <c r="Y514" s="4738"/>
      <c r="Z514" s="4738"/>
      <c r="AA514" s="4738"/>
      <c r="AB514" s="4738"/>
      <c r="AC514" s="4738"/>
      <c r="AD514" s="4738"/>
      <c r="AE514" s="4738"/>
      <c r="AF514" s="4738"/>
      <c r="AG514" s="4738"/>
      <c r="AH514" s="4738"/>
      <c r="AI514" s="4738"/>
      <c r="AJ514" s="4738"/>
      <c r="AK514" s="4758"/>
      <c r="AL514" s="4666">
        <f t="shared" si="187"/>
        <v>0</v>
      </c>
      <c r="AM514" s="4667">
        <f t="shared" si="188"/>
        <v>0</v>
      </c>
      <c r="AN514" s="4689">
        <f t="shared" si="189"/>
        <v>0</v>
      </c>
      <c r="AO514" s="4668" t="str">
        <f t="shared" si="190"/>
        <v/>
      </c>
      <c r="AP514" s="4679"/>
      <c r="AQ514" s="4528"/>
      <c r="AR514" s="4670">
        <f t="shared" si="191"/>
        <v>0</v>
      </c>
      <c r="AS514" s="4670">
        <f t="shared" si="192"/>
        <v>0</v>
      </c>
    </row>
    <row r="515" spans="1:45" s="4721" customFormat="1" ht="15">
      <c r="A515" s="1135"/>
      <c r="C515" s="4659" t="s">
        <v>1917</v>
      </c>
      <c r="D515" s="4660" t="s">
        <v>1916</v>
      </c>
      <c r="E515" s="4651" t="s">
        <v>2032</v>
      </c>
      <c r="F515" s="4690" t="s">
        <v>2019</v>
      </c>
      <c r="G515" s="4653" t="s">
        <v>1921</v>
      </c>
      <c r="H515" s="4654" t="s">
        <v>1921</v>
      </c>
      <c r="I515" s="4654" t="s">
        <v>1921</v>
      </c>
      <c r="J515" s="4654" t="s">
        <v>1921</v>
      </c>
      <c r="K515" s="4654" t="s">
        <v>1921</v>
      </c>
      <c r="L515" s="4654" t="s">
        <v>1921</v>
      </c>
      <c r="M515" s="4654" t="s">
        <v>1921</v>
      </c>
      <c r="N515" s="4654" t="s">
        <v>1921</v>
      </c>
      <c r="O515" s="4654" t="s">
        <v>1921</v>
      </c>
      <c r="P515" s="4654" t="s">
        <v>1921</v>
      </c>
      <c r="Q515" s="4654" t="s">
        <v>1921</v>
      </c>
      <c r="R515" s="4654" t="s">
        <v>1921</v>
      </c>
      <c r="S515" s="4654" t="s">
        <v>1921</v>
      </c>
      <c r="T515" s="4654" t="s">
        <v>1921</v>
      </c>
      <c r="U515" s="4654" t="s">
        <v>1921</v>
      </c>
      <c r="V515" s="4654" t="s">
        <v>2076</v>
      </c>
      <c r="W515" s="4654" t="s">
        <v>1921</v>
      </c>
      <c r="X515" s="4654" t="s">
        <v>1921</v>
      </c>
      <c r="Y515" s="4654" t="s">
        <v>1921</v>
      </c>
      <c r="Z515" s="4654" t="s">
        <v>1921</v>
      </c>
      <c r="AA515" s="4654" t="s">
        <v>1921</v>
      </c>
      <c r="AB515" s="4654" t="s">
        <v>1921</v>
      </c>
      <c r="AC515" s="4654" t="s">
        <v>1921</v>
      </c>
      <c r="AD515" s="4654" t="s">
        <v>1921</v>
      </c>
      <c r="AE515" s="4654" t="s">
        <v>1921</v>
      </c>
      <c r="AF515" s="4654" t="s">
        <v>1921</v>
      </c>
      <c r="AG515" s="4654" t="s">
        <v>1921</v>
      </c>
      <c r="AH515" s="4654" t="s">
        <v>1921</v>
      </c>
      <c r="AI515" s="4654" t="s">
        <v>1921</v>
      </c>
      <c r="AJ515" s="4654" t="s">
        <v>1921</v>
      </c>
      <c r="AK515" s="4754" t="s">
        <v>1921</v>
      </c>
      <c r="AL515" s="4692"/>
      <c r="AM515" s="4670"/>
      <c r="AN515" s="4693"/>
      <c r="AO515" s="4694"/>
      <c r="AP515" s="4679"/>
      <c r="AQ515" s="4528"/>
      <c r="AR515" s="4532"/>
      <c r="AS515" s="4532"/>
    </row>
    <row r="516" spans="1:45" s="4721" customFormat="1">
      <c r="A516" s="1135"/>
      <c r="C516" s="4671"/>
      <c r="D516" s="4672"/>
      <c r="E516" s="4695" t="s">
        <v>2033</v>
      </c>
      <c r="F516" s="4662"/>
      <c r="G516" s="4737"/>
      <c r="H516" s="4687"/>
      <c r="I516" s="4687"/>
      <c r="J516" s="4687"/>
      <c r="K516" s="4687"/>
      <c r="L516" s="4687"/>
      <c r="M516" s="4687"/>
      <c r="N516" s="4687"/>
      <c r="O516" s="4687"/>
      <c r="P516" s="4687"/>
      <c r="Q516" s="4687"/>
      <c r="R516" s="4687"/>
      <c r="S516" s="4687"/>
      <c r="T516" s="4687"/>
      <c r="U516" s="4687"/>
      <c r="V516" s="4687"/>
      <c r="W516" s="4687"/>
      <c r="X516" s="4687"/>
      <c r="Y516" s="4687"/>
      <c r="Z516" s="4687"/>
      <c r="AA516" s="4687"/>
      <c r="AB516" s="4687"/>
      <c r="AC516" s="4687"/>
      <c r="AD516" s="4687"/>
      <c r="AE516" s="4687"/>
      <c r="AF516" s="4687"/>
      <c r="AG516" s="4687"/>
      <c r="AH516" s="4687"/>
      <c r="AI516" s="4687"/>
      <c r="AJ516" s="4687"/>
      <c r="AK516" s="4759"/>
      <c r="AL516" s="4666">
        <f>IF(E516="","",COUNT($G$506:$AK$506)-AM516)</f>
        <v>0</v>
      </c>
      <c r="AM516" s="4667">
        <f>IF(E516="","",AR516+AS516)</f>
        <v>0</v>
      </c>
      <c r="AN516" s="4667">
        <f>IF(E516="","",COUNTIF(G516:AK516,"休"))</f>
        <v>0</v>
      </c>
      <c r="AO516" s="4668" t="str">
        <f>IF(E516="","",IFERROR(ROUND(AN516/AL516,3),""))</f>
        <v/>
      </c>
      <c r="AP516" s="4679"/>
      <c r="AQ516" s="4528"/>
      <c r="AR516" s="4670">
        <f>+COUNTIF(G516:AK516,"－")</f>
        <v>0</v>
      </c>
      <c r="AS516" s="4670">
        <f>+COUNTIF(G516:AK516,"外")</f>
        <v>0</v>
      </c>
    </row>
    <row r="517" spans="1:45" s="4721" customFormat="1">
      <c r="A517" s="1135"/>
      <c r="C517" s="4671"/>
      <c r="D517" s="4672"/>
      <c r="E517" s="4673" t="s">
        <v>2031</v>
      </c>
      <c r="F517" s="4696"/>
      <c r="G517" s="4674"/>
      <c r="H517" s="4675"/>
      <c r="I517" s="4675"/>
      <c r="J517" s="4675"/>
      <c r="K517" s="4675"/>
      <c r="L517" s="4675"/>
      <c r="M517" s="4675"/>
      <c r="N517" s="4675"/>
      <c r="O517" s="4675"/>
      <c r="P517" s="4675"/>
      <c r="Q517" s="4675"/>
      <c r="R517" s="4675"/>
      <c r="S517" s="4675"/>
      <c r="T517" s="4675"/>
      <c r="U517" s="4675"/>
      <c r="V517" s="4675"/>
      <c r="W517" s="4675"/>
      <c r="X517" s="4675"/>
      <c r="Y517" s="4675"/>
      <c r="Z517" s="4675"/>
      <c r="AA517" s="4675"/>
      <c r="AB517" s="4675"/>
      <c r="AC517" s="4675"/>
      <c r="AD517" s="4675"/>
      <c r="AE517" s="4675"/>
      <c r="AF517" s="4675"/>
      <c r="AG517" s="4675"/>
      <c r="AH517" s="4675"/>
      <c r="AI517" s="4675"/>
      <c r="AJ517" s="4675"/>
      <c r="AK517" s="4730"/>
      <c r="AL517" s="4666">
        <f>IF(E517="","",COUNT($G$506:$AK$506)-AM517)</f>
        <v>0</v>
      </c>
      <c r="AM517" s="4667">
        <f>IF(E517="","",AR517+AS517)</f>
        <v>0</v>
      </c>
      <c r="AN517" s="4667">
        <f>IF(E517="","",COUNTIF(G517:AK517,"休"))</f>
        <v>0</v>
      </c>
      <c r="AO517" s="4668" t="str">
        <f>IF(E517="","",IFERROR(ROUND(AN517/AL517,3),""))</f>
        <v/>
      </c>
      <c r="AP517" s="4679"/>
      <c r="AQ517" s="4528"/>
      <c r="AR517" s="4670">
        <f>+COUNTIF(G517:AK517,"－")</f>
        <v>0</v>
      </c>
      <c r="AS517" s="4670">
        <f>+COUNTIF(G517:AK517,"外")</f>
        <v>0</v>
      </c>
    </row>
    <row r="518" spans="1:45" s="4721" customFormat="1">
      <c r="A518" s="1135"/>
      <c r="C518" s="4671"/>
      <c r="D518" s="4672"/>
      <c r="E518" s="4528"/>
      <c r="F518" s="4696"/>
      <c r="G518" s="4674"/>
      <c r="H518" s="4675"/>
      <c r="I518" s="4675"/>
      <c r="J518" s="4675"/>
      <c r="K518" s="4675"/>
      <c r="L518" s="4675"/>
      <c r="M518" s="4675"/>
      <c r="N518" s="4675"/>
      <c r="O518" s="4675"/>
      <c r="P518" s="4675"/>
      <c r="Q518" s="4675"/>
      <c r="R518" s="4675"/>
      <c r="S518" s="4675"/>
      <c r="T518" s="4675"/>
      <c r="U518" s="4675"/>
      <c r="V518" s="4675"/>
      <c r="W518" s="4675"/>
      <c r="X518" s="4675"/>
      <c r="Y518" s="4675"/>
      <c r="Z518" s="4675"/>
      <c r="AA518" s="4675"/>
      <c r="AB518" s="4675"/>
      <c r="AC518" s="4675"/>
      <c r="AD518" s="4675"/>
      <c r="AE518" s="4675"/>
      <c r="AF518" s="4675"/>
      <c r="AG518" s="4675"/>
      <c r="AH518" s="4675"/>
      <c r="AI518" s="4675"/>
      <c r="AJ518" s="4675"/>
      <c r="AK518" s="4730"/>
      <c r="AL518" s="4666" t="str">
        <f>IF(E518="","",COUNT($G$506:$AK$506)-AM518)</f>
        <v/>
      </c>
      <c r="AM518" s="4667" t="str">
        <f>IF(E518="","",AR518+AS518)</f>
        <v/>
      </c>
      <c r="AN518" s="4667" t="str">
        <f>IF(E518="","",COUNTIF(G518:AK518,"休"))</f>
        <v/>
      </c>
      <c r="AO518" s="4668" t="str">
        <f>IF(E518="","",IFERROR(ROUND(AN518/AL518,3),""))</f>
        <v/>
      </c>
      <c r="AP518" s="4679"/>
      <c r="AQ518" s="4528"/>
      <c r="AR518" s="4670">
        <f>+COUNTIF(G518:AK518,"－")</f>
        <v>0</v>
      </c>
      <c r="AS518" s="4670">
        <f>+COUNTIF(G518:AK518,"外")</f>
        <v>0</v>
      </c>
    </row>
    <row r="519" spans="1:45" s="4721" customFormat="1">
      <c r="A519" s="1135"/>
      <c r="C519" s="4671"/>
      <c r="D519" s="4682"/>
      <c r="E519" s="4697"/>
      <c r="F519" s="4698"/>
      <c r="G519" s="4757"/>
      <c r="H519" s="4738"/>
      <c r="I519" s="4738"/>
      <c r="J519" s="4738"/>
      <c r="K519" s="4738"/>
      <c r="L519" s="4738"/>
      <c r="M519" s="4738"/>
      <c r="N519" s="4738"/>
      <c r="O519" s="4738"/>
      <c r="P519" s="4738"/>
      <c r="Q519" s="4738"/>
      <c r="R519" s="4738"/>
      <c r="S519" s="4738"/>
      <c r="T519" s="4738"/>
      <c r="U519" s="4738"/>
      <c r="V519" s="4738"/>
      <c r="W519" s="4738"/>
      <c r="X519" s="4738"/>
      <c r="Y519" s="4738"/>
      <c r="Z519" s="4738"/>
      <c r="AA519" s="4738"/>
      <c r="AB519" s="4738"/>
      <c r="AC519" s="4738"/>
      <c r="AD519" s="4738"/>
      <c r="AE519" s="4738"/>
      <c r="AF519" s="4738"/>
      <c r="AG519" s="4738"/>
      <c r="AH519" s="4738"/>
      <c r="AI519" s="4738"/>
      <c r="AJ519" s="4738"/>
      <c r="AK519" s="4758"/>
      <c r="AL519" s="4666" t="str">
        <f>IF(E519="","",COUNT($G$506:$AK$506)-AM519)</f>
        <v/>
      </c>
      <c r="AM519" s="4667" t="str">
        <f>IF(E519="","",AR519+AS519)</f>
        <v/>
      </c>
      <c r="AN519" s="4667" t="str">
        <f>IF(E519="","",COUNTIF(G519:AK519,"休"))</f>
        <v/>
      </c>
      <c r="AO519" s="4668" t="str">
        <f>IF(E519="","",IFERROR(ROUND(AN519/AL519,3),""))</f>
        <v/>
      </c>
      <c r="AP519" s="4679"/>
      <c r="AQ519" s="4528"/>
      <c r="AR519" s="4670">
        <f>+COUNTIF(G519:AK519,"－")</f>
        <v>0</v>
      </c>
      <c r="AS519" s="4670">
        <f>+COUNTIF(G519:AK519,"外")</f>
        <v>0</v>
      </c>
    </row>
    <row r="520" spans="1:45" s="4721" customFormat="1" ht="15">
      <c r="A520" s="1135"/>
      <c r="C520" s="4671"/>
      <c r="D520" s="4660" t="s">
        <v>1915</v>
      </c>
      <c r="E520" s="4651" t="s">
        <v>2032</v>
      </c>
      <c r="F520" s="4700" t="s">
        <v>2019</v>
      </c>
      <c r="G520" s="4653" t="s">
        <v>233</v>
      </c>
      <c r="H520" s="4654" t="s">
        <v>233</v>
      </c>
      <c r="I520" s="4654" t="s">
        <v>233</v>
      </c>
      <c r="J520" s="4654" t="s">
        <v>233</v>
      </c>
      <c r="K520" s="4654" t="s">
        <v>233</v>
      </c>
      <c r="L520" s="4654" t="s">
        <v>233</v>
      </c>
      <c r="M520" s="4654" t="s">
        <v>233</v>
      </c>
      <c r="N520" s="4654" t="s">
        <v>233</v>
      </c>
      <c r="O520" s="4654" t="s">
        <v>233</v>
      </c>
      <c r="P520" s="4654" t="s">
        <v>233</v>
      </c>
      <c r="Q520" s="4654" t="s">
        <v>233</v>
      </c>
      <c r="R520" s="4654" t="s">
        <v>233</v>
      </c>
      <c r="S520" s="4654" t="s">
        <v>233</v>
      </c>
      <c r="T520" s="4654" t="s">
        <v>233</v>
      </c>
      <c r="U520" s="4654" t="s">
        <v>233</v>
      </c>
      <c r="V520" s="4654" t="s">
        <v>233</v>
      </c>
      <c r="W520" s="4654" t="s">
        <v>233</v>
      </c>
      <c r="X520" s="4654" t="s">
        <v>233</v>
      </c>
      <c r="Y520" s="4654" t="s">
        <v>233</v>
      </c>
      <c r="Z520" s="4654" t="s">
        <v>233</v>
      </c>
      <c r="AA520" s="4654" t="s">
        <v>233</v>
      </c>
      <c r="AB520" s="4654" t="s">
        <v>233</v>
      </c>
      <c r="AC520" s="4654" t="s">
        <v>233</v>
      </c>
      <c r="AD520" s="4654" t="s">
        <v>233</v>
      </c>
      <c r="AE520" s="4654" t="s">
        <v>233</v>
      </c>
      <c r="AF520" s="4654" t="s">
        <v>233</v>
      </c>
      <c r="AG520" s="4654" t="s">
        <v>233</v>
      </c>
      <c r="AH520" s="4654" t="s">
        <v>233</v>
      </c>
      <c r="AI520" s="4654" t="s">
        <v>233</v>
      </c>
      <c r="AJ520" s="4654" t="s">
        <v>233</v>
      </c>
      <c r="AK520" s="4754" t="s">
        <v>233</v>
      </c>
      <c r="AL520" s="4692"/>
      <c r="AM520" s="4670"/>
      <c r="AN520" s="4701"/>
      <c r="AO520" s="4694"/>
      <c r="AP520" s="4679"/>
      <c r="AQ520" s="4528"/>
      <c r="AR520" s="4532"/>
      <c r="AS520" s="4532"/>
    </row>
    <row r="521" spans="1:45" s="4721" customFormat="1">
      <c r="A521" s="1135"/>
      <c r="C521" s="4671"/>
      <c r="D521" s="4672"/>
      <c r="E521" s="4702" t="s">
        <v>2031</v>
      </c>
      <c r="F521" s="4662"/>
      <c r="G521" s="4737"/>
      <c r="H521" s="4687"/>
      <c r="I521" s="4687"/>
      <c r="J521" s="4687"/>
      <c r="K521" s="4687"/>
      <c r="L521" s="4687"/>
      <c r="M521" s="4687"/>
      <c r="N521" s="4687"/>
      <c r="O521" s="4687"/>
      <c r="P521" s="4687"/>
      <c r="Q521" s="4687"/>
      <c r="R521" s="4687"/>
      <c r="S521" s="4687"/>
      <c r="T521" s="4687"/>
      <c r="U521" s="4687"/>
      <c r="V521" s="4687"/>
      <c r="W521" s="4687"/>
      <c r="X521" s="4687"/>
      <c r="Y521" s="4687"/>
      <c r="Z521" s="4687"/>
      <c r="AA521" s="4687"/>
      <c r="AB521" s="4687"/>
      <c r="AC521" s="4687"/>
      <c r="AD521" s="4687"/>
      <c r="AE521" s="4687"/>
      <c r="AF521" s="4687"/>
      <c r="AG521" s="4687"/>
      <c r="AH521" s="4687"/>
      <c r="AI521" s="4687"/>
      <c r="AJ521" s="4687"/>
      <c r="AK521" s="4759"/>
      <c r="AL521" s="4666">
        <f>IF(E521="","",COUNT($G$506:$AK$506)-AM521)</f>
        <v>0</v>
      </c>
      <c r="AM521" s="4667">
        <f>IF(E521="","",AR521+AS521)</f>
        <v>0</v>
      </c>
      <c r="AN521" s="4667">
        <f>IF(E521="","",COUNTIF(G521:AK521,"休"))</f>
        <v>0</v>
      </c>
      <c r="AO521" s="4668" t="str">
        <f>IF(E521="","",IFERROR(ROUND(AN521/AL521,3),""))</f>
        <v/>
      </c>
      <c r="AP521" s="4679"/>
      <c r="AQ521" s="4528"/>
      <c r="AR521" s="4670">
        <f>+COUNTIF(G521:AK521,"－")</f>
        <v>0</v>
      </c>
      <c r="AS521" s="4670">
        <f>+COUNTIF(G521:AK521,"外")</f>
        <v>0</v>
      </c>
    </row>
    <row r="522" spans="1:45" s="4721" customFormat="1">
      <c r="A522" s="1135"/>
      <c r="C522" s="4671"/>
      <c r="D522" s="4672"/>
      <c r="E522" s="4528"/>
      <c r="F522" s="4696"/>
      <c r="G522" s="4674"/>
      <c r="H522" s="4675"/>
      <c r="I522" s="4675"/>
      <c r="J522" s="4675"/>
      <c r="K522" s="4675"/>
      <c r="L522" s="4675"/>
      <c r="M522" s="4675"/>
      <c r="N522" s="4675"/>
      <c r="O522" s="4675"/>
      <c r="P522" s="4675"/>
      <c r="Q522" s="4675"/>
      <c r="R522" s="4675"/>
      <c r="S522" s="4675"/>
      <c r="T522" s="4675"/>
      <c r="U522" s="4675"/>
      <c r="V522" s="4675"/>
      <c r="W522" s="4675"/>
      <c r="X522" s="4675"/>
      <c r="Y522" s="4675"/>
      <c r="Z522" s="4675"/>
      <c r="AA522" s="4675"/>
      <c r="AB522" s="4675"/>
      <c r="AC522" s="4675"/>
      <c r="AD522" s="4675"/>
      <c r="AE522" s="4675"/>
      <c r="AF522" s="4675"/>
      <c r="AG522" s="4675"/>
      <c r="AH522" s="4675"/>
      <c r="AI522" s="4675"/>
      <c r="AJ522" s="4675"/>
      <c r="AK522" s="4730"/>
      <c r="AL522" s="4666" t="str">
        <f>IF(E522="","",COUNT($G$506:$AK$506)-AM522)</f>
        <v/>
      </c>
      <c r="AM522" s="4667" t="str">
        <f>IF(E522="","",AR522+AS522)</f>
        <v/>
      </c>
      <c r="AN522" s="4667" t="str">
        <f>IF(E522="","",COUNTIF(G522:AK522,"休"))</f>
        <v/>
      </c>
      <c r="AO522" s="4668" t="str">
        <f>IF(E522="","",IFERROR(ROUND(AN522/AL522,3),""))</f>
        <v/>
      </c>
      <c r="AP522" s="4679"/>
      <c r="AQ522" s="4528"/>
      <c r="AR522" s="4670">
        <f>+COUNTIF(G522:AK522,"－")</f>
        <v>0</v>
      </c>
      <c r="AS522" s="4670">
        <f>+COUNTIF(G522:AK522,"外")</f>
        <v>0</v>
      </c>
    </row>
    <row r="523" spans="1:45" s="4721" customFormat="1">
      <c r="A523" s="1135"/>
      <c r="C523" s="4671"/>
      <c r="D523" s="4672"/>
      <c r="E523" s="4704"/>
      <c r="F523" s="4696"/>
      <c r="G523" s="4674"/>
      <c r="H523" s="4675"/>
      <c r="I523" s="4675"/>
      <c r="J523" s="4675"/>
      <c r="K523" s="4675"/>
      <c r="L523" s="4675"/>
      <c r="M523" s="4675"/>
      <c r="N523" s="4675"/>
      <c r="O523" s="4675"/>
      <c r="P523" s="4675"/>
      <c r="Q523" s="4675"/>
      <c r="R523" s="4675"/>
      <c r="S523" s="4675"/>
      <c r="T523" s="4675"/>
      <c r="U523" s="4675"/>
      <c r="V523" s="4675"/>
      <c r="W523" s="4675"/>
      <c r="X523" s="4675"/>
      <c r="Y523" s="4675"/>
      <c r="Z523" s="4675"/>
      <c r="AA523" s="4675"/>
      <c r="AB523" s="4675"/>
      <c r="AC523" s="4675"/>
      <c r="AD523" s="4675"/>
      <c r="AE523" s="4675"/>
      <c r="AF523" s="4675"/>
      <c r="AG523" s="4675"/>
      <c r="AH523" s="4675"/>
      <c r="AI523" s="4675"/>
      <c r="AJ523" s="4675"/>
      <c r="AK523" s="4730"/>
      <c r="AL523" s="4666" t="str">
        <f>IF(E523="","",COUNT($G$506:$AK$506)-AM523)</f>
        <v/>
      </c>
      <c r="AM523" s="4667" t="str">
        <f>IF(E523="","",AR523+AS523)</f>
        <v/>
      </c>
      <c r="AN523" s="4667" t="str">
        <f>IF(E523="","",COUNTIF(G523:AK523,"休"))</f>
        <v/>
      </c>
      <c r="AO523" s="4668" t="str">
        <f>IF(E523="","",IFERROR(ROUND(AN523/AL523,3),""))</f>
        <v/>
      </c>
      <c r="AP523" s="4679"/>
      <c r="AQ523" s="4528"/>
      <c r="AR523" s="4670">
        <f>+COUNTIF(G523:AK523,"－")</f>
        <v>0</v>
      </c>
      <c r="AS523" s="4670">
        <f>+COUNTIF(G523:AK523,"外")</f>
        <v>0</v>
      </c>
    </row>
    <row r="524" spans="1:45" s="4721" customFormat="1" ht="14.25" thickBot="1">
      <c r="A524" s="1135"/>
      <c r="C524" s="4681"/>
      <c r="D524" s="4682"/>
      <c r="E524" s="4697"/>
      <c r="F524" s="4698"/>
      <c r="G524" s="4757"/>
      <c r="H524" s="4738"/>
      <c r="I524" s="4738"/>
      <c r="J524" s="4738"/>
      <c r="K524" s="4738"/>
      <c r="L524" s="4738"/>
      <c r="M524" s="4738"/>
      <c r="N524" s="4738"/>
      <c r="O524" s="4738"/>
      <c r="P524" s="4738"/>
      <c r="Q524" s="4738"/>
      <c r="R524" s="4738"/>
      <c r="S524" s="4738"/>
      <c r="T524" s="4738"/>
      <c r="U524" s="4738"/>
      <c r="V524" s="4738"/>
      <c r="W524" s="4738"/>
      <c r="X524" s="4738"/>
      <c r="Y524" s="4738"/>
      <c r="Z524" s="4738"/>
      <c r="AA524" s="4738"/>
      <c r="AB524" s="4738"/>
      <c r="AC524" s="4738"/>
      <c r="AD524" s="4738"/>
      <c r="AE524" s="4738"/>
      <c r="AF524" s="4738"/>
      <c r="AG524" s="4738"/>
      <c r="AH524" s="4738"/>
      <c r="AI524" s="4738"/>
      <c r="AJ524" s="4738"/>
      <c r="AK524" s="4758"/>
      <c r="AL524" s="4707" t="str">
        <f>IF(E524="","",COUNT($G$506:$AK$506)-AM524)</f>
        <v/>
      </c>
      <c r="AM524" s="4689" t="str">
        <f>IF(E524="","",AR524+AS524)</f>
        <v/>
      </c>
      <c r="AN524" s="4689" t="str">
        <f>IF(E524="","",COUNTIF(G524:AK524,"休"))</f>
        <v/>
      </c>
      <c r="AO524" s="4668" t="str">
        <f>IF(E524="","",IFERROR(ROUND(AN524/AL524,3),""))</f>
        <v/>
      </c>
      <c r="AP524" s="4709"/>
      <c r="AQ524" s="4528"/>
      <c r="AR524" s="4670">
        <f>+COUNTIF(G524:AK524,"－")</f>
        <v>0</v>
      </c>
      <c r="AS524" s="4670">
        <f>+COUNTIF(G524:AK524,"外")</f>
        <v>0</v>
      </c>
    </row>
    <row r="525" spans="1:45" ht="14.25" thickBot="1">
      <c r="AO525" s="4714" t="s">
        <v>2018</v>
      </c>
      <c r="AP525" s="4715" t="e">
        <f>IF(AP509&gt;=0.285,"OK","NG")</f>
        <v>#DIV/0!</v>
      </c>
    </row>
    <row r="526" spans="1:45" s="4532" customFormat="1" ht="6" customHeight="1">
      <c r="A526" s="1135"/>
      <c r="C526" s="4762"/>
      <c r="D526" s="4763"/>
      <c r="E526" s="4763"/>
      <c r="F526" s="4764"/>
      <c r="G526" s="4765"/>
      <c r="H526" s="4765"/>
      <c r="I526" s="4765"/>
      <c r="J526" s="4765"/>
      <c r="K526" s="4765"/>
      <c r="L526" s="4765"/>
      <c r="M526" s="4765"/>
      <c r="N526" s="4765"/>
      <c r="O526" s="4765"/>
      <c r="P526" s="4765"/>
      <c r="Q526" s="4765"/>
      <c r="R526" s="4765"/>
      <c r="S526" s="4765"/>
      <c r="T526" s="4765"/>
      <c r="U526" s="4765"/>
      <c r="V526" s="4765"/>
      <c r="W526" s="4765"/>
      <c r="X526" s="4765"/>
      <c r="Y526" s="4765"/>
      <c r="Z526" s="4765"/>
      <c r="AA526" s="4765"/>
      <c r="AB526" s="4765"/>
      <c r="AC526" s="4765"/>
      <c r="AD526" s="4765"/>
      <c r="AE526" s="4765"/>
      <c r="AF526" s="4765"/>
      <c r="AG526" s="4765"/>
      <c r="AH526" s="4765"/>
      <c r="AI526" s="4763"/>
      <c r="AJ526" s="4763"/>
      <c r="AK526" s="4766"/>
      <c r="AO526" s="4533"/>
    </row>
    <row r="527" spans="1:45" s="4532" customFormat="1">
      <c r="A527" s="1135"/>
      <c r="C527" s="4767"/>
      <c r="D527" s="4768" t="s">
        <v>1941</v>
      </c>
      <c r="E527" s="4768"/>
      <c r="F527" s="4769" t="s">
        <v>1940</v>
      </c>
      <c r="G527" s="4713"/>
      <c r="H527" s="4713"/>
      <c r="I527" s="4770"/>
      <c r="J527" s="4770"/>
      <c r="K527" s="4770"/>
      <c r="L527" s="4770"/>
      <c r="M527" s="4770"/>
      <c r="N527" s="4770"/>
      <c r="O527" s="4770"/>
      <c r="P527" s="4770"/>
      <c r="Q527" s="4770"/>
      <c r="R527" s="4770"/>
      <c r="S527" s="4770"/>
      <c r="T527" s="4770"/>
      <c r="U527" s="4770"/>
      <c r="V527" s="4770"/>
      <c r="W527" s="4770"/>
      <c r="X527" s="4770"/>
      <c r="Y527" s="4770"/>
      <c r="Z527" s="4770"/>
      <c r="AA527" s="4770"/>
      <c r="AB527" s="4770"/>
      <c r="AC527" s="4770"/>
      <c r="AD527" s="4770"/>
      <c r="AE527" s="4770"/>
      <c r="AF527" s="4770"/>
      <c r="AG527" s="4770"/>
      <c r="AH527" s="4770"/>
      <c r="AI527" s="4768"/>
      <c r="AJ527" s="4768"/>
      <c r="AK527" s="4771"/>
      <c r="AO527" s="4533"/>
    </row>
    <row r="528" spans="1:45" s="4535" customFormat="1" ht="24" customHeight="1">
      <c r="A528" s="1135"/>
      <c r="C528" s="4772"/>
      <c r="D528" s="4773"/>
      <c r="E528" s="4773"/>
      <c r="F528" s="4774"/>
      <c r="G528" s="4775" t="s">
        <v>1939</v>
      </c>
      <c r="H528" s="4776" t="s">
        <v>1938</v>
      </c>
      <c r="I528" s="4777"/>
      <c r="J528" s="4777"/>
      <c r="K528" s="4777"/>
      <c r="L528" s="4775" t="s">
        <v>1937</v>
      </c>
      <c r="M528" s="4776" t="s">
        <v>1936</v>
      </c>
      <c r="N528" s="4777"/>
      <c r="O528" s="4777"/>
      <c r="P528" s="4777"/>
      <c r="Q528" s="4775" t="s">
        <v>1913</v>
      </c>
      <c r="R528" s="4776" t="s">
        <v>1935</v>
      </c>
      <c r="S528" s="4777"/>
      <c r="T528" s="4777"/>
      <c r="U528" s="4777"/>
      <c r="V528" s="4775" t="s">
        <v>1912</v>
      </c>
      <c r="W528" s="4776" t="s">
        <v>1934</v>
      </c>
      <c r="X528" s="4777"/>
      <c r="Y528" s="4777"/>
      <c r="Z528" s="4777"/>
      <c r="AA528" s="4775" t="s">
        <v>109</v>
      </c>
      <c r="AB528" s="4776" t="s">
        <v>1933</v>
      </c>
      <c r="AC528" s="4777"/>
      <c r="AD528" s="4777"/>
      <c r="AE528" s="4777"/>
      <c r="AF528" s="4665"/>
      <c r="AG528" s="4665"/>
      <c r="AH528" s="4665"/>
      <c r="AI528" s="4773"/>
      <c r="AJ528" s="4773"/>
      <c r="AK528" s="4778"/>
      <c r="AO528" s="4779"/>
    </row>
    <row r="529" spans="1:41" s="4532" customFormat="1">
      <c r="A529" s="1135"/>
      <c r="C529" s="4767"/>
      <c r="D529" s="4768"/>
      <c r="E529" s="4768"/>
      <c r="F529" s="4713" t="s">
        <v>1932</v>
      </c>
      <c r="G529" s="4713"/>
      <c r="H529" s="4770"/>
      <c r="I529" s="4770"/>
      <c r="J529" s="4770"/>
      <c r="K529" s="4770"/>
      <c r="L529" s="4770"/>
      <c r="M529" s="4770"/>
      <c r="N529" s="4770"/>
      <c r="O529" s="4770"/>
      <c r="P529" s="4770"/>
      <c r="Q529" s="4770"/>
      <c r="R529" s="4770"/>
      <c r="S529" s="4770"/>
      <c r="T529" s="4770"/>
      <c r="U529" s="4770"/>
      <c r="V529" s="4770"/>
      <c r="W529" s="4770"/>
      <c r="X529" s="4770"/>
      <c r="Y529" s="4770"/>
      <c r="Z529" s="4770"/>
      <c r="AA529" s="4770"/>
      <c r="AB529" s="4770"/>
      <c r="AC529" s="4770"/>
      <c r="AD529" s="4770"/>
      <c r="AE529" s="4770"/>
      <c r="AF529" s="4770"/>
      <c r="AG529" s="4770"/>
      <c r="AH529" s="4770"/>
      <c r="AI529" s="4768"/>
      <c r="AJ529" s="4768"/>
      <c r="AK529" s="4771"/>
      <c r="AO529" s="4533"/>
    </row>
    <row r="530" spans="1:41" s="4532" customFormat="1" ht="13.5" customHeight="1">
      <c r="A530" s="1135"/>
      <c r="C530" s="4767"/>
      <c r="D530" s="4768"/>
      <c r="E530" s="4768"/>
      <c r="F530" s="4713"/>
      <c r="G530" s="4780" t="s">
        <v>1911</v>
      </c>
      <c r="H530" s="4776" t="s">
        <v>1931</v>
      </c>
      <c r="I530" s="4777"/>
      <c r="J530" s="4777"/>
      <c r="K530" s="4777"/>
      <c r="L530" s="4780" t="s">
        <v>1930</v>
      </c>
      <c r="M530" s="4776" t="s">
        <v>1929</v>
      </c>
      <c r="N530" s="4777"/>
      <c r="O530" s="4777"/>
      <c r="P530" s="4777"/>
      <c r="Q530" s="4780" t="s">
        <v>1928</v>
      </c>
      <c r="R530" s="4776" t="s">
        <v>1927</v>
      </c>
      <c r="S530" s="4777"/>
      <c r="T530" s="4777"/>
      <c r="U530" s="4777"/>
      <c r="V530" s="4780" t="s">
        <v>1926</v>
      </c>
      <c r="W530" s="4776" t="s">
        <v>2030</v>
      </c>
      <c r="X530" s="4777"/>
      <c r="Y530" s="4777"/>
      <c r="Z530" s="4777"/>
      <c r="AA530" s="4780" t="s">
        <v>1925</v>
      </c>
      <c r="AB530" s="4776" t="s">
        <v>1924</v>
      </c>
      <c r="AC530" s="4777"/>
      <c r="AD530" s="4777"/>
      <c r="AE530" s="4777"/>
      <c r="AF530" s="4780"/>
      <c r="AG530" s="4781" t="s">
        <v>1923</v>
      </c>
      <c r="AH530" s="4782"/>
      <c r="AI530" s="4782"/>
      <c r="AJ530" s="4782"/>
      <c r="AK530" s="4783"/>
      <c r="AO530" s="4533"/>
    </row>
    <row r="531" spans="1:41" s="4532" customFormat="1" ht="6" customHeight="1">
      <c r="A531" s="1135"/>
      <c r="C531" s="4784"/>
      <c r="D531" s="4785"/>
      <c r="E531" s="4785"/>
      <c r="F531" s="4786"/>
      <c r="G531" s="4786"/>
      <c r="H531" s="4787"/>
      <c r="I531" s="4787"/>
      <c r="J531" s="4787"/>
      <c r="K531" s="4787"/>
      <c r="L531" s="4787"/>
      <c r="M531" s="4787"/>
      <c r="N531" s="4787"/>
      <c r="O531" s="4787"/>
      <c r="P531" s="4787"/>
      <c r="Q531" s="4787"/>
      <c r="R531" s="4787"/>
      <c r="S531" s="4787"/>
      <c r="T531" s="4787"/>
      <c r="U531" s="4787"/>
      <c r="V531" s="4787"/>
      <c r="W531" s="4787"/>
      <c r="X531" s="4787"/>
      <c r="Y531" s="4787"/>
      <c r="Z531" s="4787"/>
      <c r="AA531" s="4787"/>
      <c r="AB531" s="4787"/>
      <c r="AC531" s="4787"/>
      <c r="AD531" s="4787"/>
      <c r="AE531" s="4787"/>
      <c r="AF531" s="4787"/>
      <c r="AG531" s="4787"/>
      <c r="AH531" s="4787"/>
      <c r="AI531" s="4785"/>
      <c r="AJ531" s="4785"/>
      <c r="AK531" s="4788"/>
      <c r="AO531" s="4533"/>
    </row>
  </sheetData>
  <mergeCells count="369">
    <mergeCell ref="G456:AK456"/>
    <mergeCell ref="G480:AK480"/>
    <mergeCell ref="G504:AK504"/>
    <mergeCell ref="AL432:AL436"/>
    <mergeCell ref="AM432:AM436"/>
    <mergeCell ref="AL480:AL484"/>
    <mergeCell ref="AM480:AM484"/>
    <mergeCell ref="G408:AK408"/>
    <mergeCell ref="G432:AK432"/>
    <mergeCell ref="G192:AK192"/>
    <mergeCell ref="G216:AK216"/>
    <mergeCell ref="G240:AK240"/>
    <mergeCell ref="G264:AK264"/>
    <mergeCell ref="AR24:AR28"/>
    <mergeCell ref="AS24:AS28"/>
    <mergeCell ref="G24:AK24"/>
    <mergeCell ref="AL24:AL27"/>
    <mergeCell ref="AM24:AM27"/>
    <mergeCell ref="AN24:AN27"/>
    <mergeCell ref="AO24:AO27"/>
    <mergeCell ref="AR168:AR172"/>
    <mergeCell ref="AS168:AS172"/>
    <mergeCell ref="AL144:AL148"/>
    <mergeCell ref="AM144:AM148"/>
    <mergeCell ref="AP48:AP51"/>
    <mergeCell ref="AP53:AP68"/>
    <mergeCell ref="AL48:AL51"/>
    <mergeCell ref="AM48:AM51"/>
    <mergeCell ref="AN48:AN51"/>
    <mergeCell ref="AO72:AO75"/>
    <mergeCell ref="AP72:AP75"/>
    <mergeCell ref="AR96:AR100"/>
    <mergeCell ref="AS96:AS100"/>
    <mergeCell ref="AM288:AM292"/>
    <mergeCell ref="AL336:AL340"/>
    <mergeCell ref="AM336:AM340"/>
    <mergeCell ref="AL384:AL388"/>
    <mergeCell ref="AM384:AM388"/>
    <mergeCell ref="G288:AK288"/>
    <mergeCell ref="G312:AK312"/>
    <mergeCell ref="G336:AK336"/>
    <mergeCell ref="G360:AK360"/>
    <mergeCell ref="G384:AK384"/>
    <mergeCell ref="B28:B29"/>
    <mergeCell ref="B35:B36"/>
    <mergeCell ref="B40:B41"/>
    <mergeCell ref="C77:C82"/>
    <mergeCell ref="D77:D82"/>
    <mergeCell ref="AL192:AL196"/>
    <mergeCell ref="AM192:AM196"/>
    <mergeCell ref="AL240:AL244"/>
    <mergeCell ref="AM240:AM244"/>
    <mergeCell ref="G48:AK48"/>
    <mergeCell ref="G72:AK72"/>
    <mergeCell ref="G96:AK96"/>
    <mergeCell ref="G120:AK120"/>
    <mergeCell ref="G144:AK144"/>
    <mergeCell ref="AL96:AL100"/>
    <mergeCell ref="C59:C68"/>
    <mergeCell ref="D59:D63"/>
    <mergeCell ref="D64:D68"/>
    <mergeCell ref="C131:C140"/>
    <mergeCell ref="D131:D135"/>
    <mergeCell ref="D136:D140"/>
    <mergeCell ref="C29:C34"/>
    <mergeCell ref="D29:D34"/>
    <mergeCell ref="D35:D39"/>
    <mergeCell ref="D40:D44"/>
    <mergeCell ref="C35:C44"/>
    <mergeCell ref="C53:C58"/>
    <mergeCell ref="D53:D58"/>
    <mergeCell ref="C83:C92"/>
    <mergeCell ref="D83:D87"/>
    <mergeCell ref="D88:D92"/>
    <mergeCell ref="C101:C106"/>
    <mergeCell ref="D101:D106"/>
    <mergeCell ref="C155:C164"/>
    <mergeCell ref="D155:D159"/>
    <mergeCell ref="D160:D164"/>
    <mergeCell ref="C173:C178"/>
    <mergeCell ref="D173:D178"/>
    <mergeCell ref="C149:C154"/>
    <mergeCell ref="D149:D154"/>
    <mergeCell ref="C107:C116"/>
    <mergeCell ref="D107:D111"/>
    <mergeCell ref="D112:D116"/>
    <mergeCell ref="C125:C130"/>
    <mergeCell ref="D125:D130"/>
    <mergeCell ref="C203:C212"/>
    <mergeCell ref="D203:D207"/>
    <mergeCell ref="D208:D212"/>
    <mergeCell ref="C221:C226"/>
    <mergeCell ref="D221:D226"/>
    <mergeCell ref="C179:C188"/>
    <mergeCell ref="D179:D183"/>
    <mergeCell ref="D184:D188"/>
    <mergeCell ref="C197:C202"/>
    <mergeCell ref="D197:D202"/>
    <mergeCell ref="C251:C260"/>
    <mergeCell ref="D251:D255"/>
    <mergeCell ref="D256:D260"/>
    <mergeCell ref="C269:C274"/>
    <mergeCell ref="D269:D274"/>
    <mergeCell ref="C227:C236"/>
    <mergeCell ref="D227:D231"/>
    <mergeCell ref="D232:D236"/>
    <mergeCell ref="C245:C250"/>
    <mergeCell ref="D245:D250"/>
    <mergeCell ref="D299:D303"/>
    <mergeCell ref="D304:D308"/>
    <mergeCell ref="C317:C322"/>
    <mergeCell ref="D317:D322"/>
    <mergeCell ref="C275:C284"/>
    <mergeCell ref="D275:D279"/>
    <mergeCell ref="D280:D284"/>
    <mergeCell ref="C293:C298"/>
    <mergeCell ref="D293:D298"/>
    <mergeCell ref="C515:C524"/>
    <mergeCell ref="D515:D519"/>
    <mergeCell ref="D520:D524"/>
    <mergeCell ref="C48:E51"/>
    <mergeCell ref="C72:E75"/>
    <mergeCell ref="C96:E99"/>
    <mergeCell ref="C120:E123"/>
    <mergeCell ref="C144:E147"/>
    <mergeCell ref="C168:E171"/>
    <mergeCell ref="C192:E195"/>
    <mergeCell ref="D472:D476"/>
    <mergeCell ref="C485:C490"/>
    <mergeCell ref="D485:D490"/>
    <mergeCell ref="C480:E483"/>
    <mergeCell ref="C443:C452"/>
    <mergeCell ref="D443:D447"/>
    <mergeCell ref="D448:D452"/>
    <mergeCell ref="C461:C466"/>
    <mergeCell ref="D461:D466"/>
    <mergeCell ref="C456:E459"/>
    <mergeCell ref="C395:C404"/>
    <mergeCell ref="D395:D399"/>
    <mergeCell ref="D400:D404"/>
    <mergeCell ref="C413:C418"/>
    <mergeCell ref="C491:C500"/>
    <mergeCell ref="D491:D495"/>
    <mergeCell ref="D496:D500"/>
    <mergeCell ref="C509:C514"/>
    <mergeCell ref="D509:D514"/>
    <mergeCell ref="C504:E507"/>
    <mergeCell ref="C216:E219"/>
    <mergeCell ref="C240:E243"/>
    <mergeCell ref="C264:E267"/>
    <mergeCell ref="C288:E291"/>
    <mergeCell ref="C312:E315"/>
    <mergeCell ref="C336:E339"/>
    <mergeCell ref="D413:D418"/>
    <mergeCell ref="C408:E411"/>
    <mergeCell ref="C419:C428"/>
    <mergeCell ref="D419:D423"/>
    <mergeCell ref="D424:D428"/>
    <mergeCell ref="C437:C442"/>
    <mergeCell ref="D437:D442"/>
    <mergeCell ref="C432:E435"/>
    <mergeCell ref="C347:C356"/>
    <mergeCell ref="D347:D351"/>
    <mergeCell ref="D352:D356"/>
    <mergeCell ref="C365:C370"/>
    <mergeCell ref="C467:C476"/>
    <mergeCell ref="D467:D471"/>
    <mergeCell ref="AR48:AR52"/>
    <mergeCell ref="AS48:AS52"/>
    <mergeCell ref="AL72:AL76"/>
    <mergeCell ref="AM72:AM76"/>
    <mergeCell ref="AN72:AN76"/>
    <mergeCell ref="AR72:AR76"/>
    <mergeCell ref="AS72:AS76"/>
    <mergeCell ref="AO48:AO51"/>
    <mergeCell ref="D365:D370"/>
    <mergeCell ref="C360:E363"/>
    <mergeCell ref="C371:C380"/>
    <mergeCell ref="D371:D375"/>
    <mergeCell ref="D376:D380"/>
    <mergeCell ref="C389:C394"/>
    <mergeCell ref="D389:D394"/>
    <mergeCell ref="C384:E387"/>
    <mergeCell ref="C323:C332"/>
    <mergeCell ref="D323:D327"/>
    <mergeCell ref="D328:D332"/>
    <mergeCell ref="C341:C346"/>
    <mergeCell ref="D341:D346"/>
    <mergeCell ref="C299:C308"/>
    <mergeCell ref="AL120:AL124"/>
    <mergeCell ref="AM120:AM124"/>
    <mergeCell ref="AN120:AN124"/>
    <mergeCell ref="AR120:AR124"/>
    <mergeCell ref="AS120:AS124"/>
    <mergeCell ref="AM96:AM100"/>
    <mergeCell ref="AN144:AN148"/>
    <mergeCell ref="AR144:AR148"/>
    <mergeCell ref="AS144:AS148"/>
    <mergeCell ref="AO96:AO99"/>
    <mergeCell ref="AP96:AP99"/>
    <mergeCell ref="AN96:AN100"/>
    <mergeCell ref="AN360:AN364"/>
    <mergeCell ref="AR360:AR364"/>
    <mergeCell ref="AS360:AS364"/>
    <mergeCell ref="AN192:AN196"/>
    <mergeCell ref="AR192:AR196"/>
    <mergeCell ref="AS192:AS196"/>
    <mergeCell ref="AL216:AL220"/>
    <mergeCell ref="AM216:AM220"/>
    <mergeCell ref="AN216:AN220"/>
    <mergeCell ref="AR216:AR220"/>
    <mergeCell ref="AS216:AS220"/>
    <mergeCell ref="AO216:AO219"/>
    <mergeCell ref="AP216:AP219"/>
    <mergeCell ref="AN240:AN244"/>
    <mergeCell ref="AR240:AR244"/>
    <mergeCell ref="AS240:AS244"/>
    <mergeCell ref="AL264:AL268"/>
    <mergeCell ref="AM264:AM268"/>
    <mergeCell ref="AN264:AN268"/>
    <mergeCell ref="AR264:AR268"/>
    <mergeCell ref="AS264:AS268"/>
    <mergeCell ref="AO264:AO267"/>
    <mergeCell ref="AP264:AP267"/>
    <mergeCell ref="AL288:AL292"/>
    <mergeCell ref="AN504:AN508"/>
    <mergeCell ref="AR504:AR508"/>
    <mergeCell ref="AS504:AS508"/>
    <mergeCell ref="AN384:AN388"/>
    <mergeCell ref="AR384:AR388"/>
    <mergeCell ref="AS384:AS388"/>
    <mergeCell ref="AL408:AL412"/>
    <mergeCell ref="AM408:AM412"/>
    <mergeCell ref="AN408:AN412"/>
    <mergeCell ref="AR408:AR412"/>
    <mergeCell ref="AS408:AS412"/>
    <mergeCell ref="AL504:AL508"/>
    <mergeCell ref="AM504:AM508"/>
    <mergeCell ref="AL456:AL460"/>
    <mergeCell ref="AM456:AM460"/>
    <mergeCell ref="AN456:AN460"/>
    <mergeCell ref="AR456:AR460"/>
    <mergeCell ref="AS456:AS460"/>
    <mergeCell ref="AO456:AO459"/>
    <mergeCell ref="AP456:AP459"/>
    <mergeCell ref="AN480:AN484"/>
    <mergeCell ref="AR480:AR484"/>
    <mergeCell ref="AS480:AS484"/>
    <mergeCell ref="AP413:AP428"/>
    <mergeCell ref="AN4:AP4"/>
    <mergeCell ref="AL5:AL6"/>
    <mergeCell ref="AM5:AM6"/>
    <mergeCell ref="AN5:AN6"/>
    <mergeCell ref="AO5:AO6"/>
    <mergeCell ref="AP5:AP6"/>
    <mergeCell ref="AN432:AN436"/>
    <mergeCell ref="AR432:AR436"/>
    <mergeCell ref="AS432:AS436"/>
    <mergeCell ref="AN288:AN292"/>
    <mergeCell ref="AR288:AR292"/>
    <mergeCell ref="AS288:AS292"/>
    <mergeCell ref="AL312:AL316"/>
    <mergeCell ref="AM312:AM316"/>
    <mergeCell ref="AN312:AN316"/>
    <mergeCell ref="AR312:AR316"/>
    <mergeCell ref="AS312:AS316"/>
    <mergeCell ref="AO312:AO315"/>
    <mergeCell ref="AP312:AP315"/>
    <mergeCell ref="AN336:AN340"/>
    <mergeCell ref="AR336:AR340"/>
    <mergeCell ref="AS336:AS340"/>
    <mergeCell ref="AL360:AL364"/>
    <mergeCell ref="AM360:AM364"/>
    <mergeCell ref="AP77:AP92"/>
    <mergeCell ref="C24:E27"/>
    <mergeCell ref="G5:N5"/>
    <mergeCell ref="G6:J6"/>
    <mergeCell ref="G7:J7"/>
    <mergeCell ref="AH20:AK20"/>
    <mergeCell ref="AH21:AK21"/>
    <mergeCell ref="AB14:AC21"/>
    <mergeCell ref="AD8:AG13"/>
    <mergeCell ref="AD14:AG17"/>
    <mergeCell ref="AD18:AG21"/>
    <mergeCell ref="C9:D9"/>
    <mergeCell ref="Q5:U6"/>
    <mergeCell ref="Q7:U8"/>
    <mergeCell ref="V5:Y6"/>
    <mergeCell ref="V7:Y8"/>
    <mergeCell ref="AH5:AK7"/>
    <mergeCell ref="AH12:AK12"/>
    <mergeCell ref="AH8:AK8"/>
    <mergeCell ref="AH9:AK9"/>
    <mergeCell ref="AH10:AK10"/>
    <mergeCell ref="AH11:AK11"/>
    <mergeCell ref="AB5:AC7"/>
    <mergeCell ref="AD5:AG7"/>
    <mergeCell ref="AP168:AP171"/>
    <mergeCell ref="AP24:AP27"/>
    <mergeCell ref="AP29:AP44"/>
    <mergeCell ref="AP8:AP21"/>
    <mergeCell ref="AB8:AC13"/>
    <mergeCell ref="AO192:AO195"/>
    <mergeCell ref="AP192:AP195"/>
    <mergeCell ref="AP197:AP212"/>
    <mergeCell ref="AP125:AP140"/>
    <mergeCell ref="AO144:AO147"/>
    <mergeCell ref="AP144:AP147"/>
    <mergeCell ref="AP149:AP164"/>
    <mergeCell ref="AH13:AK13"/>
    <mergeCell ref="AH14:AK14"/>
    <mergeCell ref="AH15:AK15"/>
    <mergeCell ref="AH16:AK16"/>
    <mergeCell ref="AH17:AK17"/>
    <mergeCell ref="AH18:AK18"/>
    <mergeCell ref="AP101:AP116"/>
    <mergeCell ref="AO120:AO123"/>
    <mergeCell ref="AP120:AP123"/>
    <mergeCell ref="AL168:AL172"/>
    <mergeCell ref="AM168:AM172"/>
    <mergeCell ref="AN168:AN172"/>
    <mergeCell ref="AH19:AK19"/>
    <mergeCell ref="G168:AK168"/>
    <mergeCell ref="AG530:AK530"/>
    <mergeCell ref="AN2:AP2"/>
    <mergeCell ref="H530:K530"/>
    <mergeCell ref="M530:P530"/>
    <mergeCell ref="R530:U530"/>
    <mergeCell ref="W530:Z530"/>
    <mergeCell ref="AB530:AE530"/>
    <mergeCell ref="AP509:AP524"/>
    <mergeCell ref="H528:K528"/>
    <mergeCell ref="AP317:AP332"/>
    <mergeCell ref="AO336:AO339"/>
    <mergeCell ref="AP336:AP339"/>
    <mergeCell ref="AP341:AP356"/>
    <mergeCell ref="AO360:AO363"/>
    <mergeCell ref="AP360:AP363"/>
    <mergeCell ref="AP365:AP380"/>
    <mergeCell ref="AO384:AO387"/>
    <mergeCell ref="AP384:AP387"/>
    <mergeCell ref="AP389:AP404"/>
    <mergeCell ref="AO408:AO411"/>
    <mergeCell ref="AP408:AP411"/>
    <mergeCell ref="AO168:AO171"/>
    <mergeCell ref="AP173:AP188"/>
    <mergeCell ref="AP269:AP284"/>
    <mergeCell ref="AO432:AO435"/>
    <mergeCell ref="AP432:AP435"/>
    <mergeCell ref="AP437:AP452"/>
    <mergeCell ref="A1:A3"/>
    <mergeCell ref="M528:P528"/>
    <mergeCell ref="R528:U528"/>
    <mergeCell ref="W528:Z528"/>
    <mergeCell ref="AB528:AE528"/>
    <mergeCell ref="AP461:AP476"/>
    <mergeCell ref="AO480:AO483"/>
    <mergeCell ref="AP480:AP483"/>
    <mergeCell ref="AP485:AP500"/>
    <mergeCell ref="AO504:AO507"/>
    <mergeCell ref="AP504:AP507"/>
    <mergeCell ref="G9:I9"/>
    <mergeCell ref="AO288:AO291"/>
    <mergeCell ref="AP288:AP291"/>
    <mergeCell ref="AP293:AP308"/>
    <mergeCell ref="AP221:AP236"/>
    <mergeCell ref="AO240:AO243"/>
    <mergeCell ref="AP240:AP243"/>
    <mergeCell ref="AP245:AP260"/>
  </mergeCells>
  <phoneticPr fontId="6"/>
  <conditionalFormatting sqref="G26:AK27">
    <cfRule type="expression" dxfId="1651" priority="1651">
      <formula>WEEKDAY(G$26)=7</formula>
    </cfRule>
    <cfRule type="expression" dxfId="1650" priority="1652">
      <formula>WEEKDAY(G$26)=1</formula>
    </cfRule>
  </conditionalFormatting>
  <conditionalFormatting sqref="G50:AK51">
    <cfRule type="expression" dxfId="1649" priority="1649">
      <formula>WEEKDAY(G$50)=7</formula>
    </cfRule>
    <cfRule type="expression" dxfId="1648" priority="1650">
      <formula>WEEKDAY(G$50)=1</formula>
    </cfRule>
  </conditionalFormatting>
  <conditionalFormatting sqref="G74:AK75">
    <cfRule type="expression" dxfId="1647" priority="1647">
      <formula>WEEKDAY(G$74)=7</formula>
    </cfRule>
    <cfRule type="expression" dxfId="1646" priority="1648">
      <formula>WEEKDAY(G$74)=1</formula>
    </cfRule>
  </conditionalFormatting>
  <conditionalFormatting sqref="G98:AK99">
    <cfRule type="expression" dxfId="1645" priority="1645">
      <formula>WEEKDAY(G$98)=7</formula>
    </cfRule>
    <cfRule type="expression" dxfId="1644" priority="1646">
      <formula>WEEKDAY(G$98)=1</formula>
    </cfRule>
  </conditionalFormatting>
  <conditionalFormatting sqref="G122:AK123">
    <cfRule type="expression" dxfId="1643" priority="1643">
      <formula>WEEKDAY(G$122)=7</formula>
    </cfRule>
    <cfRule type="expression" dxfId="1642" priority="1644">
      <formula>WEEKDAY(G$122)=1</formula>
    </cfRule>
  </conditionalFormatting>
  <conditionalFormatting sqref="G146:AK147">
    <cfRule type="expression" dxfId="1641" priority="1641">
      <formula>WEEKDAY(G$146)=7</formula>
    </cfRule>
    <cfRule type="expression" dxfId="1640" priority="1642">
      <formula>WEEKDAY(G$146)=1</formula>
    </cfRule>
  </conditionalFormatting>
  <conditionalFormatting sqref="G170:AK171">
    <cfRule type="expression" dxfId="1639" priority="1639">
      <formula>WEEKDAY(G$170)=7</formula>
    </cfRule>
    <cfRule type="expression" dxfId="1638" priority="1640">
      <formula>WEEKDAY(G$170)=1</formula>
    </cfRule>
  </conditionalFormatting>
  <conditionalFormatting sqref="G194:AK195">
    <cfRule type="expression" dxfId="1637" priority="1637">
      <formula>WEEKDAY(G$194)=7</formula>
    </cfRule>
    <cfRule type="expression" dxfId="1636" priority="1638">
      <formula>WEEKDAY(G$194)=1</formula>
    </cfRule>
  </conditionalFormatting>
  <conditionalFormatting sqref="G218:AK219">
    <cfRule type="expression" dxfId="1635" priority="1635">
      <formula>WEEKDAY(G$218)=7</formula>
    </cfRule>
    <cfRule type="expression" dxfId="1634" priority="1636">
      <formula>WEEKDAY(G$218)=1</formula>
    </cfRule>
  </conditionalFormatting>
  <conditionalFormatting sqref="G242:AK243">
    <cfRule type="expression" dxfId="1633" priority="1633">
      <formula>WEEKDAY(G$242)=7</formula>
    </cfRule>
    <cfRule type="expression" dxfId="1632" priority="1634">
      <formula>WEEKDAY(G$242)=1</formula>
    </cfRule>
  </conditionalFormatting>
  <conditionalFormatting sqref="G266:AK267">
    <cfRule type="expression" dxfId="1631" priority="1631">
      <formula>WEEKDAY(G$266)=7</formula>
    </cfRule>
    <cfRule type="expression" dxfId="1630" priority="1632">
      <formula>WEEKDAY(G$266)=1</formula>
    </cfRule>
  </conditionalFormatting>
  <conditionalFormatting sqref="G290:AK291">
    <cfRule type="expression" dxfId="1629" priority="1629">
      <formula>WEEKDAY(G$290)=7</formula>
    </cfRule>
    <cfRule type="expression" dxfId="1628" priority="1630">
      <formula>WEEKDAY(G$290)=1</formula>
    </cfRule>
  </conditionalFormatting>
  <conditionalFormatting sqref="G314:AK315">
    <cfRule type="expression" dxfId="1627" priority="1627">
      <formula>WEEKDAY(G$314)=7</formula>
    </cfRule>
    <cfRule type="expression" dxfId="1626" priority="1628">
      <formula>WEEKDAY(G$314)=1</formula>
    </cfRule>
  </conditionalFormatting>
  <conditionalFormatting sqref="G338:AK339">
    <cfRule type="expression" dxfId="1625" priority="1625">
      <formula>WEEKDAY(G$338)=7</formula>
    </cfRule>
    <cfRule type="expression" dxfId="1624" priority="1626">
      <formula>WEEKDAY(G$338)=1</formula>
    </cfRule>
  </conditionalFormatting>
  <conditionalFormatting sqref="G362:AK363">
    <cfRule type="expression" dxfId="1623" priority="1623">
      <formula>WEEKDAY(G$362)=7</formula>
    </cfRule>
    <cfRule type="expression" dxfId="1622" priority="1624">
      <formula>WEEKDAY(G$362)=1</formula>
    </cfRule>
  </conditionalFormatting>
  <conditionalFormatting sqref="G386:AK387">
    <cfRule type="expression" dxfId="1621" priority="1621">
      <formula>WEEKDAY(G$386)=7</formula>
    </cfRule>
    <cfRule type="expression" dxfId="1620" priority="1622">
      <formula>WEEKDAY(G$386)=1</formula>
    </cfRule>
  </conditionalFormatting>
  <conditionalFormatting sqref="G410:AK411">
    <cfRule type="expression" dxfId="1619" priority="1619">
      <formula>WEEKDAY(G$410)=7</formula>
    </cfRule>
    <cfRule type="expression" dxfId="1618" priority="1620">
      <formula>WEEKDAY(G$410)=1</formula>
    </cfRule>
  </conditionalFormatting>
  <conditionalFormatting sqref="G434:AK435">
    <cfRule type="expression" dxfId="1617" priority="1617">
      <formula>WEEKDAY(G$434)=7</formula>
    </cfRule>
    <cfRule type="expression" dxfId="1616" priority="1618">
      <formula>WEEKDAY(G$434)=1</formula>
    </cfRule>
  </conditionalFormatting>
  <conditionalFormatting sqref="G458:AK459">
    <cfRule type="expression" dxfId="1615" priority="1615">
      <formula>WEEKDAY(G$458)=7</formula>
    </cfRule>
    <cfRule type="expression" dxfId="1614" priority="1616">
      <formula>WEEKDAY(G$458)=1</formula>
    </cfRule>
  </conditionalFormatting>
  <conditionalFormatting sqref="G482:AK483">
    <cfRule type="expression" dxfId="1613" priority="1613">
      <formula>WEEKDAY(G$482)=7</formula>
    </cfRule>
    <cfRule type="expression" dxfId="1612" priority="1614">
      <formula>WEEKDAY(G$482)=1</formula>
    </cfRule>
  </conditionalFormatting>
  <conditionalFormatting sqref="G506:AK507">
    <cfRule type="expression" dxfId="1611" priority="1611">
      <formula>WEEKDAY(G$506)=7</formula>
    </cfRule>
    <cfRule type="expression" dxfId="1610" priority="1612">
      <formula>WEEKDAY(G$506)=1</formula>
    </cfRule>
  </conditionalFormatting>
  <conditionalFormatting sqref="Q5">
    <cfRule type="expression" dxfId="1609" priority="1610">
      <formula>#REF!="未達成"</formula>
    </cfRule>
  </conditionalFormatting>
  <conditionalFormatting sqref="G45:AK45 H31:AH32 G36:AJ37 G41:AH41 H60:H61 K60:AI61 H29:AJ30">
    <cfRule type="containsText" dxfId="1608" priority="1609" operator="containsText" text="－">
      <formula>NOT(ISERROR(SEARCH("－",G29)))</formula>
    </cfRule>
  </conditionalFormatting>
  <conditionalFormatting sqref="E34">
    <cfRule type="cellIs" dxfId="1607" priority="1608" operator="equal">
      <formula>0</formula>
    </cfRule>
  </conditionalFormatting>
  <conditionalFormatting sqref="E29:E34">
    <cfRule type="cellIs" dxfId="1606" priority="1607" operator="equal">
      <formula>0</formula>
    </cfRule>
  </conditionalFormatting>
  <conditionalFormatting sqref="E36:E37">
    <cfRule type="cellIs" dxfId="1605" priority="1606" operator="equal">
      <formula>0</formula>
    </cfRule>
  </conditionalFormatting>
  <conditionalFormatting sqref="E58">
    <cfRule type="cellIs" dxfId="1604" priority="1605" operator="equal">
      <formula>0</formula>
    </cfRule>
  </conditionalFormatting>
  <conditionalFormatting sqref="E53:E58">
    <cfRule type="cellIs" dxfId="1603" priority="1604" operator="equal">
      <formula>0</formula>
    </cfRule>
  </conditionalFormatting>
  <conditionalFormatting sqref="E60:E61">
    <cfRule type="cellIs" dxfId="1602" priority="1603" operator="equal">
      <formula>0</formula>
    </cfRule>
  </conditionalFormatting>
  <conditionalFormatting sqref="G348:AK351">
    <cfRule type="containsText" dxfId="1601" priority="1529" operator="containsText" text="－">
      <formula>NOT(ISERROR(SEARCH("－",G348)))</formula>
    </cfRule>
  </conditionalFormatting>
  <conditionalFormatting sqref="E82">
    <cfRule type="cellIs" dxfId="1600" priority="1602" operator="equal">
      <formula>0</formula>
    </cfRule>
  </conditionalFormatting>
  <conditionalFormatting sqref="E77:E82">
    <cfRule type="cellIs" dxfId="1599" priority="1601" operator="equal">
      <formula>0</formula>
    </cfRule>
  </conditionalFormatting>
  <conditionalFormatting sqref="E84:E85">
    <cfRule type="cellIs" dxfId="1598" priority="1600" operator="equal">
      <formula>0</formula>
    </cfRule>
  </conditionalFormatting>
  <conditionalFormatting sqref="E106">
    <cfRule type="cellIs" dxfId="1597" priority="1599" operator="equal">
      <formula>0</formula>
    </cfRule>
  </conditionalFormatting>
  <conditionalFormatting sqref="E101:E106">
    <cfRule type="cellIs" dxfId="1596" priority="1598" operator="equal">
      <formula>0</formula>
    </cfRule>
  </conditionalFormatting>
  <conditionalFormatting sqref="E108:E109">
    <cfRule type="cellIs" dxfId="1595" priority="1597" operator="equal">
      <formula>0</formula>
    </cfRule>
  </conditionalFormatting>
  <conditionalFormatting sqref="E130">
    <cfRule type="cellIs" dxfId="1594" priority="1596" operator="equal">
      <formula>0</formula>
    </cfRule>
  </conditionalFormatting>
  <conditionalFormatting sqref="E125:E130">
    <cfRule type="cellIs" dxfId="1593" priority="1595" operator="equal">
      <formula>0</formula>
    </cfRule>
  </conditionalFormatting>
  <conditionalFormatting sqref="E132:E133">
    <cfRule type="cellIs" dxfId="1592" priority="1594" operator="equal">
      <formula>0</formula>
    </cfRule>
  </conditionalFormatting>
  <conditionalFormatting sqref="E154">
    <cfRule type="cellIs" dxfId="1591" priority="1593" operator="equal">
      <formula>0</formula>
    </cfRule>
  </conditionalFormatting>
  <conditionalFormatting sqref="E149:E154">
    <cfRule type="cellIs" dxfId="1590" priority="1592" operator="equal">
      <formula>0</formula>
    </cfRule>
  </conditionalFormatting>
  <conditionalFormatting sqref="E156:E157">
    <cfRule type="cellIs" dxfId="1589" priority="1591" operator="equal">
      <formula>0</formula>
    </cfRule>
  </conditionalFormatting>
  <conditionalFormatting sqref="E178">
    <cfRule type="cellIs" dxfId="1588" priority="1590" operator="equal">
      <formula>0</formula>
    </cfRule>
  </conditionalFormatting>
  <conditionalFormatting sqref="E173:E178">
    <cfRule type="cellIs" dxfId="1587" priority="1589" operator="equal">
      <formula>0</formula>
    </cfRule>
  </conditionalFormatting>
  <conditionalFormatting sqref="E180:E181">
    <cfRule type="cellIs" dxfId="1586" priority="1588" operator="equal">
      <formula>0</formula>
    </cfRule>
  </conditionalFormatting>
  <conditionalFormatting sqref="E202">
    <cfRule type="cellIs" dxfId="1585" priority="1587" operator="equal">
      <formula>0</formula>
    </cfRule>
  </conditionalFormatting>
  <conditionalFormatting sqref="E197:E202">
    <cfRule type="cellIs" dxfId="1584" priority="1586" operator="equal">
      <formula>0</formula>
    </cfRule>
  </conditionalFormatting>
  <conditionalFormatting sqref="E204:E205">
    <cfRule type="cellIs" dxfId="1583" priority="1585" operator="equal">
      <formula>0</formula>
    </cfRule>
  </conditionalFormatting>
  <conditionalFormatting sqref="E226">
    <cfRule type="cellIs" dxfId="1582" priority="1584" operator="equal">
      <formula>0</formula>
    </cfRule>
  </conditionalFormatting>
  <conditionalFormatting sqref="E221:E226">
    <cfRule type="cellIs" dxfId="1581" priority="1583" operator="equal">
      <formula>0</formula>
    </cfRule>
  </conditionalFormatting>
  <conditionalFormatting sqref="E228:E229">
    <cfRule type="cellIs" dxfId="1580" priority="1582" operator="equal">
      <formula>0</formula>
    </cfRule>
  </conditionalFormatting>
  <conditionalFormatting sqref="E250">
    <cfRule type="cellIs" dxfId="1579" priority="1581" operator="equal">
      <formula>0</formula>
    </cfRule>
  </conditionalFormatting>
  <conditionalFormatting sqref="E245:E250">
    <cfRule type="cellIs" dxfId="1578" priority="1580" operator="equal">
      <formula>0</formula>
    </cfRule>
  </conditionalFormatting>
  <conditionalFormatting sqref="E252:E253">
    <cfRule type="cellIs" dxfId="1577" priority="1579" operator="equal">
      <formula>0</formula>
    </cfRule>
  </conditionalFormatting>
  <conditionalFormatting sqref="E274">
    <cfRule type="cellIs" dxfId="1576" priority="1578" operator="equal">
      <formula>0</formula>
    </cfRule>
  </conditionalFormatting>
  <conditionalFormatting sqref="E269:E274">
    <cfRule type="cellIs" dxfId="1575" priority="1577" operator="equal">
      <formula>0</formula>
    </cfRule>
  </conditionalFormatting>
  <conditionalFormatting sqref="E276:E277">
    <cfRule type="cellIs" dxfId="1574" priority="1576" operator="equal">
      <formula>0</formula>
    </cfRule>
  </conditionalFormatting>
  <conditionalFormatting sqref="E298">
    <cfRule type="cellIs" dxfId="1573" priority="1575" operator="equal">
      <formula>0</formula>
    </cfRule>
  </conditionalFormatting>
  <conditionalFormatting sqref="E293:E298">
    <cfRule type="cellIs" dxfId="1572" priority="1574" operator="equal">
      <formula>0</formula>
    </cfRule>
  </conditionalFormatting>
  <conditionalFormatting sqref="E300:E301">
    <cfRule type="cellIs" dxfId="1571" priority="1573" operator="equal">
      <formula>0</formula>
    </cfRule>
  </conditionalFormatting>
  <conditionalFormatting sqref="E322">
    <cfRule type="cellIs" dxfId="1570" priority="1572" operator="equal">
      <formula>0</formula>
    </cfRule>
  </conditionalFormatting>
  <conditionalFormatting sqref="E317:E322">
    <cfRule type="cellIs" dxfId="1569" priority="1571" operator="equal">
      <formula>0</formula>
    </cfRule>
  </conditionalFormatting>
  <conditionalFormatting sqref="E324:E325">
    <cfRule type="cellIs" dxfId="1568" priority="1570" operator="equal">
      <formula>0</formula>
    </cfRule>
  </conditionalFormatting>
  <conditionalFormatting sqref="E346">
    <cfRule type="cellIs" dxfId="1567" priority="1569" operator="equal">
      <formula>0</formula>
    </cfRule>
  </conditionalFormatting>
  <conditionalFormatting sqref="E341:E346">
    <cfRule type="cellIs" dxfId="1566" priority="1568" operator="equal">
      <formula>0</formula>
    </cfRule>
  </conditionalFormatting>
  <conditionalFormatting sqref="E348:E349">
    <cfRule type="cellIs" dxfId="1565" priority="1567" operator="equal">
      <formula>0</formula>
    </cfRule>
  </conditionalFormatting>
  <conditionalFormatting sqref="E370">
    <cfRule type="cellIs" dxfId="1564" priority="1566" operator="equal">
      <formula>0</formula>
    </cfRule>
  </conditionalFormatting>
  <conditionalFormatting sqref="E365:E370">
    <cfRule type="cellIs" dxfId="1563" priority="1565" operator="equal">
      <formula>0</formula>
    </cfRule>
  </conditionalFormatting>
  <conditionalFormatting sqref="E372:E373">
    <cfRule type="cellIs" dxfId="1562" priority="1564" operator="equal">
      <formula>0</formula>
    </cfRule>
  </conditionalFormatting>
  <conditionalFormatting sqref="E394">
    <cfRule type="cellIs" dxfId="1561" priority="1563" operator="equal">
      <formula>0</formula>
    </cfRule>
  </conditionalFormatting>
  <conditionalFormatting sqref="E389:E394">
    <cfRule type="cellIs" dxfId="1560" priority="1562" operator="equal">
      <formula>0</formula>
    </cfRule>
  </conditionalFormatting>
  <conditionalFormatting sqref="E396:E397">
    <cfRule type="cellIs" dxfId="1559" priority="1561" operator="equal">
      <formula>0</formula>
    </cfRule>
  </conditionalFormatting>
  <conditionalFormatting sqref="E418">
    <cfRule type="cellIs" dxfId="1558" priority="1560" operator="equal">
      <formula>0</formula>
    </cfRule>
  </conditionalFormatting>
  <conditionalFormatting sqref="E413:E418">
    <cfRule type="cellIs" dxfId="1557" priority="1559" operator="equal">
      <formula>0</formula>
    </cfRule>
  </conditionalFormatting>
  <conditionalFormatting sqref="E420:E421">
    <cfRule type="cellIs" dxfId="1556" priority="1558" operator="equal">
      <formula>0</formula>
    </cfRule>
  </conditionalFormatting>
  <conditionalFormatting sqref="E442">
    <cfRule type="cellIs" dxfId="1555" priority="1557" operator="equal">
      <formula>0</formula>
    </cfRule>
  </conditionalFormatting>
  <conditionalFormatting sqref="E437:E442">
    <cfRule type="cellIs" dxfId="1554" priority="1556" operator="equal">
      <formula>0</formula>
    </cfRule>
  </conditionalFormatting>
  <conditionalFormatting sqref="E444:E445">
    <cfRule type="cellIs" dxfId="1553" priority="1555" operator="equal">
      <formula>0</formula>
    </cfRule>
  </conditionalFormatting>
  <conditionalFormatting sqref="E466">
    <cfRule type="cellIs" dxfId="1552" priority="1554" operator="equal">
      <formula>0</formula>
    </cfRule>
  </conditionalFormatting>
  <conditionalFormatting sqref="E461:E466">
    <cfRule type="cellIs" dxfId="1551" priority="1553" operator="equal">
      <formula>0</formula>
    </cfRule>
  </conditionalFormatting>
  <conditionalFormatting sqref="E468:E469">
    <cfRule type="cellIs" dxfId="1550" priority="1552" operator="equal">
      <formula>0</formula>
    </cfRule>
  </conditionalFormatting>
  <conditionalFormatting sqref="E490">
    <cfRule type="cellIs" dxfId="1549" priority="1551" operator="equal">
      <formula>0</formula>
    </cfRule>
  </conditionalFormatting>
  <conditionalFormatting sqref="E485:E490">
    <cfRule type="cellIs" dxfId="1548" priority="1550" operator="equal">
      <formula>0</formula>
    </cfRule>
  </conditionalFormatting>
  <conditionalFormatting sqref="E492:E493">
    <cfRule type="cellIs" dxfId="1547" priority="1549" operator="equal">
      <formula>0</formula>
    </cfRule>
  </conditionalFormatting>
  <conditionalFormatting sqref="E514">
    <cfRule type="cellIs" dxfId="1546" priority="1548" operator="equal">
      <formula>0</formula>
    </cfRule>
  </conditionalFormatting>
  <conditionalFormatting sqref="E509:E514">
    <cfRule type="cellIs" dxfId="1545" priority="1547" operator="equal">
      <formula>0</formula>
    </cfRule>
  </conditionalFormatting>
  <conditionalFormatting sqref="E516:E517">
    <cfRule type="cellIs" dxfId="1544" priority="1546" operator="equal">
      <formula>0</formula>
    </cfRule>
  </conditionalFormatting>
  <conditionalFormatting sqref="G221:AK226">
    <cfRule type="containsText" dxfId="1543" priority="1545" operator="containsText" text="－">
      <formula>NOT(ISERROR(SEARCH("－",G221)))</formula>
    </cfRule>
  </conditionalFormatting>
  <conditionalFormatting sqref="G228:AK231">
    <cfRule type="containsText" dxfId="1542" priority="1544" operator="containsText" text="－">
      <formula>NOT(ISERROR(SEARCH("－",G228)))</formula>
    </cfRule>
  </conditionalFormatting>
  <conditionalFormatting sqref="G233:AK236">
    <cfRule type="containsText" dxfId="1541" priority="1543" operator="containsText" text="－">
      <formula>NOT(ISERROR(SEARCH("－",G233)))</formula>
    </cfRule>
  </conditionalFormatting>
  <conditionalFormatting sqref="G245:AK250">
    <cfRule type="containsText" dxfId="1540" priority="1542" operator="containsText" text="－">
      <formula>NOT(ISERROR(SEARCH("－",G245)))</formula>
    </cfRule>
  </conditionalFormatting>
  <conditionalFormatting sqref="G252:AK255">
    <cfRule type="containsText" dxfId="1539" priority="1541" operator="containsText" text="－">
      <formula>NOT(ISERROR(SEARCH("－",G252)))</formula>
    </cfRule>
  </conditionalFormatting>
  <conditionalFormatting sqref="G257:AK260">
    <cfRule type="containsText" dxfId="1538" priority="1540" operator="containsText" text="－">
      <formula>NOT(ISERROR(SEARCH("－",G257)))</formula>
    </cfRule>
  </conditionalFormatting>
  <conditionalFormatting sqref="G269:AK274">
    <cfRule type="containsText" dxfId="1537" priority="1539" operator="containsText" text="－">
      <formula>NOT(ISERROR(SEARCH("－",G269)))</formula>
    </cfRule>
  </conditionalFormatting>
  <conditionalFormatting sqref="G276:AK279">
    <cfRule type="containsText" dxfId="1536" priority="1538" operator="containsText" text="－">
      <formula>NOT(ISERROR(SEARCH("－",G276)))</formula>
    </cfRule>
  </conditionalFormatting>
  <conditionalFormatting sqref="G281:AK284">
    <cfRule type="containsText" dxfId="1535" priority="1537" operator="containsText" text="－">
      <formula>NOT(ISERROR(SEARCH("－",G281)))</formula>
    </cfRule>
  </conditionalFormatting>
  <conditionalFormatting sqref="G293:AK298">
    <cfRule type="containsText" dxfId="1534" priority="1536" operator="containsText" text="－">
      <formula>NOT(ISERROR(SEARCH("－",G293)))</formula>
    </cfRule>
  </conditionalFormatting>
  <conditionalFormatting sqref="G300:AK303">
    <cfRule type="containsText" dxfId="1533" priority="1535" operator="containsText" text="－">
      <formula>NOT(ISERROR(SEARCH("－",G300)))</formula>
    </cfRule>
  </conditionalFormatting>
  <conditionalFormatting sqref="G305:AK308">
    <cfRule type="containsText" dxfId="1532" priority="1534" operator="containsText" text="－">
      <formula>NOT(ISERROR(SEARCH("－",G305)))</formula>
    </cfRule>
  </conditionalFormatting>
  <conditionalFormatting sqref="G317:AK322">
    <cfRule type="containsText" dxfId="1531" priority="1533" operator="containsText" text="－">
      <formula>NOT(ISERROR(SEARCH("－",G317)))</formula>
    </cfRule>
  </conditionalFormatting>
  <conditionalFormatting sqref="G324:AK327">
    <cfRule type="containsText" dxfId="1530" priority="1532" operator="containsText" text="－">
      <formula>NOT(ISERROR(SEARCH("－",G324)))</formula>
    </cfRule>
  </conditionalFormatting>
  <conditionalFormatting sqref="G329:AK332">
    <cfRule type="containsText" dxfId="1529" priority="1531" operator="containsText" text="－">
      <formula>NOT(ISERROR(SEARCH("－",G329)))</formula>
    </cfRule>
  </conditionalFormatting>
  <conditionalFormatting sqref="G341:AK346">
    <cfRule type="containsText" dxfId="1528" priority="1530" operator="containsText" text="－">
      <formula>NOT(ISERROR(SEARCH("－",G341)))</formula>
    </cfRule>
  </conditionalFormatting>
  <conditionalFormatting sqref="G413:AK418">
    <cfRule type="containsText" dxfId="1527" priority="1521" operator="containsText" text="－">
      <formula>NOT(ISERROR(SEARCH("－",G413)))</formula>
    </cfRule>
  </conditionalFormatting>
  <conditionalFormatting sqref="G353:AK356">
    <cfRule type="containsText" dxfId="1526" priority="1528" operator="containsText" text="－">
      <formula>NOT(ISERROR(SEARCH("－",G353)))</formula>
    </cfRule>
  </conditionalFormatting>
  <conditionalFormatting sqref="G365:AK370">
    <cfRule type="containsText" dxfId="1525" priority="1527" operator="containsText" text="－">
      <formula>NOT(ISERROR(SEARCH("－",G365)))</formula>
    </cfRule>
  </conditionalFormatting>
  <conditionalFormatting sqref="G372:AK375">
    <cfRule type="containsText" dxfId="1524" priority="1526" operator="containsText" text="－">
      <formula>NOT(ISERROR(SEARCH("－",G372)))</formula>
    </cfRule>
  </conditionalFormatting>
  <conditionalFormatting sqref="G377:AK380">
    <cfRule type="containsText" dxfId="1523" priority="1525" operator="containsText" text="－">
      <formula>NOT(ISERROR(SEARCH("－",G377)))</formula>
    </cfRule>
  </conditionalFormatting>
  <conditionalFormatting sqref="G521:AK524">
    <cfRule type="containsText" dxfId="1522" priority="1507" operator="containsText" text="－">
      <formula>NOT(ISERROR(SEARCH("－",G521)))</formula>
    </cfRule>
  </conditionalFormatting>
  <conditionalFormatting sqref="G389:AK394">
    <cfRule type="containsText" dxfId="1521" priority="1524" operator="containsText" text="－">
      <formula>NOT(ISERROR(SEARCH("－",G389)))</formula>
    </cfRule>
  </conditionalFormatting>
  <conditionalFormatting sqref="G396:AK399">
    <cfRule type="containsText" dxfId="1520" priority="1523" operator="containsText" text="－">
      <formula>NOT(ISERROR(SEARCH("－",G396)))</formula>
    </cfRule>
  </conditionalFormatting>
  <conditionalFormatting sqref="G401:AK405">
    <cfRule type="containsText" dxfId="1519" priority="1522" operator="containsText" text="－">
      <formula>NOT(ISERROR(SEARCH("－",G401)))</formula>
    </cfRule>
  </conditionalFormatting>
  <conditionalFormatting sqref="G420:AK423">
    <cfRule type="containsText" dxfId="1518" priority="1520" operator="containsText" text="－">
      <formula>NOT(ISERROR(SEARCH("－",G420)))</formula>
    </cfRule>
  </conditionalFormatting>
  <conditionalFormatting sqref="G425:AK429">
    <cfRule type="containsText" dxfId="1517" priority="1519" operator="containsText" text="－">
      <formula>NOT(ISERROR(SEARCH("－",G425)))</formula>
    </cfRule>
  </conditionalFormatting>
  <conditionalFormatting sqref="G437:AK442">
    <cfRule type="containsText" dxfId="1516" priority="1518" operator="containsText" text="－">
      <formula>NOT(ISERROR(SEARCH("－",G437)))</formula>
    </cfRule>
  </conditionalFormatting>
  <conditionalFormatting sqref="G444:AK447">
    <cfRule type="containsText" dxfId="1515" priority="1517" operator="containsText" text="－">
      <formula>NOT(ISERROR(SEARCH("－",G444)))</formula>
    </cfRule>
  </conditionalFormatting>
  <conditionalFormatting sqref="G449:AK453">
    <cfRule type="containsText" dxfId="1514" priority="1516" operator="containsText" text="－">
      <formula>NOT(ISERROR(SEARCH("－",G449)))</formula>
    </cfRule>
  </conditionalFormatting>
  <conditionalFormatting sqref="G461:AK466">
    <cfRule type="containsText" dxfId="1513" priority="1515" operator="containsText" text="－">
      <formula>NOT(ISERROR(SEARCH("－",G461)))</formula>
    </cfRule>
  </conditionalFormatting>
  <conditionalFormatting sqref="G468:AK471">
    <cfRule type="containsText" dxfId="1512" priority="1514" operator="containsText" text="－">
      <formula>NOT(ISERROR(SEARCH("－",G468)))</formula>
    </cfRule>
  </conditionalFormatting>
  <conditionalFormatting sqref="G473:AK477">
    <cfRule type="containsText" dxfId="1511" priority="1513" operator="containsText" text="－">
      <formula>NOT(ISERROR(SEARCH("－",G473)))</formula>
    </cfRule>
  </conditionalFormatting>
  <conditionalFormatting sqref="G485:AK490">
    <cfRule type="containsText" dxfId="1510" priority="1512" operator="containsText" text="－">
      <formula>NOT(ISERROR(SEARCH("－",G485)))</formula>
    </cfRule>
  </conditionalFormatting>
  <conditionalFormatting sqref="G492:AK495">
    <cfRule type="containsText" dxfId="1509" priority="1511" operator="containsText" text="－">
      <formula>NOT(ISERROR(SEARCH("－",G492)))</formula>
    </cfRule>
  </conditionalFormatting>
  <conditionalFormatting sqref="G497:AK501">
    <cfRule type="containsText" dxfId="1508" priority="1510" operator="containsText" text="－">
      <formula>NOT(ISERROR(SEARCH("－",G497)))</formula>
    </cfRule>
  </conditionalFormatting>
  <conditionalFormatting sqref="G509:AK514">
    <cfRule type="containsText" dxfId="1507" priority="1509" operator="containsText" text="－">
      <formula>NOT(ISERROR(SEARCH("－",G509)))</formula>
    </cfRule>
  </conditionalFormatting>
  <conditionalFormatting sqref="G516:AK519">
    <cfRule type="containsText" dxfId="1506" priority="1508" operator="containsText" text="－">
      <formula>NOT(ISERROR(SEARCH("－",G516)))</formula>
    </cfRule>
  </conditionalFormatting>
  <conditionalFormatting sqref="U10:W21 AP8">
    <cfRule type="cellIs" dxfId="1505" priority="1506" operator="greaterThanOrEqual">
      <formula>0.285</formula>
    </cfRule>
  </conditionalFormatting>
  <conditionalFormatting sqref="X20">
    <cfRule type="containsText" dxfId="1504" priority="1505" operator="containsText" text="対象外">
      <formula>NOT(ISERROR(SEARCH("対象外",X20)))</formula>
    </cfRule>
  </conditionalFormatting>
  <conditionalFormatting sqref="X20">
    <cfRule type="containsText" dxfId="1503" priority="1504" operator="containsText" text="補正無し">
      <formula>NOT(ISERROR(SEARCH("補正無し",X20)))</formula>
    </cfRule>
  </conditionalFormatting>
  <conditionalFormatting sqref="G69:AK69">
    <cfRule type="containsText" dxfId="1502" priority="1503" operator="containsText" text="－">
      <formula>NOT(ISERROR(SEARCH("－",G69)))</formula>
    </cfRule>
  </conditionalFormatting>
  <conditionalFormatting sqref="G93:AK93">
    <cfRule type="containsText" dxfId="1501" priority="1502" operator="containsText" text="－">
      <formula>NOT(ISERROR(SEARCH("－",G93)))</formula>
    </cfRule>
  </conditionalFormatting>
  <conditionalFormatting sqref="G117:AK117">
    <cfRule type="containsText" dxfId="1500" priority="1501" operator="containsText" text="－">
      <formula>NOT(ISERROR(SEARCH("－",G117)))</formula>
    </cfRule>
  </conditionalFormatting>
  <conditionalFormatting sqref="G141:AK142">
    <cfRule type="containsText" dxfId="1499" priority="1500" operator="containsText" text="－">
      <formula>NOT(ISERROR(SEARCH("－",G141)))</formula>
    </cfRule>
  </conditionalFormatting>
  <conditionalFormatting sqref="G165:AK166">
    <cfRule type="containsText" dxfId="1498" priority="1499" operator="containsText" text="－">
      <formula>NOT(ISERROR(SEARCH("－",G165)))</formula>
    </cfRule>
  </conditionalFormatting>
  <conditionalFormatting sqref="G189:AK190">
    <cfRule type="containsText" dxfId="1497" priority="1498" operator="containsText" text="－">
      <formula>NOT(ISERROR(SEARCH("－",G189)))</formula>
    </cfRule>
  </conditionalFormatting>
  <conditionalFormatting sqref="G213:AK214">
    <cfRule type="containsText" dxfId="1496" priority="1497" operator="containsText" text="－">
      <formula>NOT(ISERROR(SEARCH("－",G213)))</formula>
    </cfRule>
  </conditionalFormatting>
  <conditionalFormatting sqref="G261:AK262">
    <cfRule type="containsText" dxfId="1495" priority="1495" operator="containsText" text="－">
      <formula>NOT(ISERROR(SEARCH("－",G261)))</formula>
    </cfRule>
  </conditionalFormatting>
  <conditionalFormatting sqref="G237:AK237">
    <cfRule type="containsText" dxfId="1494" priority="1496" operator="containsText" text="－">
      <formula>NOT(ISERROR(SEARCH("－",G237)))</formula>
    </cfRule>
  </conditionalFormatting>
  <conditionalFormatting sqref="G357:AK358">
    <cfRule type="containsText" dxfId="1493" priority="1491" operator="containsText" text="－">
      <formula>NOT(ISERROR(SEARCH("－",G357)))</formula>
    </cfRule>
  </conditionalFormatting>
  <conditionalFormatting sqref="G285:AK285">
    <cfRule type="containsText" dxfId="1492" priority="1494" operator="containsText" text="－">
      <formula>NOT(ISERROR(SEARCH("－",G285)))</formula>
    </cfRule>
  </conditionalFormatting>
  <conditionalFormatting sqref="G309:AK310">
    <cfRule type="containsText" dxfId="1491" priority="1493" operator="containsText" text="－">
      <formula>NOT(ISERROR(SEARCH("－",G309)))</formula>
    </cfRule>
  </conditionalFormatting>
  <conditionalFormatting sqref="G333:AK334">
    <cfRule type="containsText" dxfId="1490" priority="1492" operator="containsText" text="－">
      <formula>NOT(ISERROR(SEARCH("－",G333)))</formula>
    </cfRule>
  </conditionalFormatting>
  <conditionalFormatting sqref="G381:AK381">
    <cfRule type="containsText" dxfId="1489" priority="1490" operator="containsText" text="－">
      <formula>NOT(ISERROR(SEARCH("－",G381)))</formula>
    </cfRule>
  </conditionalFormatting>
  <conditionalFormatting sqref="G36:AJ37 G41:AH41 H60:H61 K60:AI61 G29:AK34">
    <cfRule type="containsText" dxfId="1488" priority="1485" operator="containsText" text="退">
      <formula>NOT(ISERROR(SEARCH("退",G29)))</formula>
    </cfRule>
    <cfRule type="containsText" dxfId="1487" priority="1486" operator="containsText" text="入">
      <formula>NOT(ISERROR(SEARCH("入",G29)))</formula>
    </cfRule>
    <cfRule type="containsText" dxfId="1486" priority="1487" operator="containsText" text="入,退">
      <formula>NOT(ISERROR(SEARCH("入,退",G29)))</formula>
    </cfRule>
    <cfRule type="containsText" dxfId="1485" priority="1488" operator="containsText" text="入,退">
      <formula>NOT(ISERROR(SEARCH("入,退",G29)))</formula>
    </cfRule>
    <cfRule type="cellIs" dxfId="1484" priority="1489" operator="equal">
      <formula>"休"</formula>
    </cfRule>
  </conditionalFormatting>
  <conditionalFormatting sqref="G36:AJ37 G41:AH41 H60:H61 K60:AI61 G29:AK34">
    <cfRule type="containsText" dxfId="1483" priority="1484" operator="containsText" text="外">
      <formula>NOT(ISERROR(SEARCH("外",G29)))</formula>
    </cfRule>
  </conditionalFormatting>
  <conditionalFormatting sqref="G29:G34">
    <cfRule type="containsText" dxfId="1482" priority="1483" operator="containsText" text="－">
      <formula>NOT(ISERROR(SEARCH("－",G29)))</formula>
    </cfRule>
  </conditionalFormatting>
  <conditionalFormatting sqref="H29:H34 I31:V33 W33:AK33 W31:X32 I29:L30">
    <cfRule type="containsText" dxfId="1481" priority="1482" operator="containsText" text="－">
      <formula>NOT(ISERROR(SEARCH("－",H29)))</formula>
    </cfRule>
  </conditionalFormatting>
  <conditionalFormatting sqref="H33:AK34 AK29:AK30 AI31:AK32">
    <cfRule type="containsText" dxfId="1480" priority="1481" operator="containsText" text="－">
      <formula>NOT(ISERROR(SEARCH("－",H29)))</formula>
    </cfRule>
  </conditionalFormatting>
  <conditionalFormatting sqref="G28:AK28">
    <cfRule type="containsText" dxfId="1479" priority="1479" operator="containsText" text="日">
      <formula>NOT(ISERROR(SEARCH("日",G28)))</formula>
    </cfRule>
    <cfRule type="containsText" dxfId="1478" priority="1480" operator="containsText" text="土">
      <formula>NOT(ISERROR(SEARCH("土",G28)))</formula>
    </cfRule>
  </conditionalFormatting>
  <conditionalFormatting sqref="G28:AK28">
    <cfRule type="containsText" dxfId="1477" priority="1472" operator="containsText" text="その他">
      <formula>NOT(ISERROR(SEARCH("その他",G28)))</formula>
    </cfRule>
    <cfRule type="containsText" dxfId="1476" priority="1473" operator="containsText" text="冬休">
      <formula>NOT(ISERROR(SEARCH("冬休",G28)))</formula>
    </cfRule>
    <cfRule type="containsText" dxfId="1475" priority="1474" operator="containsText" text="夏休">
      <formula>NOT(ISERROR(SEARCH("夏休",G28)))</formula>
    </cfRule>
    <cfRule type="containsText" dxfId="1474" priority="1475" operator="containsText" text="製作">
      <formula>NOT(ISERROR(SEARCH("製作",G28)))</formula>
    </cfRule>
    <cfRule type="cellIs" dxfId="1473" priority="1476" operator="equal">
      <formula>"中止,製作"</formula>
    </cfRule>
    <cfRule type="containsText" dxfId="1472" priority="1477" operator="containsText" text="中止,製作,夏休,冬休,その他">
      <formula>NOT(ISERROR(SEARCH("中止,製作,夏休,冬休,その他",G28)))</formula>
    </cfRule>
    <cfRule type="containsText" dxfId="1471" priority="1478" operator="containsText" text="中止">
      <formula>NOT(ISERROR(SEARCH("中止",G28)))</formula>
    </cfRule>
  </conditionalFormatting>
  <conditionalFormatting sqref="G528 L528 Q528 V528 AA528">
    <cfRule type="containsText" dxfId="1470" priority="1470" operator="containsText" text="日">
      <formula>NOT(ISERROR(SEARCH("日",G528)))</formula>
    </cfRule>
    <cfRule type="containsText" dxfId="1469" priority="1471" operator="containsText" text="土">
      <formula>NOT(ISERROR(SEARCH("土",G528)))</formula>
    </cfRule>
  </conditionalFormatting>
  <conditionalFormatting sqref="G528">
    <cfRule type="containsText" dxfId="1468" priority="1461" operator="containsText" text="その他">
      <formula>NOT(ISERROR(SEARCH("その他",G528)))</formula>
    </cfRule>
    <cfRule type="containsText" dxfId="1467" priority="1462" operator="containsText" text="冬休">
      <formula>NOT(ISERROR(SEARCH("冬休",G528)))</formula>
    </cfRule>
    <cfRule type="containsText" dxfId="1466" priority="1463" operator="containsText" text="夏休">
      <formula>NOT(ISERROR(SEARCH("夏休",G528)))</formula>
    </cfRule>
    <cfRule type="containsText" dxfId="1465" priority="1464" operator="containsText" text="製作">
      <formula>NOT(ISERROR(SEARCH("製作",G528)))</formula>
    </cfRule>
    <cfRule type="cellIs" dxfId="1464" priority="1465" operator="equal">
      <formula>"中止,製作"</formula>
    </cfRule>
    <cfRule type="containsText" dxfId="1463" priority="1468" operator="containsText" text="中止,製作,夏休,冬休,その他">
      <formula>NOT(ISERROR(SEARCH("中止,製作,夏休,冬休,その他",G528)))</formula>
    </cfRule>
    <cfRule type="containsText" dxfId="1462" priority="1469" operator="containsText" text="中止">
      <formula>NOT(ISERROR(SEARCH("中止",G528)))</formula>
    </cfRule>
  </conditionalFormatting>
  <conditionalFormatting sqref="L528">
    <cfRule type="containsText" dxfId="1461" priority="1466" operator="containsText" text="中止,製作,夏休,冬休,その他">
      <formula>NOT(ISERROR(SEARCH("中止,製作,夏休,冬休,その他",L528)))</formula>
    </cfRule>
    <cfRule type="containsText" dxfId="1460" priority="1467" operator="containsText" text="中止">
      <formula>NOT(ISERROR(SEARCH("中止",L528)))</formula>
    </cfRule>
  </conditionalFormatting>
  <conditionalFormatting sqref="L528">
    <cfRule type="containsText" dxfId="1459" priority="1454" operator="containsText" text="その他">
      <formula>NOT(ISERROR(SEARCH("その他",L528)))</formula>
    </cfRule>
    <cfRule type="containsText" dxfId="1458" priority="1455" operator="containsText" text="冬休">
      <formula>NOT(ISERROR(SEARCH("冬休",L528)))</formula>
    </cfRule>
    <cfRule type="containsText" dxfId="1457" priority="1456" operator="containsText" text="夏休">
      <formula>NOT(ISERROR(SEARCH("夏休",L528)))</formula>
    </cfRule>
    <cfRule type="containsText" dxfId="1456" priority="1457" operator="containsText" text="製作">
      <formula>NOT(ISERROR(SEARCH("製作",L528)))</formula>
    </cfRule>
    <cfRule type="cellIs" dxfId="1455" priority="1458" operator="equal">
      <formula>"中止,製作"</formula>
    </cfRule>
    <cfRule type="containsText" dxfId="1454" priority="1459" operator="containsText" text="中止,製作,夏休,冬休,その他">
      <formula>NOT(ISERROR(SEARCH("中止,製作,夏休,冬休,その他",L528)))</formula>
    </cfRule>
    <cfRule type="containsText" dxfId="1453" priority="1460" operator="containsText" text="中止">
      <formula>NOT(ISERROR(SEARCH("中止",L528)))</formula>
    </cfRule>
  </conditionalFormatting>
  <conditionalFormatting sqref="Q528">
    <cfRule type="containsText" dxfId="1452" priority="1447" operator="containsText" text="その他">
      <formula>NOT(ISERROR(SEARCH("その他",Q528)))</formula>
    </cfRule>
    <cfRule type="containsText" dxfId="1451" priority="1448" operator="containsText" text="冬休">
      <formula>NOT(ISERROR(SEARCH("冬休",Q528)))</formula>
    </cfRule>
    <cfRule type="containsText" dxfId="1450" priority="1449" operator="containsText" text="夏休">
      <formula>NOT(ISERROR(SEARCH("夏休",Q528)))</formula>
    </cfRule>
    <cfRule type="containsText" dxfId="1449" priority="1450" operator="containsText" text="製作">
      <formula>NOT(ISERROR(SEARCH("製作",Q528)))</formula>
    </cfRule>
    <cfRule type="cellIs" dxfId="1448" priority="1451" operator="equal">
      <formula>"中止,製作"</formula>
    </cfRule>
    <cfRule type="containsText" dxfId="1447" priority="1452" operator="containsText" text="中止,製作,夏休,冬休,その他">
      <formula>NOT(ISERROR(SEARCH("中止,製作,夏休,冬休,その他",Q528)))</formula>
    </cfRule>
    <cfRule type="containsText" dxfId="1446" priority="1453" operator="containsText" text="中止">
      <formula>NOT(ISERROR(SEARCH("中止",Q528)))</formula>
    </cfRule>
  </conditionalFormatting>
  <conditionalFormatting sqref="V528">
    <cfRule type="containsText" dxfId="1445" priority="1440" operator="containsText" text="その他">
      <formula>NOT(ISERROR(SEARCH("その他",V528)))</formula>
    </cfRule>
    <cfRule type="containsText" dxfId="1444" priority="1441" operator="containsText" text="冬休">
      <formula>NOT(ISERROR(SEARCH("冬休",V528)))</formula>
    </cfRule>
    <cfRule type="containsText" dxfId="1443" priority="1442" operator="containsText" text="夏休">
      <formula>NOT(ISERROR(SEARCH("夏休",V528)))</formula>
    </cfRule>
    <cfRule type="containsText" dxfId="1442" priority="1443" operator="containsText" text="製作">
      <formula>NOT(ISERROR(SEARCH("製作",V528)))</formula>
    </cfRule>
    <cfRule type="cellIs" dxfId="1441" priority="1444" operator="equal">
      <formula>"中止,製作"</formula>
    </cfRule>
    <cfRule type="containsText" dxfId="1440" priority="1445" operator="containsText" text="中止,製作,夏休,冬休,その他">
      <formula>NOT(ISERROR(SEARCH("中止,製作,夏休,冬休,その他",V528)))</formula>
    </cfRule>
    <cfRule type="containsText" dxfId="1439" priority="1446" operator="containsText" text="中止">
      <formula>NOT(ISERROR(SEARCH("中止",V528)))</formula>
    </cfRule>
  </conditionalFormatting>
  <conditionalFormatting sqref="AA528">
    <cfRule type="containsText" dxfId="1438" priority="1433" operator="containsText" text="その他">
      <formula>NOT(ISERROR(SEARCH("その他",AA528)))</formula>
    </cfRule>
    <cfRule type="containsText" dxfId="1437" priority="1434" operator="containsText" text="冬休">
      <formula>NOT(ISERROR(SEARCH("冬休",AA528)))</formula>
    </cfRule>
    <cfRule type="containsText" dxfId="1436" priority="1435" operator="containsText" text="夏休">
      <formula>NOT(ISERROR(SEARCH("夏休",AA528)))</formula>
    </cfRule>
    <cfRule type="containsText" dxfId="1435" priority="1436" operator="containsText" text="製作">
      <formula>NOT(ISERROR(SEARCH("製作",AA528)))</formula>
    </cfRule>
    <cfRule type="cellIs" dxfId="1434" priority="1437" operator="equal">
      <formula>"中止,製作"</formula>
    </cfRule>
    <cfRule type="containsText" dxfId="1433" priority="1438" operator="containsText" text="中止,製作,夏休,冬休,その他">
      <formula>NOT(ISERROR(SEARCH("中止,製作,夏休,冬休,その他",AA528)))</formula>
    </cfRule>
    <cfRule type="containsText" dxfId="1432" priority="1439" operator="containsText" text="中止">
      <formula>NOT(ISERROR(SEARCH("中止",AA528)))</formula>
    </cfRule>
  </conditionalFormatting>
  <conditionalFormatting sqref="AA530">
    <cfRule type="containsText" dxfId="1431" priority="1427" operator="containsText" text="退">
      <formula>NOT(ISERROR(SEARCH("退",AA530)))</formula>
    </cfRule>
    <cfRule type="containsText" dxfId="1430" priority="1428" operator="containsText" text="入">
      <formula>NOT(ISERROR(SEARCH("入",AA530)))</formula>
    </cfRule>
    <cfRule type="containsText" dxfId="1429" priority="1429" operator="containsText" text="入,退">
      <formula>NOT(ISERROR(SEARCH("入,退",AA530)))</formula>
    </cfRule>
    <cfRule type="containsText" dxfId="1428" priority="1430" operator="containsText" text="入,退">
      <formula>NOT(ISERROR(SEARCH("入,退",AA530)))</formula>
    </cfRule>
    <cfRule type="cellIs" dxfId="1427" priority="1432" operator="equal">
      <formula>"休"</formula>
    </cfRule>
  </conditionalFormatting>
  <conditionalFormatting sqref="AA530">
    <cfRule type="containsText" dxfId="1426" priority="1431" operator="containsText" text="休">
      <formula>NOT(ISERROR(SEARCH("休",AA530)))</formula>
    </cfRule>
  </conditionalFormatting>
  <conditionalFormatting sqref="AA530">
    <cfRule type="containsText" dxfId="1425" priority="1426" operator="containsText" text="外">
      <formula>NOT(ISERROR(SEARCH("外",AA530)))</formula>
    </cfRule>
  </conditionalFormatting>
  <conditionalFormatting sqref="AA530">
    <cfRule type="containsText" dxfId="1424" priority="1425" operator="containsText" text="－">
      <formula>NOT(ISERROR(SEARCH("－",AA530)))</formula>
    </cfRule>
  </conditionalFormatting>
  <conditionalFormatting sqref="AF530 V530 Q530 L530">
    <cfRule type="containsText" dxfId="1423" priority="1419" operator="containsText" text="退">
      <formula>NOT(ISERROR(SEARCH("退",L530)))</formula>
    </cfRule>
    <cfRule type="containsText" dxfId="1422" priority="1420" operator="containsText" text="入">
      <formula>NOT(ISERROR(SEARCH("入",L530)))</formula>
    </cfRule>
    <cfRule type="containsText" dxfId="1421" priority="1421" operator="containsText" text="入,退">
      <formula>NOT(ISERROR(SEARCH("入,退",L530)))</formula>
    </cfRule>
    <cfRule type="containsText" dxfId="1420" priority="1422" operator="containsText" text="入,退">
      <formula>NOT(ISERROR(SEARCH("入,退",L530)))</formula>
    </cfRule>
    <cfRule type="cellIs" dxfId="1419" priority="1424" operator="equal">
      <formula>"休"</formula>
    </cfRule>
  </conditionalFormatting>
  <conditionalFormatting sqref="AF530 V530 Q530 L530">
    <cfRule type="containsText" dxfId="1418" priority="1423" operator="containsText" text="休">
      <formula>NOT(ISERROR(SEARCH("休",L530)))</formula>
    </cfRule>
  </conditionalFormatting>
  <conditionalFormatting sqref="AF530 V530 Q530 L530">
    <cfRule type="containsText" dxfId="1417" priority="1418" operator="containsText" text="外">
      <formula>NOT(ISERROR(SEARCH("外",L530)))</formula>
    </cfRule>
  </conditionalFormatting>
  <conditionalFormatting sqref="AF530 V530 Q530 L530">
    <cfRule type="containsText" dxfId="1416" priority="1417" operator="containsText" text="－">
      <formula>NOT(ISERROR(SEARCH("－",L530)))</formula>
    </cfRule>
  </conditionalFormatting>
  <conditionalFormatting sqref="G530">
    <cfRule type="containsText" dxfId="1415" priority="1412" operator="containsText" text="退">
      <formula>NOT(ISERROR(SEARCH("退",G530)))</formula>
    </cfRule>
    <cfRule type="containsText" dxfId="1414" priority="1413" operator="containsText" text="入">
      <formula>NOT(ISERROR(SEARCH("入",G530)))</formula>
    </cfRule>
    <cfRule type="containsText" dxfId="1413" priority="1414" operator="containsText" text="入,退">
      <formula>NOT(ISERROR(SEARCH("入,退",G530)))</formula>
    </cfRule>
    <cfRule type="containsText" dxfId="1412" priority="1415" operator="containsText" text="入,退">
      <formula>NOT(ISERROR(SEARCH("入,退",G530)))</formula>
    </cfRule>
    <cfRule type="cellIs" dxfId="1411" priority="1416" operator="equal">
      <formula>"休"</formula>
    </cfRule>
  </conditionalFormatting>
  <conditionalFormatting sqref="G530">
    <cfRule type="containsText" dxfId="1410" priority="1411" operator="containsText" text="外">
      <formula>NOT(ISERROR(SEARCH("外",G530)))</formula>
    </cfRule>
  </conditionalFormatting>
  <conditionalFormatting sqref="G530">
    <cfRule type="containsText" dxfId="1409" priority="1410" operator="containsText" text="－">
      <formula>NOT(ISERROR(SEARCH("－",G530)))</formula>
    </cfRule>
  </conditionalFormatting>
  <conditionalFormatting sqref="G35:AK35">
    <cfRule type="containsText" dxfId="1408" priority="1408" operator="containsText" text="日">
      <formula>NOT(ISERROR(SEARCH("日",G35)))</formula>
    </cfRule>
    <cfRule type="containsText" dxfId="1407" priority="1409" operator="containsText" text="土">
      <formula>NOT(ISERROR(SEARCH("土",G35)))</formula>
    </cfRule>
  </conditionalFormatting>
  <conditionalFormatting sqref="G35:AK35">
    <cfRule type="containsText" dxfId="1406" priority="1401" operator="containsText" text="その他">
      <formula>NOT(ISERROR(SEARCH("その他",G35)))</formula>
    </cfRule>
    <cfRule type="containsText" dxfId="1405" priority="1402" operator="containsText" text="冬休">
      <formula>NOT(ISERROR(SEARCH("冬休",G35)))</formula>
    </cfRule>
    <cfRule type="containsText" dxfId="1404" priority="1403" operator="containsText" text="夏休">
      <formula>NOT(ISERROR(SEARCH("夏休",G35)))</formula>
    </cfRule>
    <cfRule type="containsText" dxfId="1403" priority="1404" operator="containsText" text="製作">
      <formula>NOT(ISERROR(SEARCH("製作",G35)))</formula>
    </cfRule>
    <cfRule type="cellIs" dxfId="1402" priority="1405" operator="equal">
      <formula>"中止,製作"</formula>
    </cfRule>
    <cfRule type="containsText" dxfId="1401" priority="1406" operator="containsText" text="中止,製作,夏休,冬休,その他">
      <formula>NOT(ISERROR(SEARCH("中止,製作,夏休,冬休,その他",G35)))</formula>
    </cfRule>
    <cfRule type="containsText" dxfId="1400" priority="1407" operator="containsText" text="中止">
      <formula>NOT(ISERROR(SEARCH("中止",G35)))</formula>
    </cfRule>
  </conditionalFormatting>
  <conditionalFormatting sqref="G40:AK40">
    <cfRule type="containsText" dxfId="1399" priority="1399" operator="containsText" text="日">
      <formula>NOT(ISERROR(SEARCH("日",G40)))</formula>
    </cfRule>
    <cfRule type="containsText" dxfId="1398" priority="1400" operator="containsText" text="土">
      <formula>NOT(ISERROR(SEARCH("土",G40)))</formula>
    </cfRule>
  </conditionalFormatting>
  <conditionalFormatting sqref="G40:AK40">
    <cfRule type="containsText" dxfId="1397" priority="1392" operator="containsText" text="その他">
      <formula>NOT(ISERROR(SEARCH("その他",G40)))</formula>
    </cfRule>
    <cfRule type="containsText" dxfId="1396" priority="1393" operator="containsText" text="冬休">
      <formula>NOT(ISERROR(SEARCH("冬休",G40)))</formula>
    </cfRule>
    <cfRule type="containsText" dxfId="1395" priority="1394" operator="containsText" text="夏休">
      <formula>NOT(ISERROR(SEARCH("夏休",G40)))</formula>
    </cfRule>
    <cfRule type="containsText" dxfId="1394" priority="1395" operator="containsText" text="製作">
      <formula>NOT(ISERROR(SEARCH("製作",G40)))</formula>
    </cfRule>
    <cfRule type="cellIs" dxfId="1393" priority="1396" operator="equal">
      <formula>"中止,製作"</formula>
    </cfRule>
    <cfRule type="containsText" dxfId="1392" priority="1397" operator="containsText" text="中止,製作,夏休,冬休,その他">
      <formula>NOT(ISERROR(SEARCH("中止,製作,夏休,冬休,その他",G40)))</formula>
    </cfRule>
    <cfRule type="containsText" dxfId="1391" priority="1398" operator="containsText" text="中止">
      <formula>NOT(ISERROR(SEARCH("中止",G40)))</formula>
    </cfRule>
  </conditionalFormatting>
  <conditionalFormatting sqref="G38:AJ39">
    <cfRule type="containsText" dxfId="1390" priority="1387" operator="containsText" text="退">
      <formula>NOT(ISERROR(SEARCH("退",G38)))</formula>
    </cfRule>
    <cfRule type="containsText" dxfId="1389" priority="1388" operator="containsText" text="入">
      <formula>NOT(ISERROR(SEARCH("入",G38)))</formula>
    </cfRule>
    <cfRule type="containsText" dxfId="1388" priority="1389" operator="containsText" text="入,退">
      <formula>NOT(ISERROR(SEARCH("入,退",G38)))</formula>
    </cfRule>
    <cfRule type="containsText" dxfId="1387" priority="1390" operator="containsText" text="入,退">
      <formula>NOT(ISERROR(SEARCH("入,退",G38)))</formula>
    </cfRule>
    <cfRule type="cellIs" dxfId="1386" priority="1391" operator="equal">
      <formula>"休"</formula>
    </cfRule>
  </conditionalFormatting>
  <conditionalFormatting sqref="G38:AJ39">
    <cfRule type="containsText" dxfId="1385" priority="1386" operator="containsText" text="外">
      <formula>NOT(ISERROR(SEARCH("外",G38)))</formula>
    </cfRule>
  </conditionalFormatting>
  <conditionalFormatting sqref="G38:AJ39">
    <cfRule type="containsText" dxfId="1384" priority="1385" operator="containsText" text="－">
      <formula>NOT(ISERROR(SEARCH("－",G38)))</formula>
    </cfRule>
  </conditionalFormatting>
  <conditionalFormatting sqref="AI41:AK41 G42:AK44">
    <cfRule type="containsText" dxfId="1383" priority="1380" operator="containsText" text="退">
      <formula>NOT(ISERROR(SEARCH("退",G41)))</formula>
    </cfRule>
    <cfRule type="containsText" dxfId="1382" priority="1381" operator="containsText" text="入">
      <formula>NOT(ISERROR(SEARCH("入",G41)))</formula>
    </cfRule>
    <cfRule type="containsText" dxfId="1381" priority="1382" operator="containsText" text="入,退">
      <formula>NOT(ISERROR(SEARCH("入,退",G41)))</formula>
    </cfRule>
    <cfRule type="containsText" dxfId="1380" priority="1383" operator="containsText" text="入,退">
      <formula>NOT(ISERROR(SEARCH("入,退",G41)))</formula>
    </cfRule>
    <cfRule type="cellIs" dxfId="1379" priority="1384" operator="equal">
      <formula>"休"</formula>
    </cfRule>
  </conditionalFormatting>
  <conditionalFormatting sqref="AI41:AK41 G42:AK44">
    <cfRule type="containsText" dxfId="1378" priority="1379" operator="containsText" text="外">
      <formula>NOT(ISERROR(SEARCH("外",G41)))</formula>
    </cfRule>
  </conditionalFormatting>
  <conditionalFormatting sqref="AI41:AK41 G42:AK44">
    <cfRule type="containsText" dxfId="1377" priority="1378" operator="containsText" text="－">
      <formula>NOT(ISERROR(SEARCH("－",G41)))</formula>
    </cfRule>
  </conditionalFormatting>
  <conditionalFormatting sqref="G52:U52 Z52:AK52">
    <cfRule type="containsText" dxfId="1376" priority="1376" operator="containsText" text="日">
      <formula>NOT(ISERROR(SEARCH("日",G52)))</formula>
    </cfRule>
    <cfRule type="containsText" dxfId="1375" priority="1377" operator="containsText" text="土">
      <formula>NOT(ISERROR(SEARCH("土",G52)))</formula>
    </cfRule>
  </conditionalFormatting>
  <conditionalFormatting sqref="G52:U52 Z52:AK52">
    <cfRule type="containsText" dxfId="1374" priority="1369" operator="containsText" text="その他">
      <formula>NOT(ISERROR(SEARCH("その他",G52)))</formula>
    </cfRule>
    <cfRule type="containsText" dxfId="1373" priority="1370" operator="containsText" text="冬休">
      <formula>NOT(ISERROR(SEARCH("冬休",G52)))</formula>
    </cfRule>
    <cfRule type="containsText" dxfId="1372" priority="1371" operator="containsText" text="夏休">
      <formula>NOT(ISERROR(SEARCH("夏休",G52)))</formula>
    </cfRule>
    <cfRule type="containsText" dxfId="1371" priority="1372" operator="containsText" text="製作">
      <formula>NOT(ISERROR(SEARCH("製作",G52)))</formula>
    </cfRule>
    <cfRule type="cellIs" dxfId="1370" priority="1373" operator="equal">
      <formula>"中止,製作"</formula>
    </cfRule>
    <cfRule type="containsText" dxfId="1369" priority="1374" operator="containsText" text="中止,製作,夏休,冬休,その他">
      <formula>NOT(ISERROR(SEARCH("中止,製作,夏休,冬休,その他",G52)))</formula>
    </cfRule>
    <cfRule type="containsText" dxfId="1368" priority="1375" operator="containsText" text="中止">
      <formula>NOT(ISERROR(SEARCH("中止",G52)))</formula>
    </cfRule>
  </conditionalFormatting>
  <conditionalFormatting sqref="I59:U59 Z59:AK59">
    <cfRule type="containsText" dxfId="1367" priority="1367" operator="containsText" text="日">
      <formula>NOT(ISERROR(SEARCH("日",I59)))</formula>
    </cfRule>
    <cfRule type="containsText" dxfId="1366" priority="1368" operator="containsText" text="土">
      <formula>NOT(ISERROR(SEARCH("土",I59)))</formula>
    </cfRule>
  </conditionalFormatting>
  <conditionalFormatting sqref="I59:U59 Z59:AK59">
    <cfRule type="containsText" dxfId="1365" priority="1360" operator="containsText" text="その他">
      <formula>NOT(ISERROR(SEARCH("その他",I59)))</formula>
    </cfRule>
    <cfRule type="containsText" dxfId="1364" priority="1361" operator="containsText" text="冬休">
      <formula>NOT(ISERROR(SEARCH("冬休",I59)))</formula>
    </cfRule>
    <cfRule type="containsText" dxfId="1363" priority="1362" operator="containsText" text="夏休">
      <formula>NOT(ISERROR(SEARCH("夏休",I59)))</formula>
    </cfRule>
    <cfRule type="containsText" dxfId="1362" priority="1363" operator="containsText" text="製作">
      <formula>NOT(ISERROR(SEARCH("製作",I59)))</formula>
    </cfRule>
    <cfRule type="cellIs" dxfId="1361" priority="1364" operator="equal">
      <formula>"中止,製作"</formula>
    </cfRule>
    <cfRule type="containsText" dxfId="1360" priority="1365" operator="containsText" text="中止,製作,夏休,冬休,その他">
      <formula>NOT(ISERROR(SEARCH("中止,製作,夏休,冬休,その他",I59)))</formula>
    </cfRule>
    <cfRule type="containsText" dxfId="1359" priority="1366" operator="containsText" text="中止">
      <formula>NOT(ISERROR(SEARCH("中止",I59)))</formula>
    </cfRule>
  </conditionalFormatting>
  <conditionalFormatting sqref="I64:U64 Z64:AK64">
    <cfRule type="containsText" dxfId="1358" priority="1358" operator="containsText" text="日">
      <formula>NOT(ISERROR(SEARCH("日",I64)))</formula>
    </cfRule>
    <cfRule type="containsText" dxfId="1357" priority="1359" operator="containsText" text="土">
      <formula>NOT(ISERROR(SEARCH("土",I64)))</formula>
    </cfRule>
  </conditionalFormatting>
  <conditionalFormatting sqref="I64:U64 Z64:AK64">
    <cfRule type="containsText" dxfId="1356" priority="1351" operator="containsText" text="その他">
      <formula>NOT(ISERROR(SEARCH("その他",I64)))</formula>
    </cfRule>
    <cfRule type="containsText" dxfId="1355" priority="1352" operator="containsText" text="冬休">
      <formula>NOT(ISERROR(SEARCH("冬休",I64)))</formula>
    </cfRule>
    <cfRule type="containsText" dxfId="1354" priority="1353" operator="containsText" text="夏休">
      <formula>NOT(ISERROR(SEARCH("夏休",I64)))</formula>
    </cfRule>
    <cfRule type="containsText" dxfId="1353" priority="1354" operator="containsText" text="製作">
      <formula>NOT(ISERROR(SEARCH("製作",I64)))</formula>
    </cfRule>
    <cfRule type="cellIs" dxfId="1352" priority="1355" operator="equal">
      <formula>"中止,製作"</formula>
    </cfRule>
    <cfRule type="containsText" dxfId="1351" priority="1356" operator="containsText" text="中止,製作,夏休,冬休,その他">
      <formula>NOT(ISERROR(SEARCH("中止,製作,夏休,冬休,その他",I64)))</formula>
    </cfRule>
    <cfRule type="containsText" dxfId="1350" priority="1357" operator="containsText" text="中止">
      <formula>NOT(ISERROR(SEARCH("中止",I64)))</formula>
    </cfRule>
  </conditionalFormatting>
  <conditionalFormatting sqref="V52:Y52">
    <cfRule type="containsText" dxfId="1349" priority="1349" operator="containsText" text="日">
      <formula>NOT(ISERROR(SEARCH("日",V52)))</formula>
    </cfRule>
    <cfRule type="containsText" dxfId="1348" priority="1350" operator="containsText" text="土">
      <formula>NOT(ISERROR(SEARCH("土",V52)))</formula>
    </cfRule>
  </conditionalFormatting>
  <conditionalFormatting sqref="V52:Y52">
    <cfRule type="containsText" dxfId="1347" priority="1342" operator="containsText" text="その他">
      <formula>NOT(ISERROR(SEARCH("その他",V52)))</formula>
    </cfRule>
    <cfRule type="containsText" dxfId="1346" priority="1343" operator="containsText" text="冬休">
      <formula>NOT(ISERROR(SEARCH("冬休",V52)))</formula>
    </cfRule>
    <cfRule type="containsText" dxfId="1345" priority="1344" operator="containsText" text="夏休">
      <formula>NOT(ISERROR(SEARCH("夏休",V52)))</formula>
    </cfRule>
    <cfRule type="containsText" dxfId="1344" priority="1345" operator="containsText" text="製作">
      <formula>NOT(ISERROR(SEARCH("製作",V52)))</formula>
    </cfRule>
    <cfRule type="cellIs" dxfId="1343" priority="1346" operator="equal">
      <formula>"中止,製作"</formula>
    </cfRule>
    <cfRule type="containsText" dxfId="1342" priority="1347" operator="containsText" text="中止,製作,夏休,冬休,その他">
      <formula>NOT(ISERROR(SEARCH("中止,製作,夏休,冬休,その他",V52)))</formula>
    </cfRule>
    <cfRule type="containsText" dxfId="1341" priority="1348" operator="containsText" text="中止">
      <formula>NOT(ISERROR(SEARCH("中止",V52)))</formula>
    </cfRule>
  </conditionalFormatting>
  <conditionalFormatting sqref="V59:Y59">
    <cfRule type="containsText" dxfId="1340" priority="1340" operator="containsText" text="日">
      <formula>NOT(ISERROR(SEARCH("日",V59)))</formula>
    </cfRule>
    <cfRule type="containsText" dxfId="1339" priority="1341" operator="containsText" text="土">
      <formula>NOT(ISERROR(SEARCH("土",V59)))</formula>
    </cfRule>
  </conditionalFormatting>
  <conditionalFormatting sqref="V59:Y59">
    <cfRule type="containsText" dxfId="1338" priority="1333" operator="containsText" text="その他">
      <formula>NOT(ISERROR(SEARCH("その他",V59)))</formula>
    </cfRule>
    <cfRule type="containsText" dxfId="1337" priority="1334" operator="containsText" text="冬休">
      <formula>NOT(ISERROR(SEARCH("冬休",V59)))</formula>
    </cfRule>
    <cfRule type="containsText" dxfId="1336" priority="1335" operator="containsText" text="夏休">
      <formula>NOT(ISERROR(SEARCH("夏休",V59)))</formula>
    </cfRule>
    <cfRule type="containsText" dxfId="1335" priority="1336" operator="containsText" text="製作">
      <formula>NOT(ISERROR(SEARCH("製作",V59)))</formula>
    </cfRule>
    <cfRule type="cellIs" dxfId="1334" priority="1337" operator="equal">
      <formula>"中止,製作"</formula>
    </cfRule>
    <cfRule type="containsText" dxfId="1333" priority="1338" operator="containsText" text="中止,製作,夏休,冬休,その他">
      <formula>NOT(ISERROR(SEARCH("中止,製作,夏休,冬休,その他",V59)))</formula>
    </cfRule>
    <cfRule type="containsText" dxfId="1332" priority="1339" operator="containsText" text="中止">
      <formula>NOT(ISERROR(SEARCH("中止",V59)))</formula>
    </cfRule>
  </conditionalFormatting>
  <conditionalFormatting sqref="V64:Y64">
    <cfRule type="containsText" dxfId="1331" priority="1331" operator="containsText" text="日">
      <formula>NOT(ISERROR(SEARCH("日",V64)))</formula>
    </cfRule>
    <cfRule type="containsText" dxfId="1330" priority="1332" operator="containsText" text="土">
      <formula>NOT(ISERROR(SEARCH("土",V64)))</formula>
    </cfRule>
  </conditionalFormatting>
  <conditionalFormatting sqref="V64:Y64">
    <cfRule type="containsText" dxfId="1329" priority="1324" operator="containsText" text="その他">
      <formula>NOT(ISERROR(SEARCH("その他",V64)))</formula>
    </cfRule>
    <cfRule type="containsText" dxfId="1328" priority="1325" operator="containsText" text="冬休">
      <formula>NOT(ISERROR(SEARCH("冬休",V64)))</formula>
    </cfRule>
    <cfRule type="containsText" dxfId="1327" priority="1326" operator="containsText" text="夏休">
      <formula>NOT(ISERROR(SEARCH("夏休",V64)))</formula>
    </cfRule>
    <cfRule type="containsText" dxfId="1326" priority="1327" operator="containsText" text="製作">
      <formula>NOT(ISERROR(SEARCH("製作",V64)))</formula>
    </cfRule>
    <cfRule type="cellIs" dxfId="1325" priority="1328" operator="equal">
      <formula>"中止,製作"</formula>
    </cfRule>
    <cfRule type="containsText" dxfId="1324" priority="1329" operator="containsText" text="中止,製作,夏休,冬休,その他">
      <formula>NOT(ISERROR(SEARCH("中止,製作,夏休,冬休,その他",V64)))</formula>
    </cfRule>
    <cfRule type="containsText" dxfId="1323" priority="1330" operator="containsText" text="中止">
      <formula>NOT(ISERROR(SEARCH("中止",V64)))</formula>
    </cfRule>
  </conditionalFormatting>
  <conditionalFormatting sqref="I53:K53 N53:R53 U53:Y53 AB53:AF53 AI53:AK53 I54 L54:P54 S54:W54 Z54:AD54 AG54:AK54 I55:M55 P55:T55 W55:AA55 AD55:AH55 AK55 I56:AK58">
    <cfRule type="containsText" dxfId="1322" priority="1319" operator="containsText" text="退">
      <formula>NOT(ISERROR(SEARCH("退",I53)))</formula>
    </cfRule>
    <cfRule type="containsText" dxfId="1321" priority="1320" operator="containsText" text="入">
      <formula>NOT(ISERROR(SEARCH("入",I53)))</formula>
    </cfRule>
    <cfRule type="containsText" dxfId="1320" priority="1321" operator="containsText" text="入,退">
      <formula>NOT(ISERROR(SEARCH("入,退",I53)))</formula>
    </cfRule>
    <cfRule type="containsText" dxfId="1319" priority="1322" operator="containsText" text="入,退">
      <formula>NOT(ISERROR(SEARCH("入,退",I53)))</formula>
    </cfRule>
    <cfRule type="cellIs" dxfId="1318" priority="1323" operator="equal">
      <formula>"休"</formula>
    </cfRule>
  </conditionalFormatting>
  <conditionalFormatting sqref="I53:K53 N53:R53 U53:Y53 AB53:AF53 AI53:AK53 I54 L54:P54 S54:W54 Z54:AD54 AG54:AK54 I55:M55 P55:T55 W55:AA55 AD55:AH55 AK55 I56:AK58">
    <cfRule type="containsText" dxfId="1317" priority="1318" operator="containsText" text="外">
      <formula>NOT(ISERROR(SEARCH("外",I53)))</formula>
    </cfRule>
  </conditionalFormatting>
  <conditionalFormatting sqref="I53:K53 N53:R53 U53:Y53 AB53:AF53 AI53:AK53 I54 L54:P54 S54:W54 Z54:AD54 AG54:AK54 I55:M55 P55:T55 W55:AA55 AD55:AH55 AK55 I56:AK58">
    <cfRule type="containsText" dxfId="1316" priority="1317" operator="containsText" text="－">
      <formula>NOT(ISERROR(SEARCH("－",I53)))</formula>
    </cfRule>
  </conditionalFormatting>
  <conditionalFormatting sqref="I62:AK63 AJ60:AK61">
    <cfRule type="containsText" dxfId="1315" priority="1312" operator="containsText" text="退">
      <formula>NOT(ISERROR(SEARCH("退",I60)))</formula>
    </cfRule>
    <cfRule type="containsText" dxfId="1314" priority="1313" operator="containsText" text="入">
      <formula>NOT(ISERROR(SEARCH("入",I60)))</formula>
    </cfRule>
    <cfRule type="containsText" dxfId="1313" priority="1314" operator="containsText" text="入,退">
      <formula>NOT(ISERROR(SEARCH("入,退",I60)))</formula>
    </cfRule>
    <cfRule type="containsText" dxfId="1312" priority="1315" operator="containsText" text="入,退">
      <formula>NOT(ISERROR(SEARCH("入,退",I60)))</formula>
    </cfRule>
    <cfRule type="cellIs" dxfId="1311" priority="1316" operator="equal">
      <formula>"休"</formula>
    </cfRule>
  </conditionalFormatting>
  <conditionalFormatting sqref="I62:AK63 AJ60:AK61">
    <cfRule type="containsText" dxfId="1310" priority="1311" operator="containsText" text="外">
      <formula>NOT(ISERROR(SEARCH("外",I60)))</formula>
    </cfRule>
  </conditionalFormatting>
  <conditionalFormatting sqref="I62:AK63 AJ60:AK61">
    <cfRule type="containsText" dxfId="1309" priority="1310" operator="containsText" text="－">
      <formula>NOT(ISERROR(SEARCH("－",I60)))</formula>
    </cfRule>
  </conditionalFormatting>
  <conditionalFormatting sqref="K65 M65:P65 S65:V65 Z65:AB65 I66:AK68 AG65:AI65">
    <cfRule type="containsText" dxfId="1308" priority="1305" operator="containsText" text="退">
      <formula>NOT(ISERROR(SEARCH("退",I65)))</formula>
    </cfRule>
    <cfRule type="containsText" dxfId="1307" priority="1306" operator="containsText" text="入">
      <formula>NOT(ISERROR(SEARCH("入",I65)))</formula>
    </cfRule>
    <cfRule type="containsText" dxfId="1306" priority="1307" operator="containsText" text="入,退">
      <formula>NOT(ISERROR(SEARCH("入,退",I65)))</formula>
    </cfRule>
    <cfRule type="containsText" dxfId="1305" priority="1308" operator="containsText" text="入,退">
      <formula>NOT(ISERROR(SEARCH("入,退",I65)))</formula>
    </cfRule>
    <cfRule type="cellIs" dxfId="1304" priority="1309" operator="equal">
      <formula>"休"</formula>
    </cfRule>
  </conditionalFormatting>
  <conditionalFormatting sqref="K65 M65:P65 S65:V65 Z65:AB65 I66:AK68 AG65:AI65">
    <cfRule type="containsText" dxfId="1303" priority="1304" operator="containsText" text="外">
      <formula>NOT(ISERROR(SEARCH("外",I65)))</formula>
    </cfRule>
  </conditionalFormatting>
  <conditionalFormatting sqref="K65 M65:P65 S65:V65 Z65:AB65 I66:AK68 AG65:AI65">
    <cfRule type="containsText" dxfId="1302" priority="1303" operator="containsText" text="－">
      <formula>NOT(ISERROR(SEARCH("－",I65)))</formula>
    </cfRule>
  </conditionalFormatting>
  <conditionalFormatting sqref="J65">
    <cfRule type="containsText" dxfId="1301" priority="1298" operator="containsText" text="退">
      <formula>NOT(ISERROR(SEARCH("退",J65)))</formula>
    </cfRule>
    <cfRule type="containsText" dxfId="1300" priority="1299" operator="containsText" text="入">
      <formula>NOT(ISERROR(SEARCH("入",J65)))</formula>
    </cfRule>
    <cfRule type="containsText" dxfId="1299" priority="1300" operator="containsText" text="入,退">
      <formula>NOT(ISERROR(SEARCH("入,退",J65)))</formula>
    </cfRule>
    <cfRule type="containsText" dxfId="1298" priority="1301" operator="containsText" text="入,退">
      <formula>NOT(ISERROR(SEARCH("入,退",J65)))</formula>
    </cfRule>
    <cfRule type="cellIs" dxfId="1297" priority="1302" operator="equal">
      <formula>"休"</formula>
    </cfRule>
  </conditionalFormatting>
  <conditionalFormatting sqref="J65">
    <cfRule type="containsText" dxfId="1296" priority="1297" operator="containsText" text="外">
      <formula>NOT(ISERROR(SEARCH("外",J65)))</formula>
    </cfRule>
  </conditionalFormatting>
  <conditionalFormatting sqref="J65">
    <cfRule type="containsText" dxfId="1295" priority="1296" operator="containsText" text="－">
      <formula>NOT(ISERROR(SEARCH("－",J65)))</formula>
    </cfRule>
  </conditionalFormatting>
  <conditionalFormatting sqref="L65">
    <cfRule type="containsText" dxfId="1294" priority="1291" operator="containsText" text="退">
      <formula>NOT(ISERROR(SEARCH("退",L65)))</formula>
    </cfRule>
    <cfRule type="containsText" dxfId="1293" priority="1292" operator="containsText" text="入">
      <formula>NOT(ISERROR(SEARCH("入",L65)))</formula>
    </cfRule>
    <cfRule type="containsText" dxfId="1292" priority="1293" operator="containsText" text="入,退">
      <formula>NOT(ISERROR(SEARCH("入,退",L65)))</formula>
    </cfRule>
    <cfRule type="containsText" dxfId="1291" priority="1294" operator="containsText" text="入,退">
      <formula>NOT(ISERROR(SEARCH("入,退",L65)))</formula>
    </cfRule>
    <cfRule type="cellIs" dxfId="1290" priority="1295" operator="equal">
      <formula>"休"</formula>
    </cfRule>
  </conditionalFormatting>
  <conditionalFormatting sqref="L65">
    <cfRule type="containsText" dxfId="1289" priority="1290" operator="containsText" text="外">
      <formula>NOT(ISERROR(SEARCH("外",L65)))</formula>
    </cfRule>
  </conditionalFormatting>
  <conditionalFormatting sqref="L65">
    <cfRule type="containsText" dxfId="1288" priority="1289" operator="containsText" text="－">
      <formula>NOT(ISERROR(SEARCH("－",L65)))</formula>
    </cfRule>
  </conditionalFormatting>
  <conditionalFormatting sqref="W65">
    <cfRule type="containsText" dxfId="1287" priority="1284" operator="containsText" text="退">
      <formula>NOT(ISERROR(SEARCH("退",W65)))</formula>
    </cfRule>
    <cfRule type="containsText" dxfId="1286" priority="1285" operator="containsText" text="入">
      <formula>NOT(ISERROR(SEARCH("入",W65)))</formula>
    </cfRule>
    <cfRule type="containsText" dxfId="1285" priority="1286" operator="containsText" text="入,退">
      <formula>NOT(ISERROR(SEARCH("入,退",W65)))</formula>
    </cfRule>
    <cfRule type="containsText" dxfId="1284" priority="1287" operator="containsText" text="入,退">
      <formula>NOT(ISERROR(SEARCH("入,退",W65)))</formula>
    </cfRule>
    <cfRule type="cellIs" dxfId="1283" priority="1288" operator="equal">
      <formula>"休"</formula>
    </cfRule>
  </conditionalFormatting>
  <conditionalFormatting sqref="W65">
    <cfRule type="containsText" dxfId="1282" priority="1283" operator="containsText" text="外">
      <formula>NOT(ISERROR(SEARCH("外",W65)))</formula>
    </cfRule>
  </conditionalFormatting>
  <conditionalFormatting sqref="W65">
    <cfRule type="containsText" dxfId="1281" priority="1282" operator="containsText" text="－">
      <formula>NOT(ISERROR(SEARCH("－",W65)))</formula>
    </cfRule>
  </conditionalFormatting>
  <conditionalFormatting sqref="AC65:AD65">
    <cfRule type="containsText" dxfId="1280" priority="1277" operator="containsText" text="退">
      <formula>NOT(ISERROR(SEARCH("退",AC65)))</formula>
    </cfRule>
    <cfRule type="containsText" dxfId="1279" priority="1278" operator="containsText" text="入">
      <formula>NOT(ISERROR(SEARCH("入",AC65)))</formula>
    </cfRule>
    <cfRule type="containsText" dxfId="1278" priority="1279" operator="containsText" text="入,退">
      <formula>NOT(ISERROR(SEARCH("入,退",AC65)))</formula>
    </cfRule>
    <cfRule type="containsText" dxfId="1277" priority="1280" operator="containsText" text="入,退">
      <formula>NOT(ISERROR(SEARCH("入,退",AC65)))</formula>
    </cfRule>
    <cfRule type="cellIs" dxfId="1276" priority="1281" operator="equal">
      <formula>"休"</formula>
    </cfRule>
  </conditionalFormatting>
  <conditionalFormatting sqref="AC65:AD65">
    <cfRule type="containsText" dxfId="1275" priority="1276" operator="containsText" text="外">
      <formula>NOT(ISERROR(SEARCH("外",AC65)))</formula>
    </cfRule>
  </conditionalFormatting>
  <conditionalFormatting sqref="AC65:AD65">
    <cfRule type="containsText" dxfId="1274" priority="1275" operator="containsText" text="－">
      <formula>NOT(ISERROR(SEARCH("－",AC65)))</formula>
    </cfRule>
  </conditionalFormatting>
  <conditionalFormatting sqref="G76:AK76">
    <cfRule type="containsText" dxfId="1273" priority="1273" operator="containsText" text="日">
      <formula>NOT(ISERROR(SEARCH("日",G76)))</formula>
    </cfRule>
    <cfRule type="containsText" dxfId="1272" priority="1274" operator="containsText" text="土">
      <formula>NOT(ISERROR(SEARCH("土",G76)))</formula>
    </cfRule>
  </conditionalFormatting>
  <conditionalFormatting sqref="G76:AK76">
    <cfRule type="containsText" dxfId="1271" priority="1266" operator="containsText" text="その他">
      <formula>NOT(ISERROR(SEARCH("その他",G76)))</formula>
    </cfRule>
    <cfRule type="containsText" dxfId="1270" priority="1267" operator="containsText" text="冬休">
      <formula>NOT(ISERROR(SEARCH("冬休",G76)))</formula>
    </cfRule>
    <cfRule type="containsText" dxfId="1269" priority="1268" operator="containsText" text="夏休">
      <formula>NOT(ISERROR(SEARCH("夏休",G76)))</formula>
    </cfRule>
    <cfRule type="containsText" dxfId="1268" priority="1269" operator="containsText" text="製作">
      <formula>NOT(ISERROR(SEARCH("製作",G76)))</formula>
    </cfRule>
    <cfRule type="cellIs" dxfId="1267" priority="1270" operator="equal">
      <formula>"中止,製作"</formula>
    </cfRule>
    <cfRule type="containsText" dxfId="1266" priority="1271" operator="containsText" text="中止,製作,夏休,冬休,その他">
      <formula>NOT(ISERROR(SEARCH("中止,製作,夏休,冬休,その他",G76)))</formula>
    </cfRule>
    <cfRule type="containsText" dxfId="1265" priority="1272" operator="containsText" text="中止">
      <formula>NOT(ISERROR(SEARCH("中止",G76)))</formula>
    </cfRule>
  </conditionalFormatting>
  <conditionalFormatting sqref="G83:AK83">
    <cfRule type="containsText" dxfId="1264" priority="1264" operator="containsText" text="日">
      <formula>NOT(ISERROR(SEARCH("日",G83)))</formula>
    </cfRule>
    <cfRule type="containsText" dxfId="1263" priority="1265" operator="containsText" text="土">
      <formula>NOT(ISERROR(SEARCH("土",G83)))</formula>
    </cfRule>
  </conditionalFormatting>
  <conditionalFormatting sqref="G83:AK83">
    <cfRule type="containsText" dxfId="1262" priority="1257" operator="containsText" text="その他">
      <formula>NOT(ISERROR(SEARCH("その他",G83)))</formula>
    </cfRule>
    <cfRule type="containsText" dxfId="1261" priority="1258" operator="containsText" text="冬休">
      <formula>NOT(ISERROR(SEARCH("冬休",G83)))</formula>
    </cfRule>
    <cfRule type="containsText" dxfId="1260" priority="1259" operator="containsText" text="夏休">
      <formula>NOT(ISERROR(SEARCH("夏休",G83)))</formula>
    </cfRule>
    <cfRule type="containsText" dxfId="1259" priority="1260" operator="containsText" text="製作">
      <formula>NOT(ISERROR(SEARCH("製作",G83)))</formula>
    </cfRule>
    <cfRule type="cellIs" dxfId="1258" priority="1261" operator="equal">
      <formula>"中止,製作"</formula>
    </cfRule>
    <cfRule type="containsText" dxfId="1257" priority="1262" operator="containsText" text="中止,製作,夏休,冬休,その他">
      <formula>NOT(ISERROR(SEARCH("中止,製作,夏休,冬休,その他",G83)))</formula>
    </cfRule>
    <cfRule type="containsText" dxfId="1256" priority="1263" operator="containsText" text="中止">
      <formula>NOT(ISERROR(SEARCH("中止",G83)))</formula>
    </cfRule>
  </conditionalFormatting>
  <conditionalFormatting sqref="G77:AK77 I78:AK78 G79:J79 M79:Q79 T79:X79 AA79:AE79 AH79:AK79 G80:AK80 G82:AK82 H81:M81 O81:T81 V81:AK81">
    <cfRule type="containsText" dxfId="1255" priority="1252" operator="containsText" text="退">
      <formula>NOT(ISERROR(SEARCH("退",G77)))</formula>
    </cfRule>
    <cfRule type="containsText" dxfId="1254" priority="1253" operator="containsText" text="入">
      <formula>NOT(ISERROR(SEARCH("入",G77)))</formula>
    </cfRule>
    <cfRule type="containsText" dxfId="1253" priority="1254" operator="containsText" text="入,退">
      <formula>NOT(ISERROR(SEARCH("入,退",G77)))</formula>
    </cfRule>
    <cfRule type="containsText" dxfId="1252" priority="1255" operator="containsText" text="入,退">
      <formula>NOT(ISERROR(SEARCH("入,退",G77)))</formula>
    </cfRule>
    <cfRule type="cellIs" dxfId="1251" priority="1256" operator="equal">
      <formula>"休"</formula>
    </cfRule>
  </conditionalFormatting>
  <conditionalFormatting sqref="G77:AK77 I78:AK78 G79:J79 M79:Q79 T79:X79 AA79:AE79 AH79:AK79 G80:AK80 G82:AK82 H81:M81 O81:T81 V81:AK81">
    <cfRule type="containsText" dxfId="1250" priority="1251" operator="containsText" text="外">
      <formula>NOT(ISERROR(SEARCH("外",G77)))</formula>
    </cfRule>
  </conditionalFormatting>
  <conditionalFormatting sqref="G77:AK77 I78:AK78 G79:J79 M79:Q79 T79:X79 AA79:AE79 AH79:AK79 G80:AK80 G82:AK82 H81:M81 O81:T81 V81:AK81">
    <cfRule type="containsText" dxfId="1249" priority="1250" operator="containsText" text="－">
      <formula>NOT(ISERROR(SEARCH("－",G77)))</formula>
    </cfRule>
  </conditionalFormatting>
  <conditionalFormatting sqref="G84:AK87">
    <cfRule type="containsText" dxfId="1248" priority="1245" operator="containsText" text="退">
      <formula>NOT(ISERROR(SEARCH("退",G84)))</formula>
    </cfRule>
    <cfRule type="containsText" dxfId="1247" priority="1246" operator="containsText" text="入">
      <formula>NOT(ISERROR(SEARCH("入",G84)))</formula>
    </cfRule>
    <cfRule type="containsText" dxfId="1246" priority="1247" operator="containsText" text="入,退">
      <formula>NOT(ISERROR(SEARCH("入,退",G84)))</formula>
    </cfRule>
    <cfRule type="containsText" dxfId="1245" priority="1248" operator="containsText" text="入,退">
      <formula>NOT(ISERROR(SEARCH("入,退",G84)))</formula>
    </cfRule>
    <cfRule type="cellIs" dxfId="1244" priority="1249" operator="equal">
      <formula>"休"</formula>
    </cfRule>
  </conditionalFormatting>
  <conditionalFormatting sqref="G84:AK87">
    <cfRule type="containsText" dxfId="1243" priority="1244" operator="containsText" text="外">
      <formula>NOT(ISERROR(SEARCH("外",G84)))</formula>
    </cfRule>
  </conditionalFormatting>
  <conditionalFormatting sqref="G84:AK87">
    <cfRule type="containsText" dxfId="1242" priority="1243" operator="containsText" text="－">
      <formula>NOT(ISERROR(SEARCH("－",G84)))</formula>
    </cfRule>
  </conditionalFormatting>
  <conditionalFormatting sqref="G89:AK92">
    <cfRule type="containsText" dxfId="1241" priority="1238" operator="containsText" text="退">
      <formula>NOT(ISERROR(SEARCH("退",G89)))</formula>
    </cfRule>
    <cfRule type="containsText" dxfId="1240" priority="1239" operator="containsText" text="入">
      <formula>NOT(ISERROR(SEARCH("入",G89)))</formula>
    </cfRule>
    <cfRule type="containsText" dxfId="1239" priority="1240" operator="containsText" text="入,退">
      <formula>NOT(ISERROR(SEARCH("入,退",G89)))</formula>
    </cfRule>
    <cfRule type="containsText" dxfId="1238" priority="1241" operator="containsText" text="入,退">
      <formula>NOT(ISERROR(SEARCH("入,退",G89)))</formula>
    </cfRule>
    <cfRule type="cellIs" dxfId="1237" priority="1242" operator="equal">
      <formula>"休"</formula>
    </cfRule>
  </conditionalFormatting>
  <conditionalFormatting sqref="G89:AK92">
    <cfRule type="containsText" dxfId="1236" priority="1237" operator="containsText" text="外">
      <formula>NOT(ISERROR(SEARCH("外",G89)))</formula>
    </cfRule>
  </conditionalFormatting>
  <conditionalFormatting sqref="G89:AK92">
    <cfRule type="containsText" dxfId="1235" priority="1236" operator="containsText" text="－">
      <formula>NOT(ISERROR(SEARCH("－",G89)))</formula>
    </cfRule>
  </conditionalFormatting>
  <conditionalFormatting sqref="L53:M53">
    <cfRule type="containsText" dxfId="1234" priority="1231" operator="containsText" text="退">
      <formula>NOT(ISERROR(SEARCH("退",L53)))</formula>
    </cfRule>
    <cfRule type="containsText" dxfId="1233" priority="1232" operator="containsText" text="入">
      <formula>NOT(ISERROR(SEARCH("入",L53)))</formula>
    </cfRule>
    <cfRule type="containsText" dxfId="1232" priority="1233" operator="containsText" text="入,退">
      <formula>NOT(ISERROR(SEARCH("入,退",L53)))</formula>
    </cfRule>
    <cfRule type="containsText" dxfId="1231" priority="1234" operator="containsText" text="入,退">
      <formula>NOT(ISERROR(SEARCH("入,退",L53)))</formula>
    </cfRule>
    <cfRule type="cellIs" dxfId="1230" priority="1235" operator="equal">
      <formula>"休"</formula>
    </cfRule>
  </conditionalFormatting>
  <conditionalFormatting sqref="L53:M53">
    <cfRule type="containsText" dxfId="1229" priority="1230" operator="containsText" text="外">
      <formula>NOT(ISERROR(SEARCH("外",L53)))</formula>
    </cfRule>
  </conditionalFormatting>
  <conditionalFormatting sqref="L53:M53">
    <cfRule type="containsText" dxfId="1228" priority="1229" operator="containsText" text="－">
      <formula>NOT(ISERROR(SEARCH("－",L53)))</formula>
    </cfRule>
  </conditionalFormatting>
  <conditionalFormatting sqref="S53:T53">
    <cfRule type="containsText" dxfId="1227" priority="1224" operator="containsText" text="退">
      <formula>NOT(ISERROR(SEARCH("退",S53)))</formula>
    </cfRule>
    <cfRule type="containsText" dxfId="1226" priority="1225" operator="containsText" text="入">
      <formula>NOT(ISERROR(SEARCH("入",S53)))</formula>
    </cfRule>
    <cfRule type="containsText" dxfId="1225" priority="1226" operator="containsText" text="入,退">
      <formula>NOT(ISERROR(SEARCH("入,退",S53)))</formula>
    </cfRule>
    <cfRule type="containsText" dxfId="1224" priority="1227" operator="containsText" text="入,退">
      <formula>NOT(ISERROR(SEARCH("入,退",S53)))</formula>
    </cfRule>
    <cfRule type="cellIs" dxfId="1223" priority="1228" operator="equal">
      <formula>"休"</formula>
    </cfRule>
  </conditionalFormatting>
  <conditionalFormatting sqref="S53:T53">
    <cfRule type="containsText" dxfId="1222" priority="1223" operator="containsText" text="外">
      <formula>NOT(ISERROR(SEARCH("外",S53)))</formula>
    </cfRule>
  </conditionalFormatting>
  <conditionalFormatting sqref="S53:T53">
    <cfRule type="containsText" dxfId="1221" priority="1222" operator="containsText" text="－">
      <formula>NOT(ISERROR(SEARCH("－",S53)))</formula>
    </cfRule>
  </conditionalFormatting>
  <conditionalFormatting sqref="Z53:AA53">
    <cfRule type="containsText" dxfId="1220" priority="1217" operator="containsText" text="退">
      <formula>NOT(ISERROR(SEARCH("退",Z53)))</formula>
    </cfRule>
    <cfRule type="containsText" dxfId="1219" priority="1218" operator="containsText" text="入">
      <formula>NOT(ISERROR(SEARCH("入",Z53)))</formula>
    </cfRule>
    <cfRule type="containsText" dxfId="1218" priority="1219" operator="containsText" text="入,退">
      <formula>NOT(ISERROR(SEARCH("入,退",Z53)))</formula>
    </cfRule>
    <cfRule type="containsText" dxfId="1217" priority="1220" operator="containsText" text="入,退">
      <formula>NOT(ISERROR(SEARCH("入,退",Z53)))</formula>
    </cfRule>
    <cfRule type="cellIs" dxfId="1216" priority="1221" operator="equal">
      <formula>"休"</formula>
    </cfRule>
  </conditionalFormatting>
  <conditionalFormatting sqref="Z53:AA53">
    <cfRule type="containsText" dxfId="1215" priority="1216" operator="containsText" text="外">
      <formula>NOT(ISERROR(SEARCH("外",Z53)))</formula>
    </cfRule>
  </conditionalFormatting>
  <conditionalFormatting sqref="Z53:AA53">
    <cfRule type="containsText" dxfId="1214" priority="1215" operator="containsText" text="－">
      <formula>NOT(ISERROR(SEARCH("－",Z53)))</formula>
    </cfRule>
  </conditionalFormatting>
  <conditionalFormatting sqref="AG53:AH53">
    <cfRule type="containsText" dxfId="1213" priority="1210" operator="containsText" text="退">
      <formula>NOT(ISERROR(SEARCH("退",AG53)))</formula>
    </cfRule>
    <cfRule type="containsText" dxfId="1212" priority="1211" operator="containsText" text="入">
      <formula>NOT(ISERROR(SEARCH("入",AG53)))</formula>
    </cfRule>
    <cfRule type="containsText" dxfId="1211" priority="1212" operator="containsText" text="入,退">
      <formula>NOT(ISERROR(SEARCH("入,退",AG53)))</formula>
    </cfRule>
    <cfRule type="containsText" dxfId="1210" priority="1213" operator="containsText" text="入,退">
      <formula>NOT(ISERROR(SEARCH("入,退",AG53)))</formula>
    </cfRule>
    <cfRule type="cellIs" dxfId="1209" priority="1214" operator="equal">
      <formula>"休"</formula>
    </cfRule>
  </conditionalFormatting>
  <conditionalFormatting sqref="AG53:AH53">
    <cfRule type="containsText" dxfId="1208" priority="1209" operator="containsText" text="外">
      <formula>NOT(ISERROR(SEARCH("外",AG53)))</formula>
    </cfRule>
  </conditionalFormatting>
  <conditionalFormatting sqref="AG53:AH53">
    <cfRule type="containsText" dxfId="1207" priority="1208" operator="containsText" text="－">
      <formula>NOT(ISERROR(SEARCH("－",AG53)))</formula>
    </cfRule>
  </conditionalFormatting>
  <conditionalFormatting sqref="J54:K54">
    <cfRule type="containsText" dxfId="1206" priority="1203" operator="containsText" text="退">
      <formula>NOT(ISERROR(SEARCH("退",J54)))</formula>
    </cfRule>
    <cfRule type="containsText" dxfId="1205" priority="1204" operator="containsText" text="入">
      <formula>NOT(ISERROR(SEARCH("入",J54)))</formula>
    </cfRule>
    <cfRule type="containsText" dxfId="1204" priority="1205" operator="containsText" text="入,退">
      <formula>NOT(ISERROR(SEARCH("入,退",J54)))</formula>
    </cfRule>
    <cfRule type="containsText" dxfId="1203" priority="1206" operator="containsText" text="入,退">
      <formula>NOT(ISERROR(SEARCH("入,退",J54)))</formula>
    </cfRule>
    <cfRule type="cellIs" dxfId="1202" priority="1207" operator="equal">
      <formula>"休"</formula>
    </cfRule>
  </conditionalFormatting>
  <conditionalFormatting sqref="J54:K54">
    <cfRule type="containsText" dxfId="1201" priority="1202" operator="containsText" text="外">
      <formula>NOT(ISERROR(SEARCH("外",J54)))</formula>
    </cfRule>
  </conditionalFormatting>
  <conditionalFormatting sqref="J54:K54">
    <cfRule type="containsText" dxfId="1200" priority="1201" operator="containsText" text="－">
      <formula>NOT(ISERROR(SEARCH("－",J54)))</formula>
    </cfRule>
  </conditionalFormatting>
  <conditionalFormatting sqref="Q54:R54">
    <cfRule type="containsText" dxfId="1199" priority="1196" operator="containsText" text="退">
      <formula>NOT(ISERROR(SEARCH("退",Q54)))</formula>
    </cfRule>
    <cfRule type="containsText" dxfId="1198" priority="1197" operator="containsText" text="入">
      <formula>NOT(ISERROR(SEARCH("入",Q54)))</formula>
    </cfRule>
    <cfRule type="containsText" dxfId="1197" priority="1198" operator="containsText" text="入,退">
      <formula>NOT(ISERROR(SEARCH("入,退",Q54)))</formula>
    </cfRule>
    <cfRule type="containsText" dxfId="1196" priority="1199" operator="containsText" text="入,退">
      <formula>NOT(ISERROR(SEARCH("入,退",Q54)))</formula>
    </cfRule>
    <cfRule type="cellIs" dxfId="1195" priority="1200" operator="equal">
      <formula>"休"</formula>
    </cfRule>
  </conditionalFormatting>
  <conditionalFormatting sqref="Q54:R54">
    <cfRule type="containsText" dxfId="1194" priority="1195" operator="containsText" text="外">
      <formula>NOT(ISERROR(SEARCH("外",Q54)))</formula>
    </cfRule>
  </conditionalFormatting>
  <conditionalFormatting sqref="Q54:R54">
    <cfRule type="containsText" dxfId="1193" priority="1194" operator="containsText" text="－">
      <formula>NOT(ISERROR(SEARCH("－",Q54)))</formula>
    </cfRule>
  </conditionalFormatting>
  <conditionalFormatting sqref="X54:Y54">
    <cfRule type="containsText" dxfId="1192" priority="1189" operator="containsText" text="退">
      <formula>NOT(ISERROR(SEARCH("退",X54)))</formula>
    </cfRule>
    <cfRule type="containsText" dxfId="1191" priority="1190" operator="containsText" text="入">
      <formula>NOT(ISERROR(SEARCH("入",X54)))</formula>
    </cfRule>
    <cfRule type="containsText" dxfId="1190" priority="1191" operator="containsText" text="入,退">
      <formula>NOT(ISERROR(SEARCH("入,退",X54)))</formula>
    </cfRule>
    <cfRule type="containsText" dxfId="1189" priority="1192" operator="containsText" text="入,退">
      <formula>NOT(ISERROR(SEARCH("入,退",X54)))</formula>
    </cfRule>
    <cfRule type="cellIs" dxfId="1188" priority="1193" operator="equal">
      <formula>"休"</formula>
    </cfRule>
  </conditionalFormatting>
  <conditionalFormatting sqref="X54:Y54">
    <cfRule type="containsText" dxfId="1187" priority="1188" operator="containsText" text="外">
      <formula>NOT(ISERROR(SEARCH("外",X54)))</formula>
    </cfRule>
  </conditionalFormatting>
  <conditionalFormatting sqref="X54:Y54">
    <cfRule type="containsText" dxfId="1186" priority="1187" operator="containsText" text="－">
      <formula>NOT(ISERROR(SEARCH("－",X54)))</formula>
    </cfRule>
  </conditionalFormatting>
  <conditionalFormatting sqref="AE54:AF54">
    <cfRule type="containsText" dxfId="1185" priority="1182" operator="containsText" text="退">
      <formula>NOT(ISERROR(SEARCH("退",AE54)))</formula>
    </cfRule>
    <cfRule type="containsText" dxfId="1184" priority="1183" operator="containsText" text="入">
      <formula>NOT(ISERROR(SEARCH("入",AE54)))</formula>
    </cfRule>
    <cfRule type="containsText" dxfId="1183" priority="1184" operator="containsText" text="入,退">
      <formula>NOT(ISERROR(SEARCH("入,退",AE54)))</formula>
    </cfRule>
    <cfRule type="containsText" dxfId="1182" priority="1185" operator="containsText" text="入,退">
      <formula>NOT(ISERROR(SEARCH("入,退",AE54)))</formula>
    </cfRule>
    <cfRule type="cellIs" dxfId="1181" priority="1186" operator="equal">
      <formula>"休"</formula>
    </cfRule>
  </conditionalFormatting>
  <conditionalFormatting sqref="AE54:AF54">
    <cfRule type="containsText" dxfId="1180" priority="1181" operator="containsText" text="外">
      <formula>NOT(ISERROR(SEARCH("外",AE54)))</formula>
    </cfRule>
  </conditionalFormatting>
  <conditionalFormatting sqref="AE54:AF54">
    <cfRule type="containsText" dxfId="1179" priority="1180" operator="containsText" text="－">
      <formula>NOT(ISERROR(SEARCH("－",AE54)))</formula>
    </cfRule>
  </conditionalFormatting>
  <conditionalFormatting sqref="N55:O55">
    <cfRule type="containsText" dxfId="1178" priority="1175" operator="containsText" text="退">
      <formula>NOT(ISERROR(SEARCH("退",N55)))</formula>
    </cfRule>
    <cfRule type="containsText" dxfId="1177" priority="1176" operator="containsText" text="入">
      <formula>NOT(ISERROR(SEARCH("入",N55)))</formula>
    </cfRule>
    <cfRule type="containsText" dxfId="1176" priority="1177" operator="containsText" text="入,退">
      <formula>NOT(ISERROR(SEARCH("入,退",N55)))</formula>
    </cfRule>
    <cfRule type="containsText" dxfId="1175" priority="1178" operator="containsText" text="入,退">
      <formula>NOT(ISERROR(SEARCH("入,退",N55)))</formula>
    </cfRule>
    <cfRule type="cellIs" dxfId="1174" priority="1179" operator="equal">
      <formula>"休"</formula>
    </cfRule>
  </conditionalFormatting>
  <conditionalFormatting sqref="N55:O55">
    <cfRule type="containsText" dxfId="1173" priority="1174" operator="containsText" text="外">
      <formula>NOT(ISERROR(SEARCH("外",N55)))</formula>
    </cfRule>
  </conditionalFormatting>
  <conditionalFormatting sqref="N55:O55">
    <cfRule type="containsText" dxfId="1172" priority="1173" operator="containsText" text="－">
      <formula>NOT(ISERROR(SEARCH("－",N55)))</formula>
    </cfRule>
  </conditionalFormatting>
  <conditionalFormatting sqref="U55:V55">
    <cfRule type="containsText" dxfId="1171" priority="1168" operator="containsText" text="退">
      <formula>NOT(ISERROR(SEARCH("退",U55)))</formula>
    </cfRule>
    <cfRule type="containsText" dxfId="1170" priority="1169" operator="containsText" text="入">
      <formula>NOT(ISERROR(SEARCH("入",U55)))</formula>
    </cfRule>
    <cfRule type="containsText" dxfId="1169" priority="1170" operator="containsText" text="入,退">
      <formula>NOT(ISERROR(SEARCH("入,退",U55)))</formula>
    </cfRule>
    <cfRule type="containsText" dxfId="1168" priority="1171" operator="containsText" text="入,退">
      <formula>NOT(ISERROR(SEARCH("入,退",U55)))</formula>
    </cfRule>
    <cfRule type="cellIs" dxfId="1167" priority="1172" operator="equal">
      <formula>"休"</formula>
    </cfRule>
  </conditionalFormatting>
  <conditionalFormatting sqref="U55:V55">
    <cfRule type="containsText" dxfId="1166" priority="1167" operator="containsText" text="外">
      <formula>NOT(ISERROR(SEARCH("外",U55)))</formula>
    </cfRule>
  </conditionalFormatting>
  <conditionalFormatting sqref="U55:V55">
    <cfRule type="containsText" dxfId="1165" priority="1166" operator="containsText" text="－">
      <formula>NOT(ISERROR(SEARCH("－",U55)))</formula>
    </cfRule>
  </conditionalFormatting>
  <conditionalFormatting sqref="AB55:AC55">
    <cfRule type="containsText" dxfId="1164" priority="1161" operator="containsText" text="退">
      <formula>NOT(ISERROR(SEARCH("退",AB55)))</formula>
    </cfRule>
    <cfRule type="containsText" dxfId="1163" priority="1162" operator="containsText" text="入">
      <formula>NOT(ISERROR(SEARCH("入",AB55)))</formula>
    </cfRule>
    <cfRule type="containsText" dxfId="1162" priority="1163" operator="containsText" text="入,退">
      <formula>NOT(ISERROR(SEARCH("入,退",AB55)))</formula>
    </cfRule>
    <cfRule type="containsText" dxfId="1161" priority="1164" operator="containsText" text="入,退">
      <formula>NOT(ISERROR(SEARCH("入,退",AB55)))</formula>
    </cfRule>
    <cfRule type="cellIs" dxfId="1160" priority="1165" operator="equal">
      <formula>"休"</formula>
    </cfRule>
  </conditionalFormatting>
  <conditionalFormatting sqref="AB55:AC55">
    <cfRule type="containsText" dxfId="1159" priority="1160" operator="containsText" text="外">
      <formula>NOT(ISERROR(SEARCH("外",AB55)))</formula>
    </cfRule>
  </conditionalFormatting>
  <conditionalFormatting sqref="AB55:AC55">
    <cfRule type="containsText" dxfId="1158" priority="1159" operator="containsText" text="－">
      <formula>NOT(ISERROR(SEARCH("－",AB55)))</formula>
    </cfRule>
  </conditionalFormatting>
  <conditionalFormatting sqref="AI55:AJ55">
    <cfRule type="containsText" dxfId="1157" priority="1154" operator="containsText" text="退">
      <formula>NOT(ISERROR(SEARCH("退",AI55)))</formula>
    </cfRule>
    <cfRule type="containsText" dxfId="1156" priority="1155" operator="containsText" text="入">
      <formula>NOT(ISERROR(SEARCH("入",AI55)))</formula>
    </cfRule>
    <cfRule type="containsText" dxfId="1155" priority="1156" operator="containsText" text="入,退">
      <formula>NOT(ISERROR(SEARCH("入,退",AI55)))</formula>
    </cfRule>
    <cfRule type="containsText" dxfId="1154" priority="1157" operator="containsText" text="入,退">
      <formula>NOT(ISERROR(SEARCH("入,退",AI55)))</formula>
    </cfRule>
    <cfRule type="cellIs" dxfId="1153" priority="1158" operator="equal">
      <formula>"休"</formula>
    </cfRule>
  </conditionalFormatting>
  <conditionalFormatting sqref="AI55:AJ55">
    <cfRule type="containsText" dxfId="1152" priority="1153" operator="containsText" text="外">
      <formula>NOT(ISERROR(SEARCH("外",AI55)))</formula>
    </cfRule>
  </conditionalFormatting>
  <conditionalFormatting sqref="AI55:AJ55">
    <cfRule type="containsText" dxfId="1151" priority="1152" operator="containsText" text="－">
      <formula>NOT(ISERROR(SEARCH("－",AI55)))</formula>
    </cfRule>
  </conditionalFormatting>
  <conditionalFormatting sqref="R65">
    <cfRule type="containsText" dxfId="1150" priority="1147" operator="containsText" text="退">
      <formula>NOT(ISERROR(SEARCH("退",R65)))</formula>
    </cfRule>
    <cfRule type="containsText" dxfId="1149" priority="1148" operator="containsText" text="入">
      <formula>NOT(ISERROR(SEARCH("入",R65)))</formula>
    </cfRule>
    <cfRule type="containsText" dxfId="1148" priority="1149" operator="containsText" text="入,退">
      <formula>NOT(ISERROR(SEARCH("入,退",R65)))</formula>
    </cfRule>
    <cfRule type="containsText" dxfId="1147" priority="1150" operator="containsText" text="入,退">
      <formula>NOT(ISERROR(SEARCH("入,退",R65)))</formula>
    </cfRule>
    <cfRule type="cellIs" dxfId="1146" priority="1151" operator="equal">
      <formula>"休"</formula>
    </cfRule>
  </conditionalFormatting>
  <conditionalFormatting sqref="R65">
    <cfRule type="containsText" dxfId="1145" priority="1146" operator="containsText" text="外">
      <formula>NOT(ISERROR(SEARCH("外",R65)))</formula>
    </cfRule>
  </conditionalFormatting>
  <conditionalFormatting sqref="R65">
    <cfRule type="containsText" dxfId="1144" priority="1145" operator="containsText" text="－">
      <formula>NOT(ISERROR(SEARCH("－",R65)))</formula>
    </cfRule>
  </conditionalFormatting>
  <conditionalFormatting sqref="Q65">
    <cfRule type="containsText" dxfId="1143" priority="1140" operator="containsText" text="退">
      <formula>NOT(ISERROR(SEARCH("退",Q65)))</formula>
    </cfRule>
    <cfRule type="containsText" dxfId="1142" priority="1141" operator="containsText" text="入">
      <formula>NOT(ISERROR(SEARCH("入",Q65)))</formula>
    </cfRule>
    <cfRule type="containsText" dxfId="1141" priority="1142" operator="containsText" text="入,退">
      <formula>NOT(ISERROR(SEARCH("入,退",Q65)))</formula>
    </cfRule>
    <cfRule type="containsText" dxfId="1140" priority="1143" operator="containsText" text="入,退">
      <formula>NOT(ISERROR(SEARCH("入,退",Q65)))</formula>
    </cfRule>
    <cfRule type="cellIs" dxfId="1139" priority="1144" operator="equal">
      <formula>"休"</formula>
    </cfRule>
  </conditionalFormatting>
  <conditionalFormatting sqref="Q65">
    <cfRule type="containsText" dxfId="1138" priority="1139" operator="containsText" text="外">
      <formula>NOT(ISERROR(SEARCH("外",Q65)))</formula>
    </cfRule>
  </conditionalFormatting>
  <conditionalFormatting sqref="Q65">
    <cfRule type="containsText" dxfId="1137" priority="1138" operator="containsText" text="－">
      <formula>NOT(ISERROR(SEARCH("－",Q65)))</formula>
    </cfRule>
  </conditionalFormatting>
  <conditionalFormatting sqref="Y65">
    <cfRule type="containsText" dxfId="1136" priority="1133" operator="containsText" text="退">
      <formula>NOT(ISERROR(SEARCH("退",Y65)))</formula>
    </cfRule>
    <cfRule type="containsText" dxfId="1135" priority="1134" operator="containsText" text="入">
      <formula>NOT(ISERROR(SEARCH("入",Y65)))</formula>
    </cfRule>
    <cfRule type="containsText" dxfId="1134" priority="1135" operator="containsText" text="入,退">
      <formula>NOT(ISERROR(SEARCH("入,退",Y65)))</formula>
    </cfRule>
    <cfRule type="containsText" dxfId="1133" priority="1136" operator="containsText" text="入,退">
      <formula>NOT(ISERROR(SEARCH("入,退",Y65)))</formula>
    </cfRule>
    <cfRule type="cellIs" dxfId="1132" priority="1137" operator="equal">
      <formula>"休"</formula>
    </cfRule>
  </conditionalFormatting>
  <conditionalFormatting sqref="Y65">
    <cfRule type="containsText" dxfId="1131" priority="1132" operator="containsText" text="外">
      <formula>NOT(ISERROR(SEARCH("外",Y65)))</formula>
    </cfRule>
  </conditionalFormatting>
  <conditionalFormatting sqref="Y65">
    <cfRule type="containsText" dxfId="1130" priority="1131" operator="containsText" text="－">
      <formula>NOT(ISERROR(SEARCH("－",Y65)))</formula>
    </cfRule>
  </conditionalFormatting>
  <conditionalFormatting sqref="X65">
    <cfRule type="containsText" dxfId="1129" priority="1126" operator="containsText" text="退">
      <formula>NOT(ISERROR(SEARCH("退",X65)))</formula>
    </cfRule>
    <cfRule type="containsText" dxfId="1128" priority="1127" operator="containsText" text="入">
      <formula>NOT(ISERROR(SEARCH("入",X65)))</formula>
    </cfRule>
    <cfRule type="containsText" dxfId="1127" priority="1128" operator="containsText" text="入,退">
      <formula>NOT(ISERROR(SEARCH("入,退",X65)))</formula>
    </cfRule>
    <cfRule type="containsText" dxfId="1126" priority="1129" operator="containsText" text="入,退">
      <formula>NOT(ISERROR(SEARCH("入,退",X65)))</formula>
    </cfRule>
    <cfRule type="cellIs" dxfId="1125" priority="1130" operator="equal">
      <formula>"休"</formula>
    </cfRule>
  </conditionalFormatting>
  <conditionalFormatting sqref="X65">
    <cfRule type="containsText" dxfId="1124" priority="1125" operator="containsText" text="外">
      <formula>NOT(ISERROR(SEARCH("外",X65)))</formula>
    </cfRule>
  </conditionalFormatting>
  <conditionalFormatting sqref="X65">
    <cfRule type="containsText" dxfId="1123" priority="1124" operator="containsText" text="－">
      <formula>NOT(ISERROR(SEARCH("－",X65)))</formula>
    </cfRule>
  </conditionalFormatting>
  <conditionalFormatting sqref="AF65">
    <cfRule type="containsText" dxfId="1122" priority="1119" operator="containsText" text="退">
      <formula>NOT(ISERROR(SEARCH("退",AF65)))</formula>
    </cfRule>
    <cfRule type="containsText" dxfId="1121" priority="1120" operator="containsText" text="入">
      <formula>NOT(ISERROR(SEARCH("入",AF65)))</formula>
    </cfRule>
    <cfRule type="containsText" dxfId="1120" priority="1121" operator="containsText" text="入,退">
      <formula>NOT(ISERROR(SEARCH("入,退",AF65)))</formula>
    </cfRule>
    <cfRule type="containsText" dxfId="1119" priority="1122" operator="containsText" text="入,退">
      <formula>NOT(ISERROR(SEARCH("入,退",AF65)))</formula>
    </cfRule>
    <cfRule type="cellIs" dxfId="1118" priority="1123" operator="equal">
      <formula>"休"</formula>
    </cfRule>
  </conditionalFormatting>
  <conditionalFormatting sqref="AF65">
    <cfRule type="containsText" dxfId="1117" priority="1118" operator="containsText" text="外">
      <formula>NOT(ISERROR(SEARCH("外",AF65)))</formula>
    </cfRule>
  </conditionalFormatting>
  <conditionalFormatting sqref="AF65">
    <cfRule type="containsText" dxfId="1116" priority="1117" operator="containsText" text="－">
      <formula>NOT(ISERROR(SEARCH("－",AF65)))</formula>
    </cfRule>
  </conditionalFormatting>
  <conditionalFormatting sqref="AE65">
    <cfRule type="containsText" dxfId="1115" priority="1112" operator="containsText" text="退">
      <formula>NOT(ISERROR(SEARCH("退",AE65)))</formula>
    </cfRule>
    <cfRule type="containsText" dxfId="1114" priority="1113" operator="containsText" text="入">
      <formula>NOT(ISERROR(SEARCH("入",AE65)))</formula>
    </cfRule>
    <cfRule type="containsText" dxfId="1113" priority="1114" operator="containsText" text="入,退">
      <formula>NOT(ISERROR(SEARCH("入,退",AE65)))</formula>
    </cfRule>
    <cfRule type="containsText" dxfId="1112" priority="1115" operator="containsText" text="入,退">
      <formula>NOT(ISERROR(SEARCH("入,退",AE65)))</formula>
    </cfRule>
    <cfRule type="cellIs" dxfId="1111" priority="1116" operator="equal">
      <formula>"休"</formula>
    </cfRule>
  </conditionalFormatting>
  <conditionalFormatting sqref="AE65">
    <cfRule type="containsText" dxfId="1110" priority="1111" operator="containsText" text="外">
      <formula>NOT(ISERROR(SEARCH("外",AE65)))</formula>
    </cfRule>
  </conditionalFormatting>
  <conditionalFormatting sqref="AE65">
    <cfRule type="containsText" dxfId="1109" priority="1110" operator="containsText" text="－">
      <formula>NOT(ISERROR(SEARCH("－",AE65)))</formula>
    </cfRule>
  </conditionalFormatting>
  <conditionalFormatting sqref="AK65">
    <cfRule type="containsText" dxfId="1108" priority="1105" operator="containsText" text="退">
      <formula>NOT(ISERROR(SEARCH("退",AK65)))</formula>
    </cfRule>
    <cfRule type="containsText" dxfId="1107" priority="1106" operator="containsText" text="入">
      <formula>NOT(ISERROR(SEARCH("入",AK65)))</formula>
    </cfRule>
    <cfRule type="containsText" dxfId="1106" priority="1107" operator="containsText" text="入,退">
      <formula>NOT(ISERROR(SEARCH("入,退",AK65)))</formula>
    </cfRule>
    <cfRule type="containsText" dxfId="1105" priority="1108" operator="containsText" text="入,退">
      <formula>NOT(ISERROR(SEARCH("入,退",AK65)))</formula>
    </cfRule>
    <cfRule type="cellIs" dxfId="1104" priority="1109" operator="equal">
      <formula>"休"</formula>
    </cfRule>
  </conditionalFormatting>
  <conditionalFormatting sqref="AK65">
    <cfRule type="containsText" dxfId="1103" priority="1104" operator="containsText" text="外">
      <formula>NOT(ISERROR(SEARCH("外",AK65)))</formula>
    </cfRule>
  </conditionalFormatting>
  <conditionalFormatting sqref="AK65">
    <cfRule type="containsText" dxfId="1102" priority="1103" operator="containsText" text="－">
      <formula>NOT(ISERROR(SEARCH("－",AK65)))</formula>
    </cfRule>
  </conditionalFormatting>
  <conditionalFormatting sqref="AJ65">
    <cfRule type="containsText" dxfId="1101" priority="1098" operator="containsText" text="退">
      <formula>NOT(ISERROR(SEARCH("退",AJ65)))</formula>
    </cfRule>
    <cfRule type="containsText" dxfId="1100" priority="1099" operator="containsText" text="入">
      <formula>NOT(ISERROR(SEARCH("入",AJ65)))</formula>
    </cfRule>
    <cfRule type="containsText" dxfId="1099" priority="1100" operator="containsText" text="入,退">
      <formula>NOT(ISERROR(SEARCH("入,退",AJ65)))</formula>
    </cfRule>
    <cfRule type="containsText" dxfId="1098" priority="1101" operator="containsText" text="入,退">
      <formula>NOT(ISERROR(SEARCH("入,退",AJ65)))</formula>
    </cfRule>
    <cfRule type="cellIs" dxfId="1097" priority="1102" operator="equal">
      <formula>"休"</formula>
    </cfRule>
  </conditionalFormatting>
  <conditionalFormatting sqref="AJ65">
    <cfRule type="containsText" dxfId="1096" priority="1097" operator="containsText" text="外">
      <formula>NOT(ISERROR(SEARCH("外",AJ65)))</formula>
    </cfRule>
  </conditionalFormatting>
  <conditionalFormatting sqref="AJ65">
    <cfRule type="containsText" dxfId="1095" priority="1096" operator="containsText" text="－">
      <formula>NOT(ISERROR(SEARCH("－",AJ65)))</formula>
    </cfRule>
  </conditionalFormatting>
  <conditionalFormatting sqref="AK36:AK39">
    <cfRule type="containsText" dxfId="1094" priority="1091" operator="containsText" text="退">
      <formula>NOT(ISERROR(SEARCH("退",AK36)))</formula>
    </cfRule>
    <cfRule type="containsText" dxfId="1093" priority="1092" operator="containsText" text="入">
      <formula>NOT(ISERROR(SEARCH("入",AK36)))</formula>
    </cfRule>
    <cfRule type="containsText" dxfId="1092" priority="1093" operator="containsText" text="入,退">
      <formula>NOT(ISERROR(SEARCH("入,退",AK36)))</formula>
    </cfRule>
    <cfRule type="containsText" dxfId="1091" priority="1094" operator="containsText" text="入,退">
      <formula>NOT(ISERROR(SEARCH("入,退",AK36)))</formula>
    </cfRule>
    <cfRule type="cellIs" dxfId="1090" priority="1095" operator="equal">
      <formula>"休"</formula>
    </cfRule>
  </conditionalFormatting>
  <conditionalFormatting sqref="AK36:AK39">
    <cfRule type="containsText" dxfId="1089" priority="1090" operator="containsText" text="外">
      <formula>NOT(ISERROR(SEARCH("外",AK36)))</formula>
    </cfRule>
  </conditionalFormatting>
  <conditionalFormatting sqref="AK38">
    <cfRule type="containsText" dxfId="1088" priority="1089" operator="containsText" text="－">
      <formula>NOT(ISERROR(SEARCH("－",AK38)))</formula>
    </cfRule>
  </conditionalFormatting>
  <conditionalFormatting sqref="AK36:AK39">
    <cfRule type="containsText" dxfId="1087" priority="1088" operator="containsText" text="－">
      <formula>NOT(ISERROR(SEARCH("－",AK36)))</formula>
    </cfRule>
  </conditionalFormatting>
  <conditionalFormatting sqref="G53:G54 G56:G58">
    <cfRule type="containsText" dxfId="1086" priority="1083" operator="containsText" text="退">
      <formula>NOT(ISERROR(SEARCH("退",G53)))</formula>
    </cfRule>
    <cfRule type="containsText" dxfId="1085" priority="1084" operator="containsText" text="入">
      <formula>NOT(ISERROR(SEARCH("入",G53)))</formula>
    </cfRule>
    <cfRule type="containsText" dxfId="1084" priority="1085" operator="containsText" text="入,退">
      <formula>NOT(ISERROR(SEARCH("入,退",G53)))</formula>
    </cfRule>
    <cfRule type="containsText" dxfId="1083" priority="1086" operator="containsText" text="入,退">
      <formula>NOT(ISERROR(SEARCH("入,退",G53)))</formula>
    </cfRule>
    <cfRule type="cellIs" dxfId="1082" priority="1087" operator="equal">
      <formula>"休"</formula>
    </cfRule>
  </conditionalFormatting>
  <conditionalFormatting sqref="G53:G54 G56:G58">
    <cfRule type="containsText" dxfId="1081" priority="1082" operator="containsText" text="外">
      <formula>NOT(ISERROR(SEARCH("外",G53)))</formula>
    </cfRule>
  </conditionalFormatting>
  <conditionalFormatting sqref="G57">
    <cfRule type="containsText" dxfId="1080" priority="1081" operator="containsText" text="－">
      <formula>NOT(ISERROR(SEARCH("－",G57)))</formula>
    </cfRule>
  </conditionalFormatting>
  <conditionalFormatting sqref="G53:G54 G56:G58">
    <cfRule type="containsText" dxfId="1079" priority="1080" operator="containsText" text="－">
      <formula>NOT(ISERROR(SEARCH("－",G53)))</formula>
    </cfRule>
  </conditionalFormatting>
  <conditionalFormatting sqref="G59">
    <cfRule type="containsText" dxfId="1078" priority="1078" operator="containsText" text="日">
      <formula>NOT(ISERROR(SEARCH("日",G59)))</formula>
    </cfRule>
    <cfRule type="containsText" dxfId="1077" priority="1079" operator="containsText" text="土">
      <formula>NOT(ISERROR(SEARCH("土",G59)))</formula>
    </cfRule>
  </conditionalFormatting>
  <conditionalFormatting sqref="G59">
    <cfRule type="containsText" dxfId="1076" priority="1071" operator="containsText" text="その他">
      <formula>NOT(ISERROR(SEARCH("その他",G59)))</formula>
    </cfRule>
    <cfRule type="containsText" dxfId="1075" priority="1072" operator="containsText" text="冬休">
      <formula>NOT(ISERROR(SEARCH("冬休",G59)))</formula>
    </cfRule>
    <cfRule type="containsText" dxfId="1074" priority="1073" operator="containsText" text="夏休">
      <formula>NOT(ISERROR(SEARCH("夏休",G59)))</formula>
    </cfRule>
    <cfRule type="containsText" dxfId="1073" priority="1074" operator="containsText" text="製作">
      <formula>NOT(ISERROR(SEARCH("製作",G59)))</formula>
    </cfRule>
    <cfRule type="cellIs" dxfId="1072" priority="1075" operator="equal">
      <formula>"中止,製作"</formula>
    </cfRule>
    <cfRule type="containsText" dxfId="1071" priority="1076" operator="containsText" text="中止,製作,夏休,冬休,その他">
      <formula>NOT(ISERROR(SEARCH("中止,製作,夏休,冬休,その他",G59)))</formula>
    </cfRule>
    <cfRule type="containsText" dxfId="1070" priority="1077" operator="containsText" text="中止">
      <formula>NOT(ISERROR(SEARCH("中止",G59)))</formula>
    </cfRule>
  </conditionalFormatting>
  <conditionalFormatting sqref="G64">
    <cfRule type="containsText" dxfId="1069" priority="1069" operator="containsText" text="日">
      <formula>NOT(ISERROR(SEARCH("日",G64)))</formula>
    </cfRule>
    <cfRule type="containsText" dxfId="1068" priority="1070" operator="containsText" text="土">
      <formula>NOT(ISERROR(SEARCH("土",G64)))</formula>
    </cfRule>
  </conditionalFormatting>
  <conditionalFormatting sqref="G64">
    <cfRule type="containsText" dxfId="1067" priority="1062" operator="containsText" text="その他">
      <formula>NOT(ISERROR(SEARCH("その他",G64)))</formula>
    </cfRule>
    <cfRule type="containsText" dxfId="1066" priority="1063" operator="containsText" text="冬休">
      <formula>NOT(ISERROR(SEARCH("冬休",G64)))</formula>
    </cfRule>
    <cfRule type="containsText" dxfId="1065" priority="1064" operator="containsText" text="夏休">
      <formula>NOT(ISERROR(SEARCH("夏休",G64)))</formula>
    </cfRule>
    <cfRule type="containsText" dxfId="1064" priority="1065" operator="containsText" text="製作">
      <formula>NOT(ISERROR(SEARCH("製作",G64)))</formula>
    </cfRule>
    <cfRule type="cellIs" dxfId="1063" priority="1066" operator="equal">
      <formula>"中止,製作"</formula>
    </cfRule>
    <cfRule type="containsText" dxfId="1062" priority="1067" operator="containsText" text="中止,製作,夏休,冬休,その他">
      <formula>NOT(ISERROR(SEARCH("中止,製作,夏休,冬休,その他",G64)))</formula>
    </cfRule>
    <cfRule type="containsText" dxfId="1061" priority="1068" operator="containsText" text="中止">
      <formula>NOT(ISERROR(SEARCH("中止",G64)))</formula>
    </cfRule>
  </conditionalFormatting>
  <conditionalFormatting sqref="G65:G68">
    <cfRule type="containsText" dxfId="1060" priority="1057" operator="containsText" text="退">
      <formula>NOT(ISERROR(SEARCH("退",G65)))</formula>
    </cfRule>
    <cfRule type="containsText" dxfId="1059" priority="1058" operator="containsText" text="入">
      <formula>NOT(ISERROR(SEARCH("入",G65)))</formula>
    </cfRule>
    <cfRule type="containsText" dxfId="1058" priority="1059" operator="containsText" text="入,退">
      <formula>NOT(ISERROR(SEARCH("入,退",G65)))</formula>
    </cfRule>
    <cfRule type="containsText" dxfId="1057" priority="1060" operator="containsText" text="入,退">
      <formula>NOT(ISERROR(SEARCH("入,退",G65)))</formula>
    </cfRule>
    <cfRule type="cellIs" dxfId="1056" priority="1061" operator="equal">
      <formula>"休"</formula>
    </cfRule>
  </conditionalFormatting>
  <conditionalFormatting sqref="G65:G68">
    <cfRule type="containsText" dxfId="1055" priority="1056" operator="containsText" text="外">
      <formula>NOT(ISERROR(SEARCH("外",G65)))</formula>
    </cfRule>
  </conditionalFormatting>
  <conditionalFormatting sqref="G65:G68">
    <cfRule type="containsText" dxfId="1054" priority="1055" operator="containsText" text="－">
      <formula>NOT(ISERROR(SEARCH("－",G65)))</formula>
    </cfRule>
  </conditionalFormatting>
  <conditionalFormatting sqref="G62:G63">
    <cfRule type="containsText" dxfId="1053" priority="1050" operator="containsText" text="退">
      <formula>NOT(ISERROR(SEARCH("退",G62)))</formula>
    </cfRule>
    <cfRule type="containsText" dxfId="1052" priority="1051" operator="containsText" text="入">
      <formula>NOT(ISERROR(SEARCH("入",G62)))</formula>
    </cfRule>
    <cfRule type="containsText" dxfId="1051" priority="1052" operator="containsText" text="入,退">
      <formula>NOT(ISERROR(SEARCH("入,退",G62)))</formula>
    </cfRule>
    <cfRule type="containsText" dxfId="1050" priority="1053" operator="containsText" text="入,退">
      <formula>NOT(ISERROR(SEARCH("入,退",G62)))</formula>
    </cfRule>
    <cfRule type="cellIs" dxfId="1049" priority="1054" operator="equal">
      <formula>"休"</formula>
    </cfRule>
  </conditionalFormatting>
  <conditionalFormatting sqref="G62:G63">
    <cfRule type="containsText" dxfId="1048" priority="1049" operator="containsText" text="外">
      <formula>NOT(ISERROR(SEARCH("外",G62)))</formula>
    </cfRule>
  </conditionalFormatting>
  <conditionalFormatting sqref="G62">
    <cfRule type="containsText" dxfId="1047" priority="1048" operator="containsText" text="－">
      <formula>NOT(ISERROR(SEARCH("－",G62)))</formula>
    </cfRule>
  </conditionalFormatting>
  <conditionalFormatting sqref="G62:G63">
    <cfRule type="containsText" dxfId="1046" priority="1047" operator="containsText" text="－">
      <formula>NOT(ISERROR(SEARCH("－",G62)))</formula>
    </cfRule>
  </conditionalFormatting>
  <conditionalFormatting sqref="H53:H54 H56:H58">
    <cfRule type="containsText" dxfId="1045" priority="1042" operator="containsText" text="退">
      <formula>NOT(ISERROR(SEARCH("退",H53)))</formula>
    </cfRule>
    <cfRule type="containsText" dxfId="1044" priority="1043" operator="containsText" text="入">
      <formula>NOT(ISERROR(SEARCH("入",H53)))</formula>
    </cfRule>
    <cfRule type="containsText" dxfId="1043" priority="1044" operator="containsText" text="入,退">
      <formula>NOT(ISERROR(SEARCH("入,退",H53)))</formula>
    </cfRule>
    <cfRule type="containsText" dxfId="1042" priority="1045" operator="containsText" text="入,退">
      <formula>NOT(ISERROR(SEARCH("入,退",H53)))</formula>
    </cfRule>
    <cfRule type="cellIs" dxfId="1041" priority="1046" operator="equal">
      <formula>"休"</formula>
    </cfRule>
  </conditionalFormatting>
  <conditionalFormatting sqref="H53:H54 H56:H58">
    <cfRule type="containsText" dxfId="1040" priority="1041" operator="containsText" text="外">
      <formula>NOT(ISERROR(SEARCH("外",H53)))</formula>
    </cfRule>
  </conditionalFormatting>
  <conditionalFormatting sqref="H57">
    <cfRule type="containsText" dxfId="1039" priority="1040" operator="containsText" text="－">
      <formula>NOT(ISERROR(SEARCH("－",H57)))</formula>
    </cfRule>
  </conditionalFormatting>
  <conditionalFormatting sqref="H53:H54 H56:H58">
    <cfRule type="containsText" dxfId="1038" priority="1039" operator="containsText" text="－">
      <formula>NOT(ISERROR(SEARCH("－",H53)))</formula>
    </cfRule>
  </conditionalFormatting>
  <conditionalFormatting sqref="H59">
    <cfRule type="containsText" dxfId="1037" priority="1037" operator="containsText" text="日">
      <formula>NOT(ISERROR(SEARCH("日",H59)))</formula>
    </cfRule>
    <cfRule type="containsText" dxfId="1036" priority="1038" operator="containsText" text="土">
      <formula>NOT(ISERROR(SEARCH("土",H59)))</formula>
    </cfRule>
  </conditionalFormatting>
  <conditionalFormatting sqref="H59">
    <cfRule type="containsText" dxfId="1035" priority="1030" operator="containsText" text="その他">
      <formula>NOT(ISERROR(SEARCH("その他",H59)))</formula>
    </cfRule>
    <cfRule type="containsText" dxfId="1034" priority="1031" operator="containsText" text="冬休">
      <formula>NOT(ISERROR(SEARCH("冬休",H59)))</formula>
    </cfRule>
    <cfRule type="containsText" dxfId="1033" priority="1032" operator="containsText" text="夏休">
      <formula>NOT(ISERROR(SEARCH("夏休",H59)))</formula>
    </cfRule>
    <cfRule type="containsText" dxfId="1032" priority="1033" operator="containsText" text="製作">
      <formula>NOT(ISERROR(SEARCH("製作",H59)))</formula>
    </cfRule>
    <cfRule type="cellIs" dxfId="1031" priority="1034" operator="equal">
      <formula>"中止,製作"</formula>
    </cfRule>
    <cfRule type="containsText" dxfId="1030" priority="1035" operator="containsText" text="中止,製作,夏休,冬休,その他">
      <formula>NOT(ISERROR(SEARCH("中止,製作,夏休,冬休,その他",H59)))</formula>
    </cfRule>
    <cfRule type="containsText" dxfId="1029" priority="1036" operator="containsText" text="中止">
      <formula>NOT(ISERROR(SEARCH("中止",H59)))</formula>
    </cfRule>
  </conditionalFormatting>
  <conditionalFormatting sqref="H64">
    <cfRule type="containsText" dxfId="1028" priority="1028" operator="containsText" text="日">
      <formula>NOT(ISERROR(SEARCH("日",H64)))</formula>
    </cfRule>
    <cfRule type="containsText" dxfId="1027" priority="1029" operator="containsText" text="土">
      <formula>NOT(ISERROR(SEARCH("土",H64)))</formula>
    </cfRule>
  </conditionalFormatting>
  <conditionalFormatting sqref="H64">
    <cfRule type="containsText" dxfId="1026" priority="1021" operator="containsText" text="その他">
      <formula>NOT(ISERROR(SEARCH("その他",H64)))</formula>
    </cfRule>
    <cfRule type="containsText" dxfId="1025" priority="1022" operator="containsText" text="冬休">
      <formula>NOT(ISERROR(SEARCH("冬休",H64)))</formula>
    </cfRule>
    <cfRule type="containsText" dxfId="1024" priority="1023" operator="containsText" text="夏休">
      <formula>NOT(ISERROR(SEARCH("夏休",H64)))</formula>
    </cfRule>
    <cfRule type="containsText" dxfId="1023" priority="1024" operator="containsText" text="製作">
      <formula>NOT(ISERROR(SEARCH("製作",H64)))</formula>
    </cfRule>
    <cfRule type="cellIs" dxfId="1022" priority="1025" operator="equal">
      <formula>"中止,製作"</formula>
    </cfRule>
    <cfRule type="containsText" dxfId="1021" priority="1026" operator="containsText" text="中止,製作,夏休,冬休,その他">
      <formula>NOT(ISERROR(SEARCH("中止,製作,夏休,冬休,その他",H64)))</formula>
    </cfRule>
    <cfRule type="containsText" dxfId="1020" priority="1027" operator="containsText" text="中止">
      <formula>NOT(ISERROR(SEARCH("中止",H64)))</formula>
    </cfRule>
  </conditionalFormatting>
  <conditionalFormatting sqref="H65:H68">
    <cfRule type="containsText" dxfId="1019" priority="1016" operator="containsText" text="退">
      <formula>NOT(ISERROR(SEARCH("退",H65)))</formula>
    </cfRule>
    <cfRule type="containsText" dxfId="1018" priority="1017" operator="containsText" text="入">
      <formula>NOT(ISERROR(SEARCH("入",H65)))</formula>
    </cfRule>
    <cfRule type="containsText" dxfId="1017" priority="1018" operator="containsText" text="入,退">
      <formula>NOT(ISERROR(SEARCH("入,退",H65)))</formula>
    </cfRule>
    <cfRule type="containsText" dxfId="1016" priority="1019" operator="containsText" text="入,退">
      <formula>NOT(ISERROR(SEARCH("入,退",H65)))</formula>
    </cfRule>
    <cfRule type="cellIs" dxfId="1015" priority="1020" operator="equal">
      <formula>"休"</formula>
    </cfRule>
  </conditionalFormatting>
  <conditionalFormatting sqref="H65:H68">
    <cfRule type="containsText" dxfId="1014" priority="1015" operator="containsText" text="外">
      <formula>NOT(ISERROR(SEARCH("外",H65)))</formula>
    </cfRule>
  </conditionalFormatting>
  <conditionalFormatting sqref="H65:H68">
    <cfRule type="containsText" dxfId="1013" priority="1014" operator="containsText" text="－">
      <formula>NOT(ISERROR(SEARCH("－",H65)))</formula>
    </cfRule>
  </conditionalFormatting>
  <conditionalFormatting sqref="H62:H63">
    <cfRule type="containsText" dxfId="1012" priority="1009" operator="containsText" text="退">
      <formula>NOT(ISERROR(SEARCH("退",H62)))</formula>
    </cfRule>
    <cfRule type="containsText" dxfId="1011" priority="1010" operator="containsText" text="入">
      <formula>NOT(ISERROR(SEARCH("入",H62)))</formula>
    </cfRule>
    <cfRule type="containsText" dxfId="1010" priority="1011" operator="containsText" text="入,退">
      <formula>NOT(ISERROR(SEARCH("入,退",H62)))</formula>
    </cfRule>
    <cfRule type="containsText" dxfId="1009" priority="1012" operator="containsText" text="入,退">
      <formula>NOT(ISERROR(SEARCH("入,退",H62)))</formula>
    </cfRule>
    <cfRule type="cellIs" dxfId="1008" priority="1013" operator="equal">
      <formula>"休"</formula>
    </cfRule>
  </conditionalFormatting>
  <conditionalFormatting sqref="H62:H63">
    <cfRule type="containsText" dxfId="1007" priority="1008" operator="containsText" text="外">
      <formula>NOT(ISERROR(SEARCH("外",H62)))</formula>
    </cfRule>
  </conditionalFormatting>
  <conditionalFormatting sqref="H62">
    <cfRule type="containsText" dxfId="1006" priority="1007" operator="containsText" text="－">
      <formula>NOT(ISERROR(SEARCH("－",H62)))</formula>
    </cfRule>
  </conditionalFormatting>
  <conditionalFormatting sqref="H62:H63">
    <cfRule type="containsText" dxfId="1005" priority="1006" operator="containsText" text="－">
      <formula>NOT(ISERROR(SEARCH("－",H62)))</formula>
    </cfRule>
  </conditionalFormatting>
  <conditionalFormatting sqref="AO40 AO45:AO52 AO69:AO76 AO93:AO100 AO117:AO124 AO141:AO148 AO165:AO172 AO189:AO196 AO213:AO220 AO237:AO244 AO261:AO268 AO285:AO292 AO309:AO316 AO333:AO340 AO357:AO364 AO381:AO388 AO405:AO412 AO429:AO436 AO453:AO460 AO477:AO484 AO501:AO508 AO525:AO1048576 AO1:AO35">
    <cfRule type="cellIs" dxfId="1004" priority="1005" operator="equal">
      <formula>0</formula>
    </cfRule>
  </conditionalFormatting>
  <conditionalFormatting sqref="AO36:AO39">
    <cfRule type="cellIs" dxfId="1003" priority="1004" operator="equal">
      <formula>0</formula>
    </cfRule>
  </conditionalFormatting>
  <conditionalFormatting sqref="AO41:AO44">
    <cfRule type="cellIs" dxfId="1002" priority="1003" operator="equal">
      <formula>0</formula>
    </cfRule>
  </conditionalFormatting>
  <conditionalFormatting sqref="AO64 AO53:AO59">
    <cfRule type="cellIs" dxfId="1001" priority="1002" operator="equal">
      <formula>0</formula>
    </cfRule>
  </conditionalFormatting>
  <conditionalFormatting sqref="AO60:AO63">
    <cfRule type="cellIs" dxfId="1000" priority="1001" operator="equal">
      <formula>0</formula>
    </cfRule>
  </conditionalFormatting>
  <conditionalFormatting sqref="AO65:AO68">
    <cfRule type="cellIs" dxfId="999" priority="1000" operator="equal">
      <formula>0</formula>
    </cfRule>
  </conditionalFormatting>
  <conditionalFormatting sqref="AO88 AO77:AO83">
    <cfRule type="cellIs" dxfId="998" priority="999" operator="equal">
      <formula>0</formula>
    </cfRule>
  </conditionalFormatting>
  <conditionalFormatting sqref="AO84:AO87">
    <cfRule type="cellIs" dxfId="997" priority="998" operator="equal">
      <formula>0</formula>
    </cfRule>
  </conditionalFormatting>
  <conditionalFormatting sqref="AO89:AO92">
    <cfRule type="cellIs" dxfId="996" priority="997" operator="equal">
      <formula>0</formula>
    </cfRule>
  </conditionalFormatting>
  <conditionalFormatting sqref="AO112 AO101:AO107">
    <cfRule type="cellIs" dxfId="995" priority="996" operator="equal">
      <formula>0</formula>
    </cfRule>
  </conditionalFormatting>
  <conditionalFormatting sqref="AO108:AO111">
    <cfRule type="cellIs" dxfId="994" priority="995" operator="equal">
      <formula>0</formula>
    </cfRule>
  </conditionalFormatting>
  <conditionalFormatting sqref="AO113:AO116">
    <cfRule type="cellIs" dxfId="993" priority="994" operator="equal">
      <formula>0</formula>
    </cfRule>
  </conditionalFormatting>
  <conditionalFormatting sqref="AO136 AO125:AO131">
    <cfRule type="cellIs" dxfId="992" priority="993" operator="equal">
      <formula>0</formula>
    </cfRule>
  </conditionalFormatting>
  <conditionalFormatting sqref="AO132:AO135">
    <cfRule type="cellIs" dxfId="991" priority="992" operator="equal">
      <formula>0</formula>
    </cfRule>
  </conditionalFormatting>
  <conditionalFormatting sqref="AO137:AO140">
    <cfRule type="cellIs" dxfId="990" priority="991" operator="equal">
      <formula>0</formula>
    </cfRule>
  </conditionalFormatting>
  <conditionalFormatting sqref="AO160 AO149:AO155">
    <cfRule type="cellIs" dxfId="989" priority="990" operator="equal">
      <formula>0</formula>
    </cfRule>
  </conditionalFormatting>
  <conditionalFormatting sqref="AO156:AO159">
    <cfRule type="cellIs" dxfId="988" priority="989" operator="equal">
      <formula>0</formula>
    </cfRule>
  </conditionalFormatting>
  <conditionalFormatting sqref="AO161:AO164">
    <cfRule type="cellIs" dxfId="987" priority="988" operator="equal">
      <formula>0</formula>
    </cfRule>
  </conditionalFormatting>
  <conditionalFormatting sqref="AO184 AO173:AO179">
    <cfRule type="cellIs" dxfId="986" priority="987" operator="equal">
      <formula>0</formula>
    </cfRule>
  </conditionalFormatting>
  <conditionalFormatting sqref="AO180:AO183">
    <cfRule type="cellIs" dxfId="985" priority="986" operator="equal">
      <formula>0</formula>
    </cfRule>
  </conditionalFormatting>
  <conditionalFormatting sqref="AO185:AO188">
    <cfRule type="cellIs" dxfId="984" priority="985" operator="equal">
      <formula>0</formula>
    </cfRule>
  </conditionalFormatting>
  <conditionalFormatting sqref="AO208 AO197:AO203">
    <cfRule type="cellIs" dxfId="983" priority="984" operator="equal">
      <formula>0</formula>
    </cfRule>
  </conditionalFormatting>
  <conditionalFormatting sqref="AO204:AO207">
    <cfRule type="cellIs" dxfId="982" priority="983" operator="equal">
      <formula>0</formula>
    </cfRule>
  </conditionalFormatting>
  <conditionalFormatting sqref="AO209:AO212">
    <cfRule type="cellIs" dxfId="981" priority="982" operator="equal">
      <formula>0</formula>
    </cfRule>
  </conditionalFormatting>
  <conditionalFormatting sqref="AO232 AO221:AO227">
    <cfRule type="cellIs" dxfId="980" priority="981" operator="equal">
      <formula>0</formula>
    </cfRule>
  </conditionalFormatting>
  <conditionalFormatting sqref="AO228:AO231">
    <cfRule type="cellIs" dxfId="979" priority="980" operator="equal">
      <formula>0</formula>
    </cfRule>
  </conditionalFormatting>
  <conditionalFormatting sqref="AO233:AO236">
    <cfRule type="cellIs" dxfId="978" priority="979" operator="equal">
      <formula>0</formula>
    </cfRule>
  </conditionalFormatting>
  <conditionalFormatting sqref="AO256 AO245:AO251">
    <cfRule type="cellIs" dxfId="977" priority="978" operator="equal">
      <formula>0</formula>
    </cfRule>
  </conditionalFormatting>
  <conditionalFormatting sqref="AO252:AO255">
    <cfRule type="cellIs" dxfId="976" priority="977" operator="equal">
      <formula>0</formula>
    </cfRule>
  </conditionalFormatting>
  <conditionalFormatting sqref="AO257:AO260">
    <cfRule type="cellIs" dxfId="975" priority="976" operator="equal">
      <formula>0</formula>
    </cfRule>
  </conditionalFormatting>
  <conditionalFormatting sqref="AO280 AO269:AO275">
    <cfRule type="cellIs" dxfId="974" priority="975" operator="equal">
      <formula>0</formula>
    </cfRule>
  </conditionalFormatting>
  <conditionalFormatting sqref="AO276:AO279">
    <cfRule type="cellIs" dxfId="973" priority="974" operator="equal">
      <formula>0</formula>
    </cfRule>
  </conditionalFormatting>
  <conditionalFormatting sqref="AO281:AO284">
    <cfRule type="cellIs" dxfId="972" priority="973" operator="equal">
      <formula>0</formula>
    </cfRule>
  </conditionalFormatting>
  <conditionalFormatting sqref="AO304 AO293:AO299">
    <cfRule type="cellIs" dxfId="971" priority="972" operator="equal">
      <formula>0</formula>
    </cfRule>
  </conditionalFormatting>
  <conditionalFormatting sqref="AO300:AO303">
    <cfRule type="cellIs" dxfId="970" priority="971" operator="equal">
      <formula>0</formula>
    </cfRule>
  </conditionalFormatting>
  <conditionalFormatting sqref="AO305:AO308">
    <cfRule type="cellIs" dxfId="969" priority="970" operator="equal">
      <formula>0</formula>
    </cfRule>
  </conditionalFormatting>
  <conditionalFormatting sqref="AO328 AO317:AO323">
    <cfRule type="cellIs" dxfId="968" priority="969" operator="equal">
      <formula>0</formula>
    </cfRule>
  </conditionalFormatting>
  <conditionalFormatting sqref="AO324:AO327">
    <cfRule type="cellIs" dxfId="967" priority="968" operator="equal">
      <formula>0</formula>
    </cfRule>
  </conditionalFormatting>
  <conditionalFormatting sqref="AO329:AO332">
    <cfRule type="cellIs" dxfId="966" priority="967" operator="equal">
      <formula>0</formula>
    </cfRule>
  </conditionalFormatting>
  <conditionalFormatting sqref="AO352 AO341:AO347">
    <cfRule type="cellIs" dxfId="965" priority="966" operator="equal">
      <formula>0</formula>
    </cfRule>
  </conditionalFormatting>
  <conditionalFormatting sqref="AO348:AO351">
    <cfRule type="cellIs" dxfId="964" priority="965" operator="equal">
      <formula>0</formula>
    </cfRule>
  </conditionalFormatting>
  <conditionalFormatting sqref="AO353:AO356">
    <cfRule type="cellIs" dxfId="963" priority="964" operator="equal">
      <formula>0</formula>
    </cfRule>
  </conditionalFormatting>
  <conditionalFormatting sqref="AO376 AO365:AO371">
    <cfRule type="cellIs" dxfId="962" priority="963" operator="equal">
      <formula>0</formula>
    </cfRule>
  </conditionalFormatting>
  <conditionalFormatting sqref="AO372:AO375">
    <cfRule type="cellIs" dxfId="961" priority="962" operator="equal">
      <formula>0</formula>
    </cfRule>
  </conditionalFormatting>
  <conditionalFormatting sqref="AO377:AO380">
    <cfRule type="cellIs" dxfId="960" priority="961" operator="equal">
      <formula>0</formula>
    </cfRule>
  </conditionalFormatting>
  <conditionalFormatting sqref="AO400 AO389:AO395">
    <cfRule type="cellIs" dxfId="959" priority="960" operator="equal">
      <formula>0</formula>
    </cfRule>
  </conditionalFormatting>
  <conditionalFormatting sqref="AO396:AO399">
    <cfRule type="cellIs" dxfId="958" priority="959" operator="equal">
      <formula>0</formula>
    </cfRule>
  </conditionalFormatting>
  <conditionalFormatting sqref="AO401:AO404">
    <cfRule type="cellIs" dxfId="957" priority="958" operator="equal">
      <formula>0</formula>
    </cfRule>
  </conditionalFormatting>
  <conditionalFormatting sqref="AO424 AO413:AO419">
    <cfRule type="cellIs" dxfId="956" priority="957" operator="equal">
      <formula>0</formula>
    </cfRule>
  </conditionalFormatting>
  <conditionalFormatting sqref="AO420:AO423">
    <cfRule type="cellIs" dxfId="955" priority="956" operator="equal">
      <formula>0</formula>
    </cfRule>
  </conditionalFormatting>
  <conditionalFormatting sqref="AO425:AO428">
    <cfRule type="cellIs" dxfId="954" priority="955" operator="equal">
      <formula>0</formula>
    </cfRule>
  </conditionalFormatting>
  <conditionalFormatting sqref="AO448 AO437:AO443">
    <cfRule type="cellIs" dxfId="953" priority="954" operator="equal">
      <formula>0</formula>
    </cfRule>
  </conditionalFormatting>
  <conditionalFormatting sqref="AO444:AO447">
    <cfRule type="cellIs" dxfId="952" priority="953" operator="equal">
      <formula>0</formula>
    </cfRule>
  </conditionalFormatting>
  <conditionalFormatting sqref="AO449:AO452">
    <cfRule type="cellIs" dxfId="951" priority="952" operator="equal">
      <formula>0</formula>
    </cfRule>
  </conditionalFormatting>
  <conditionalFormatting sqref="AO472 AO461:AO467">
    <cfRule type="cellIs" dxfId="950" priority="951" operator="equal">
      <formula>0</formula>
    </cfRule>
  </conditionalFormatting>
  <conditionalFormatting sqref="AO468:AO471">
    <cfRule type="cellIs" dxfId="949" priority="950" operator="equal">
      <formula>0</formula>
    </cfRule>
  </conditionalFormatting>
  <conditionalFormatting sqref="AO473:AO476">
    <cfRule type="cellIs" dxfId="948" priority="949" operator="equal">
      <formula>0</formula>
    </cfRule>
  </conditionalFormatting>
  <conditionalFormatting sqref="AO496 AO485:AO491">
    <cfRule type="cellIs" dxfId="947" priority="948" operator="equal">
      <formula>0</formula>
    </cfRule>
  </conditionalFormatting>
  <conditionalFormatting sqref="AO492:AO495">
    <cfRule type="cellIs" dxfId="946" priority="947" operator="equal">
      <formula>0</formula>
    </cfRule>
  </conditionalFormatting>
  <conditionalFormatting sqref="AO497:AO500">
    <cfRule type="cellIs" dxfId="945" priority="946" operator="equal">
      <formula>0</formula>
    </cfRule>
  </conditionalFormatting>
  <conditionalFormatting sqref="AO520 AO509:AO515">
    <cfRule type="cellIs" dxfId="944" priority="945" operator="equal">
      <formula>0</formula>
    </cfRule>
  </conditionalFormatting>
  <conditionalFormatting sqref="AO516:AO519">
    <cfRule type="cellIs" dxfId="943" priority="944" operator="equal">
      <formula>0</formula>
    </cfRule>
  </conditionalFormatting>
  <conditionalFormatting sqref="AO521:AO524">
    <cfRule type="cellIs" dxfId="942" priority="943" operator="equal">
      <formula>0</formula>
    </cfRule>
  </conditionalFormatting>
  <conditionalFormatting sqref="G55:H55">
    <cfRule type="containsText" dxfId="941" priority="938" operator="containsText" text="退">
      <formula>NOT(ISERROR(SEARCH("退",G55)))</formula>
    </cfRule>
    <cfRule type="containsText" dxfId="940" priority="939" operator="containsText" text="入">
      <formula>NOT(ISERROR(SEARCH("入",G55)))</formula>
    </cfRule>
    <cfRule type="containsText" dxfId="939" priority="940" operator="containsText" text="入,退">
      <formula>NOT(ISERROR(SEARCH("入,退",G55)))</formula>
    </cfRule>
    <cfRule type="containsText" dxfId="938" priority="941" operator="containsText" text="入,退">
      <formula>NOT(ISERROR(SEARCH("入,退",G55)))</formula>
    </cfRule>
    <cfRule type="cellIs" dxfId="937" priority="942" operator="equal">
      <formula>"休"</formula>
    </cfRule>
  </conditionalFormatting>
  <conditionalFormatting sqref="G55:H55">
    <cfRule type="containsText" dxfId="936" priority="937" operator="containsText" text="外">
      <formula>NOT(ISERROR(SEARCH("外",G55)))</formula>
    </cfRule>
  </conditionalFormatting>
  <conditionalFormatting sqref="G55:H55">
    <cfRule type="containsText" dxfId="935" priority="936" operator="containsText" text="－">
      <formula>NOT(ISERROR(SEARCH("－",G55)))</formula>
    </cfRule>
  </conditionalFormatting>
  <conditionalFormatting sqref="G78:H78">
    <cfRule type="containsText" dxfId="934" priority="931" operator="containsText" text="退">
      <formula>NOT(ISERROR(SEARCH("退",G78)))</formula>
    </cfRule>
    <cfRule type="containsText" dxfId="933" priority="932" operator="containsText" text="入">
      <formula>NOT(ISERROR(SEARCH("入",G78)))</formula>
    </cfRule>
    <cfRule type="containsText" dxfId="932" priority="933" operator="containsText" text="入,退">
      <formula>NOT(ISERROR(SEARCH("入,退",G78)))</formula>
    </cfRule>
    <cfRule type="containsText" dxfId="931" priority="934" operator="containsText" text="入,退">
      <formula>NOT(ISERROR(SEARCH("入,退",G78)))</formula>
    </cfRule>
    <cfRule type="cellIs" dxfId="930" priority="935" operator="equal">
      <formula>"休"</formula>
    </cfRule>
  </conditionalFormatting>
  <conditionalFormatting sqref="G78:H78">
    <cfRule type="containsText" dxfId="929" priority="930" operator="containsText" text="外">
      <formula>NOT(ISERROR(SEARCH("外",G78)))</formula>
    </cfRule>
  </conditionalFormatting>
  <conditionalFormatting sqref="G78:H78">
    <cfRule type="containsText" dxfId="928" priority="929" operator="containsText" text="－">
      <formula>NOT(ISERROR(SEARCH("－",G78)))</formula>
    </cfRule>
  </conditionalFormatting>
  <conditionalFormatting sqref="K79:L79">
    <cfRule type="containsText" dxfId="927" priority="924" operator="containsText" text="退">
      <formula>NOT(ISERROR(SEARCH("退",K79)))</formula>
    </cfRule>
    <cfRule type="containsText" dxfId="926" priority="925" operator="containsText" text="入">
      <formula>NOT(ISERROR(SEARCH("入",K79)))</formula>
    </cfRule>
    <cfRule type="containsText" dxfId="925" priority="926" operator="containsText" text="入,退">
      <formula>NOT(ISERROR(SEARCH("入,退",K79)))</formula>
    </cfRule>
    <cfRule type="containsText" dxfId="924" priority="927" operator="containsText" text="入,退">
      <formula>NOT(ISERROR(SEARCH("入,退",K79)))</formula>
    </cfRule>
    <cfRule type="cellIs" dxfId="923" priority="928" operator="equal">
      <formula>"休"</formula>
    </cfRule>
  </conditionalFormatting>
  <conditionalFormatting sqref="K79:L79">
    <cfRule type="containsText" dxfId="922" priority="923" operator="containsText" text="外">
      <formula>NOT(ISERROR(SEARCH("外",K79)))</formula>
    </cfRule>
  </conditionalFormatting>
  <conditionalFormatting sqref="K79:L79">
    <cfRule type="containsText" dxfId="921" priority="922" operator="containsText" text="－">
      <formula>NOT(ISERROR(SEARCH("－",K79)))</formula>
    </cfRule>
  </conditionalFormatting>
  <conditionalFormatting sqref="R79:S79">
    <cfRule type="containsText" dxfId="920" priority="917" operator="containsText" text="退">
      <formula>NOT(ISERROR(SEARCH("退",R79)))</formula>
    </cfRule>
    <cfRule type="containsText" dxfId="919" priority="918" operator="containsText" text="入">
      <formula>NOT(ISERROR(SEARCH("入",R79)))</formula>
    </cfRule>
    <cfRule type="containsText" dxfId="918" priority="919" operator="containsText" text="入,退">
      <formula>NOT(ISERROR(SEARCH("入,退",R79)))</formula>
    </cfRule>
    <cfRule type="containsText" dxfId="917" priority="920" operator="containsText" text="入,退">
      <formula>NOT(ISERROR(SEARCH("入,退",R79)))</formula>
    </cfRule>
    <cfRule type="cellIs" dxfId="916" priority="921" operator="equal">
      <formula>"休"</formula>
    </cfRule>
  </conditionalFormatting>
  <conditionalFormatting sqref="R79:S79">
    <cfRule type="containsText" dxfId="915" priority="916" operator="containsText" text="外">
      <formula>NOT(ISERROR(SEARCH("外",R79)))</formula>
    </cfRule>
  </conditionalFormatting>
  <conditionalFormatting sqref="R79:S79">
    <cfRule type="containsText" dxfId="914" priority="915" operator="containsText" text="－">
      <formula>NOT(ISERROR(SEARCH("－",R79)))</formula>
    </cfRule>
  </conditionalFormatting>
  <conditionalFormatting sqref="Y79:Z79">
    <cfRule type="containsText" dxfId="913" priority="910" operator="containsText" text="退">
      <formula>NOT(ISERROR(SEARCH("退",Y79)))</formula>
    </cfRule>
    <cfRule type="containsText" dxfId="912" priority="911" operator="containsText" text="入">
      <formula>NOT(ISERROR(SEARCH("入",Y79)))</formula>
    </cfRule>
    <cfRule type="containsText" dxfId="911" priority="912" operator="containsText" text="入,退">
      <formula>NOT(ISERROR(SEARCH("入,退",Y79)))</formula>
    </cfRule>
    <cfRule type="containsText" dxfId="910" priority="913" operator="containsText" text="入,退">
      <formula>NOT(ISERROR(SEARCH("入,退",Y79)))</formula>
    </cfRule>
    <cfRule type="cellIs" dxfId="909" priority="914" operator="equal">
      <formula>"休"</formula>
    </cfRule>
  </conditionalFormatting>
  <conditionalFormatting sqref="Y79:Z79">
    <cfRule type="containsText" dxfId="908" priority="909" operator="containsText" text="外">
      <formula>NOT(ISERROR(SEARCH("外",Y79)))</formula>
    </cfRule>
  </conditionalFormatting>
  <conditionalFormatting sqref="Y79:Z79">
    <cfRule type="containsText" dxfId="907" priority="908" operator="containsText" text="－">
      <formula>NOT(ISERROR(SEARCH("－",Y79)))</formula>
    </cfRule>
  </conditionalFormatting>
  <conditionalFormatting sqref="AF79:AG79">
    <cfRule type="containsText" dxfId="906" priority="903" operator="containsText" text="退">
      <formula>NOT(ISERROR(SEARCH("退",AF79)))</formula>
    </cfRule>
    <cfRule type="containsText" dxfId="905" priority="904" operator="containsText" text="入">
      <formula>NOT(ISERROR(SEARCH("入",AF79)))</formula>
    </cfRule>
    <cfRule type="containsText" dxfId="904" priority="905" operator="containsText" text="入,退">
      <formula>NOT(ISERROR(SEARCH("入,退",AF79)))</formula>
    </cfRule>
    <cfRule type="containsText" dxfId="903" priority="906" operator="containsText" text="入,退">
      <formula>NOT(ISERROR(SEARCH("入,退",AF79)))</formula>
    </cfRule>
    <cfRule type="cellIs" dxfId="902" priority="907" operator="equal">
      <formula>"休"</formula>
    </cfRule>
  </conditionalFormatting>
  <conditionalFormatting sqref="AF79:AG79">
    <cfRule type="containsText" dxfId="901" priority="902" operator="containsText" text="外">
      <formula>NOT(ISERROR(SEARCH("外",AF79)))</formula>
    </cfRule>
  </conditionalFormatting>
  <conditionalFormatting sqref="AF79:AG79">
    <cfRule type="containsText" dxfId="900" priority="901" operator="containsText" text="－">
      <formula>NOT(ISERROR(SEARCH("－",AF79)))</formula>
    </cfRule>
  </conditionalFormatting>
  <conditionalFormatting sqref="G81">
    <cfRule type="containsText" dxfId="899" priority="896" operator="containsText" text="退">
      <formula>NOT(ISERROR(SEARCH("退",G81)))</formula>
    </cfRule>
    <cfRule type="containsText" dxfId="898" priority="897" operator="containsText" text="入">
      <formula>NOT(ISERROR(SEARCH("入",G81)))</formula>
    </cfRule>
    <cfRule type="containsText" dxfId="897" priority="898" operator="containsText" text="入,退">
      <formula>NOT(ISERROR(SEARCH("入,退",G81)))</formula>
    </cfRule>
    <cfRule type="containsText" dxfId="896" priority="899" operator="containsText" text="入,退">
      <formula>NOT(ISERROR(SEARCH("入,退",G81)))</formula>
    </cfRule>
    <cfRule type="cellIs" dxfId="895" priority="900" operator="equal">
      <formula>"休"</formula>
    </cfRule>
  </conditionalFormatting>
  <conditionalFormatting sqref="G81">
    <cfRule type="containsText" dxfId="894" priority="895" operator="containsText" text="外">
      <formula>NOT(ISERROR(SEARCH("外",G81)))</formula>
    </cfRule>
  </conditionalFormatting>
  <conditionalFormatting sqref="G81">
    <cfRule type="containsText" dxfId="893" priority="894" operator="containsText" text="－">
      <formula>NOT(ISERROR(SEARCH("－",G81)))</formula>
    </cfRule>
  </conditionalFormatting>
  <conditionalFormatting sqref="N81">
    <cfRule type="containsText" dxfId="892" priority="889" operator="containsText" text="退">
      <formula>NOT(ISERROR(SEARCH("退",N81)))</formula>
    </cfRule>
    <cfRule type="containsText" dxfId="891" priority="890" operator="containsText" text="入">
      <formula>NOT(ISERROR(SEARCH("入",N81)))</formula>
    </cfRule>
    <cfRule type="containsText" dxfId="890" priority="891" operator="containsText" text="入,退">
      <formula>NOT(ISERROR(SEARCH("入,退",N81)))</formula>
    </cfRule>
    <cfRule type="containsText" dxfId="889" priority="892" operator="containsText" text="入,退">
      <formula>NOT(ISERROR(SEARCH("入,退",N81)))</formula>
    </cfRule>
    <cfRule type="cellIs" dxfId="888" priority="893" operator="equal">
      <formula>"休"</formula>
    </cfRule>
  </conditionalFormatting>
  <conditionalFormatting sqref="N81">
    <cfRule type="containsText" dxfId="887" priority="888" operator="containsText" text="外">
      <formula>NOT(ISERROR(SEARCH("外",N81)))</formula>
    </cfRule>
  </conditionalFormatting>
  <conditionalFormatting sqref="N81">
    <cfRule type="containsText" dxfId="886" priority="887" operator="containsText" text="－">
      <formula>NOT(ISERROR(SEARCH("－",N81)))</formula>
    </cfRule>
  </conditionalFormatting>
  <conditionalFormatting sqref="U81">
    <cfRule type="containsText" dxfId="885" priority="882" operator="containsText" text="退">
      <formula>NOT(ISERROR(SEARCH("退",U81)))</formula>
    </cfRule>
    <cfRule type="containsText" dxfId="884" priority="883" operator="containsText" text="入">
      <formula>NOT(ISERROR(SEARCH("入",U81)))</formula>
    </cfRule>
    <cfRule type="containsText" dxfId="883" priority="884" operator="containsText" text="入,退">
      <formula>NOT(ISERROR(SEARCH("入,退",U81)))</formula>
    </cfRule>
    <cfRule type="containsText" dxfId="882" priority="885" operator="containsText" text="入,退">
      <formula>NOT(ISERROR(SEARCH("入,退",U81)))</formula>
    </cfRule>
    <cfRule type="cellIs" dxfId="881" priority="886" operator="equal">
      <formula>"休"</formula>
    </cfRule>
  </conditionalFormatting>
  <conditionalFormatting sqref="U81">
    <cfRule type="containsText" dxfId="880" priority="881" operator="containsText" text="外">
      <formula>NOT(ISERROR(SEARCH("外",U81)))</formula>
    </cfRule>
  </conditionalFormatting>
  <conditionalFormatting sqref="U81">
    <cfRule type="containsText" dxfId="879" priority="880" operator="containsText" text="－">
      <formula>NOT(ISERROR(SEARCH("－",U81)))</formula>
    </cfRule>
  </conditionalFormatting>
  <conditionalFormatting sqref="G60 I60:J60">
    <cfRule type="containsText" dxfId="878" priority="879" operator="containsText" text="－">
      <formula>NOT(ISERROR(SEARCH("－",G60)))</formula>
    </cfRule>
  </conditionalFormatting>
  <conditionalFormatting sqref="G60 I60:J60">
    <cfRule type="containsText" dxfId="877" priority="874" operator="containsText" text="退">
      <formula>NOT(ISERROR(SEARCH("退",G60)))</formula>
    </cfRule>
    <cfRule type="containsText" dxfId="876" priority="875" operator="containsText" text="入">
      <formula>NOT(ISERROR(SEARCH("入",G60)))</formula>
    </cfRule>
    <cfRule type="containsText" dxfId="875" priority="876" operator="containsText" text="入,退">
      <formula>NOT(ISERROR(SEARCH("入,退",G60)))</formula>
    </cfRule>
    <cfRule type="containsText" dxfId="874" priority="877" operator="containsText" text="入,退">
      <formula>NOT(ISERROR(SEARCH("入,退",G60)))</formula>
    </cfRule>
    <cfRule type="cellIs" dxfId="873" priority="878" operator="equal">
      <formula>"休"</formula>
    </cfRule>
  </conditionalFormatting>
  <conditionalFormatting sqref="G60 I60:J60">
    <cfRule type="containsText" dxfId="872" priority="873" operator="containsText" text="外">
      <formula>NOT(ISERROR(SEARCH("外",G60)))</formula>
    </cfRule>
  </conditionalFormatting>
  <conditionalFormatting sqref="G61 I61:J61">
    <cfRule type="containsText" dxfId="871" priority="872" operator="containsText" text="－">
      <formula>NOT(ISERROR(SEARCH("－",G61)))</formula>
    </cfRule>
  </conditionalFormatting>
  <conditionalFormatting sqref="G61 I61:J61">
    <cfRule type="containsText" dxfId="870" priority="867" operator="containsText" text="退">
      <formula>NOT(ISERROR(SEARCH("退",G61)))</formula>
    </cfRule>
    <cfRule type="containsText" dxfId="869" priority="868" operator="containsText" text="入">
      <formula>NOT(ISERROR(SEARCH("入",G61)))</formula>
    </cfRule>
    <cfRule type="containsText" dxfId="868" priority="869" operator="containsText" text="入,退">
      <formula>NOT(ISERROR(SEARCH("入,退",G61)))</formula>
    </cfRule>
    <cfRule type="containsText" dxfId="867" priority="870" operator="containsText" text="入,退">
      <formula>NOT(ISERROR(SEARCH("入,退",G61)))</formula>
    </cfRule>
    <cfRule type="cellIs" dxfId="866" priority="871" operator="equal">
      <formula>"休"</formula>
    </cfRule>
  </conditionalFormatting>
  <conditionalFormatting sqref="G61 I61:J61">
    <cfRule type="containsText" dxfId="865" priority="866" operator="containsText" text="外">
      <formula>NOT(ISERROR(SEARCH("外",G61)))</formula>
    </cfRule>
  </conditionalFormatting>
  <conditionalFormatting sqref="G100:AK100">
    <cfRule type="containsText" dxfId="864" priority="864" operator="containsText" text="日">
      <formula>NOT(ISERROR(SEARCH("日",G100)))</formula>
    </cfRule>
    <cfRule type="containsText" dxfId="863" priority="865" operator="containsText" text="土">
      <formula>NOT(ISERROR(SEARCH("土",G100)))</formula>
    </cfRule>
  </conditionalFormatting>
  <conditionalFormatting sqref="G100:AK100">
    <cfRule type="containsText" dxfId="862" priority="857" operator="containsText" text="その他">
      <formula>NOT(ISERROR(SEARCH("その他",G100)))</formula>
    </cfRule>
    <cfRule type="containsText" dxfId="861" priority="858" operator="containsText" text="冬休">
      <formula>NOT(ISERROR(SEARCH("冬休",G100)))</formula>
    </cfRule>
    <cfRule type="containsText" dxfId="860" priority="859" operator="containsText" text="夏休">
      <formula>NOT(ISERROR(SEARCH("夏休",G100)))</formula>
    </cfRule>
    <cfRule type="containsText" dxfId="859" priority="860" operator="containsText" text="製作">
      <formula>NOT(ISERROR(SEARCH("製作",G100)))</formula>
    </cfRule>
    <cfRule type="cellIs" dxfId="858" priority="861" operator="equal">
      <formula>"中止,製作"</formula>
    </cfRule>
    <cfRule type="containsText" dxfId="857" priority="862" operator="containsText" text="中止,製作,夏休,冬休,その他">
      <formula>NOT(ISERROR(SEARCH("中止,製作,夏休,冬休,その他",G100)))</formula>
    </cfRule>
    <cfRule type="containsText" dxfId="856" priority="863" operator="containsText" text="中止">
      <formula>NOT(ISERROR(SEARCH("中止",G100)))</formula>
    </cfRule>
  </conditionalFormatting>
  <conditionalFormatting sqref="G107:AK107">
    <cfRule type="containsText" dxfId="855" priority="855" operator="containsText" text="日">
      <formula>NOT(ISERROR(SEARCH("日",G107)))</formula>
    </cfRule>
    <cfRule type="containsText" dxfId="854" priority="856" operator="containsText" text="土">
      <formula>NOT(ISERROR(SEARCH("土",G107)))</formula>
    </cfRule>
  </conditionalFormatting>
  <conditionalFormatting sqref="G107:AK107">
    <cfRule type="containsText" dxfId="853" priority="848" operator="containsText" text="その他">
      <formula>NOT(ISERROR(SEARCH("その他",G107)))</formula>
    </cfRule>
    <cfRule type="containsText" dxfId="852" priority="849" operator="containsText" text="冬休">
      <formula>NOT(ISERROR(SEARCH("冬休",G107)))</formula>
    </cfRule>
    <cfRule type="containsText" dxfId="851" priority="850" operator="containsText" text="夏休">
      <formula>NOT(ISERROR(SEARCH("夏休",G107)))</formula>
    </cfRule>
    <cfRule type="containsText" dxfId="850" priority="851" operator="containsText" text="製作">
      <formula>NOT(ISERROR(SEARCH("製作",G107)))</formula>
    </cfRule>
    <cfRule type="cellIs" dxfId="849" priority="852" operator="equal">
      <formula>"中止,製作"</formula>
    </cfRule>
    <cfRule type="containsText" dxfId="848" priority="853" operator="containsText" text="中止,製作,夏休,冬休,その他">
      <formula>NOT(ISERROR(SEARCH("中止,製作,夏休,冬休,その他",G107)))</formula>
    </cfRule>
    <cfRule type="containsText" dxfId="847" priority="854" operator="containsText" text="中止">
      <formula>NOT(ISERROR(SEARCH("中止",G107)))</formula>
    </cfRule>
  </conditionalFormatting>
  <conditionalFormatting sqref="G112:AK112">
    <cfRule type="containsText" dxfId="846" priority="846" operator="containsText" text="日">
      <formula>NOT(ISERROR(SEARCH("日",G112)))</formula>
    </cfRule>
    <cfRule type="containsText" dxfId="845" priority="847" operator="containsText" text="土">
      <formula>NOT(ISERROR(SEARCH("土",G112)))</formula>
    </cfRule>
  </conditionalFormatting>
  <conditionalFormatting sqref="G112:AK112">
    <cfRule type="containsText" dxfId="844" priority="839" operator="containsText" text="その他">
      <formula>NOT(ISERROR(SEARCH("その他",G112)))</formula>
    </cfRule>
    <cfRule type="containsText" dxfId="843" priority="840" operator="containsText" text="冬休">
      <formula>NOT(ISERROR(SEARCH("冬休",G112)))</formula>
    </cfRule>
    <cfRule type="containsText" dxfId="842" priority="841" operator="containsText" text="夏休">
      <formula>NOT(ISERROR(SEARCH("夏休",G112)))</formula>
    </cfRule>
    <cfRule type="containsText" dxfId="841" priority="842" operator="containsText" text="製作">
      <formula>NOT(ISERROR(SEARCH("製作",G112)))</formula>
    </cfRule>
    <cfRule type="cellIs" dxfId="840" priority="843" operator="equal">
      <formula>"中止,製作"</formula>
    </cfRule>
    <cfRule type="containsText" dxfId="839" priority="844" operator="containsText" text="中止,製作,夏休,冬休,その他">
      <formula>NOT(ISERROR(SEARCH("中止,製作,夏休,冬休,その他",G112)))</formula>
    </cfRule>
    <cfRule type="containsText" dxfId="838" priority="845" operator="containsText" text="中止">
      <formula>NOT(ISERROR(SEARCH("中止",G112)))</formula>
    </cfRule>
  </conditionalFormatting>
  <conditionalFormatting sqref="G103:J103 M103:N103 T103:U103 AA103:AB103 AH103:AK103 G106:AK106 H105:M105 O105:T105 G101:AK101 I102:AK102 G104:AK104 V105:AK105">
    <cfRule type="containsText" dxfId="837" priority="834" operator="containsText" text="退">
      <formula>NOT(ISERROR(SEARCH("退",G101)))</formula>
    </cfRule>
    <cfRule type="containsText" dxfId="836" priority="835" operator="containsText" text="入">
      <formula>NOT(ISERROR(SEARCH("入",G101)))</formula>
    </cfRule>
    <cfRule type="containsText" dxfId="835" priority="836" operator="containsText" text="入,退">
      <formula>NOT(ISERROR(SEARCH("入,退",G101)))</formula>
    </cfRule>
    <cfRule type="containsText" dxfId="834" priority="837" operator="containsText" text="入,退">
      <formula>NOT(ISERROR(SEARCH("入,退",G101)))</formula>
    </cfRule>
    <cfRule type="cellIs" dxfId="833" priority="838" operator="equal">
      <formula>"休"</formula>
    </cfRule>
  </conditionalFormatting>
  <conditionalFormatting sqref="G103:J103 M103:N103 T103:U103 AA103:AB103 AH103:AK103 G106:AK106 H105:M105 O105:T105 G101:AK101 I102:AK102 G104:AK104 V105:AK105">
    <cfRule type="containsText" dxfId="832" priority="833" operator="containsText" text="外">
      <formula>NOT(ISERROR(SEARCH("外",G101)))</formula>
    </cfRule>
  </conditionalFormatting>
  <conditionalFormatting sqref="G103:J103 M103:N103 T103:U103 AA103:AB103 AH103:AK103 G106:AK106 H105:M105 O105:T105 G101:AK101 I102:AK102 G104:AK104 V105:AK105">
    <cfRule type="containsText" dxfId="831" priority="832" operator="containsText" text="－">
      <formula>NOT(ISERROR(SEARCH("－",G101)))</formula>
    </cfRule>
  </conditionalFormatting>
  <conditionalFormatting sqref="G108:AK111">
    <cfRule type="containsText" dxfId="830" priority="827" operator="containsText" text="退">
      <formula>NOT(ISERROR(SEARCH("退",G108)))</formula>
    </cfRule>
    <cfRule type="containsText" dxfId="829" priority="828" operator="containsText" text="入">
      <formula>NOT(ISERROR(SEARCH("入",G108)))</formula>
    </cfRule>
    <cfRule type="containsText" dxfId="828" priority="829" operator="containsText" text="入,退">
      <formula>NOT(ISERROR(SEARCH("入,退",G108)))</formula>
    </cfRule>
    <cfRule type="containsText" dxfId="827" priority="830" operator="containsText" text="入,退">
      <formula>NOT(ISERROR(SEARCH("入,退",G108)))</formula>
    </cfRule>
    <cfRule type="cellIs" dxfId="826" priority="831" operator="equal">
      <formula>"休"</formula>
    </cfRule>
  </conditionalFormatting>
  <conditionalFormatting sqref="G108:AK111">
    <cfRule type="containsText" dxfId="825" priority="826" operator="containsText" text="外">
      <formula>NOT(ISERROR(SEARCH("外",G108)))</formula>
    </cfRule>
  </conditionalFormatting>
  <conditionalFormatting sqref="G108:AK111">
    <cfRule type="containsText" dxfId="824" priority="825" operator="containsText" text="－">
      <formula>NOT(ISERROR(SEARCH("－",G108)))</formula>
    </cfRule>
  </conditionalFormatting>
  <conditionalFormatting sqref="G113:AK116">
    <cfRule type="containsText" dxfId="823" priority="820" operator="containsText" text="退">
      <formula>NOT(ISERROR(SEARCH("退",G113)))</formula>
    </cfRule>
    <cfRule type="containsText" dxfId="822" priority="821" operator="containsText" text="入">
      <formula>NOT(ISERROR(SEARCH("入",G113)))</formula>
    </cfRule>
    <cfRule type="containsText" dxfId="821" priority="822" operator="containsText" text="入,退">
      <formula>NOT(ISERROR(SEARCH("入,退",G113)))</formula>
    </cfRule>
    <cfRule type="containsText" dxfId="820" priority="823" operator="containsText" text="入,退">
      <formula>NOT(ISERROR(SEARCH("入,退",G113)))</formula>
    </cfRule>
    <cfRule type="cellIs" dxfId="819" priority="824" operator="equal">
      <formula>"休"</formula>
    </cfRule>
  </conditionalFormatting>
  <conditionalFormatting sqref="G113:AK116">
    <cfRule type="containsText" dxfId="818" priority="819" operator="containsText" text="外">
      <formula>NOT(ISERROR(SEARCH("外",G113)))</formula>
    </cfRule>
  </conditionalFormatting>
  <conditionalFormatting sqref="G113:AK116">
    <cfRule type="containsText" dxfId="817" priority="818" operator="containsText" text="－">
      <formula>NOT(ISERROR(SEARCH("－",G113)))</formula>
    </cfRule>
  </conditionalFormatting>
  <conditionalFormatting sqref="G102:H102">
    <cfRule type="containsText" dxfId="816" priority="813" operator="containsText" text="退">
      <formula>NOT(ISERROR(SEARCH("退",G102)))</formula>
    </cfRule>
    <cfRule type="containsText" dxfId="815" priority="814" operator="containsText" text="入">
      <formula>NOT(ISERROR(SEARCH("入",G102)))</formula>
    </cfRule>
    <cfRule type="containsText" dxfId="814" priority="815" operator="containsText" text="入,退">
      <formula>NOT(ISERROR(SEARCH("入,退",G102)))</formula>
    </cfRule>
    <cfRule type="containsText" dxfId="813" priority="816" operator="containsText" text="入,退">
      <formula>NOT(ISERROR(SEARCH("入,退",G102)))</formula>
    </cfRule>
    <cfRule type="cellIs" dxfId="812" priority="817" operator="equal">
      <formula>"休"</formula>
    </cfRule>
  </conditionalFormatting>
  <conditionalFormatting sqref="G102:H102">
    <cfRule type="containsText" dxfId="811" priority="812" operator="containsText" text="外">
      <formula>NOT(ISERROR(SEARCH("外",G102)))</formula>
    </cfRule>
  </conditionalFormatting>
  <conditionalFormatting sqref="G102:H102">
    <cfRule type="containsText" dxfId="810" priority="811" operator="containsText" text="－">
      <formula>NOT(ISERROR(SEARCH("－",G102)))</formula>
    </cfRule>
  </conditionalFormatting>
  <conditionalFormatting sqref="K103:L103">
    <cfRule type="containsText" dxfId="809" priority="806" operator="containsText" text="退">
      <formula>NOT(ISERROR(SEARCH("退",K103)))</formula>
    </cfRule>
    <cfRule type="containsText" dxfId="808" priority="807" operator="containsText" text="入">
      <formula>NOT(ISERROR(SEARCH("入",K103)))</formula>
    </cfRule>
    <cfRule type="containsText" dxfId="807" priority="808" operator="containsText" text="入,退">
      <formula>NOT(ISERROR(SEARCH("入,退",K103)))</formula>
    </cfRule>
    <cfRule type="containsText" dxfId="806" priority="809" operator="containsText" text="入,退">
      <formula>NOT(ISERROR(SEARCH("入,退",K103)))</formula>
    </cfRule>
    <cfRule type="cellIs" dxfId="805" priority="810" operator="equal">
      <formula>"休"</formula>
    </cfRule>
  </conditionalFormatting>
  <conditionalFormatting sqref="K103:L103">
    <cfRule type="containsText" dxfId="804" priority="805" operator="containsText" text="外">
      <formula>NOT(ISERROR(SEARCH("外",K103)))</formula>
    </cfRule>
  </conditionalFormatting>
  <conditionalFormatting sqref="K103:L103">
    <cfRule type="containsText" dxfId="803" priority="804" operator="containsText" text="－">
      <formula>NOT(ISERROR(SEARCH("－",K103)))</formula>
    </cfRule>
  </conditionalFormatting>
  <conditionalFormatting sqref="G105">
    <cfRule type="containsText" dxfId="802" priority="799" operator="containsText" text="退">
      <formula>NOT(ISERROR(SEARCH("退",G105)))</formula>
    </cfRule>
    <cfRule type="containsText" dxfId="801" priority="800" operator="containsText" text="入">
      <formula>NOT(ISERROR(SEARCH("入",G105)))</formula>
    </cfRule>
    <cfRule type="containsText" dxfId="800" priority="801" operator="containsText" text="入,退">
      <formula>NOT(ISERROR(SEARCH("入,退",G105)))</formula>
    </cfRule>
    <cfRule type="containsText" dxfId="799" priority="802" operator="containsText" text="入,退">
      <formula>NOT(ISERROR(SEARCH("入,退",G105)))</formula>
    </cfRule>
    <cfRule type="cellIs" dxfId="798" priority="803" operator="equal">
      <formula>"休"</formula>
    </cfRule>
  </conditionalFormatting>
  <conditionalFormatting sqref="G105">
    <cfRule type="containsText" dxfId="797" priority="798" operator="containsText" text="外">
      <formula>NOT(ISERROR(SEARCH("外",G105)))</formula>
    </cfRule>
  </conditionalFormatting>
  <conditionalFormatting sqref="G105">
    <cfRule type="containsText" dxfId="796" priority="797" operator="containsText" text="－">
      <formula>NOT(ISERROR(SEARCH("－",G105)))</formula>
    </cfRule>
  </conditionalFormatting>
  <conditionalFormatting sqref="N105">
    <cfRule type="containsText" dxfId="795" priority="792" operator="containsText" text="退">
      <formula>NOT(ISERROR(SEARCH("退",N105)))</formula>
    </cfRule>
    <cfRule type="containsText" dxfId="794" priority="793" operator="containsText" text="入">
      <formula>NOT(ISERROR(SEARCH("入",N105)))</formula>
    </cfRule>
    <cfRule type="containsText" dxfId="793" priority="794" operator="containsText" text="入,退">
      <formula>NOT(ISERROR(SEARCH("入,退",N105)))</formula>
    </cfRule>
    <cfRule type="containsText" dxfId="792" priority="795" operator="containsText" text="入,退">
      <formula>NOT(ISERROR(SEARCH("入,退",N105)))</formula>
    </cfRule>
    <cfRule type="cellIs" dxfId="791" priority="796" operator="equal">
      <formula>"休"</formula>
    </cfRule>
  </conditionalFormatting>
  <conditionalFormatting sqref="N105">
    <cfRule type="containsText" dxfId="790" priority="791" operator="containsText" text="外">
      <formula>NOT(ISERROR(SEARCH("外",N105)))</formula>
    </cfRule>
  </conditionalFormatting>
  <conditionalFormatting sqref="N105">
    <cfRule type="containsText" dxfId="789" priority="790" operator="containsText" text="－">
      <formula>NOT(ISERROR(SEARCH("－",N105)))</formula>
    </cfRule>
  </conditionalFormatting>
  <conditionalFormatting sqref="U105">
    <cfRule type="containsText" dxfId="788" priority="785" operator="containsText" text="退">
      <formula>NOT(ISERROR(SEARCH("退",U105)))</formula>
    </cfRule>
    <cfRule type="containsText" dxfId="787" priority="786" operator="containsText" text="入">
      <formula>NOT(ISERROR(SEARCH("入",U105)))</formula>
    </cfRule>
    <cfRule type="containsText" dxfId="786" priority="787" operator="containsText" text="入,退">
      <formula>NOT(ISERROR(SEARCH("入,退",U105)))</formula>
    </cfRule>
    <cfRule type="containsText" dxfId="785" priority="788" operator="containsText" text="入,退">
      <formula>NOT(ISERROR(SEARCH("入,退",U105)))</formula>
    </cfRule>
    <cfRule type="cellIs" dxfId="784" priority="789" operator="equal">
      <formula>"休"</formula>
    </cfRule>
  </conditionalFormatting>
  <conditionalFormatting sqref="U105">
    <cfRule type="containsText" dxfId="783" priority="784" operator="containsText" text="外">
      <formula>NOT(ISERROR(SEARCH("外",U105)))</formula>
    </cfRule>
  </conditionalFormatting>
  <conditionalFormatting sqref="U105">
    <cfRule type="containsText" dxfId="782" priority="783" operator="containsText" text="－">
      <formula>NOT(ISERROR(SEARCH("－",U105)))</formula>
    </cfRule>
  </conditionalFormatting>
  <conditionalFormatting sqref="I65">
    <cfRule type="containsText" dxfId="781" priority="778" operator="containsText" text="退">
      <formula>NOT(ISERROR(SEARCH("退",I65)))</formula>
    </cfRule>
    <cfRule type="containsText" dxfId="780" priority="779" operator="containsText" text="入">
      <formula>NOT(ISERROR(SEARCH("入",I65)))</formula>
    </cfRule>
    <cfRule type="containsText" dxfId="779" priority="780" operator="containsText" text="入,退">
      <formula>NOT(ISERROR(SEARCH("入,退",I65)))</formula>
    </cfRule>
    <cfRule type="containsText" dxfId="778" priority="781" operator="containsText" text="入,退">
      <formula>NOT(ISERROR(SEARCH("入,退",I65)))</formula>
    </cfRule>
    <cfRule type="cellIs" dxfId="777" priority="782" operator="equal">
      <formula>"休"</formula>
    </cfRule>
  </conditionalFormatting>
  <conditionalFormatting sqref="I65">
    <cfRule type="containsText" dxfId="776" priority="777" operator="containsText" text="外">
      <formula>NOT(ISERROR(SEARCH("外",I65)))</formula>
    </cfRule>
  </conditionalFormatting>
  <conditionalFormatting sqref="I65">
    <cfRule type="containsText" dxfId="775" priority="776" operator="containsText" text="－">
      <formula>NOT(ISERROR(SEARCH("－",I65)))</formula>
    </cfRule>
  </conditionalFormatting>
  <conditionalFormatting sqref="G88:AK88">
    <cfRule type="containsText" dxfId="774" priority="774" operator="containsText" text="日">
      <formula>NOT(ISERROR(SEARCH("日",G88)))</formula>
    </cfRule>
    <cfRule type="containsText" dxfId="773" priority="775" operator="containsText" text="土">
      <formula>NOT(ISERROR(SEARCH("土",G88)))</formula>
    </cfRule>
  </conditionalFormatting>
  <conditionalFormatting sqref="G88:AK88">
    <cfRule type="containsText" dxfId="772" priority="767" operator="containsText" text="その他">
      <formula>NOT(ISERROR(SEARCH("その他",G88)))</formula>
    </cfRule>
    <cfRule type="containsText" dxfId="771" priority="768" operator="containsText" text="冬休">
      <formula>NOT(ISERROR(SEARCH("冬休",G88)))</formula>
    </cfRule>
    <cfRule type="containsText" dxfId="770" priority="769" operator="containsText" text="夏休">
      <formula>NOT(ISERROR(SEARCH("夏休",G88)))</formula>
    </cfRule>
    <cfRule type="containsText" dxfId="769" priority="770" operator="containsText" text="製作">
      <formula>NOT(ISERROR(SEARCH("製作",G88)))</formula>
    </cfRule>
    <cfRule type="cellIs" dxfId="768" priority="771" operator="equal">
      <formula>"中止,製作"</formula>
    </cfRule>
    <cfRule type="containsText" dxfId="767" priority="772" operator="containsText" text="中止,製作,夏休,冬休,その他">
      <formula>NOT(ISERROR(SEARCH("中止,製作,夏休,冬休,その他",G88)))</formula>
    </cfRule>
    <cfRule type="containsText" dxfId="766" priority="773" operator="containsText" text="中止">
      <formula>NOT(ISERROR(SEARCH("中止",G88)))</formula>
    </cfRule>
  </conditionalFormatting>
  <conditionalFormatting sqref="O103:Q103">
    <cfRule type="containsText" dxfId="765" priority="762" operator="containsText" text="退">
      <formula>NOT(ISERROR(SEARCH("退",O103)))</formula>
    </cfRule>
    <cfRule type="containsText" dxfId="764" priority="763" operator="containsText" text="入">
      <formula>NOT(ISERROR(SEARCH("入",O103)))</formula>
    </cfRule>
    <cfRule type="containsText" dxfId="763" priority="764" operator="containsText" text="入,退">
      <formula>NOT(ISERROR(SEARCH("入,退",O103)))</formula>
    </cfRule>
    <cfRule type="containsText" dxfId="762" priority="765" operator="containsText" text="入,退">
      <formula>NOT(ISERROR(SEARCH("入,退",O103)))</formula>
    </cfRule>
    <cfRule type="cellIs" dxfId="761" priority="766" operator="equal">
      <formula>"休"</formula>
    </cfRule>
  </conditionalFormatting>
  <conditionalFormatting sqref="O103:Q103">
    <cfRule type="containsText" dxfId="760" priority="761" operator="containsText" text="外">
      <formula>NOT(ISERROR(SEARCH("外",O103)))</formula>
    </cfRule>
  </conditionalFormatting>
  <conditionalFormatting sqref="O103:Q103">
    <cfRule type="containsText" dxfId="759" priority="760" operator="containsText" text="－">
      <formula>NOT(ISERROR(SEARCH("－",O103)))</formula>
    </cfRule>
  </conditionalFormatting>
  <conditionalFormatting sqref="R103:S103">
    <cfRule type="containsText" dxfId="758" priority="755" operator="containsText" text="退">
      <formula>NOT(ISERROR(SEARCH("退",R103)))</formula>
    </cfRule>
    <cfRule type="containsText" dxfId="757" priority="756" operator="containsText" text="入">
      <formula>NOT(ISERROR(SEARCH("入",R103)))</formula>
    </cfRule>
    <cfRule type="containsText" dxfId="756" priority="757" operator="containsText" text="入,退">
      <formula>NOT(ISERROR(SEARCH("入,退",R103)))</formula>
    </cfRule>
    <cfRule type="containsText" dxfId="755" priority="758" operator="containsText" text="入,退">
      <formula>NOT(ISERROR(SEARCH("入,退",R103)))</formula>
    </cfRule>
    <cfRule type="cellIs" dxfId="754" priority="759" operator="equal">
      <formula>"休"</formula>
    </cfRule>
  </conditionalFormatting>
  <conditionalFormatting sqref="R103:S103">
    <cfRule type="containsText" dxfId="753" priority="754" operator="containsText" text="外">
      <formula>NOT(ISERROR(SEARCH("外",R103)))</formula>
    </cfRule>
  </conditionalFormatting>
  <conditionalFormatting sqref="R103:S103">
    <cfRule type="containsText" dxfId="752" priority="753" operator="containsText" text="－">
      <formula>NOT(ISERROR(SEARCH("－",R103)))</formula>
    </cfRule>
  </conditionalFormatting>
  <conditionalFormatting sqref="V103:X103">
    <cfRule type="containsText" dxfId="751" priority="748" operator="containsText" text="退">
      <formula>NOT(ISERROR(SEARCH("退",V103)))</formula>
    </cfRule>
    <cfRule type="containsText" dxfId="750" priority="749" operator="containsText" text="入">
      <formula>NOT(ISERROR(SEARCH("入",V103)))</formula>
    </cfRule>
    <cfRule type="containsText" dxfId="749" priority="750" operator="containsText" text="入,退">
      <formula>NOT(ISERROR(SEARCH("入,退",V103)))</formula>
    </cfRule>
    <cfRule type="containsText" dxfId="748" priority="751" operator="containsText" text="入,退">
      <formula>NOT(ISERROR(SEARCH("入,退",V103)))</formula>
    </cfRule>
    <cfRule type="cellIs" dxfId="747" priority="752" operator="equal">
      <formula>"休"</formula>
    </cfRule>
  </conditionalFormatting>
  <conditionalFormatting sqref="V103:X103">
    <cfRule type="containsText" dxfId="746" priority="747" operator="containsText" text="外">
      <formula>NOT(ISERROR(SEARCH("外",V103)))</formula>
    </cfRule>
  </conditionalFormatting>
  <conditionalFormatting sqref="V103:X103">
    <cfRule type="containsText" dxfId="745" priority="746" operator="containsText" text="－">
      <formula>NOT(ISERROR(SEARCH("－",V103)))</formula>
    </cfRule>
  </conditionalFormatting>
  <conditionalFormatting sqref="Y103:Z103">
    <cfRule type="containsText" dxfId="744" priority="741" operator="containsText" text="退">
      <formula>NOT(ISERROR(SEARCH("退",Y103)))</formula>
    </cfRule>
    <cfRule type="containsText" dxfId="743" priority="742" operator="containsText" text="入">
      <formula>NOT(ISERROR(SEARCH("入",Y103)))</formula>
    </cfRule>
    <cfRule type="containsText" dxfId="742" priority="743" operator="containsText" text="入,退">
      <formula>NOT(ISERROR(SEARCH("入,退",Y103)))</formula>
    </cfRule>
    <cfRule type="containsText" dxfId="741" priority="744" operator="containsText" text="入,退">
      <formula>NOT(ISERROR(SEARCH("入,退",Y103)))</formula>
    </cfRule>
    <cfRule type="cellIs" dxfId="740" priority="745" operator="equal">
      <formula>"休"</formula>
    </cfRule>
  </conditionalFormatting>
  <conditionalFormatting sqref="Y103:Z103">
    <cfRule type="containsText" dxfId="739" priority="740" operator="containsText" text="外">
      <formula>NOT(ISERROR(SEARCH("外",Y103)))</formula>
    </cfRule>
  </conditionalFormatting>
  <conditionalFormatting sqref="Y103:Z103">
    <cfRule type="containsText" dxfId="738" priority="739" operator="containsText" text="－">
      <formula>NOT(ISERROR(SEARCH("－",Y103)))</formula>
    </cfRule>
  </conditionalFormatting>
  <conditionalFormatting sqref="AC103:AE103">
    <cfRule type="containsText" dxfId="737" priority="734" operator="containsText" text="退">
      <formula>NOT(ISERROR(SEARCH("退",AC103)))</formula>
    </cfRule>
    <cfRule type="containsText" dxfId="736" priority="735" operator="containsText" text="入">
      <formula>NOT(ISERROR(SEARCH("入",AC103)))</formula>
    </cfRule>
    <cfRule type="containsText" dxfId="735" priority="736" operator="containsText" text="入,退">
      <formula>NOT(ISERROR(SEARCH("入,退",AC103)))</formula>
    </cfRule>
    <cfRule type="containsText" dxfId="734" priority="737" operator="containsText" text="入,退">
      <formula>NOT(ISERROR(SEARCH("入,退",AC103)))</formula>
    </cfRule>
    <cfRule type="cellIs" dxfId="733" priority="738" operator="equal">
      <formula>"休"</formula>
    </cfRule>
  </conditionalFormatting>
  <conditionalFormatting sqref="AC103:AE103">
    <cfRule type="containsText" dxfId="732" priority="733" operator="containsText" text="外">
      <formula>NOT(ISERROR(SEARCH("外",AC103)))</formula>
    </cfRule>
  </conditionalFormatting>
  <conditionalFormatting sqref="AC103:AE103">
    <cfRule type="containsText" dxfId="731" priority="732" operator="containsText" text="－">
      <formula>NOT(ISERROR(SEARCH("－",AC103)))</formula>
    </cfRule>
  </conditionalFormatting>
  <conditionalFormatting sqref="AF103:AG103">
    <cfRule type="containsText" dxfId="730" priority="727" operator="containsText" text="退">
      <formula>NOT(ISERROR(SEARCH("退",AF103)))</formula>
    </cfRule>
    <cfRule type="containsText" dxfId="729" priority="728" operator="containsText" text="入">
      <formula>NOT(ISERROR(SEARCH("入",AF103)))</formula>
    </cfRule>
    <cfRule type="containsText" dxfId="728" priority="729" operator="containsText" text="入,退">
      <formula>NOT(ISERROR(SEARCH("入,退",AF103)))</formula>
    </cfRule>
    <cfRule type="containsText" dxfId="727" priority="730" operator="containsText" text="入,退">
      <formula>NOT(ISERROR(SEARCH("入,退",AF103)))</formula>
    </cfRule>
    <cfRule type="cellIs" dxfId="726" priority="731" operator="equal">
      <formula>"休"</formula>
    </cfRule>
  </conditionalFormatting>
  <conditionalFormatting sqref="AF103:AG103">
    <cfRule type="containsText" dxfId="725" priority="726" operator="containsText" text="外">
      <formula>NOT(ISERROR(SEARCH("外",AF103)))</formula>
    </cfRule>
  </conditionalFormatting>
  <conditionalFormatting sqref="AF103:AG103">
    <cfRule type="containsText" dxfId="724" priority="725" operator="containsText" text="－">
      <formula>NOT(ISERROR(SEARCH("－",AF103)))</formula>
    </cfRule>
  </conditionalFormatting>
  <conditionalFormatting sqref="G124:AK124">
    <cfRule type="containsText" dxfId="723" priority="723" operator="containsText" text="日">
      <formula>NOT(ISERROR(SEARCH("日",G124)))</formula>
    </cfRule>
    <cfRule type="containsText" dxfId="722" priority="724" operator="containsText" text="土">
      <formula>NOT(ISERROR(SEARCH("土",G124)))</formula>
    </cfRule>
  </conditionalFormatting>
  <conditionalFormatting sqref="G124:AK124">
    <cfRule type="containsText" dxfId="721" priority="716" operator="containsText" text="その他">
      <formula>NOT(ISERROR(SEARCH("その他",G124)))</formula>
    </cfRule>
    <cfRule type="containsText" dxfId="720" priority="717" operator="containsText" text="冬休">
      <formula>NOT(ISERROR(SEARCH("冬休",G124)))</formula>
    </cfRule>
    <cfRule type="containsText" dxfId="719" priority="718" operator="containsText" text="夏休">
      <formula>NOT(ISERROR(SEARCH("夏休",G124)))</formula>
    </cfRule>
    <cfRule type="containsText" dxfId="718" priority="719" operator="containsText" text="製作">
      <formula>NOT(ISERROR(SEARCH("製作",G124)))</formula>
    </cfRule>
    <cfRule type="cellIs" dxfId="717" priority="720" operator="equal">
      <formula>"中止,製作"</formula>
    </cfRule>
    <cfRule type="containsText" dxfId="716" priority="721" operator="containsText" text="中止,製作,夏休,冬休,その他">
      <formula>NOT(ISERROR(SEARCH("中止,製作,夏休,冬休,その他",G124)))</formula>
    </cfRule>
    <cfRule type="containsText" dxfId="715" priority="722" operator="containsText" text="中止">
      <formula>NOT(ISERROR(SEARCH("中止",G124)))</formula>
    </cfRule>
  </conditionalFormatting>
  <conditionalFormatting sqref="G131:AK131">
    <cfRule type="containsText" dxfId="714" priority="714" operator="containsText" text="日">
      <formula>NOT(ISERROR(SEARCH("日",G131)))</formula>
    </cfRule>
    <cfRule type="containsText" dxfId="713" priority="715" operator="containsText" text="土">
      <formula>NOT(ISERROR(SEARCH("土",G131)))</formula>
    </cfRule>
  </conditionalFormatting>
  <conditionalFormatting sqref="G131:AK131">
    <cfRule type="containsText" dxfId="712" priority="707" operator="containsText" text="その他">
      <formula>NOT(ISERROR(SEARCH("その他",G131)))</formula>
    </cfRule>
    <cfRule type="containsText" dxfId="711" priority="708" operator="containsText" text="冬休">
      <formula>NOT(ISERROR(SEARCH("冬休",G131)))</formula>
    </cfRule>
    <cfRule type="containsText" dxfId="710" priority="709" operator="containsText" text="夏休">
      <formula>NOT(ISERROR(SEARCH("夏休",G131)))</formula>
    </cfRule>
    <cfRule type="containsText" dxfId="709" priority="710" operator="containsText" text="製作">
      <formula>NOT(ISERROR(SEARCH("製作",G131)))</formula>
    </cfRule>
    <cfRule type="cellIs" dxfId="708" priority="711" operator="equal">
      <formula>"中止,製作"</formula>
    </cfRule>
    <cfRule type="containsText" dxfId="707" priority="712" operator="containsText" text="中止,製作,夏休,冬休,その他">
      <formula>NOT(ISERROR(SEARCH("中止,製作,夏休,冬休,その他",G131)))</formula>
    </cfRule>
    <cfRule type="containsText" dxfId="706" priority="713" operator="containsText" text="中止">
      <formula>NOT(ISERROR(SEARCH("中止",G131)))</formula>
    </cfRule>
  </conditionalFormatting>
  <conditionalFormatting sqref="G136:AK136">
    <cfRule type="containsText" dxfId="705" priority="705" operator="containsText" text="日">
      <formula>NOT(ISERROR(SEARCH("日",G136)))</formula>
    </cfRule>
    <cfRule type="containsText" dxfId="704" priority="706" operator="containsText" text="土">
      <formula>NOT(ISERROR(SEARCH("土",G136)))</formula>
    </cfRule>
  </conditionalFormatting>
  <conditionalFormatting sqref="G136:AK136">
    <cfRule type="containsText" dxfId="703" priority="698" operator="containsText" text="その他">
      <formula>NOT(ISERROR(SEARCH("その他",G136)))</formula>
    </cfRule>
    <cfRule type="containsText" dxfId="702" priority="699" operator="containsText" text="冬休">
      <formula>NOT(ISERROR(SEARCH("冬休",G136)))</formula>
    </cfRule>
    <cfRule type="containsText" dxfId="701" priority="700" operator="containsText" text="夏休">
      <formula>NOT(ISERROR(SEARCH("夏休",G136)))</formula>
    </cfRule>
    <cfRule type="containsText" dxfId="700" priority="701" operator="containsText" text="製作">
      <formula>NOT(ISERROR(SEARCH("製作",G136)))</formula>
    </cfRule>
    <cfRule type="cellIs" dxfId="699" priority="702" operator="equal">
      <formula>"中止,製作"</formula>
    </cfRule>
    <cfRule type="containsText" dxfId="698" priority="703" operator="containsText" text="中止,製作,夏休,冬休,その他">
      <formula>NOT(ISERROR(SEARCH("中止,製作,夏休,冬休,その他",G136)))</formula>
    </cfRule>
    <cfRule type="containsText" dxfId="697" priority="704" operator="containsText" text="中止">
      <formula>NOT(ISERROR(SEARCH("中止",G136)))</formula>
    </cfRule>
  </conditionalFormatting>
  <conditionalFormatting sqref="G127:J127 M127:N127 T127:U127 AH127:AK127 G130:AK130 H129:M129 K126:O126 G125:AK125 R126:V126 Y126:AC126 AF126:AK126 G128:AK128 O129:T129 V129:AK129">
    <cfRule type="containsText" dxfId="696" priority="693" operator="containsText" text="退">
      <formula>NOT(ISERROR(SEARCH("退",G125)))</formula>
    </cfRule>
    <cfRule type="containsText" dxfId="695" priority="694" operator="containsText" text="入">
      <formula>NOT(ISERROR(SEARCH("入",G125)))</formula>
    </cfRule>
    <cfRule type="containsText" dxfId="694" priority="695" operator="containsText" text="入,退">
      <formula>NOT(ISERROR(SEARCH("入,退",G125)))</formula>
    </cfRule>
    <cfRule type="containsText" dxfId="693" priority="696" operator="containsText" text="入,退">
      <formula>NOT(ISERROR(SEARCH("入,退",G125)))</formula>
    </cfRule>
    <cfRule type="cellIs" dxfId="692" priority="697" operator="equal">
      <formula>"休"</formula>
    </cfRule>
  </conditionalFormatting>
  <conditionalFormatting sqref="G127:J127 M127:N127 T127:U127 AH127:AK127 G130:AK130 H129:M129 K126:O126 G125:AK125 R126:V126 Y126:AC126 AF126:AK126 G128:AK128 O129:T129 V129:AK129">
    <cfRule type="containsText" dxfId="691" priority="692" operator="containsText" text="外">
      <formula>NOT(ISERROR(SEARCH("外",G125)))</formula>
    </cfRule>
  </conditionalFormatting>
  <conditionalFormatting sqref="G127:J127 M127:N127 T127:U127 AH127:AK127 G130:AK130 H129:M129 K126:O126 G125:AK125 R126:V126 Y126:AC126 AF126:AK126 G128:AK128 O129:T129 V129:AK129">
    <cfRule type="containsText" dxfId="690" priority="691" operator="containsText" text="－">
      <formula>NOT(ISERROR(SEARCH("－",G125)))</formula>
    </cfRule>
  </conditionalFormatting>
  <conditionalFormatting sqref="G132:AK135">
    <cfRule type="containsText" dxfId="689" priority="686" operator="containsText" text="退">
      <formula>NOT(ISERROR(SEARCH("退",G132)))</formula>
    </cfRule>
    <cfRule type="containsText" dxfId="688" priority="687" operator="containsText" text="入">
      <formula>NOT(ISERROR(SEARCH("入",G132)))</formula>
    </cfRule>
    <cfRule type="containsText" dxfId="687" priority="688" operator="containsText" text="入,退">
      <formula>NOT(ISERROR(SEARCH("入,退",G132)))</formula>
    </cfRule>
    <cfRule type="containsText" dxfId="686" priority="689" operator="containsText" text="入,退">
      <formula>NOT(ISERROR(SEARCH("入,退",G132)))</formula>
    </cfRule>
    <cfRule type="cellIs" dxfId="685" priority="690" operator="equal">
      <formula>"休"</formula>
    </cfRule>
  </conditionalFormatting>
  <conditionalFormatting sqref="G132:AK135">
    <cfRule type="containsText" dxfId="684" priority="685" operator="containsText" text="外">
      <formula>NOT(ISERROR(SEARCH("外",G132)))</formula>
    </cfRule>
  </conditionalFormatting>
  <conditionalFormatting sqref="G132:AK135">
    <cfRule type="containsText" dxfId="683" priority="684" operator="containsText" text="－">
      <formula>NOT(ISERROR(SEARCH("－",G132)))</formula>
    </cfRule>
  </conditionalFormatting>
  <conditionalFormatting sqref="G137:AK140">
    <cfRule type="containsText" dxfId="682" priority="679" operator="containsText" text="退">
      <formula>NOT(ISERROR(SEARCH("退",G137)))</formula>
    </cfRule>
    <cfRule type="containsText" dxfId="681" priority="680" operator="containsText" text="入">
      <formula>NOT(ISERROR(SEARCH("入",G137)))</formula>
    </cfRule>
    <cfRule type="containsText" dxfId="680" priority="681" operator="containsText" text="入,退">
      <formula>NOT(ISERROR(SEARCH("入,退",G137)))</formula>
    </cfRule>
    <cfRule type="containsText" dxfId="679" priority="682" operator="containsText" text="入,退">
      <formula>NOT(ISERROR(SEARCH("入,退",G137)))</formula>
    </cfRule>
    <cfRule type="cellIs" dxfId="678" priority="683" operator="equal">
      <formula>"休"</formula>
    </cfRule>
  </conditionalFormatting>
  <conditionalFormatting sqref="G137:AK140">
    <cfRule type="containsText" dxfId="677" priority="678" operator="containsText" text="外">
      <formula>NOT(ISERROR(SEARCH("外",G137)))</formula>
    </cfRule>
  </conditionalFormatting>
  <conditionalFormatting sqref="G137:AK140">
    <cfRule type="containsText" dxfId="676" priority="677" operator="containsText" text="－">
      <formula>NOT(ISERROR(SEARCH("－",G137)))</formula>
    </cfRule>
  </conditionalFormatting>
  <conditionalFormatting sqref="G126:H126">
    <cfRule type="containsText" dxfId="675" priority="672" operator="containsText" text="退">
      <formula>NOT(ISERROR(SEARCH("退",G126)))</formula>
    </cfRule>
    <cfRule type="containsText" dxfId="674" priority="673" operator="containsText" text="入">
      <formula>NOT(ISERROR(SEARCH("入",G126)))</formula>
    </cfRule>
    <cfRule type="containsText" dxfId="673" priority="674" operator="containsText" text="入,退">
      <formula>NOT(ISERROR(SEARCH("入,退",G126)))</formula>
    </cfRule>
    <cfRule type="containsText" dxfId="672" priority="675" operator="containsText" text="入,退">
      <formula>NOT(ISERROR(SEARCH("入,退",G126)))</formula>
    </cfRule>
    <cfRule type="cellIs" dxfId="671" priority="676" operator="equal">
      <formula>"休"</formula>
    </cfRule>
  </conditionalFormatting>
  <conditionalFormatting sqref="G126:H126">
    <cfRule type="containsText" dxfId="670" priority="671" operator="containsText" text="外">
      <formula>NOT(ISERROR(SEARCH("外",G126)))</formula>
    </cfRule>
  </conditionalFormatting>
  <conditionalFormatting sqref="G126:H126">
    <cfRule type="containsText" dxfId="669" priority="670" operator="containsText" text="－">
      <formula>NOT(ISERROR(SEARCH("－",G126)))</formula>
    </cfRule>
  </conditionalFormatting>
  <conditionalFormatting sqref="K127:L127">
    <cfRule type="containsText" dxfId="668" priority="665" operator="containsText" text="退">
      <formula>NOT(ISERROR(SEARCH("退",K127)))</formula>
    </cfRule>
    <cfRule type="containsText" dxfId="667" priority="666" operator="containsText" text="入">
      <formula>NOT(ISERROR(SEARCH("入",K127)))</formula>
    </cfRule>
    <cfRule type="containsText" dxfId="666" priority="667" operator="containsText" text="入,退">
      <formula>NOT(ISERROR(SEARCH("入,退",K127)))</formula>
    </cfRule>
    <cfRule type="containsText" dxfId="665" priority="668" operator="containsText" text="入,退">
      <formula>NOT(ISERROR(SEARCH("入,退",K127)))</formula>
    </cfRule>
    <cfRule type="cellIs" dxfId="664" priority="669" operator="equal">
      <formula>"休"</formula>
    </cfRule>
  </conditionalFormatting>
  <conditionalFormatting sqref="K127:L127">
    <cfRule type="containsText" dxfId="663" priority="664" operator="containsText" text="外">
      <formula>NOT(ISERROR(SEARCH("外",K127)))</formula>
    </cfRule>
  </conditionalFormatting>
  <conditionalFormatting sqref="K127:L127">
    <cfRule type="containsText" dxfId="662" priority="663" operator="containsText" text="－">
      <formula>NOT(ISERROR(SEARCH("－",K127)))</formula>
    </cfRule>
  </conditionalFormatting>
  <conditionalFormatting sqref="G129">
    <cfRule type="containsText" dxfId="661" priority="658" operator="containsText" text="退">
      <formula>NOT(ISERROR(SEARCH("退",G129)))</formula>
    </cfRule>
    <cfRule type="containsText" dxfId="660" priority="659" operator="containsText" text="入">
      <formula>NOT(ISERROR(SEARCH("入",G129)))</formula>
    </cfRule>
    <cfRule type="containsText" dxfId="659" priority="660" operator="containsText" text="入,退">
      <formula>NOT(ISERROR(SEARCH("入,退",G129)))</formula>
    </cfRule>
    <cfRule type="containsText" dxfId="658" priority="661" operator="containsText" text="入,退">
      <formula>NOT(ISERROR(SEARCH("入,退",G129)))</formula>
    </cfRule>
    <cfRule type="cellIs" dxfId="657" priority="662" operator="equal">
      <formula>"休"</formula>
    </cfRule>
  </conditionalFormatting>
  <conditionalFormatting sqref="G129">
    <cfRule type="containsText" dxfId="656" priority="657" operator="containsText" text="外">
      <formula>NOT(ISERROR(SEARCH("外",G129)))</formula>
    </cfRule>
  </conditionalFormatting>
  <conditionalFormatting sqref="G129">
    <cfRule type="containsText" dxfId="655" priority="656" operator="containsText" text="－">
      <formula>NOT(ISERROR(SEARCH("－",G129)))</formula>
    </cfRule>
  </conditionalFormatting>
  <conditionalFormatting sqref="N129">
    <cfRule type="containsText" dxfId="654" priority="651" operator="containsText" text="退">
      <formula>NOT(ISERROR(SEARCH("退",N129)))</formula>
    </cfRule>
    <cfRule type="containsText" dxfId="653" priority="652" operator="containsText" text="入">
      <formula>NOT(ISERROR(SEARCH("入",N129)))</formula>
    </cfRule>
    <cfRule type="containsText" dxfId="652" priority="653" operator="containsText" text="入,退">
      <formula>NOT(ISERROR(SEARCH("入,退",N129)))</formula>
    </cfRule>
    <cfRule type="containsText" dxfId="651" priority="654" operator="containsText" text="入,退">
      <formula>NOT(ISERROR(SEARCH("入,退",N129)))</formula>
    </cfRule>
    <cfRule type="cellIs" dxfId="650" priority="655" operator="equal">
      <formula>"休"</formula>
    </cfRule>
  </conditionalFormatting>
  <conditionalFormatting sqref="N129">
    <cfRule type="containsText" dxfId="649" priority="650" operator="containsText" text="外">
      <formula>NOT(ISERROR(SEARCH("外",N129)))</formula>
    </cfRule>
  </conditionalFormatting>
  <conditionalFormatting sqref="N129">
    <cfRule type="containsText" dxfId="648" priority="649" operator="containsText" text="－">
      <formula>NOT(ISERROR(SEARCH("－",N129)))</formula>
    </cfRule>
  </conditionalFormatting>
  <conditionalFormatting sqref="U129">
    <cfRule type="containsText" dxfId="647" priority="644" operator="containsText" text="退">
      <formula>NOT(ISERROR(SEARCH("退",U129)))</formula>
    </cfRule>
    <cfRule type="containsText" dxfId="646" priority="645" operator="containsText" text="入">
      <formula>NOT(ISERROR(SEARCH("入",U129)))</formula>
    </cfRule>
    <cfRule type="containsText" dxfId="645" priority="646" operator="containsText" text="入,退">
      <formula>NOT(ISERROR(SEARCH("入,退",U129)))</formula>
    </cfRule>
    <cfRule type="containsText" dxfId="644" priority="647" operator="containsText" text="入,退">
      <formula>NOT(ISERROR(SEARCH("入,退",U129)))</formula>
    </cfRule>
    <cfRule type="cellIs" dxfId="643" priority="648" operator="equal">
      <formula>"休"</formula>
    </cfRule>
  </conditionalFormatting>
  <conditionalFormatting sqref="U129">
    <cfRule type="containsText" dxfId="642" priority="643" operator="containsText" text="外">
      <formula>NOT(ISERROR(SEARCH("外",U129)))</formula>
    </cfRule>
  </conditionalFormatting>
  <conditionalFormatting sqref="U129">
    <cfRule type="containsText" dxfId="641" priority="642" operator="containsText" text="－">
      <formula>NOT(ISERROR(SEARCH("－",U129)))</formula>
    </cfRule>
  </conditionalFormatting>
  <conditionalFormatting sqref="O127:Q127">
    <cfRule type="containsText" dxfId="640" priority="637" operator="containsText" text="退">
      <formula>NOT(ISERROR(SEARCH("退",O127)))</formula>
    </cfRule>
    <cfRule type="containsText" dxfId="639" priority="638" operator="containsText" text="入">
      <formula>NOT(ISERROR(SEARCH("入",O127)))</formula>
    </cfRule>
    <cfRule type="containsText" dxfId="638" priority="639" operator="containsText" text="入,退">
      <formula>NOT(ISERROR(SEARCH("入,退",O127)))</formula>
    </cfRule>
    <cfRule type="containsText" dxfId="637" priority="640" operator="containsText" text="入,退">
      <formula>NOT(ISERROR(SEARCH("入,退",O127)))</formula>
    </cfRule>
    <cfRule type="cellIs" dxfId="636" priority="641" operator="equal">
      <formula>"休"</formula>
    </cfRule>
  </conditionalFormatting>
  <conditionalFormatting sqref="O127:Q127">
    <cfRule type="containsText" dxfId="635" priority="636" operator="containsText" text="外">
      <formula>NOT(ISERROR(SEARCH("外",O127)))</formula>
    </cfRule>
  </conditionalFormatting>
  <conditionalFormatting sqref="O127:Q127">
    <cfRule type="containsText" dxfId="634" priority="635" operator="containsText" text="－">
      <formula>NOT(ISERROR(SEARCH("－",O127)))</formula>
    </cfRule>
  </conditionalFormatting>
  <conditionalFormatting sqref="R127:S127">
    <cfRule type="containsText" dxfId="633" priority="630" operator="containsText" text="退">
      <formula>NOT(ISERROR(SEARCH("退",R127)))</formula>
    </cfRule>
    <cfRule type="containsText" dxfId="632" priority="631" operator="containsText" text="入">
      <formula>NOT(ISERROR(SEARCH("入",R127)))</formula>
    </cfRule>
    <cfRule type="containsText" dxfId="631" priority="632" operator="containsText" text="入,退">
      <formula>NOT(ISERROR(SEARCH("入,退",R127)))</formula>
    </cfRule>
    <cfRule type="containsText" dxfId="630" priority="633" operator="containsText" text="入,退">
      <formula>NOT(ISERROR(SEARCH("入,退",R127)))</formula>
    </cfRule>
    <cfRule type="cellIs" dxfId="629" priority="634" operator="equal">
      <formula>"休"</formula>
    </cfRule>
  </conditionalFormatting>
  <conditionalFormatting sqref="R127:S127">
    <cfRule type="containsText" dxfId="628" priority="629" operator="containsText" text="外">
      <formula>NOT(ISERROR(SEARCH("外",R127)))</formula>
    </cfRule>
  </conditionalFormatting>
  <conditionalFormatting sqref="R127:S127">
    <cfRule type="containsText" dxfId="627" priority="628" operator="containsText" text="－">
      <formula>NOT(ISERROR(SEARCH("－",R127)))</formula>
    </cfRule>
  </conditionalFormatting>
  <conditionalFormatting sqref="V127:X127">
    <cfRule type="containsText" dxfId="626" priority="623" operator="containsText" text="退">
      <formula>NOT(ISERROR(SEARCH("退",V127)))</formula>
    </cfRule>
    <cfRule type="containsText" dxfId="625" priority="624" operator="containsText" text="入">
      <formula>NOT(ISERROR(SEARCH("入",V127)))</formula>
    </cfRule>
    <cfRule type="containsText" dxfId="624" priority="625" operator="containsText" text="入,退">
      <formula>NOT(ISERROR(SEARCH("入,退",V127)))</formula>
    </cfRule>
    <cfRule type="containsText" dxfId="623" priority="626" operator="containsText" text="入,退">
      <formula>NOT(ISERROR(SEARCH("入,退",V127)))</formula>
    </cfRule>
    <cfRule type="cellIs" dxfId="622" priority="627" operator="equal">
      <formula>"休"</formula>
    </cfRule>
  </conditionalFormatting>
  <conditionalFormatting sqref="V127:X127">
    <cfRule type="containsText" dxfId="621" priority="622" operator="containsText" text="外">
      <formula>NOT(ISERROR(SEARCH("外",V127)))</formula>
    </cfRule>
  </conditionalFormatting>
  <conditionalFormatting sqref="V127:X127">
    <cfRule type="containsText" dxfId="620" priority="621" operator="containsText" text="－">
      <formula>NOT(ISERROR(SEARCH("－",V127)))</formula>
    </cfRule>
  </conditionalFormatting>
  <conditionalFormatting sqref="Y127:Z127">
    <cfRule type="containsText" dxfId="619" priority="616" operator="containsText" text="退">
      <formula>NOT(ISERROR(SEARCH("退",Y127)))</formula>
    </cfRule>
    <cfRule type="containsText" dxfId="618" priority="617" operator="containsText" text="入">
      <formula>NOT(ISERROR(SEARCH("入",Y127)))</formula>
    </cfRule>
    <cfRule type="containsText" dxfId="617" priority="618" operator="containsText" text="入,退">
      <formula>NOT(ISERROR(SEARCH("入,退",Y127)))</formula>
    </cfRule>
    <cfRule type="containsText" dxfId="616" priority="619" operator="containsText" text="入,退">
      <formula>NOT(ISERROR(SEARCH("入,退",Y127)))</formula>
    </cfRule>
    <cfRule type="cellIs" dxfId="615" priority="620" operator="equal">
      <formula>"休"</formula>
    </cfRule>
  </conditionalFormatting>
  <conditionalFormatting sqref="Y127:Z127">
    <cfRule type="containsText" dxfId="614" priority="615" operator="containsText" text="外">
      <formula>NOT(ISERROR(SEARCH("外",Y127)))</formula>
    </cfRule>
  </conditionalFormatting>
  <conditionalFormatting sqref="Y127:Z127">
    <cfRule type="containsText" dxfId="613" priority="614" operator="containsText" text="－">
      <formula>NOT(ISERROR(SEARCH("－",Y127)))</formula>
    </cfRule>
  </conditionalFormatting>
  <conditionalFormatting sqref="AF127:AG127">
    <cfRule type="containsText" dxfId="612" priority="609" operator="containsText" text="退">
      <formula>NOT(ISERROR(SEARCH("退",AF127)))</formula>
    </cfRule>
    <cfRule type="containsText" dxfId="611" priority="610" operator="containsText" text="入">
      <formula>NOT(ISERROR(SEARCH("入",AF127)))</formula>
    </cfRule>
    <cfRule type="containsText" dxfId="610" priority="611" operator="containsText" text="入,退">
      <formula>NOT(ISERROR(SEARCH("入,退",AF127)))</formula>
    </cfRule>
    <cfRule type="containsText" dxfId="609" priority="612" operator="containsText" text="入,退">
      <formula>NOT(ISERROR(SEARCH("入,退",AF127)))</formula>
    </cfRule>
    <cfRule type="cellIs" dxfId="608" priority="613" operator="equal">
      <formula>"休"</formula>
    </cfRule>
  </conditionalFormatting>
  <conditionalFormatting sqref="AF127:AG127">
    <cfRule type="containsText" dxfId="607" priority="608" operator="containsText" text="外">
      <formula>NOT(ISERROR(SEARCH("外",AF127)))</formula>
    </cfRule>
  </conditionalFormatting>
  <conditionalFormatting sqref="AF127:AG127">
    <cfRule type="containsText" dxfId="606" priority="607" operator="containsText" text="－">
      <formula>NOT(ISERROR(SEARCH("－",AF127)))</formula>
    </cfRule>
  </conditionalFormatting>
  <conditionalFormatting sqref="I126:J126">
    <cfRule type="containsText" dxfId="605" priority="602" operator="containsText" text="退">
      <formula>NOT(ISERROR(SEARCH("退",I126)))</formula>
    </cfRule>
    <cfRule type="containsText" dxfId="604" priority="603" operator="containsText" text="入">
      <formula>NOT(ISERROR(SEARCH("入",I126)))</formula>
    </cfRule>
    <cfRule type="containsText" dxfId="603" priority="604" operator="containsText" text="入,退">
      <formula>NOT(ISERROR(SEARCH("入,退",I126)))</formula>
    </cfRule>
    <cfRule type="containsText" dxfId="602" priority="605" operator="containsText" text="入,退">
      <formula>NOT(ISERROR(SEARCH("入,退",I126)))</formula>
    </cfRule>
    <cfRule type="cellIs" dxfId="601" priority="606" operator="equal">
      <formula>"休"</formula>
    </cfRule>
  </conditionalFormatting>
  <conditionalFormatting sqref="I126:J126">
    <cfRule type="containsText" dxfId="600" priority="601" operator="containsText" text="外">
      <formula>NOT(ISERROR(SEARCH("外",I126)))</formula>
    </cfRule>
  </conditionalFormatting>
  <conditionalFormatting sqref="I126:J126">
    <cfRule type="containsText" dxfId="599" priority="600" operator="containsText" text="－">
      <formula>NOT(ISERROR(SEARCH("－",I126)))</formula>
    </cfRule>
  </conditionalFormatting>
  <conditionalFormatting sqref="P126:Q126">
    <cfRule type="containsText" dxfId="598" priority="595" operator="containsText" text="退">
      <formula>NOT(ISERROR(SEARCH("退",P126)))</formula>
    </cfRule>
    <cfRule type="containsText" dxfId="597" priority="596" operator="containsText" text="入">
      <formula>NOT(ISERROR(SEARCH("入",P126)))</formula>
    </cfRule>
    <cfRule type="containsText" dxfId="596" priority="597" operator="containsText" text="入,退">
      <formula>NOT(ISERROR(SEARCH("入,退",P126)))</formula>
    </cfRule>
    <cfRule type="containsText" dxfId="595" priority="598" operator="containsText" text="入,退">
      <formula>NOT(ISERROR(SEARCH("入,退",P126)))</formula>
    </cfRule>
    <cfRule type="cellIs" dxfId="594" priority="599" operator="equal">
      <formula>"休"</formula>
    </cfRule>
  </conditionalFormatting>
  <conditionalFormatting sqref="P126:Q126">
    <cfRule type="containsText" dxfId="593" priority="594" operator="containsText" text="外">
      <formula>NOT(ISERROR(SEARCH("外",P126)))</formula>
    </cfRule>
  </conditionalFormatting>
  <conditionalFormatting sqref="P126:Q126">
    <cfRule type="containsText" dxfId="592" priority="593" operator="containsText" text="－">
      <formula>NOT(ISERROR(SEARCH("－",P126)))</formula>
    </cfRule>
  </conditionalFormatting>
  <conditionalFormatting sqref="W126:X126">
    <cfRule type="containsText" dxfId="591" priority="588" operator="containsText" text="退">
      <formula>NOT(ISERROR(SEARCH("退",W126)))</formula>
    </cfRule>
    <cfRule type="containsText" dxfId="590" priority="589" operator="containsText" text="入">
      <formula>NOT(ISERROR(SEARCH("入",W126)))</formula>
    </cfRule>
    <cfRule type="containsText" dxfId="589" priority="590" operator="containsText" text="入,退">
      <formula>NOT(ISERROR(SEARCH("入,退",W126)))</formula>
    </cfRule>
    <cfRule type="containsText" dxfId="588" priority="591" operator="containsText" text="入,退">
      <formula>NOT(ISERROR(SEARCH("入,退",W126)))</formula>
    </cfRule>
    <cfRule type="cellIs" dxfId="587" priority="592" operator="equal">
      <formula>"休"</formula>
    </cfRule>
  </conditionalFormatting>
  <conditionalFormatting sqref="W126:X126">
    <cfRule type="containsText" dxfId="586" priority="587" operator="containsText" text="外">
      <formula>NOT(ISERROR(SEARCH("外",W126)))</formula>
    </cfRule>
  </conditionalFormatting>
  <conditionalFormatting sqref="W126:X126">
    <cfRule type="containsText" dxfId="585" priority="586" operator="containsText" text="－">
      <formula>NOT(ISERROR(SEARCH("－",W126)))</formula>
    </cfRule>
  </conditionalFormatting>
  <conditionalFormatting sqref="AD126:AE126">
    <cfRule type="containsText" dxfId="584" priority="581" operator="containsText" text="退">
      <formula>NOT(ISERROR(SEARCH("退",AD126)))</formula>
    </cfRule>
    <cfRule type="containsText" dxfId="583" priority="582" operator="containsText" text="入">
      <formula>NOT(ISERROR(SEARCH("入",AD126)))</formula>
    </cfRule>
    <cfRule type="containsText" dxfId="582" priority="583" operator="containsText" text="入,退">
      <formula>NOT(ISERROR(SEARCH("入,退",AD126)))</formula>
    </cfRule>
    <cfRule type="containsText" dxfId="581" priority="584" operator="containsText" text="入,退">
      <formula>NOT(ISERROR(SEARCH("入,退",AD126)))</formula>
    </cfRule>
    <cfRule type="cellIs" dxfId="580" priority="585" operator="equal">
      <formula>"休"</formula>
    </cfRule>
  </conditionalFormatting>
  <conditionalFormatting sqref="AD126:AE126">
    <cfRule type="containsText" dxfId="579" priority="580" operator="containsText" text="外">
      <formula>NOT(ISERROR(SEARCH("外",AD126)))</formula>
    </cfRule>
  </conditionalFormatting>
  <conditionalFormatting sqref="AD126:AE126">
    <cfRule type="containsText" dxfId="578" priority="579" operator="containsText" text="－">
      <formula>NOT(ISERROR(SEARCH("－",AD126)))</formula>
    </cfRule>
  </conditionalFormatting>
  <conditionalFormatting sqref="AA127:AB127">
    <cfRule type="containsText" dxfId="577" priority="574" operator="containsText" text="退">
      <formula>NOT(ISERROR(SEARCH("退",AA127)))</formula>
    </cfRule>
    <cfRule type="containsText" dxfId="576" priority="575" operator="containsText" text="入">
      <formula>NOT(ISERROR(SEARCH("入",AA127)))</formula>
    </cfRule>
    <cfRule type="containsText" dxfId="575" priority="576" operator="containsText" text="入,退">
      <formula>NOT(ISERROR(SEARCH("入,退",AA127)))</formula>
    </cfRule>
    <cfRule type="containsText" dxfId="574" priority="577" operator="containsText" text="入,退">
      <formula>NOT(ISERROR(SEARCH("入,退",AA127)))</formula>
    </cfRule>
    <cfRule type="cellIs" dxfId="573" priority="578" operator="equal">
      <formula>"休"</formula>
    </cfRule>
  </conditionalFormatting>
  <conditionalFormatting sqref="AA127:AB127">
    <cfRule type="containsText" dxfId="572" priority="573" operator="containsText" text="外">
      <formula>NOT(ISERROR(SEARCH("外",AA127)))</formula>
    </cfRule>
  </conditionalFormatting>
  <conditionalFormatting sqref="AA127:AB127">
    <cfRule type="containsText" dxfId="571" priority="572" operator="containsText" text="－">
      <formula>NOT(ISERROR(SEARCH("－",AA127)))</formula>
    </cfRule>
  </conditionalFormatting>
  <conditionalFormatting sqref="AC127:AE127">
    <cfRule type="containsText" dxfId="570" priority="567" operator="containsText" text="退">
      <formula>NOT(ISERROR(SEARCH("退",AC127)))</formula>
    </cfRule>
    <cfRule type="containsText" dxfId="569" priority="568" operator="containsText" text="入">
      <formula>NOT(ISERROR(SEARCH("入",AC127)))</formula>
    </cfRule>
    <cfRule type="containsText" dxfId="568" priority="569" operator="containsText" text="入,退">
      <formula>NOT(ISERROR(SEARCH("入,退",AC127)))</formula>
    </cfRule>
    <cfRule type="containsText" dxfId="567" priority="570" operator="containsText" text="入,退">
      <formula>NOT(ISERROR(SEARCH("入,退",AC127)))</formula>
    </cfRule>
    <cfRule type="cellIs" dxfId="566" priority="571" operator="equal">
      <formula>"休"</formula>
    </cfRule>
  </conditionalFormatting>
  <conditionalFormatting sqref="AC127:AE127">
    <cfRule type="containsText" dxfId="565" priority="566" operator="containsText" text="外">
      <formula>NOT(ISERROR(SEARCH("外",AC127)))</formula>
    </cfRule>
  </conditionalFormatting>
  <conditionalFormatting sqref="AC127:AE127">
    <cfRule type="containsText" dxfId="564" priority="565" operator="containsText" text="－">
      <formula>NOT(ISERROR(SEARCH("－",AC127)))</formula>
    </cfRule>
  </conditionalFormatting>
  <conditionalFormatting sqref="G148:AK148">
    <cfRule type="containsText" dxfId="563" priority="563" operator="containsText" text="日">
      <formula>NOT(ISERROR(SEARCH("日",G148)))</formula>
    </cfRule>
    <cfRule type="containsText" dxfId="562" priority="564" operator="containsText" text="土">
      <formula>NOT(ISERROR(SEARCH("土",G148)))</formula>
    </cfRule>
  </conditionalFormatting>
  <conditionalFormatting sqref="G148:AK148">
    <cfRule type="containsText" dxfId="561" priority="556" operator="containsText" text="その他">
      <formula>NOT(ISERROR(SEARCH("その他",G148)))</formula>
    </cfRule>
    <cfRule type="containsText" dxfId="560" priority="557" operator="containsText" text="冬休">
      <formula>NOT(ISERROR(SEARCH("冬休",G148)))</formula>
    </cfRule>
    <cfRule type="containsText" dxfId="559" priority="558" operator="containsText" text="夏休">
      <formula>NOT(ISERROR(SEARCH("夏休",G148)))</formula>
    </cfRule>
    <cfRule type="containsText" dxfId="558" priority="559" operator="containsText" text="製作">
      <formula>NOT(ISERROR(SEARCH("製作",G148)))</formula>
    </cfRule>
    <cfRule type="cellIs" dxfId="557" priority="560" operator="equal">
      <formula>"中止,製作"</formula>
    </cfRule>
    <cfRule type="containsText" dxfId="556" priority="561" operator="containsText" text="中止,製作,夏休,冬休,その他">
      <formula>NOT(ISERROR(SEARCH("中止,製作,夏休,冬休,その他",G148)))</formula>
    </cfRule>
    <cfRule type="containsText" dxfId="555" priority="562" operator="containsText" text="中止">
      <formula>NOT(ISERROR(SEARCH("中止",G148)))</formula>
    </cfRule>
  </conditionalFormatting>
  <conditionalFormatting sqref="G155:AK155">
    <cfRule type="containsText" dxfId="554" priority="554" operator="containsText" text="日">
      <formula>NOT(ISERROR(SEARCH("日",G155)))</formula>
    </cfRule>
    <cfRule type="containsText" dxfId="553" priority="555" operator="containsText" text="土">
      <formula>NOT(ISERROR(SEARCH("土",G155)))</formula>
    </cfRule>
  </conditionalFormatting>
  <conditionalFormatting sqref="G155:AK155">
    <cfRule type="containsText" dxfId="552" priority="547" operator="containsText" text="その他">
      <formula>NOT(ISERROR(SEARCH("その他",G155)))</formula>
    </cfRule>
    <cfRule type="containsText" dxfId="551" priority="548" operator="containsText" text="冬休">
      <formula>NOT(ISERROR(SEARCH("冬休",G155)))</formula>
    </cfRule>
    <cfRule type="containsText" dxfId="550" priority="549" operator="containsText" text="夏休">
      <formula>NOT(ISERROR(SEARCH("夏休",G155)))</formula>
    </cfRule>
    <cfRule type="containsText" dxfId="549" priority="550" operator="containsText" text="製作">
      <formula>NOT(ISERROR(SEARCH("製作",G155)))</formula>
    </cfRule>
    <cfRule type="cellIs" dxfId="548" priority="551" operator="equal">
      <formula>"中止,製作"</formula>
    </cfRule>
    <cfRule type="containsText" dxfId="547" priority="552" operator="containsText" text="中止,製作,夏休,冬休,その他">
      <formula>NOT(ISERROR(SEARCH("中止,製作,夏休,冬休,その他",G155)))</formula>
    </cfRule>
    <cfRule type="containsText" dxfId="546" priority="553" operator="containsText" text="中止">
      <formula>NOT(ISERROR(SEARCH("中止",G155)))</formula>
    </cfRule>
  </conditionalFormatting>
  <conditionalFormatting sqref="G160:AK160">
    <cfRule type="containsText" dxfId="545" priority="545" operator="containsText" text="日">
      <formula>NOT(ISERROR(SEARCH("日",G160)))</formula>
    </cfRule>
    <cfRule type="containsText" dxfId="544" priority="546" operator="containsText" text="土">
      <formula>NOT(ISERROR(SEARCH("土",G160)))</formula>
    </cfRule>
  </conditionalFormatting>
  <conditionalFormatting sqref="G160:AK160">
    <cfRule type="containsText" dxfId="543" priority="538" operator="containsText" text="その他">
      <formula>NOT(ISERROR(SEARCH("その他",G160)))</formula>
    </cfRule>
    <cfRule type="containsText" dxfId="542" priority="539" operator="containsText" text="冬休">
      <formula>NOT(ISERROR(SEARCH("冬休",G160)))</formula>
    </cfRule>
    <cfRule type="containsText" dxfId="541" priority="540" operator="containsText" text="夏休">
      <formula>NOT(ISERROR(SEARCH("夏休",G160)))</formula>
    </cfRule>
    <cfRule type="containsText" dxfId="540" priority="541" operator="containsText" text="製作">
      <formula>NOT(ISERROR(SEARCH("製作",G160)))</formula>
    </cfRule>
    <cfRule type="cellIs" dxfId="539" priority="542" operator="equal">
      <formula>"中止,製作"</formula>
    </cfRule>
    <cfRule type="containsText" dxfId="538" priority="543" operator="containsText" text="中止,製作,夏休,冬休,その他">
      <formula>NOT(ISERROR(SEARCH("中止,製作,夏休,冬休,その他",G160)))</formula>
    </cfRule>
    <cfRule type="containsText" dxfId="537" priority="544" operator="containsText" text="中止">
      <formula>NOT(ISERROR(SEARCH("中止",G160)))</formula>
    </cfRule>
  </conditionalFormatting>
  <conditionalFormatting sqref="G151:J151 M151:N151 AH151:AK151 G154:AK154 H153:M153 K150:O150 G152:AK152 O153:T153 V153:AK153 G149:AK149 R150:V150 Y150:AC150 AF150:AK150">
    <cfRule type="containsText" dxfId="536" priority="533" operator="containsText" text="退">
      <formula>NOT(ISERROR(SEARCH("退",G149)))</formula>
    </cfRule>
    <cfRule type="containsText" dxfId="535" priority="534" operator="containsText" text="入">
      <formula>NOT(ISERROR(SEARCH("入",G149)))</formula>
    </cfRule>
    <cfRule type="containsText" dxfId="534" priority="535" operator="containsText" text="入,退">
      <formula>NOT(ISERROR(SEARCH("入,退",G149)))</formula>
    </cfRule>
    <cfRule type="containsText" dxfId="533" priority="536" operator="containsText" text="入,退">
      <formula>NOT(ISERROR(SEARCH("入,退",G149)))</formula>
    </cfRule>
    <cfRule type="cellIs" dxfId="532" priority="537" operator="equal">
      <formula>"休"</formula>
    </cfRule>
  </conditionalFormatting>
  <conditionalFormatting sqref="G151:J151 M151:N151 AH151:AK151 G154:AK154 H153:M153 K150:O150 G152:AK152 O153:T153 V153:AK153 G149:AK149 R150:V150 Y150:AC150 AF150:AK150">
    <cfRule type="containsText" dxfId="531" priority="532" operator="containsText" text="外">
      <formula>NOT(ISERROR(SEARCH("外",G149)))</formula>
    </cfRule>
  </conditionalFormatting>
  <conditionalFormatting sqref="G151:J151 M151:N151 AH151:AK151 G154:AK154 H153:M153 K150:O150 G152:AK152 O153:T153 V153:AK153 G149:AK149 R150:V150 Y150:AC150 AF150:AK150">
    <cfRule type="containsText" dxfId="530" priority="531" operator="containsText" text="－">
      <formula>NOT(ISERROR(SEARCH("－",G149)))</formula>
    </cfRule>
  </conditionalFormatting>
  <conditionalFormatting sqref="G156:AK159">
    <cfRule type="containsText" dxfId="529" priority="526" operator="containsText" text="退">
      <formula>NOT(ISERROR(SEARCH("退",G156)))</formula>
    </cfRule>
    <cfRule type="containsText" dxfId="528" priority="527" operator="containsText" text="入">
      <formula>NOT(ISERROR(SEARCH("入",G156)))</formula>
    </cfRule>
    <cfRule type="containsText" dxfId="527" priority="528" operator="containsText" text="入,退">
      <formula>NOT(ISERROR(SEARCH("入,退",G156)))</formula>
    </cfRule>
    <cfRule type="containsText" dxfId="526" priority="529" operator="containsText" text="入,退">
      <formula>NOT(ISERROR(SEARCH("入,退",G156)))</formula>
    </cfRule>
    <cfRule type="cellIs" dxfId="525" priority="530" operator="equal">
      <formula>"休"</formula>
    </cfRule>
  </conditionalFormatting>
  <conditionalFormatting sqref="G156:AK159">
    <cfRule type="containsText" dxfId="524" priority="525" operator="containsText" text="外">
      <formula>NOT(ISERROR(SEARCH("外",G156)))</formula>
    </cfRule>
  </conditionalFormatting>
  <conditionalFormatting sqref="G156:AK159">
    <cfRule type="containsText" dxfId="523" priority="524" operator="containsText" text="－">
      <formula>NOT(ISERROR(SEARCH("－",G156)))</formula>
    </cfRule>
  </conditionalFormatting>
  <conditionalFormatting sqref="G161:AK164">
    <cfRule type="containsText" dxfId="522" priority="519" operator="containsText" text="退">
      <formula>NOT(ISERROR(SEARCH("退",G161)))</formula>
    </cfRule>
    <cfRule type="containsText" dxfId="521" priority="520" operator="containsText" text="入">
      <formula>NOT(ISERROR(SEARCH("入",G161)))</formula>
    </cfRule>
    <cfRule type="containsText" dxfId="520" priority="521" operator="containsText" text="入,退">
      <formula>NOT(ISERROR(SEARCH("入,退",G161)))</formula>
    </cfRule>
    <cfRule type="containsText" dxfId="519" priority="522" operator="containsText" text="入,退">
      <formula>NOT(ISERROR(SEARCH("入,退",G161)))</formula>
    </cfRule>
    <cfRule type="cellIs" dxfId="518" priority="523" operator="equal">
      <formula>"休"</formula>
    </cfRule>
  </conditionalFormatting>
  <conditionalFormatting sqref="G161:AK164">
    <cfRule type="containsText" dxfId="517" priority="518" operator="containsText" text="外">
      <formula>NOT(ISERROR(SEARCH("外",G161)))</formula>
    </cfRule>
  </conditionalFormatting>
  <conditionalFormatting sqref="G161:AK164">
    <cfRule type="containsText" dxfId="516" priority="517" operator="containsText" text="－">
      <formula>NOT(ISERROR(SEARCH("－",G161)))</formula>
    </cfRule>
  </conditionalFormatting>
  <conditionalFormatting sqref="G150:H150">
    <cfRule type="containsText" dxfId="515" priority="512" operator="containsText" text="退">
      <formula>NOT(ISERROR(SEARCH("退",G150)))</formula>
    </cfRule>
    <cfRule type="containsText" dxfId="514" priority="513" operator="containsText" text="入">
      <formula>NOT(ISERROR(SEARCH("入",G150)))</formula>
    </cfRule>
    <cfRule type="containsText" dxfId="513" priority="514" operator="containsText" text="入,退">
      <formula>NOT(ISERROR(SEARCH("入,退",G150)))</formula>
    </cfRule>
    <cfRule type="containsText" dxfId="512" priority="515" operator="containsText" text="入,退">
      <formula>NOT(ISERROR(SEARCH("入,退",G150)))</formula>
    </cfRule>
    <cfRule type="cellIs" dxfId="511" priority="516" operator="equal">
      <formula>"休"</formula>
    </cfRule>
  </conditionalFormatting>
  <conditionalFormatting sqref="G150:H150">
    <cfRule type="containsText" dxfId="510" priority="511" operator="containsText" text="外">
      <formula>NOT(ISERROR(SEARCH("外",G150)))</formula>
    </cfRule>
  </conditionalFormatting>
  <conditionalFormatting sqref="G150:H150">
    <cfRule type="containsText" dxfId="509" priority="510" operator="containsText" text="－">
      <formula>NOT(ISERROR(SEARCH("－",G150)))</formula>
    </cfRule>
  </conditionalFormatting>
  <conditionalFormatting sqref="K151:L151">
    <cfRule type="containsText" dxfId="508" priority="505" operator="containsText" text="退">
      <formula>NOT(ISERROR(SEARCH("退",K151)))</formula>
    </cfRule>
    <cfRule type="containsText" dxfId="507" priority="506" operator="containsText" text="入">
      <formula>NOT(ISERROR(SEARCH("入",K151)))</formula>
    </cfRule>
    <cfRule type="containsText" dxfId="506" priority="507" operator="containsText" text="入,退">
      <formula>NOT(ISERROR(SEARCH("入,退",K151)))</formula>
    </cfRule>
    <cfRule type="containsText" dxfId="505" priority="508" operator="containsText" text="入,退">
      <formula>NOT(ISERROR(SEARCH("入,退",K151)))</formula>
    </cfRule>
    <cfRule type="cellIs" dxfId="504" priority="509" operator="equal">
      <formula>"休"</formula>
    </cfRule>
  </conditionalFormatting>
  <conditionalFormatting sqref="K151:L151">
    <cfRule type="containsText" dxfId="503" priority="504" operator="containsText" text="外">
      <formula>NOT(ISERROR(SEARCH("外",K151)))</formula>
    </cfRule>
  </conditionalFormatting>
  <conditionalFormatting sqref="K151:L151">
    <cfRule type="containsText" dxfId="502" priority="503" operator="containsText" text="－">
      <formula>NOT(ISERROR(SEARCH("－",K151)))</formula>
    </cfRule>
  </conditionalFormatting>
  <conditionalFormatting sqref="G153">
    <cfRule type="containsText" dxfId="501" priority="498" operator="containsText" text="退">
      <formula>NOT(ISERROR(SEARCH("退",G153)))</formula>
    </cfRule>
    <cfRule type="containsText" dxfId="500" priority="499" operator="containsText" text="入">
      <formula>NOT(ISERROR(SEARCH("入",G153)))</formula>
    </cfRule>
    <cfRule type="containsText" dxfId="499" priority="500" operator="containsText" text="入,退">
      <formula>NOT(ISERROR(SEARCH("入,退",G153)))</formula>
    </cfRule>
    <cfRule type="containsText" dxfId="498" priority="501" operator="containsText" text="入,退">
      <formula>NOT(ISERROR(SEARCH("入,退",G153)))</formula>
    </cfRule>
    <cfRule type="cellIs" dxfId="497" priority="502" operator="equal">
      <formula>"休"</formula>
    </cfRule>
  </conditionalFormatting>
  <conditionalFormatting sqref="G153">
    <cfRule type="containsText" dxfId="496" priority="497" operator="containsText" text="外">
      <formula>NOT(ISERROR(SEARCH("外",G153)))</formula>
    </cfRule>
  </conditionalFormatting>
  <conditionalFormatting sqref="G153">
    <cfRule type="containsText" dxfId="495" priority="496" operator="containsText" text="－">
      <formula>NOT(ISERROR(SEARCH("－",G153)))</formula>
    </cfRule>
  </conditionalFormatting>
  <conditionalFormatting sqref="N153">
    <cfRule type="containsText" dxfId="494" priority="491" operator="containsText" text="退">
      <formula>NOT(ISERROR(SEARCH("退",N153)))</formula>
    </cfRule>
    <cfRule type="containsText" dxfId="493" priority="492" operator="containsText" text="入">
      <formula>NOT(ISERROR(SEARCH("入",N153)))</formula>
    </cfRule>
    <cfRule type="containsText" dxfId="492" priority="493" operator="containsText" text="入,退">
      <formula>NOT(ISERROR(SEARCH("入,退",N153)))</formula>
    </cfRule>
    <cfRule type="containsText" dxfId="491" priority="494" operator="containsText" text="入,退">
      <formula>NOT(ISERROR(SEARCH("入,退",N153)))</formula>
    </cfRule>
    <cfRule type="cellIs" dxfId="490" priority="495" operator="equal">
      <formula>"休"</formula>
    </cfRule>
  </conditionalFormatting>
  <conditionalFormatting sqref="N153">
    <cfRule type="containsText" dxfId="489" priority="490" operator="containsText" text="外">
      <formula>NOT(ISERROR(SEARCH("外",N153)))</formula>
    </cfRule>
  </conditionalFormatting>
  <conditionalFormatting sqref="N153">
    <cfRule type="containsText" dxfId="488" priority="489" operator="containsText" text="－">
      <formula>NOT(ISERROR(SEARCH("－",N153)))</formula>
    </cfRule>
  </conditionalFormatting>
  <conditionalFormatting sqref="U153">
    <cfRule type="containsText" dxfId="487" priority="484" operator="containsText" text="退">
      <formula>NOT(ISERROR(SEARCH("退",U153)))</formula>
    </cfRule>
    <cfRule type="containsText" dxfId="486" priority="485" operator="containsText" text="入">
      <formula>NOT(ISERROR(SEARCH("入",U153)))</formula>
    </cfRule>
    <cfRule type="containsText" dxfId="485" priority="486" operator="containsText" text="入,退">
      <formula>NOT(ISERROR(SEARCH("入,退",U153)))</formula>
    </cfRule>
    <cfRule type="containsText" dxfId="484" priority="487" operator="containsText" text="入,退">
      <formula>NOT(ISERROR(SEARCH("入,退",U153)))</formula>
    </cfRule>
    <cfRule type="cellIs" dxfId="483" priority="488" operator="equal">
      <formula>"休"</formula>
    </cfRule>
  </conditionalFormatting>
  <conditionalFormatting sqref="U153">
    <cfRule type="containsText" dxfId="482" priority="483" operator="containsText" text="外">
      <formula>NOT(ISERROR(SEARCH("外",U153)))</formula>
    </cfRule>
  </conditionalFormatting>
  <conditionalFormatting sqref="U153">
    <cfRule type="containsText" dxfId="481" priority="482" operator="containsText" text="－">
      <formula>NOT(ISERROR(SEARCH("－",U153)))</formula>
    </cfRule>
  </conditionalFormatting>
  <conditionalFormatting sqref="O151:P151">
    <cfRule type="containsText" dxfId="480" priority="477" operator="containsText" text="退">
      <formula>NOT(ISERROR(SEARCH("退",O151)))</formula>
    </cfRule>
    <cfRule type="containsText" dxfId="479" priority="478" operator="containsText" text="入">
      <formula>NOT(ISERROR(SEARCH("入",O151)))</formula>
    </cfRule>
    <cfRule type="containsText" dxfId="478" priority="479" operator="containsText" text="入,退">
      <formula>NOT(ISERROR(SEARCH("入,退",O151)))</formula>
    </cfRule>
    <cfRule type="containsText" dxfId="477" priority="480" operator="containsText" text="入,退">
      <formula>NOT(ISERROR(SEARCH("入,退",O151)))</formula>
    </cfRule>
    <cfRule type="cellIs" dxfId="476" priority="481" operator="equal">
      <formula>"休"</formula>
    </cfRule>
  </conditionalFormatting>
  <conditionalFormatting sqref="O151:P151">
    <cfRule type="containsText" dxfId="475" priority="476" operator="containsText" text="外">
      <formula>NOT(ISERROR(SEARCH("外",O151)))</formula>
    </cfRule>
  </conditionalFormatting>
  <conditionalFormatting sqref="O151:P151">
    <cfRule type="containsText" dxfId="474" priority="475" operator="containsText" text="－">
      <formula>NOT(ISERROR(SEARCH("－",O151)))</formula>
    </cfRule>
  </conditionalFormatting>
  <conditionalFormatting sqref="V151:W151">
    <cfRule type="containsText" dxfId="473" priority="470" operator="containsText" text="退">
      <formula>NOT(ISERROR(SEARCH("退",V151)))</formula>
    </cfRule>
    <cfRule type="containsText" dxfId="472" priority="471" operator="containsText" text="入">
      <formula>NOT(ISERROR(SEARCH("入",V151)))</formula>
    </cfRule>
    <cfRule type="containsText" dxfId="471" priority="472" operator="containsText" text="入,退">
      <formula>NOT(ISERROR(SEARCH("入,退",V151)))</formula>
    </cfRule>
    <cfRule type="containsText" dxfId="470" priority="473" operator="containsText" text="入,退">
      <formula>NOT(ISERROR(SEARCH("入,退",V151)))</formula>
    </cfRule>
    <cfRule type="cellIs" dxfId="469" priority="474" operator="equal">
      <formula>"休"</formula>
    </cfRule>
  </conditionalFormatting>
  <conditionalFormatting sqref="V151:W151">
    <cfRule type="containsText" dxfId="468" priority="469" operator="containsText" text="外">
      <formula>NOT(ISERROR(SEARCH("外",V151)))</formula>
    </cfRule>
  </conditionalFormatting>
  <conditionalFormatting sqref="V151:W151">
    <cfRule type="containsText" dxfId="467" priority="468" operator="containsText" text="－">
      <formula>NOT(ISERROR(SEARCH("－",V151)))</formula>
    </cfRule>
  </conditionalFormatting>
  <conditionalFormatting sqref="AF151:AG151">
    <cfRule type="containsText" dxfId="466" priority="463" operator="containsText" text="退">
      <formula>NOT(ISERROR(SEARCH("退",AF151)))</formula>
    </cfRule>
    <cfRule type="containsText" dxfId="465" priority="464" operator="containsText" text="入">
      <formula>NOT(ISERROR(SEARCH("入",AF151)))</formula>
    </cfRule>
    <cfRule type="containsText" dxfId="464" priority="465" operator="containsText" text="入,退">
      <formula>NOT(ISERROR(SEARCH("入,退",AF151)))</formula>
    </cfRule>
    <cfRule type="containsText" dxfId="463" priority="466" operator="containsText" text="入,退">
      <formula>NOT(ISERROR(SEARCH("入,退",AF151)))</formula>
    </cfRule>
    <cfRule type="cellIs" dxfId="462" priority="467" operator="equal">
      <formula>"休"</formula>
    </cfRule>
  </conditionalFormatting>
  <conditionalFormatting sqref="AF151:AG151">
    <cfRule type="containsText" dxfId="461" priority="462" operator="containsText" text="外">
      <formula>NOT(ISERROR(SEARCH("外",AF151)))</formula>
    </cfRule>
  </conditionalFormatting>
  <conditionalFormatting sqref="AF151:AG151">
    <cfRule type="containsText" dxfId="460" priority="461" operator="containsText" text="－">
      <formula>NOT(ISERROR(SEARCH("－",AF151)))</formula>
    </cfRule>
  </conditionalFormatting>
  <conditionalFormatting sqref="I150:J150">
    <cfRule type="containsText" dxfId="459" priority="456" operator="containsText" text="退">
      <formula>NOT(ISERROR(SEARCH("退",I150)))</formula>
    </cfRule>
    <cfRule type="containsText" dxfId="458" priority="457" operator="containsText" text="入">
      <formula>NOT(ISERROR(SEARCH("入",I150)))</formula>
    </cfRule>
    <cfRule type="containsText" dxfId="457" priority="458" operator="containsText" text="入,退">
      <formula>NOT(ISERROR(SEARCH("入,退",I150)))</formula>
    </cfRule>
    <cfRule type="containsText" dxfId="456" priority="459" operator="containsText" text="入,退">
      <formula>NOT(ISERROR(SEARCH("入,退",I150)))</formula>
    </cfRule>
    <cfRule type="cellIs" dxfId="455" priority="460" operator="equal">
      <formula>"休"</formula>
    </cfRule>
  </conditionalFormatting>
  <conditionalFormatting sqref="I150:J150">
    <cfRule type="containsText" dxfId="454" priority="455" operator="containsText" text="外">
      <formula>NOT(ISERROR(SEARCH("外",I150)))</formula>
    </cfRule>
  </conditionalFormatting>
  <conditionalFormatting sqref="I150:J150">
    <cfRule type="containsText" dxfId="453" priority="454" operator="containsText" text="－">
      <formula>NOT(ISERROR(SEARCH("－",I150)))</formula>
    </cfRule>
  </conditionalFormatting>
  <conditionalFormatting sqref="P150:Q150">
    <cfRule type="containsText" dxfId="452" priority="449" operator="containsText" text="退">
      <formula>NOT(ISERROR(SEARCH("退",P150)))</formula>
    </cfRule>
    <cfRule type="containsText" dxfId="451" priority="450" operator="containsText" text="入">
      <formula>NOT(ISERROR(SEARCH("入",P150)))</formula>
    </cfRule>
    <cfRule type="containsText" dxfId="450" priority="451" operator="containsText" text="入,退">
      <formula>NOT(ISERROR(SEARCH("入,退",P150)))</formula>
    </cfRule>
    <cfRule type="containsText" dxfId="449" priority="452" operator="containsText" text="入,退">
      <formula>NOT(ISERROR(SEARCH("入,退",P150)))</formula>
    </cfRule>
    <cfRule type="cellIs" dxfId="448" priority="453" operator="equal">
      <formula>"休"</formula>
    </cfRule>
  </conditionalFormatting>
  <conditionalFormatting sqref="P150:Q150">
    <cfRule type="containsText" dxfId="447" priority="448" operator="containsText" text="外">
      <formula>NOT(ISERROR(SEARCH("外",P150)))</formula>
    </cfRule>
  </conditionalFormatting>
  <conditionalFormatting sqref="P150:Q150">
    <cfRule type="containsText" dxfId="446" priority="447" operator="containsText" text="－">
      <formula>NOT(ISERROR(SEARCH("－",P150)))</formula>
    </cfRule>
  </conditionalFormatting>
  <conditionalFormatting sqref="W150:X150">
    <cfRule type="containsText" dxfId="445" priority="442" operator="containsText" text="退">
      <formula>NOT(ISERROR(SEARCH("退",W150)))</formula>
    </cfRule>
    <cfRule type="containsText" dxfId="444" priority="443" operator="containsText" text="入">
      <formula>NOT(ISERROR(SEARCH("入",W150)))</formula>
    </cfRule>
    <cfRule type="containsText" dxfId="443" priority="444" operator="containsText" text="入,退">
      <formula>NOT(ISERROR(SEARCH("入,退",W150)))</formula>
    </cfRule>
    <cfRule type="containsText" dxfId="442" priority="445" operator="containsText" text="入,退">
      <formula>NOT(ISERROR(SEARCH("入,退",W150)))</formula>
    </cfRule>
    <cfRule type="cellIs" dxfId="441" priority="446" operator="equal">
      <formula>"休"</formula>
    </cfRule>
  </conditionalFormatting>
  <conditionalFormatting sqref="W150:X150">
    <cfRule type="containsText" dxfId="440" priority="441" operator="containsText" text="外">
      <formula>NOT(ISERROR(SEARCH("外",W150)))</formula>
    </cfRule>
  </conditionalFormatting>
  <conditionalFormatting sqref="W150:X150">
    <cfRule type="containsText" dxfId="439" priority="440" operator="containsText" text="－">
      <formula>NOT(ISERROR(SEARCH("－",W150)))</formula>
    </cfRule>
  </conditionalFormatting>
  <conditionalFormatting sqref="AD150:AE150">
    <cfRule type="containsText" dxfId="438" priority="435" operator="containsText" text="退">
      <formula>NOT(ISERROR(SEARCH("退",AD150)))</formula>
    </cfRule>
    <cfRule type="containsText" dxfId="437" priority="436" operator="containsText" text="入">
      <formula>NOT(ISERROR(SEARCH("入",AD150)))</formula>
    </cfRule>
    <cfRule type="containsText" dxfId="436" priority="437" operator="containsText" text="入,退">
      <formula>NOT(ISERROR(SEARCH("入,退",AD150)))</formula>
    </cfRule>
    <cfRule type="containsText" dxfId="435" priority="438" operator="containsText" text="入,退">
      <formula>NOT(ISERROR(SEARCH("入,退",AD150)))</formula>
    </cfRule>
    <cfRule type="cellIs" dxfId="434" priority="439" operator="equal">
      <formula>"休"</formula>
    </cfRule>
  </conditionalFormatting>
  <conditionalFormatting sqref="AD150:AE150">
    <cfRule type="containsText" dxfId="433" priority="434" operator="containsText" text="外">
      <formula>NOT(ISERROR(SEARCH("外",AD150)))</formula>
    </cfRule>
  </conditionalFormatting>
  <conditionalFormatting sqref="AD150:AE150">
    <cfRule type="containsText" dxfId="432" priority="433" operator="containsText" text="－">
      <formula>NOT(ISERROR(SEARCH("－",AD150)))</formula>
    </cfRule>
  </conditionalFormatting>
  <conditionalFormatting sqref="AC151:AE151">
    <cfRule type="containsText" dxfId="431" priority="428" operator="containsText" text="退">
      <formula>NOT(ISERROR(SEARCH("退",AC151)))</formula>
    </cfRule>
    <cfRule type="containsText" dxfId="430" priority="429" operator="containsText" text="入">
      <formula>NOT(ISERROR(SEARCH("入",AC151)))</formula>
    </cfRule>
    <cfRule type="containsText" dxfId="429" priority="430" operator="containsText" text="入,退">
      <formula>NOT(ISERROR(SEARCH("入,退",AC151)))</formula>
    </cfRule>
    <cfRule type="containsText" dxfId="428" priority="431" operator="containsText" text="入,退">
      <formula>NOT(ISERROR(SEARCH("入,退",AC151)))</formula>
    </cfRule>
    <cfRule type="cellIs" dxfId="427" priority="432" operator="equal">
      <formula>"休"</formula>
    </cfRule>
  </conditionalFormatting>
  <conditionalFormatting sqref="AC151:AE151">
    <cfRule type="containsText" dxfId="426" priority="427" operator="containsText" text="外">
      <formula>NOT(ISERROR(SEARCH("外",AC151)))</formula>
    </cfRule>
  </conditionalFormatting>
  <conditionalFormatting sqref="AC151:AE151">
    <cfRule type="containsText" dxfId="425" priority="426" operator="containsText" text="－">
      <formula>NOT(ISERROR(SEARCH("－",AC151)))</formula>
    </cfRule>
  </conditionalFormatting>
  <conditionalFormatting sqref="Q151 T151:U151">
    <cfRule type="containsText" dxfId="424" priority="421" operator="containsText" text="退">
      <formula>NOT(ISERROR(SEARCH("退",Q151)))</formula>
    </cfRule>
    <cfRule type="containsText" dxfId="423" priority="422" operator="containsText" text="入">
      <formula>NOT(ISERROR(SEARCH("入",Q151)))</formula>
    </cfRule>
    <cfRule type="containsText" dxfId="422" priority="423" operator="containsText" text="入,退">
      <formula>NOT(ISERROR(SEARCH("入,退",Q151)))</formula>
    </cfRule>
    <cfRule type="containsText" dxfId="421" priority="424" operator="containsText" text="入,退">
      <formula>NOT(ISERROR(SEARCH("入,退",Q151)))</formula>
    </cfRule>
    <cfRule type="cellIs" dxfId="420" priority="425" operator="equal">
      <formula>"休"</formula>
    </cfRule>
  </conditionalFormatting>
  <conditionalFormatting sqref="Q151 T151:U151">
    <cfRule type="containsText" dxfId="419" priority="420" operator="containsText" text="外">
      <formula>NOT(ISERROR(SEARCH("外",Q151)))</formula>
    </cfRule>
  </conditionalFormatting>
  <conditionalFormatting sqref="Q151 T151:U151">
    <cfRule type="containsText" dxfId="418" priority="419" operator="containsText" text="－">
      <formula>NOT(ISERROR(SEARCH("－",Q151)))</formula>
    </cfRule>
  </conditionalFormatting>
  <conditionalFormatting sqref="R151:S151">
    <cfRule type="containsText" dxfId="417" priority="414" operator="containsText" text="退">
      <formula>NOT(ISERROR(SEARCH("退",R151)))</formula>
    </cfRule>
    <cfRule type="containsText" dxfId="416" priority="415" operator="containsText" text="入">
      <formula>NOT(ISERROR(SEARCH("入",R151)))</formula>
    </cfRule>
    <cfRule type="containsText" dxfId="415" priority="416" operator="containsText" text="入,退">
      <formula>NOT(ISERROR(SEARCH("入,退",R151)))</formula>
    </cfRule>
    <cfRule type="containsText" dxfId="414" priority="417" operator="containsText" text="入,退">
      <formula>NOT(ISERROR(SEARCH("入,退",R151)))</formula>
    </cfRule>
    <cfRule type="cellIs" dxfId="413" priority="418" operator="equal">
      <formula>"休"</formula>
    </cfRule>
  </conditionalFormatting>
  <conditionalFormatting sqref="R151:S151">
    <cfRule type="containsText" dxfId="412" priority="413" operator="containsText" text="外">
      <formula>NOT(ISERROR(SEARCH("外",R151)))</formula>
    </cfRule>
  </conditionalFormatting>
  <conditionalFormatting sqref="R151:S151">
    <cfRule type="containsText" dxfId="411" priority="412" operator="containsText" text="－">
      <formula>NOT(ISERROR(SEARCH("－",R151)))</formula>
    </cfRule>
  </conditionalFormatting>
  <conditionalFormatting sqref="X151 AA151:AB151">
    <cfRule type="containsText" dxfId="410" priority="407" operator="containsText" text="退">
      <formula>NOT(ISERROR(SEARCH("退",X151)))</formula>
    </cfRule>
    <cfRule type="containsText" dxfId="409" priority="408" operator="containsText" text="入">
      <formula>NOT(ISERROR(SEARCH("入",X151)))</formula>
    </cfRule>
    <cfRule type="containsText" dxfId="408" priority="409" operator="containsText" text="入,退">
      <formula>NOT(ISERROR(SEARCH("入,退",X151)))</formula>
    </cfRule>
    <cfRule type="containsText" dxfId="407" priority="410" operator="containsText" text="入,退">
      <formula>NOT(ISERROR(SEARCH("入,退",X151)))</formula>
    </cfRule>
    <cfRule type="cellIs" dxfId="406" priority="411" operator="equal">
      <formula>"休"</formula>
    </cfRule>
  </conditionalFormatting>
  <conditionalFormatting sqref="X151 AA151:AB151">
    <cfRule type="containsText" dxfId="405" priority="406" operator="containsText" text="外">
      <formula>NOT(ISERROR(SEARCH("外",X151)))</formula>
    </cfRule>
  </conditionalFormatting>
  <conditionalFormatting sqref="X151 AA151:AB151">
    <cfRule type="containsText" dxfId="404" priority="405" operator="containsText" text="－">
      <formula>NOT(ISERROR(SEARCH("－",X151)))</formula>
    </cfRule>
  </conditionalFormatting>
  <conditionalFormatting sqref="Y151:Z151">
    <cfRule type="containsText" dxfId="403" priority="400" operator="containsText" text="退">
      <formula>NOT(ISERROR(SEARCH("退",Y151)))</formula>
    </cfRule>
    <cfRule type="containsText" dxfId="402" priority="401" operator="containsText" text="入">
      <formula>NOT(ISERROR(SEARCH("入",Y151)))</formula>
    </cfRule>
    <cfRule type="containsText" dxfId="401" priority="402" operator="containsText" text="入,退">
      <formula>NOT(ISERROR(SEARCH("入,退",Y151)))</formula>
    </cfRule>
    <cfRule type="containsText" dxfId="400" priority="403" operator="containsText" text="入,退">
      <formula>NOT(ISERROR(SEARCH("入,退",Y151)))</formula>
    </cfRule>
    <cfRule type="cellIs" dxfId="399" priority="404" operator="equal">
      <formula>"休"</formula>
    </cfRule>
  </conditionalFormatting>
  <conditionalFormatting sqref="Y151:Z151">
    <cfRule type="containsText" dxfId="398" priority="399" operator="containsText" text="外">
      <formula>NOT(ISERROR(SEARCH("外",Y151)))</formula>
    </cfRule>
  </conditionalFormatting>
  <conditionalFormatting sqref="Y151:Z151">
    <cfRule type="containsText" dxfId="397" priority="398" operator="containsText" text="－">
      <formula>NOT(ISERROR(SEARCH("－",Y151)))</formula>
    </cfRule>
  </conditionalFormatting>
  <conditionalFormatting sqref="G172:AK172">
    <cfRule type="containsText" dxfId="396" priority="396" operator="containsText" text="日">
      <formula>NOT(ISERROR(SEARCH("日",G172)))</formula>
    </cfRule>
    <cfRule type="containsText" dxfId="395" priority="397" operator="containsText" text="土">
      <formula>NOT(ISERROR(SEARCH("土",G172)))</formula>
    </cfRule>
  </conditionalFormatting>
  <conditionalFormatting sqref="G172:AK172">
    <cfRule type="containsText" dxfId="394" priority="389" operator="containsText" text="その他">
      <formula>NOT(ISERROR(SEARCH("その他",G172)))</formula>
    </cfRule>
    <cfRule type="containsText" dxfId="393" priority="390" operator="containsText" text="冬休">
      <formula>NOT(ISERROR(SEARCH("冬休",G172)))</formula>
    </cfRule>
    <cfRule type="containsText" dxfId="392" priority="391" operator="containsText" text="夏休">
      <formula>NOT(ISERROR(SEARCH("夏休",G172)))</formula>
    </cfRule>
    <cfRule type="containsText" dxfId="391" priority="392" operator="containsText" text="製作">
      <formula>NOT(ISERROR(SEARCH("製作",G172)))</formula>
    </cfRule>
    <cfRule type="cellIs" dxfId="390" priority="393" operator="equal">
      <formula>"中止,製作"</formula>
    </cfRule>
    <cfRule type="containsText" dxfId="389" priority="394" operator="containsText" text="中止,製作,夏休,冬休,その他">
      <formula>NOT(ISERROR(SEARCH("中止,製作,夏休,冬休,その他",G172)))</formula>
    </cfRule>
    <cfRule type="containsText" dxfId="388" priority="395" operator="containsText" text="中止">
      <formula>NOT(ISERROR(SEARCH("中止",G172)))</formula>
    </cfRule>
  </conditionalFormatting>
  <conditionalFormatting sqref="G179:AK179">
    <cfRule type="containsText" dxfId="387" priority="387" operator="containsText" text="日">
      <formula>NOT(ISERROR(SEARCH("日",G179)))</formula>
    </cfRule>
    <cfRule type="containsText" dxfId="386" priority="388" operator="containsText" text="土">
      <formula>NOT(ISERROR(SEARCH("土",G179)))</formula>
    </cfRule>
  </conditionalFormatting>
  <conditionalFormatting sqref="G179:AK179">
    <cfRule type="containsText" dxfId="385" priority="380" operator="containsText" text="その他">
      <formula>NOT(ISERROR(SEARCH("その他",G179)))</formula>
    </cfRule>
    <cfRule type="containsText" dxfId="384" priority="381" operator="containsText" text="冬休">
      <formula>NOT(ISERROR(SEARCH("冬休",G179)))</formula>
    </cfRule>
    <cfRule type="containsText" dxfId="383" priority="382" operator="containsText" text="夏休">
      <formula>NOT(ISERROR(SEARCH("夏休",G179)))</formula>
    </cfRule>
    <cfRule type="containsText" dxfId="382" priority="383" operator="containsText" text="製作">
      <formula>NOT(ISERROR(SEARCH("製作",G179)))</formula>
    </cfRule>
    <cfRule type="cellIs" dxfId="381" priority="384" operator="equal">
      <formula>"中止,製作"</formula>
    </cfRule>
    <cfRule type="containsText" dxfId="380" priority="385" operator="containsText" text="中止,製作,夏休,冬休,その他">
      <formula>NOT(ISERROR(SEARCH("中止,製作,夏休,冬休,その他",G179)))</formula>
    </cfRule>
    <cfRule type="containsText" dxfId="379" priority="386" operator="containsText" text="中止">
      <formula>NOT(ISERROR(SEARCH("中止",G179)))</formula>
    </cfRule>
  </conditionalFormatting>
  <conditionalFormatting sqref="G184:AK184">
    <cfRule type="containsText" dxfId="378" priority="378" operator="containsText" text="日">
      <formula>NOT(ISERROR(SEARCH("日",G184)))</formula>
    </cfRule>
    <cfRule type="containsText" dxfId="377" priority="379" operator="containsText" text="土">
      <formula>NOT(ISERROR(SEARCH("土",G184)))</formula>
    </cfRule>
  </conditionalFormatting>
  <conditionalFormatting sqref="G184:AK184">
    <cfRule type="containsText" dxfId="376" priority="371" operator="containsText" text="その他">
      <formula>NOT(ISERROR(SEARCH("その他",G184)))</formula>
    </cfRule>
    <cfRule type="containsText" dxfId="375" priority="372" operator="containsText" text="冬休">
      <formula>NOT(ISERROR(SEARCH("冬休",G184)))</formula>
    </cfRule>
    <cfRule type="containsText" dxfId="374" priority="373" operator="containsText" text="夏休">
      <formula>NOT(ISERROR(SEARCH("夏休",G184)))</formula>
    </cfRule>
    <cfRule type="containsText" dxfId="373" priority="374" operator="containsText" text="製作">
      <formula>NOT(ISERROR(SEARCH("製作",G184)))</formula>
    </cfRule>
    <cfRule type="cellIs" dxfId="372" priority="375" operator="equal">
      <formula>"中止,製作"</formula>
    </cfRule>
    <cfRule type="containsText" dxfId="371" priority="376" operator="containsText" text="中止,製作,夏休,冬休,その他">
      <formula>NOT(ISERROR(SEARCH("中止,製作,夏休,冬休,その他",G184)))</formula>
    </cfRule>
    <cfRule type="containsText" dxfId="370" priority="377" operator="containsText" text="中止">
      <formula>NOT(ISERROR(SEARCH("中止",G184)))</formula>
    </cfRule>
  </conditionalFormatting>
  <conditionalFormatting sqref="G175:J175 M175:N175 AH175:AI175 G178:AK178 H177:M177 K174:O174 G176:AI176 G173:AI173 R174:V174 Y174:AC174 AF174:AI174 O177:T177 V177:AI177 AK173:AK177">
    <cfRule type="containsText" dxfId="369" priority="366" operator="containsText" text="退">
      <formula>NOT(ISERROR(SEARCH("退",G173)))</formula>
    </cfRule>
    <cfRule type="containsText" dxfId="368" priority="367" operator="containsText" text="入">
      <formula>NOT(ISERROR(SEARCH("入",G173)))</formula>
    </cfRule>
    <cfRule type="containsText" dxfId="367" priority="368" operator="containsText" text="入,退">
      <formula>NOT(ISERROR(SEARCH("入,退",G173)))</formula>
    </cfRule>
    <cfRule type="containsText" dxfId="366" priority="369" operator="containsText" text="入,退">
      <formula>NOT(ISERROR(SEARCH("入,退",G173)))</formula>
    </cfRule>
    <cfRule type="cellIs" dxfId="365" priority="370" operator="equal">
      <formula>"休"</formula>
    </cfRule>
  </conditionalFormatting>
  <conditionalFormatting sqref="G175:J175 M175:N175 AH175:AI175 G178:AK178 H177:M177 K174:O174 G176:AI176 G173:AI173 R174:V174 Y174:AC174 AF174:AI174 O177:T177 V177:AI177 AK173:AK177">
    <cfRule type="containsText" dxfId="364" priority="365" operator="containsText" text="外">
      <formula>NOT(ISERROR(SEARCH("外",G173)))</formula>
    </cfRule>
  </conditionalFormatting>
  <conditionalFormatting sqref="G175:J175 M175:N175 AH175:AI175 G178:AK178 H177:M177 K174:O174 G176:AI176 G173:AI173 R174:V174 Y174:AC174 AF174:AI174 O177:T177 V177:AI177 AK173:AK177">
    <cfRule type="containsText" dxfId="363" priority="364" operator="containsText" text="－">
      <formula>NOT(ISERROR(SEARCH("－",G173)))</formula>
    </cfRule>
  </conditionalFormatting>
  <conditionalFormatting sqref="G180:AK183">
    <cfRule type="containsText" dxfId="362" priority="359" operator="containsText" text="退">
      <formula>NOT(ISERROR(SEARCH("退",G180)))</formula>
    </cfRule>
    <cfRule type="containsText" dxfId="361" priority="360" operator="containsText" text="入">
      <formula>NOT(ISERROR(SEARCH("入",G180)))</formula>
    </cfRule>
    <cfRule type="containsText" dxfId="360" priority="361" operator="containsText" text="入,退">
      <formula>NOT(ISERROR(SEARCH("入,退",G180)))</formula>
    </cfRule>
    <cfRule type="containsText" dxfId="359" priority="362" operator="containsText" text="入,退">
      <formula>NOT(ISERROR(SEARCH("入,退",G180)))</formula>
    </cfRule>
    <cfRule type="cellIs" dxfId="358" priority="363" operator="equal">
      <formula>"休"</formula>
    </cfRule>
  </conditionalFormatting>
  <conditionalFormatting sqref="G180:AK183">
    <cfRule type="containsText" dxfId="357" priority="358" operator="containsText" text="外">
      <formula>NOT(ISERROR(SEARCH("外",G180)))</formula>
    </cfRule>
  </conditionalFormatting>
  <conditionalFormatting sqref="G180:AK183">
    <cfRule type="containsText" dxfId="356" priority="357" operator="containsText" text="－">
      <formula>NOT(ISERROR(SEARCH("－",G180)))</formula>
    </cfRule>
  </conditionalFormatting>
  <conditionalFormatting sqref="G185:AK188">
    <cfRule type="containsText" dxfId="355" priority="352" operator="containsText" text="退">
      <formula>NOT(ISERROR(SEARCH("退",G185)))</formula>
    </cfRule>
    <cfRule type="containsText" dxfId="354" priority="353" operator="containsText" text="入">
      <formula>NOT(ISERROR(SEARCH("入",G185)))</formula>
    </cfRule>
    <cfRule type="containsText" dxfId="353" priority="354" operator="containsText" text="入,退">
      <formula>NOT(ISERROR(SEARCH("入,退",G185)))</formula>
    </cfRule>
    <cfRule type="containsText" dxfId="352" priority="355" operator="containsText" text="入,退">
      <formula>NOT(ISERROR(SEARCH("入,退",G185)))</formula>
    </cfRule>
    <cfRule type="cellIs" dxfId="351" priority="356" operator="equal">
      <formula>"休"</formula>
    </cfRule>
  </conditionalFormatting>
  <conditionalFormatting sqref="G185:AK188">
    <cfRule type="containsText" dxfId="350" priority="351" operator="containsText" text="外">
      <formula>NOT(ISERROR(SEARCH("外",G185)))</formula>
    </cfRule>
  </conditionalFormatting>
  <conditionalFormatting sqref="G185:AK188">
    <cfRule type="containsText" dxfId="349" priority="350" operator="containsText" text="－">
      <formula>NOT(ISERROR(SEARCH("－",G185)))</formula>
    </cfRule>
  </conditionalFormatting>
  <conditionalFormatting sqref="G174:H174">
    <cfRule type="containsText" dxfId="348" priority="345" operator="containsText" text="退">
      <formula>NOT(ISERROR(SEARCH("退",G174)))</formula>
    </cfRule>
    <cfRule type="containsText" dxfId="347" priority="346" operator="containsText" text="入">
      <formula>NOT(ISERROR(SEARCH("入",G174)))</formula>
    </cfRule>
    <cfRule type="containsText" dxfId="346" priority="347" operator="containsText" text="入,退">
      <formula>NOT(ISERROR(SEARCH("入,退",G174)))</formula>
    </cfRule>
    <cfRule type="containsText" dxfId="345" priority="348" operator="containsText" text="入,退">
      <formula>NOT(ISERROR(SEARCH("入,退",G174)))</formula>
    </cfRule>
    <cfRule type="cellIs" dxfId="344" priority="349" operator="equal">
      <formula>"休"</formula>
    </cfRule>
  </conditionalFormatting>
  <conditionalFormatting sqref="G174:H174">
    <cfRule type="containsText" dxfId="343" priority="344" operator="containsText" text="外">
      <formula>NOT(ISERROR(SEARCH("外",G174)))</formula>
    </cfRule>
  </conditionalFormatting>
  <conditionalFormatting sqref="G174:H174">
    <cfRule type="containsText" dxfId="342" priority="343" operator="containsText" text="－">
      <formula>NOT(ISERROR(SEARCH("－",G174)))</formula>
    </cfRule>
  </conditionalFormatting>
  <conditionalFormatting sqref="K175:L175">
    <cfRule type="containsText" dxfId="341" priority="338" operator="containsText" text="退">
      <formula>NOT(ISERROR(SEARCH("退",K175)))</formula>
    </cfRule>
    <cfRule type="containsText" dxfId="340" priority="339" operator="containsText" text="入">
      <formula>NOT(ISERROR(SEARCH("入",K175)))</formula>
    </cfRule>
    <cfRule type="containsText" dxfId="339" priority="340" operator="containsText" text="入,退">
      <formula>NOT(ISERROR(SEARCH("入,退",K175)))</formula>
    </cfRule>
    <cfRule type="containsText" dxfId="338" priority="341" operator="containsText" text="入,退">
      <formula>NOT(ISERROR(SEARCH("入,退",K175)))</formula>
    </cfRule>
    <cfRule type="cellIs" dxfId="337" priority="342" operator="equal">
      <formula>"休"</formula>
    </cfRule>
  </conditionalFormatting>
  <conditionalFormatting sqref="K175:L175">
    <cfRule type="containsText" dxfId="336" priority="337" operator="containsText" text="外">
      <formula>NOT(ISERROR(SEARCH("外",K175)))</formula>
    </cfRule>
  </conditionalFormatting>
  <conditionalFormatting sqref="K175:L175">
    <cfRule type="containsText" dxfId="335" priority="336" operator="containsText" text="－">
      <formula>NOT(ISERROR(SEARCH("－",K175)))</formula>
    </cfRule>
  </conditionalFormatting>
  <conditionalFormatting sqref="G177">
    <cfRule type="containsText" dxfId="334" priority="331" operator="containsText" text="退">
      <formula>NOT(ISERROR(SEARCH("退",G177)))</formula>
    </cfRule>
    <cfRule type="containsText" dxfId="333" priority="332" operator="containsText" text="入">
      <formula>NOT(ISERROR(SEARCH("入",G177)))</formula>
    </cfRule>
    <cfRule type="containsText" dxfId="332" priority="333" operator="containsText" text="入,退">
      <formula>NOT(ISERROR(SEARCH("入,退",G177)))</formula>
    </cfRule>
    <cfRule type="containsText" dxfId="331" priority="334" operator="containsText" text="入,退">
      <formula>NOT(ISERROR(SEARCH("入,退",G177)))</formula>
    </cfRule>
    <cfRule type="cellIs" dxfId="330" priority="335" operator="equal">
      <formula>"休"</formula>
    </cfRule>
  </conditionalFormatting>
  <conditionalFormatting sqref="G177">
    <cfRule type="containsText" dxfId="329" priority="330" operator="containsText" text="外">
      <formula>NOT(ISERROR(SEARCH("外",G177)))</formula>
    </cfRule>
  </conditionalFormatting>
  <conditionalFormatting sqref="G177">
    <cfRule type="containsText" dxfId="328" priority="329" operator="containsText" text="－">
      <formula>NOT(ISERROR(SEARCH("－",G177)))</formula>
    </cfRule>
  </conditionalFormatting>
  <conditionalFormatting sqref="N177">
    <cfRule type="containsText" dxfId="327" priority="324" operator="containsText" text="退">
      <formula>NOT(ISERROR(SEARCH("退",N177)))</formula>
    </cfRule>
    <cfRule type="containsText" dxfId="326" priority="325" operator="containsText" text="入">
      <formula>NOT(ISERROR(SEARCH("入",N177)))</formula>
    </cfRule>
    <cfRule type="containsText" dxfId="325" priority="326" operator="containsText" text="入,退">
      <formula>NOT(ISERROR(SEARCH("入,退",N177)))</formula>
    </cfRule>
    <cfRule type="containsText" dxfId="324" priority="327" operator="containsText" text="入,退">
      <formula>NOT(ISERROR(SEARCH("入,退",N177)))</formula>
    </cfRule>
    <cfRule type="cellIs" dxfId="323" priority="328" operator="equal">
      <formula>"休"</formula>
    </cfRule>
  </conditionalFormatting>
  <conditionalFormatting sqref="N177">
    <cfRule type="containsText" dxfId="322" priority="323" operator="containsText" text="外">
      <formula>NOT(ISERROR(SEARCH("外",N177)))</formula>
    </cfRule>
  </conditionalFormatting>
  <conditionalFormatting sqref="N177">
    <cfRule type="containsText" dxfId="321" priority="322" operator="containsText" text="－">
      <formula>NOT(ISERROR(SEARCH("－",N177)))</formula>
    </cfRule>
  </conditionalFormatting>
  <conditionalFormatting sqref="U177">
    <cfRule type="containsText" dxfId="320" priority="317" operator="containsText" text="退">
      <formula>NOT(ISERROR(SEARCH("退",U177)))</formula>
    </cfRule>
    <cfRule type="containsText" dxfId="319" priority="318" operator="containsText" text="入">
      <formula>NOT(ISERROR(SEARCH("入",U177)))</formula>
    </cfRule>
    <cfRule type="containsText" dxfId="318" priority="319" operator="containsText" text="入,退">
      <formula>NOT(ISERROR(SEARCH("入,退",U177)))</formula>
    </cfRule>
    <cfRule type="containsText" dxfId="317" priority="320" operator="containsText" text="入,退">
      <formula>NOT(ISERROR(SEARCH("入,退",U177)))</formula>
    </cfRule>
    <cfRule type="cellIs" dxfId="316" priority="321" operator="equal">
      <formula>"休"</formula>
    </cfRule>
  </conditionalFormatting>
  <conditionalFormatting sqref="U177">
    <cfRule type="containsText" dxfId="315" priority="316" operator="containsText" text="外">
      <formula>NOT(ISERROR(SEARCH("外",U177)))</formula>
    </cfRule>
  </conditionalFormatting>
  <conditionalFormatting sqref="U177">
    <cfRule type="containsText" dxfId="314" priority="315" operator="containsText" text="－">
      <formula>NOT(ISERROR(SEARCH("－",U177)))</formula>
    </cfRule>
  </conditionalFormatting>
  <conditionalFormatting sqref="O175:P175">
    <cfRule type="containsText" dxfId="313" priority="310" operator="containsText" text="退">
      <formula>NOT(ISERROR(SEARCH("退",O175)))</formula>
    </cfRule>
    <cfRule type="containsText" dxfId="312" priority="311" operator="containsText" text="入">
      <formula>NOT(ISERROR(SEARCH("入",O175)))</formula>
    </cfRule>
    <cfRule type="containsText" dxfId="311" priority="312" operator="containsText" text="入,退">
      <formula>NOT(ISERROR(SEARCH("入,退",O175)))</formula>
    </cfRule>
    <cfRule type="containsText" dxfId="310" priority="313" operator="containsText" text="入,退">
      <formula>NOT(ISERROR(SEARCH("入,退",O175)))</formula>
    </cfRule>
    <cfRule type="cellIs" dxfId="309" priority="314" operator="equal">
      <formula>"休"</formula>
    </cfRule>
  </conditionalFormatting>
  <conditionalFormatting sqref="O175:P175">
    <cfRule type="containsText" dxfId="308" priority="309" operator="containsText" text="外">
      <formula>NOT(ISERROR(SEARCH("外",O175)))</formula>
    </cfRule>
  </conditionalFormatting>
  <conditionalFormatting sqref="O175:P175">
    <cfRule type="containsText" dxfId="307" priority="308" operator="containsText" text="－">
      <formula>NOT(ISERROR(SEARCH("－",O175)))</formula>
    </cfRule>
  </conditionalFormatting>
  <conditionalFormatting sqref="V175:W175">
    <cfRule type="containsText" dxfId="306" priority="303" operator="containsText" text="退">
      <formula>NOT(ISERROR(SEARCH("退",V175)))</formula>
    </cfRule>
    <cfRule type="containsText" dxfId="305" priority="304" operator="containsText" text="入">
      <formula>NOT(ISERROR(SEARCH("入",V175)))</formula>
    </cfRule>
    <cfRule type="containsText" dxfId="304" priority="305" operator="containsText" text="入,退">
      <formula>NOT(ISERROR(SEARCH("入,退",V175)))</formula>
    </cfRule>
    <cfRule type="containsText" dxfId="303" priority="306" operator="containsText" text="入,退">
      <formula>NOT(ISERROR(SEARCH("入,退",V175)))</formula>
    </cfRule>
    <cfRule type="cellIs" dxfId="302" priority="307" operator="equal">
      <formula>"休"</formula>
    </cfRule>
  </conditionalFormatting>
  <conditionalFormatting sqref="V175:W175">
    <cfRule type="containsText" dxfId="301" priority="302" operator="containsText" text="外">
      <formula>NOT(ISERROR(SEARCH("外",V175)))</formula>
    </cfRule>
  </conditionalFormatting>
  <conditionalFormatting sqref="V175:W175">
    <cfRule type="containsText" dxfId="300" priority="301" operator="containsText" text="－">
      <formula>NOT(ISERROR(SEARCH("－",V175)))</formula>
    </cfRule>
  </conditionalFormatting>
  <conditionalFormatting sqref="AF175:AG175">
    <cfRule type="containsText" dxfId="299" priority="296" operator="containsText" text="退">
      <formula>NOT(ISERROR(SEARCH("退",AF175)))</formula>
    </cfRule>
    <cfRule type="containsText" dxfId="298" priority="297" operator="containsText" text="入">
      <formula>NOT(ISERROR(SEARCH("入",AF175)))</formula>
    </cfRule>
    <cfRule type="containsText" dxfId="297" priority="298" operator="containsText" text="入,退">
      <formula>NOT(ISERROR(SEARCH("入,退",AF175)))</formula>
    </cfRule>
    <cfRule type="containsText" dxfId="296" priority="299" operator="containsText" text="入,退">
      <formula>NOT(ISERROR(SEARCH("入,退",AF175)))</formula>
    </cfRule>
    <cfRule type="cellIs" dxfId="295" priority="300" operator="equal">
      <formula>"休"</formula>
    </cfRule>
  </conditionalFormatting>
  <conditionalFormatting sqref="AF175:AG175">
    <cfRule type="containsText" dxfId="294" priority="295" operator="containsText" text="外">
      <formula>NOT(ISERROR(SEARCH("外",AF175)))</formula>
    </cfRule>
  </conditionalFormatting>
  <conditionalFormatting sqref="AF175:AG175">
    <cfRule type="containsText" dxfId="293" priority="294" operator="containsText" text="－">
      <formula>NOT(ISERROR(SEARCH("－",AF175)))</formula>
    </cfRule>
  </conditionalFormatting>
  <conditionalFormatting sqref="I174:J174">
    <cfRule type="containsText" dxfId="292" priority="289" operator="containsText" text="退">
      <formula>NOT(ISERROR(SEARCH("退",I174)))</formula>
    </cfRule>
    <cfRule type="containsText" dxfId="291" priority="290" operator="containsText" text="入">
      <formula>NOT(ISERROR(SEARCH("入",I174)))</formula>
    </cfRule>
    <cfRule type="containsText" dxfId="290" priority="291" operator="containsText" text="入,退">
      <formula>NOT(ISERROR(SEARCH("入,退",I174)))</formula>
    </cfRule>
    <cfRule type="containsText" dxfId="289" priority="292" operator="containsText" text="入,退">
      <formula>NOT(ISERROR(SEARCH("入,退",I174)))</formula>
    </cfRule>
    <cfRule type="cellIs" dxfId="288" priority="293" operator="equal">
      <formula>"休"</formula>
    </cfRule>
  </conditionalFormatting>
  <conditionalFormatting sqref="I174:J174">
    <cfRule type="containsText" dxfId="287" priority="288" operator="containsText" text="外">
      <formula>NOT(ISERROR(SEARCH("外",I174)))</formula>
    </cfRule>
  </conditionalFormatting>
  <conditionalFormatting sqref="I174:J174">
    <cfRule type="containsText" dxfId="286" priority="287" operator="containsText" text="－">
      <formula>NOT(ISERROR(SEARCH("－",I174)))</formula>
    </cfRule>
  </conditionalFormatting>
  <conditionalFormatting sqref="P174:Q174">
    <cfRule type="containsText" dxfId="285" priority="282" operator="containsText" text="退">
      <formula>NOT(ISERROR(SEARCH("退",P174)))</formula>
    </cfRule>
    <cfRule type="containsText" dxfId="284" priority="283" operator="containsText" text="入">
      <formula>NOT(ISERROR(SEARCH("入",P174)))</formula>
    </cfRule>
    <cfRule type="containsText" dxfId="283" priority="284" operator="containsText" text="入,退">
      <formula>NOT(ISERROR(SEARCH("入,退",P174)))</formula>
    </cfRule>
    <cfRule type="containsText" dxfId="282" priority="285" operator="containsText" text="入,退">
      <formula>NOT(ISERROR(SEARCH("入,退",P174)))</formula>
    </cfRule>
    <cfRule type="cellIs" dxfId="281" priority="286" operator="equal">
      <formula>"休"</formula>
    </cfRule>
  </conditionalFormatting>
  <conditionalFormatting sqref="P174:Q174">
    <cfRule type="containsText" dxfId="280" priority="281" operator="containsText" text="外">
      <formula>NOT(ISERROR(SEARCH("外",P174)))</formula>
    </cfRule>
  </conditionalFormatting>
  <conditionalFormatting sqref="P174:Q174">
    <cfRule type="containsText" dxfId="279" priority="280" operator="containsText" text="－">
      <formula>NOT(ISERROR(SEARCH("－",P174)))</formula>
    </cfRule>
  </conditionalFormatting>
  <conditionalFormatting sqref="W174:X174">
    <cfRule type="containsText" dxfId="278" priority="275" operator="containsText" text="退">
      <formula>NOT(ISERROR(SEARCH("退",W174)))</formula>
    </cfRule>
    <cfRule type="containsText" dxfId="277" priority="276" operator="containsText" text="入">
      <formula>NOT(ISERROR(SEARCH("入",W174)))</formula>
    </cfRule>
    <cfRule type="containsText" dxfId="276" priority="277" operator="containsText" text="入,退">
      <formula>NOT(ISERROR(SEARCH("入,退",W174)))</formula>
    </cfRule>
    <cfRule type="containsText" dxfId="275" priority="278" operator="containsText" text="入,退">
      <formula>NOT(ISERROR(SEARCH("入,退",W174)))</formula>
    </cfRule>
    <cfRule type="cellIs" dxfId="274" priority="279" operator="equal">
      <formula>"休"</formula>
    </cfRule>
  </conditionalFormatting>
  <conditionalFormatting sqref="W174:X174">
    <cfRule type="containsText" dxfId="273" priority="274" operator="containsText" text="外">
      <formula>NOT(ISERROR(SEARCH("外",W174)))</formula>
    </cfRule>
  </conditionalFormatting>
  <conditionalFormatting sqref="W174:X174">
    <cfRule type="containsText" dxfId="272" priority="273" operator="containsText" text="－">
      <formula>NOT(ISERROR(SEARCH("－",W174)))</formula>
    </cfRule>
  </conditionalFormatting>
  <conditionalFormatting sqref="AD174:AE174">
    <cfRule type="containsText" dxfId="271" priority="268" operator="containsText" text="退">
      <formula>NOT(ISERROR(SEARCH("退",AD174)))</formula>
    </cfRule>
    <cfRule type="containsText" dxfId="270" priority="269" operator="containsText" text="入">
      <formula>NOT(ISERROR(SEARCH("入",AD174)))</formula>
    </cfRule>
    <cfRule type="containsText" dxfId="269" priority="270" operator="containsText" text="入,退">
      <formula>NOT(ISERROR(SEARCH("入,退",AD174)))</formula>
    </cfRule>
    <cfRule type="containsText" dxfId="268" priority="271" operator="containsText" text="入,退">
      <formula>NOT(ISERROR(SEARCH("入,退",AD174)))</formula>
    </cfRule>
    <cfRule type="cellIs" dxfId="267" priority="272" operator="equal">
      <formula>"休"</formula>
    </cfRule>
  </conditionalFormatting>
  <conditionalFormatting sqref="AD174:AE174">
    <cfRule type="containsText" dxfId="266" priority="267" operator="containsText" text="外">
      <formula>NOT(ISERROR(SEARCH("外",AD174)))</formula>
    </cfRule>
  </conditionalFormatting>
  <conditionalFormatting sqref="AD174:AE174">
    <cfRule type="containsText" dxfId="265" priority="266" operator="containsText" text="－">
      <formula>NOT(ISERROR(SEARCH("－",AD174)))</formula>
    </cfRule>
  </conditionalFormatting>
  <conditionalFormatting sqref="AC175:AE175">
    <cfRule type="containsText" dxfId="264" priority="261" operator="containsText" text="退">
      <formula>NOT(ISERROR(SEARCH("退",AC175)))</formula>
    </cfRule>
    <cfRule type="containsText" dxfId="263" priority="262" operator="containsText" text="入">
      <formula>NOT(ISERROR(SEARCH("入",AC175)))</formula>
    </cfRule>
    <cfRule type="containsText" dxfId="262" priority="263" operator="containsText" text="入,退">
      <formula>NOT(ISERROR(SEARCH("入,退",AC175)))</formula>
    </cfRule>
    <cfRule type="containsText" dxfId="261" priority="264" operator="containsText" text="入,退">
      <formula>NOT(ISERROR(SEARCH("入,退",AC175)))</formula>
    </cfRule>
    <cfRule type="cellIs" dxfId="260" priority="265" operator="equal">
      <formula>"休"</formula>
    </cfRule>
  </conditionalFormatting>
  <conditionalFormatting sqref="AC175:AE175">
    <cfRule type="containsText" dxfId="259" priority="260" operator="containsText" text="外">
      <formula>NOT(ISERROR(SEARCH("外",AC175)))</formula>
    </cfRule>
  </conditionalFormatting>
  <conditionalFormatting sqref="AC175:AE175">
    <cfRule type="containsText" dxfId="258" priority="259" operator="containsText" text="－">
      <formula>NOT(ISERROR(SEARCH("－",AC175)))</formula>
    </cfRule>
  </conditionalFormatting>
  <conditionalFormatting sqref="Q175 T175:U175">
    <cfRule type="containsText" dxfId="257" priority="254" operator="containsText" text="退">
      <formula>NOT(ISERROR(SEARCH("退",Q175)))</formula>
    </cfRule>
    <cfRule type="containsText" dxfId="256" priority="255" operator="containsText" text="入">
      <formula>NOT(ISERROR(SEARCH("入",Q175)))</formula>
    </cfRule>
    <cfRule type="containsText" dxfId="255" priority="256" operator="containsText" text="入,退">
      <formula>NOT(ISERROR(SEARCH("入,退",Q175)))</formula>
    </cfRule>
    <cfRule type="containsText" dxfId="254" priority="257" operator="containsText" text="入,退">
      <formula>NOT(ISERROR(SEARCH("入,退",Q175)))</formula>
    </cfRule>
    <cfRule type="cellIs" dxfId="253" priority="258" operator="equal">
      <formula>"休"</formula>
    </cfRule>
  </conditionalFormatting>
  <conditionalFormatting sqref="Q175 T175:U175">
    <cfRule type="containsText" dxfId="252" priority="253" operator="containsText" text="外">
      <formula>NOT(ISERROR(SEARCH("外",Q175)))</formula>
    </cfRule>
  </conditionalFormatting>
  <conditionalFormatting sqref="Q175 T175:U175">
    <cfRule type="containsText" dxfId="251" priority="252" operator="containsText" text="－">
      <formula>NOT(ISERROR(SEARCH("－",Q175)))</formula>
    </cfRule>
  </conditionalFormatting>
  <conditionalFormatting sqref="R175:S175">
    <cfRule type="containsText" dxfId="250" priority="247" operator="containsText" text="退">
      <formula>NOT(ISERROR(SEARCH("退",R175)))</formula>
    </cfRule>
    <cfRule type="containsText" dxfId="249" priority="248" operator="containsText" text="入">
      <formula>NOT(ISERROR(SEARCH("入",R175)))</formula>
    </cfRule>
    <cfRule type="containsText" dxfId="248" priority="249" operator="containsText" text="入,退">
      <formula>NOT(ISERROR(SEARCH("入,退",R175)))</formula>
    </cfRule>
    <cfRule type="containsText" dxfId="247" priority="250" operator="containsText" text="入,退">
      <formula>NOT(ISERROR(SEARCH("入,退",R175)))</formula>
    </cfRule>
    <cfRule type="cellIs" dxfId="246" priority="251" operator="equal">
      <formula>"休"</formula>
    </cfRule>
  </conditionalFormatting>
  <conditionalFormatting sqref="R175:S175">
    <cfRule type="containsText" dxfId="245" priority="246" operator="containsText" text="外">
      <formula>NOT(ISERROR(SEARCH("外",R175)))</formula>
    </cfRule>
  </conditionalFormatting>
  <conditionalFormatting sqref="R175:S175">
    <cfRule type="containsText" dxfId="244" priority="245" operator="containsText" text="－">
      <formula>NOT(ISERROR(SEARCH("－",R175)))</formula>
    </cfRule>
  </conditionalFormatting>
  <conditionalFormatting sqref="X175 AA175:AB175">
    <cfRule type="containsText" dxfId="243" priority="240" operator="containsText" text="退">
      <formula>NOT(ISERROR(SEARCH("退",X175)))</formula>
    </cfRule>
    <cfRule type="containsText" dxfId="242" priority="241" operator="containsText" text="入">
      <formula>NOT(ISERROR(SEARCH("入",X175)))</formula>
    </cfRule>
    <cfRule type="containsText" dxfId="241" priority="242" operator="containsText" text="入,退">
      <formula>NOT(ISERROR(SEARCH("入,退",X175)))</formula>
    </cfRule>
    <cfRule type="containsText" dxfId="240" priority="243" operator="containsText" text="入,退">
      <formula>NOT(ISERROR(SEARCH("入,退",X175)))</formula>
    </cfRule>
    <cfRule type="cellIs" dxfId="239" priority="244" operator="equal">
      <formula>"休"</formula>
    </cfRule>
  </conditionalFormatting>
  <conditionalFormatting sqref="X175 AA175:AB175">
    <cfRule type="containsText" dxfId="238" priority="239" operator="containsText" text="外">
      <formula>NOT(ISERROR(SEARCH("外",X175)))</formula>
    </cfRule>
  </conditionalFormatting>
  <conditionalFormatting sqref="X175 AA175:AB175">
    <cfRule type="containsText" dxfId="237" priority="238" operator="containsText" text="－">
      <formula>NOT(ISERROR(SEARCH("－",X175)))</formula>
    </cfRule>
  </conditionalFormatting>
  <conditionalFormatting sqref="Y175:Z175">
    <cfRule type="containsText" dxfId="236" priority="233" operator="containsText" text="退">
      <formula>NOT(ISERROR(SEARCH("退",Y175)))</formula>
    </cfRule>
    <cfRule type="containsText" dxfId="235" priority="234" operator="containsText" text="入">
      <formula>NOT(ISERROR(SEARCH("入",Y175)))</formula>
    </cfRule>
    <cfRule type="containsText" dxfId="234" priority="235" operator="containsText" text="入,退">
      <formula>NOT(ISERROR(SEARCH("入,退",Y175)))</formula>
    </cfRule>
    <cfRule type="containsText" dxfId="233" priority="236" operator="containsText" text="入,退">
      <formula>NOT(ISERROR(SEARCH("入,退",Y175)))</formula>
    </cfRule>
    <cfRule type="cellIs" dxfId="232" priority="237" operator="equal">
      <formula>"休"</formula>
    </cfRule>
  </conditionalFormatting>
  <conditionalFormatting sqref="Y175:Z175">
    <cfRule type="containsText" dxfId="231" priority="232" operator="containsText" text="外">
      <formula>NOT(ISERROR(SEARCH("外",Y175)))</formula>
    </cfRule>
  </conditionalFormatting>
  <conditionalFormatting sqref="Y175:Z175">
    <cfRule type="containsText" dxfId="230" priority="231" operator="containsText" text="－">
      <formula>NOT(ISERROR(SEARCH("－",Y175)))</formula>
    </cfRule>
  </conditionalFormatting>
  <conditionalFormatting sqref="AJ173:AJ177">
    <cfRule type="containsText" dxfId="229" priority="226" operator="containsText" text="退">
      <formula>NOT(ISERROR(SEARCH("退",AJ173)))</formula>
    </cfRule>
    <cfRule type="containsText" dxfId="228" priority="227" operator="containsText" text="入">
      <formula>NOT(ISERROR(SEARCH("入",AJ173)))</formula>
    </cfRule>
    <cfRule type="containsText" dxfId="227" priority="228" operator="containsText" text="入,退">
      <formula>NOT(ISERROR(SEARCH("入,退",AJ173)))</formula>
    </cfRule>
    <cfRule type="containsText" dxfId="226" priority="229" operator="containsText" text="入,退">
      <formula>NOT(ISERROR(SEARCH("入,退",AJ173)))</formula>
    </cfRule>
    <cfRule type="cellIs" dxfId="225" priority="230" operator="equal">
      <formula>"休"</formula>
    </cfRule>
  </conditionalFormatting>
  <conditionalFormatting sqref="AJ173:AJ177">
    <cfRule type="containsText" dxfId="224" priority="225" operator="containsText" text="外">
      <formula>NOT(ISERROR(SEARCH("外",AJ173)))</formula>
    </cfRule>
  </conditionalFormatting>
  <conditionalFormatting sqref="AJ173:AJ177">
    <cfRule type="containsText" dxfId="223" priority="224" operator="containsText" text="－">
      <formula>NOT(ISERROR(SEARCH("－",AJ173)))</formula>
    </cfRule>
  </conditionalFormatting>
  <conditionalFormatting sqref="G196:AK196">
    <cfRule type="containsText" dxfId="222" priority="222" operator="containsText" text="日">
      <formula>NOT(ISERROR(SEARCH("日",G196)))</formula>
    </cfRule>
    <cfRule type="containsText" dxfId="221" priority="223" operator="containsText" text="土">
      <formula>NOT(ISERROR(SEARCH("土",G196)))</formula>
    </cfRule>
  </conditionalFormatting>
  <conditionalFormatting sqref="G196:AK196">
    <cfRule type="containsText" dxfId="220" priority="215" operator="containsText" text="その他">
      <formula>NOT(ISERROR(SEARCH("その他",G196)))</formula>
    </cfRule>
    <cfRule type="containsText" dxfId="219" priority="216" operator="containsText" text="冬休">
      <formula>NOT(ISERROR(SEARCH("冬休",G196)))</formula>
    </cfRule>
    <cfRule type="containsText" dxfId="218" priority="217" operator="containsText" text="夏休">
      <formula>NOT(ISERROR(SEARCH("夏休",G196)))</formula>
    </cfRule>
    <cfRule type="containsText" dxfId="217" priority="218" operator="containsText" text="製作">
      <formula>NOT(ISERROR(SEARCH("製作",G196)))</formula>
    </cfRule>
    <cfRule type="cellIs" dxfId="216" priority="219" operator="equal">
      <formula>"中止,製作"</formula>
    </cfRule>
    <cfRule type="containsText" dxfId="215" priority="220" operator="containsText" text="中止,製作,夏休,冬休,その他">
      <formula>NOT(ISERROR(SEARCH("中止,製作,夏休,冬休,その他",G196)))</formula>
    </cfRule>
    <cfRule type="containsText" dxfId="214" priority="221" operator="containsText" text="中止">
      <formula>NOT(ISERROR(SEARCH("中止",G196)))</formula>
    </cfRule>
  </conditionalFormatting>
  <conditionalFormatting sqref="G203:AK203">
    <cfRule type="containsText" dxfId="213" priority="213" operator="containsText" text="日">
      <formula>NOT(ISERROR(SEARCH("日",G203)))</formula>
    </cfRule>
    <cfRule type="containsText" dxfId="212" priority="214" operator="containsText" text="土">
      <formula>NOT(ISERROR(SEARCH("土",G203)))</formula>
    </cfRule>
  </conditionalFormatting>
  <conditionalFormatting sqref="G203:AK203">
    <cfRule type="containsText" dxfId="211" priority="206" operator="containsText" text="その他">
      <formula>NOT(ISERROR(SEARCH("その他",G203)))</formula>
    </cfRule>
    <cfRule type="containsText" dxfId="210" priority="207" operator="containsText" text="冬休">
      <formula>NOT(ISERROR(SEARCH("冬休",G203)))</formula>
    </cfRule>
    <cfRule type="containsText" dxfId="209" priority="208" operator="containsText" text="夏休">
      <formula>NOT(ISERROR(SEARCH("夏休",G203)))</formula>
    </cfRule>
    <cfRule type="containsText" dxfId="208" priority="209" operator="containsText" text="製作">
      <formula>NOT(ISERROR(SEARCH("製作",G203)))</formula>
    </cfRule>
    <cfRule type="cellIs" dxfId="207" priority="210" operator="equal">
      <formula>"中止,製作"</formula>
    </cfRule>
    <cfRule type="containsText" dxfId="206" priority="211" operator="containsText" text="中止,製作,夏休,冬休,その他">
      <formula>NOT(ISERROR(SEARCH("中止,製作,夏休,冬休,その他",G203)))</formula>
    </cfRule>
    <cfRule type="containsText" dxfId="205" priority="212" operator="containsText" text="中止">
      <formula>NOT(ISERROR(SEARCH("中止",G203)))</formula>
    </cfRule>
  </conditionalFormatting>
  <conditionalFormatting sqref="G208:AK208">
    <cfRule type="containsText" dxfId="204" priority="204" operator="containsText" text="日">
      <formula>NOT(ISERROR(SEARCH("日",G208)))</formula>
    </cfRule>
    <cfRule type="containsText" dxfId="203" priority="205" operator="containsText" text="土">
      <formula>NOT(ISERROR(SEARCH("土",G208)))</formula>
    </cfRule>
  </conditionalFormatting>
  <conditionalFormatting sqref="G208:AK208">
    <cfRule type="containsText" dxfId="202" priority="197" operator="containsText" text="その他">
      <formula>NOT(ISERROR(SEARCH("その他",G208)))</formula>
    </cfRule>
    <cfRule type="containsText" dxfId="201" priority="198" operator="containsText" text="冬休">
      <formula>NOT(ISERROR(SEARCH("冬休",G208)))</formula>
    </cfRule>
    <cfRule type="containsText" dxfId="200" priority="199" operator="containsText" text="夏休">
      <formula>NOT(ISERROR(SEARCH("夏休",G208)))</formula>
    </cfRule>
    <cfRule type="containsText" dxfId="199" priority="200" operator="containsText" text="製作">
      <formula>NOT(ISERROR(SEARCH("製作",G208)))</formula>
    </cfRule>
    <cfRule type="cellIs" dxfId="198" priority="201" operator="equal">
      <formula>"中止,製作"</formula>
    </cfRule>
    <cfRule type="containsText" dxfId="197" priority="202" operator="containsText" text="中止,製作,夏休,冬休,その他">
      <formula>NOT(ISERROR(SEARCH("中止,製作,夏休,冬休,その他",G208)))</formula>
    </cfRule>
    <cfRule type="containsText" dxfId="196" priority="203" operator="containsText" text="中止">
      <formula>NOT(ISERROR(SEARCH("中止",G208)))</formula>
    </cfRule>
  </conditionalFormatting>
  <conditionalFormatting sqref="J199 M199:N199 AH199:AI199 G202:AK202 H201 K198:O198 R198:V198 Y198:AC198 AF198:AI198 O201:R201 W201:Y201 AK197:AK201 G197:H197 G200:H200 AD201:AI201 J200:AI200 J197:AI197 J201:M201">
    <cfRule type="containsText" dxfId="195" priority="192" operator="containsText" text="退">
      <formula>NOT(ISERROR(SEARCH("退",G197)))</formula>
    </cfRule>
    <cfRule type="containsText" dxfId="194" priority="193" operator="containsText" text="入">
      <formula>NOT(ISERROR(SEARCH("入",G197)))</formula>
    </cfRule>
    <cfRule type="containsText" dxfId="193" priority="194" operator="containsText" text="入,退">
      <formula>NOT(ISERROR(SEARCH("入,退",G197)))</formula>
    </cfRule>
    <cfRule type="containsText" dxfId="192" priority="195" operator="containsText" text="入,退">
      <formula>NOT(ISERROR(SEARCH("入,退",G197)))</formula>
    </cfRule>
    <cfRule type="cellIs" dxfId="191" priority="196" operator="equal">
      <formula>"休"</formula>
    </cfRule>
  </conditionalFormatting>
  <conditionalFormatting sqref="J199 M199:N199 AH199:AI199 G202:AK202 H201 K198:O198 R198:V198 Y198:AC198 AF198:AI198 O201:R201 W201:Y201 AK197:AK201 G197:H197 G200:H200 AD201:AI201 J200:AI200 J197:AI197 J201:M201">
    <cfRule type="containsText" dxfId="190" priority="191" operator="containsText" text="外">
      <formula>NOT(ISERROR(SEARCH("外",G197)))</formula>
    </cfRule>
  </conditionalFormatting>
  <conditionalFormatting sqref="J199 M199:N199 AH199:AI199 G202:AK202 H201 K198:O198 R198:V198 Y198:AC198 AF198:AI198 O201:R201 W201:Y201 AK197:AK201 G197:H197 G200:H200 AD201:AI201 J200:AI200 J197:AI197 J201:M201">
    <cfRule type="containsText" dxfId="189" priority="190" operator="containsText" text="－">
      <formula>NOT(ISERROR(SEARCH("－",G197)))</formula>
    </cfRule>
  </conditionalFormatting>
  <conditionalFormatting sqref="G204:AK207">
    <cfRule type="containsText" dxfId="188" priority="185" operator="containsText" text="退">
      <formula>NOT(ISERROR(SEARCH("退",G204)))</formula>
    </cfRule>
    <cfRule type="containsText" dxfId="187" priority="186" operator="containsText" text="入">
      <formula>NOT(ISERROR(SEARCH("入",G204)))</formula>
    </cfRule>
    <cfRule type="containsText" dxfId="186" priority="187" operator="containsText" text="入,退">
      <formula>NOT(ISERROR(SEARCH("入,退",G204)))</formula>
    </cfRule>
    <cfRule type="containsText" dxfId="185" priority="188" operator="containsText" text="入,退">
      <formula>NOT(ISERROR(SEARCH("入,退",G204)))</formula>
    </cfRule>
    <cfRule type="cellIs" dxfId="184" priority="189" operator="equal">
      <formula>"休"</formula>
    </cfRule>
  </conditionalFormatting>
  <conditionalFormatting sqref="G204:AK207">
    <cfRule type="containsText" dxfId="183" priority="184" operator="containsText" text="外">
      <formula>NOT(ISERROR(SEARCH("外",G204)))</formula>
    </cfRule>
  </conditionalFormatting>
  <conditionalFormatting sqref="G204:AK207">
    <cfRule type="containsText" dxfId="182" priority="183" operator="containsText" text="－">
      <formula>NOT(ISERROR(SEARCH("－",G204)))</formula>
    </cfRule>
  </conditionalFormatting>
  <conditionalFormatting sqref="G209:AK212">
    <cfRule type="containsText" dxfId="181" priority="178" operator="containsText" text="退">
      <formula>NOT(ISERROR(SEARCH("退",G209)))</formula>
    </cfRule>
    <cfRule type="containsText" dxfId="180" priority="179" operator="containsText" text="入">
      <formula>NOT(ISERROR(SEARCH("入",G209)))</formula>
    </cfRule>
    <cfRule type="containsText" dxfId="179" priority="180" operator="containsText" text="入,退">
      <formula>NOT(ISERROR(SEARCH("入,退",G209)))</formula>
    </cfRule>
    <cfRule type="containsText" dxfId="178" priority="181" operator="containsText" text="入,退">
      <formula>NOT(ISERROR(SEARCH("入,退",G209)))</formula>
    </cfRule>
    <cfRule type="cellIs" dxfId="177" priority="182" operator="equal">
      <formula>"休"</formula>
    </cfRule>
  </conditionalFormatting>
  <conditionalFormatting sqref="G209:AK212">
    <cfRule type="containsText" dxfId="176" priority="177" operator="containsText" text="外">
      <formula>NOT(ISERROR(SEARCH("外",G209)))</formula>
    </cfRule>
  </conditionalFormatting>
  <conditionalFormatting sqref="G209:AK212">
    <cfRule type="containsText" dxfId="175" priority="176" operator="containsText" text="－">
      <formula>NOT(ISERROR(SEARCH("－",G209)))</formula>
    </cfRule>
  </conditionalFormatting>
  <conditionalFormatting sqref="G198:H198">
    <cfRule type="containsText" dxfId="174" priority="171" operator="containsText" text="退">
      <formula>NOT(ISERROR(SEARCH("退",G198)))</formula>
    </cfRule>
    <cfRule type="containsText" dxfId="173" priority="172" operator="containsText" text="入">
      <formula>NOT(ISERROR(SEARCH("入",G198)))</formula>
    </cfRule>
    <cfRule type="containsText" dxfId="172" priority="173" operator="containsText" text="入,退">
      <formula>NOT(ISERROR(SEARCH("入,退",G198)))</formula>
    </cfRule>
    <cfRule type="containsText" dxfId="171" priority="174" operator="containsText" text="入,退">
      <formula>NOT(ISERROR(SEARCH("入,退",G198)))</formula>
    </cfRule>
    <cfRule type="cellIs" dxfId="170" priority="175" operator="equal">
      <formula>"休"</formula>
    </cfRule>
  </conditionalFormatting>
  <conditionalFormatting sqref="G198:H198">
    <cfRule type="containsText" dxfId="169" priority="170" operator="containsText" text="外">
      <formula>NOT(ISERROR(SEARCH("外",G198)))</formula>
    </cfRule>
  </conditionalFormatting>
  <conditionalFormatting sqref="G198:H198">
    <cfRule type="containsText" dxfId="168" priority="169" operator="containsText" text="－">
      <formula>NOT(ISERROR(SEARCH("－",G198)))</formula>
    </cfRule>
  </conditionalFormatting>
  <conditionalFormatting sqref="K199:L199">
    <cfRule type="containsText" dxfId="167" priority="164" operator="containsText" text="退">
      <formula>NOT(ISERROR(SEARCH("退",K199)))</formula>
    </cfRule>
    <cfRule type="containsText" dxfId="166" priority="165" operator="containsText" text="入">
      <formula>NOT(ISERROR(SEARCH("入",K199)))</formula>
    </cfRule>
    <cfRule type="containsText" dxfId="165" priority="166" operator="containsText" text="入,退">
      <formula>NOT(ISERROR(SEARCH("入,退",K199)))</formula>
    </cfRule>
    <cfRule type="containsText" dxfId="164" priority="167" operator="containsText" text="入,退">
      <formula>NOT(ISERROR(SEARCH("入,退",K199)))</formula>
    </cfRule>
    <cfRule type="cellIs" dxfId="163" priority="168" operator="equal">
      <formula>"休"</formula>
    </cfRule>
  </conditionalFormatting>
  <conditionalFormatting sqref="K199:L199">
    <cfRule type="containsText" dxfId="162" priority="163" operator="containsText" text="外">
      <formula>NOT(ISERROR(SEARCH("外",K199)))</formula>
    </cfRule>
  </conditionalFormatting>
  <conditionalFormatting sqref="K199:L199">
    <cfRule type="containsText" dxfId="161" priority="162" operator="containsText" text="－">
      <formula>NOT(ISERROR(SEARCH("－",K199)))</formula>
    </cfRule>
  </conditionalFormatting>
  <conditionalFormatting sqref="G201">
    <cfRule type="containsText" dxfId="160" priority="157" operator="containsText" text="退">
      <formula>NOT(ISERROR(SEARCH("退",G201)))</formula>
    </cfRule>
    <cfRule type="containsText" dxfId="159" priority="158" operator="containsText" text="入">
      <formula>NOT(ISERROR(SEARCH("入",G201)))</formula>
    </cfRule>
    <cfRule type="containsText" dxfId="158" priority="159" operator="containsText" text="入,退">
      <formula>NOT(ISERROR(SEARCH("入,退",G201)))</formula>
    </cfRule>
    <cfRule type="containsText" dxfId="157" priority="160" operator="containsText" text="入,退">
      <formula>NOT(ISERROR(SEARCH("入,退",G201)))</formula>
    </cfRule>
    <cfRule type="cellIs" dxfId="156" priority="161" operator="equal">
      <formula>"休"</formula>
    </cfRule>
  </conditionalFormatting>
  <conditionalFormatting sqref="G201">
    <cfRule type="containsText" dxfId="155" priority="156" operator="containsText" text="外">
      <formula>NOT(ISERROR(SEARCH("外",G201)))</formula>
    </cfRule>
  </conditionalFormatting>
  <conditionalFormatting sqref="G201">
    <cfRule type="containsText" dxfId="154" priority="155" operator="containsText" text="－">
      <formula>NOT(ISERROR(SEARCH("－",G201)))</formula>
    </cfRule>
  </conditionalFormatting>
  <conditionalFormatting sqref="N201">
    <cfRule type="containsText" dxfId="153" priority="150" operator="containsText" text="退">
      <formula>NOT(ISERROR(SEARCH("退",N201)))</formula>
    </cfRule>
    <cfRule type="containsText" dxfId="152" priority="151" operator="containsText" text="入">
      <formula>NOT(ISERROR(SEARCH("入",N201)))</formula>
    </cfRule>
    <cfRule type="containsText" dxfId="151" priority="152" operator="containsText" text="入,退">
      <formula>NOT(ISERROR(SEARCH("入,退",N201)))</formula>
    </cfRule>
    <cfRule type="containsText" dxfId="150" priority="153" operator="containsText" text="入,退">
      <formula>NOT(ISERROR(SEARCH("入,退",N201)))</formula>
    </cfRule>
    <cfRule type="cellIs" dxfId="149" priority="154" operator="equal">
      <formula>"休"</formula>
    </cfRule>
  </conditionalFormatting>
  <conditionalFormatting sqref="N201">
    <cfRule type="containsText" dxfId="148" priority="149" operator="containsText" text="外">
      <formula>NOT(ISERROR(SEARCH("外",N201)))</formula>
    </cfRule>
  </conditionalFormatting>
  <conditionalFormatting sqref="N201">
    <cfRule type="containsText" dxfId="147" priority="148" operator="containsText" text="－">
      <formula>NOT(ISERROR(SEARCH("－",N201)))</formula>
    </cfRule>
  </conditionalFormatting>
  <conditionalFormatting sqref="O199:P199">
    <cfRule type="containsText" dxfId="146" priority="143" operator="containsText" text="退">
      <formula>NOT(ISERROR(SEARCH("退",O199)))</formula>
    </cfRule>
    <cfRule type="containsText" dxfId="145" priority="144" operator="containsText" text="入">
      <formula>NOT(ISERROR(SEARCH("入",O199)))</formula>
    </cfRule>
    <cfRule type="containsText" dxfId="144" priority="145" operator="containsText" text="入,退">
      <formula>NOT(ISERROR(SEARCH("入,退",O199)))</formula>
    </cfRule>
    <cfRule type="containsText" dxfId="143" priority="146" operator="containsText" text="入,退">
      <formula>NOT(ISERROR(SEARCH("入,退",O199)))</formula>
    </cfRule>
    <cfRule type="cellIs" dxfId="142" priority="147" operator="equal">
      <formula>"休"</formula>
    </cfRule>
  </conditionalFormatting>
  <conditionalFormatting sqref="O199:P199">
    <cfRule type="containsText" dxfId="141" priority="142" operator="containsText" text="外">
      <formula>NOT(ISERROR(SEARCH("外",O199)))</formula>
    </cfRule>
  </conditionalFormatting>
  <conditionalFormatting sqref="O199:P199">
    <cfRule type="containsText" dxfId="140" priority="141" operator="containsText" text="－">
      <formula>NOT(ISERROR(SEARCH("－",O199)))</formula>
    </cfRule>
  </conditionalFormatting>
  <conditionalFormatting sqref="V199:W199">
    <cfRule type="containsText" dxfId="139" priority="136" operator="containsText" text="退">
      <formula>NOT(ISERROR(SEARCH("退",V199)))</formula>
    </cfRule>
    <cfRule type="containsText" dxfId="138" priority="137" operator="containsText" text="入">
      <formula>NOT(ISERROR(SEARCH("入",V199)))</formula>
    </cfRule>
    <cfRule type="containsText" dxfId="137" priority="138" operator="containsText" text="入,退">
      <formula>NOT(ISERROR(SEARCH("入,退",V199)))</formula>
    </cfRule>
    <cfRule type="containsText" dxfId="136" priority="139" operator="containsText" text="入,退">
      <formula>NOT(ISERROR(SEARCH("入,退",V199)))</formula>
    </cfRule>
    <cfRule type="cellIs" dxfId="135" priority="140" operator="equal">
      <formula>"休"</formula>
    </cfRule>
  </conditionalFormatting>
  <conditionalFormatting sqref="V199:W199">
    <cfRule type="containsText" dxfId="134" priority="135" operator="containsText" text="外">
      <formula>NOT(ISERROR(SEARCH("外",V199)))</formula>
    </cfRule>
  </conditionalFormatting>
  <conditionalFormatting sqref="V199:W199">
    <cfRule type="containsText" dxfId="133" priority="134" operator="containsText" text="－">
      <formula>NOT(ISERROR(SEARCH("－",V199)))</formula>
    </cfRule>
  </conditionalFormatting>
  <conditionalFormatting sqref="AF199:AG199">
    <cfRule type="containsText" dxfId="132" priority="129" operator="containsText" text="退">
      <formula>NOT(ISERROR(SEARCH("退",AF199)))</formula>
    </cfRule>
    <cfRule type="containsText" dxfId="131" priority="130" operator="containsText" text="入">
      <formula>NOT(ISERROR(SEARCH("入",AF199)))</formula>
    </cfRule>
    <cfRule type="containsText" dxfId="130" priority="131" operator="containsText" text="入,退">
      <formula>NOT(ISERROR(SEARCH("入,退",AF199)))</formula>
    </cfRule>
    <cfRule type="containsText" dxfId="129" priority="132" operator="containsText" text="入,退">
      <formula>NOT(ISERROR(SEARCH("入,退",AF199)))</formula>
    </cfRule>
    <cfRule type="cellIs" dxfId="128" priority="133" operator="equal">
      <formula>"休"</formula>
    </cfRule>
  </conditionalFormatting>
  <conditionalFormatting sqref="AF199:AG199">
    <cfRule type="containsText" dxfId="127" priority="128" operator="containsText" text="外">
      <formula>NOT(ISERROR(SEARCH("外",AF199)))</formula>
    </cfRule>
  </conditionalFormatting>
  <conditionalFormatting sqref="AF199:AG199">
    <cfRule type="containsText" dxfId="126" priority="127" operator="containsText" text="－">
      <formula>NOT(ISERROR(SEARCH("－",AF199)))</formula>
    </cfRule>
  </conditionalFormatting>
  <conditionalFormatting sqref="J198">
    <cfRule type="containsText" dxfId="125" priority="122" operator="containsText" text="退">
      <formula>NOT(ISERROR(SEARCH("退",J198)))</formula>
    </cfRule>
    <cfRule type="containsText" dxfId="124" priority="123" operator="containsText" text="入">
      <formula>NOT(ISERROR(SEARCH("入",J198)))</formula>
    </cfRule>
    <cfRule type="containsText" dxfId="123" priority="124" operator="containsText" text="入,退">
      <formula>NOT(ISERROR(SEARCH("入,退",J198)))</formula>
    </cfRule>
    <cfRule type="containsText" dxfId="122" priority="125" operator="containsText" text="入,退">
      <formula>NOT(ISERROR(SEARCH("入,退",J198)))</formula>
    </cfRule>
    <cfRule type="cellIs" dxfId="121" priority="126" operator="equal">
      <formula>"休"</formula>
    </cfRule>
  </conditionalFormatting>
  <conditionalFormatting sqref="J198">
    <cfRule type="containsText" dxfId="120" priority="121" operator="containsText" text="外">
      <formula>NOT(ISERROR(SEARCH("外",J198)))</formula>
    </cfRule>
  </conditionalFormatting>
  <conditionalFormatting sqref="J198">
    <cfRule type="containsText" dxfId="119" priority="120" operator="containsText" text="－">
      <formula>NOT(ISERROR(SEARCH("－",J198)))</formula>
    </cfRule>
  </conditionalFormatting>
  <conditionalFormatting sqref="P198:Q198">
    <cfRule type="containsText" dxfId="118" priority="115" operator="containsText" text="退">
      <formula>NOT(ISERROR(SEARCH("退",P198)))</formula>
    </cfRule>
    <cfRule type="containsText" dxfId="117" priority="116" operator="containsText" text="入">
      <formula>NOT(ISERROR(SEARCH("入",P198)))</formula>
    </cfRule>
    <cfRule type="containsText" dxfId="116" priority="117" operator="containsText" text="入,退">
      <formula>NOT(ISERROR(SEARCH("入,退",P198)))</formula>
    </cfRule>
    <cfRule type="containsText" dxfId="115" priority="118" operator="containsText" text="入,退">
      <formula>NOT(ISERROR(SEARCH("入,退",P198)))</formula>
    </cfRule>
    <cfRule type="cellIs" dxfId="114" priority="119" operator="equal">
      <formula>"休"</formula>
    </cfRule>
  </conditionalFormatting>
  <conditionalFormatting sqref="P198:Q198">
    <cfRule type="containsText" dxfId="113" priority="114" operator="containsText" text="外">
      <formula>NOT(ISERROR(SEARCH("外",P198)))</formula>
    </cfRule>
  </conditionalFormatting>
  <conditionalFormatting sqref="P198:Q198">
    <cfRule type="containsText" dxfId="112" priority="113" operator="containsText" text="－">
      <formula>NOT(ISERROR(SEARCH("－",P198)))</formula>
    </cfRule>
  </conditionalFormatting>
  <conditionalFormatting sqref="W198:X198">
    <cfRule type="containsText" dxfId="111" priority="108" operator="containsText" text="退">
      <formula>NOT(ISERROR(SEARCH("退",W198)))</formula>
    </cfRule>
    <cfRule type="containsText" dxfId="110" priority="109" operator="containsText" text="入">
      <formula>NOT(ISERROR(SEARCH("入",W198)))</formula>
    </cfRule>
    <cfRule type="containsText" dxfId="109" priority="110" operator="containsText" text="入,退">
      <formula>NOT(ISERROR(SEARCH("入,退",W198)))</formula>
    </cfRule>
    <cfRule type="containsText" dxfId="108" priority="111" operator="containsText" text="入,退">
      <formula>NOT(ISERROR(SEARCH("入,退",W198)))</formula>
    </cfRule>
    <cfRule type="cellIs" dxfId="107" priority="112" operator="equal">
      <formula>"休"</formula>
    </cfRule>
  </conditionalFormatting>
  <conditionalFormatting sqref="W198:X198">
    <cfRule type="containsText" dxfId="106" priority="107" operator="containsText" text="外">
      <formula>NOT(ISERROR(SEARCH("外",W198)))</formula>
    </cfRule>
  </conditionalFormatting>
  <conditionalFormatting sqref="W198:X198">
    <cfRule type="containsText" dxfId="105" priority="106" operator="containsText" text="－">
      <formula>NOT(ISERROR(SEARCH("－",W198)))</formula>
    </cfRule>
  </conditionalFormatting>
  <conditionalFormatting sqref="AD198:AE198">
    <cfRule type="containsText" dxfId="104" priority="101" operator="containsText" text="退">
      <formula>NOT(ISERROR(SEARCH("退",AD198)))</formula>
    </cfRule>
    <cfRule type="containsText" dxfId="103" priority="102" operator="containsText" text="入">
      <formula>NOT(ISERROR(SEARCH("入",AD198)))</formula>
    </cfRule>
    <cfRule type="containsText" dxfId="102" priority="103" operator="containsText" text="入,退">
      <formula>NOT(ISERROR(SEARCH("入,退",AD198)))</formula>
    </cfRule>
    <cfRule type="containsText" dxfId="101" priority="104" operator="containsText" text="入,退">
      <formula>NOT(ISERROR(SEARCH("入,退",AD198)))</formula>
    </cfRule>
    <cfRule type="cellIs" dxfId="100" priority="105" operator="equal">
      <formula>"休"</formula>
    </cfRule>
  </conditionalFormatting>
  <conditionalFormatting sqref="AD198:AE198">
    <cfRule type="containsText" dxfId="99" priority="100" operator="containsText" text="外">
      <formula>NOT(ISERROR(SEARCH("外",AD198)))</formula>
    </cfRule>
  </conditionalFormatting>
  <conditionalFormatting sqref="AD198:AE198">
    <cfRule type="containsText" dxfId="98" priority="99" operator="containsText" text="－">
      <formula>NOT(ISERROR(SEARCH("－",AD198)))</formula>
    </cfRule>
  </conditionalFormatting>
  <conditionalFormatting sqref="AC199:AE199">
    <cfRule type="containsText" dxfId="97" priority="94" operator="containsText" text="退">
      <formula>NOT(ISERROR(SEARCH("退",AC199)))</formula>
    </cfRule>
    <cfRule type="containsText" dxfId="96" priority="95" operator="containsText" text="入">
      <formula>NOT(ISERROR(SEARCH("入",AC199)))</formula>
    </cfRule>
    <cfRule type="containsText" dxfId="95" priority="96" operator="containsText" text="入,退">
      <formula>NOT(ISERROR(SEARCH("入,退",AC199)))</formula>
    </cfRule>
    <cfRule type="containsText" dxfId="94" priority="97" operator="containsText" text="入,退">
      <formula>NOT(ISERROR(SEARCH("入,退",AC199)))</formula>
    </cfRule>
    <cfRule type="cellIs" dxfId="93" priority="98" operator="equal">
      <formula>"休"</formula>
    </cfRule>
  </conditionalFormatting>
  <conditionalFormatting sqref="AC199:AE199">
    <cfRule type="containsText" dxfId="92" priority="93" operator="containsText" text="外">
      <formula>NOT(ISERROR(SEARCH("外",AC199)))</formula>
    </cfRule>
  </conditionalFormatting>
  <conditionalFormatting sqref="AC199:AE199">
    <cfRule type="containsText" dxfId="91" priority="92" operator="containsText" text="－">
      <formula>NOT(ISERROR(SEARCH("－",AC199)))</formula>
    </cfRule>
  </conditionalFormatting>
  <conditionalFormatting sqref="Q199 T199:U199">
    <cfRule type="containsText" dxfId="90" priority="87" operator="containsText" text="退">
      <formula>NOT(ISERROR(SEARCH("退",Q199)))</formula>
    </cfRule>
    <cfRule type="containsText" dxfId="89" priority="88" operator="containsText" text="入">
      <formula>NOT(ISERROR(SEARCH("入",Q199)))</formula>
    </cfRule>
    <cfRule type="containsText" dxfId="88" priority="89" operator="containsText" text="入,退">
      <formula>NOT(ISERROR(SEARCH("入,退",Q199)))</formula>
    </cfRule>
    <cfRule type="containsText" dxfId="87" priority="90" operator="containsText" text="入,退">
      <formula>NOT(ISERROR(SEARCH("入,退",Q199)))</formula>
    </cfRule>
    <cfRule type="cellIs" dxfId="86" priority="91" operator="equal">
      <formula>"休"</formula>
    </cfRule>
  </conditionalFormatting>
  <conditionalFormatting sqref="Q199 T199:U199">
    <cfRule type="containsText" dxfId="85" priority="86" operator="containsText" text="外">
      <formula>NOT(ISERROR(SEARCH("外",Q199)))</formula>
    </cfRule>
  </conditionalFormatting>
  <conditionalFormatting sqref="Q199 T199:U199">
    <cfRule type="containsText" dxfId="84" priority="85" operator="containsText" text="－">
      <formula>NOT(ISERROR(SEARCH("－",Q199)))</formula>
    </cfRule>
  </conditionalFormatting>
  <conditionalFormatting sqref="R199:S199">
    <cfRule type="containsText" dxfId="83" priority="80" operator="containsText" text="退">
      <formula>NOT(ISERROR(SEARCH("退",R199)))</formula>
    </cfRule>
    <cfRule type="containsText" dxfId="82" priority="81" operator="containsText" text="入">
      <formula>NOT(ISERROR(SEARCH("入",R199)))</formula>
    </cfRule>
    <cfRule type="containsText" dxfId="81" priority="82" operator="containsText" text="入,退">
      <formula>NOT(ISERROR(SEARCH("入,退",R199)))</formula>
    </cfRule>
    <cfRule type="containsText" dxfId="80" priority="83" operator="containsText" text="入,退">
      <formula>NOT(ISERROR(SEARCH("入,退",R199)))</formula>
    </cfRule>
    <cfRule type="cellIs" dxfId="79" priority="84" operator="equal">
      <formula>"休"</formula>
    </cfRule>
  </conditionalFormatting>
  <conditionalFormatting sqref="R199:S199">
    <cfRule type="containsText" dxfId="78" priority="79" operator="containsText" text="外">
      <formula>NOT(ISERROR(SEARCH("外",R199)))</formula>
    </cfRule>
  </conditionalFormatting>
  <conditionalFormatting sqref="R199:S199">
    <cfRule type="containsText" dxfId="77" priority="78" operator="containsText" text="－">
      <formula>NOT(ISERROR(SEARCH("－",R199)))</formula>
    </cfRule>
  </conditionalFormatting>
  <conditionalFormatting sqref="X199 AA199:AB199">
    <cfRule type="containsText" dxfId="76" priority="73" operator="containsText" text="退">
      <formula>NOT(ISERROR(SEARCH("退",X199)))</formula>
    </cfRule>
    <cfRule type="containsText" dxfId="75" priority="74" operator="containsText" text="入">
      <formula>NOT(ISERROR(SEARCH("入",X199)))</formula>
    </cfRule>
    <cfRule type="containsText" dxfId="74" priority="75" operator="containsText" text="入,退">
      <formula>NOT(ISERROR(SEARCH("入,退",X199)))</formula>
    </cfRule>
    <cfRule type="containsText" dxfId="73" priority="76" operator="containsText" text="入,退">
      <formula>NOT(ISERROR(SEARCH("入,退",X199)))</formula>
    </cfRule>
    <cfRule type="cellIs" dxfId="72" priority="77" operator="equal">
      <formula>"休"</formula>
    </cfRule>
  </conditionalFormatting>
  <conditionalFormatting sqref="X199 AA199:AB199">
    <cfRule type="containsText" dxfId="71" priority="72" operator="containsText" text="外">
      <formula>NOT(ISERROR(SEARCH("外",X199)))</formula>
    </cfRule>
  </conditionalFormatting>
  <conditionalFormatting sqref="X199 AA199:AB199">
    <cfRule type="containsText" dxfId="70" priority="71" operator="containsText" text="－">
      <formula>NOT(ISERROR(SEARCH("－",X199)))</formula>
    </cfRule>
  </conditionalFormatting>
  <conditionalFormatting sqref="Y199:Z199">
    <cfRule type="containsText" dxfId="69" priority="66" operator="containsText" text="退">
      <formula>NOT(ISERROR(SEARCH("退",Y199)))</formula>
    </cfRule>
    <cfRule type="containsText" dxfId="68" priority="67" operator="containsText" text="入">
      <formula>NOT(ISERROR(SEARCH("入",Y199)))</formula>
    </cfRule>
    <cfRule type="containsText" dxfId="67" priority="68" operator="containsText" text="入,退">
      <formula>NOT(ISERROR(SEARCH("入,退",Y199)))</formula>
    </cfRule>
    <cfRule type="containsText" dxfId="66" priority="69" operator="containsText" text="入,退">
      <formula>NOT(ISERROR(SEARCH("入,退",Y199)))</formula>
    </cfRule>
    <cfRule type="cellIs" dxfId="65" priority="70" operator="equal">
      <formula>"休"</formula>
    </cfRule>
  </conditionalFormatting>
  <conditionalFormatting sqref="Y199:Z199">
    <cfRule type="containsText" dxfId="64" priority="65" operator="containsText" text="外">
      <formula>NOT(ISERROR(SEARCH("外",Y199)))</formula>
    </cfRule>
  </conditionalFormatting>
  <conditionalFormatting sqref="Y199:Z199">
    <cfRule type="containsText" dxfId="63" priority="64" operator="containsText" text="－">
      <formula>NOT(ISERROR(SEARCH("－",Y199)))</formula>
    </cfRule>
  </conditionalFormatting>
  <conditionalFormatting sqref="AJ197:AJ201">
    <cfRule type="containsText" dxfId="62" priority="59" operator="containsText" text="退">
      <formula>NOT(ISERROR(SEARCH("退",AJ197)))</formula>
    </cfRule>
    <cfRule type="containsText" dxfId="61" priority="60" operator="containsText" text="入">
      <formula>NOT(ISERROR(SEARCH("入",AJ197)))</formula>
    </cfRule>
    <cfRule type="containsText" dxfId="60" priority="61" operator="containsText" text="入,退">
      <formula>NOT(ISERROR(SEARCH("入,退",AJ197)))</formula>
    </cfRule>
    <cfRule type="containsText" dxfId="59" priority="62" operator="containsText" text="入,退">
      <formula>NOT(ISERROR(SEARCH("入,退",AJ197)))</formula>
    </cfRule>
    <cfRule type="cellIs" dxfId="58" priority="63" operator="equal">
      <formula>"休"</formula>
    </cfRule>
  </conditionalFormatting>
  <conditionalFormatting sqref="AJ197:AJ201">
    <cfRule type="containsText" dxfId="57" priority="58" operator="containsText" text="外">
      <formula>NOT(ISERROR(SEARCH("外",AJ197)))</formula>
    </cfRule>
  </conditionalFormatting>
  <conditionalFormatting sqref="AJ197:AJ201">
    <cfRule type="containsText" dxfId="56" priority="57" operator="containsText" text="－">
      <formula>NOT(ISERROR(SEARCH("－",AJ197)))</formula>
    </cfRule>
  </conditionalFormatting>
  <conditionalFormatting sqref="S201:T201 V201">
    <cfRule type="containsText" dxfId="55" priority="52" operator="containsText" text="退">
      <formula>NOT(ISERROR(SEARCH("退",S201)))</formula>
    </cfRule>
    <cfRule type="containsText" dxfId="54" priority="53" operator="containsText" text="入">
      <formula>NOT(ISERROR(SEARCH("入",S201)))</formula>
    </cfRule>
    <cfRule type="containsText" dxfId="53" priority="54" operator="containsText" text="入,退">
      <formula>NOT(ISERROR(SEARCH("入,退",S201)))</formula>
    </cfRule>
    <cfRule type="containsText" dxfId="52" priority="55" operator="containsText" text="入,退">
      <formula>NOT(ISERROR(SEARCH("入,退",S201)))</formula>
    </cfRule>
    <cfRule type="cellIs" dxfId="51" priority="56" operator="equal">
      <formula>"休"</formula>
    </cfRule>
  </conditionalFormatting>
  <conditionalFormatting sqref="S201:T201 V201">
    <cfRule type="containsText" dxfId="50" priority="51" operator="containsText" text="外">
      <formula>NOT(ISERROR(SEARCH("外",S201)))</formula>
    </cfRule>
  </conditionalFormatting>
  <conditionalFormatting sqref="S201:T201 V201">
    <cfRule type="containsText" dxfId="49" priority="50" operator="containsText" text="－">
      <formula>NOT(ISERROR(SEARCH("－",S201)))</formula>
    </cfRule>
  </conditionalFormatting>
  <conditionalFormatting sqref="U201">
    <cfRule type="containsText" dxfId="48" priority="45" operator="containsText" text="退">
      <formula>NOT(ISERROR(SEARCH("退",U201)))</formula>
    </cfRule>
    <cfRule type="containsText" dxfId="47" priority="46" operator="containsText" text="入">
      <formula>NOT(ISERROR(SEARCH("入",U201)))</formula>
    </cfRule>
    <cfRule type="containsText" dxfId="46" priority="47" operator="containsText" text="入,退">
      <formula>NOT(ISERROR(SEARCH("入,退",U201)))</formula>
    </cfRule>
    <cfRule type="containsText" dxfId="45" priority="48" operator="containsText" text="入,退">
      <formula>NOT(ISERROR(SEARCH("入,退",U201)))</formula>
    </cfRule>
    <cfRule type="cellIs" dxfId="44" priority="49" operator="equal">
      <formula>"休"</formula>
    </cfRule>
  </conditionalFormatting>
  <conditionalFormatting sqref="U201">
    <cfRule type="containsText" dxfId="43" priority="44" operator="containsText" text="外">
      <formula>NOT(ISERROR(SEARCH("外",U201)))</formula>
    </cfRule>
  </conditionalFormatting>
  <conditionalFormatting sqref="U201">
    <cfRule type="containsText" dxfId="42" priority="43" operator="containsText" text="－">
      <formula>NOT(ISERROR(SEARCH("－",U201)))</formula>
    </cfRule>
  </conditionalFormatting>
  <conditionalFormatting sqref="Z201:AA201 AC201">
    <cfRule type="containsText" dxfId="41" priority="38" operator="containsText" text="退">
      <formula>NOT(ISERROR(SEARCH("退",Z201)))</formula>
    </cfRule>
    <cfRule type="containsText" dxfId="40" priority="39" operator="containsText" text="入">
      <formula>NOT(ISERROR(SEARCH("入",Z201)))</formula>
    </cfRule>
    <cfRule type="containsText" dxfId="39" priority="40" operator="containsText" text="入,退">
      <formula>NOT(ISERROR(SEARCH("入,退",Z201)))</formula>
    </cfRule>
    <cfRule type="containsText" dxfId="38" priority="41" operator="containsText" text="入,退">
      <formula>NOT(ISERROR(SEARCH("入,退",Z201)))</formula>
    </cfRule>
    <cfRule type="cellIs" dxfId="37" priority="42" operator="equal">
      <formula>"休"</formula>
    </cfRule>
  </conditionalFormatting>
  <conditionalFormatting sqref="Z201:AA201 AC201">
    <cfRule type="containsText" dxfId="36" priority="37" operator="containsText" text="外">
      <formula>NOT(ISERROR(SEARCH("外",Z201)))</formula>
    </cfRule>
  </conditionalFormatting>
  <conditionalFormatting sqref="Z201:AA201 AC201">
    <cfRule type="containsText" dxfId="35" priority="36" operator="containsText" text="－">
      <formula>NOT(ISERROR(SEARCH("－",Z201)))</formula>
    </cfRule>
  </conditionalFormatting>
  <conditionalFormatting sqref="AB201">
    <cfRule type="containsText" dxfId="34" priority="31" operator="containsText" text="退">
      <formula>NOT(ISERROR(SEARCH("退",AB201)))</formula>
    </cfRule>
    <cfRule type="containsText" dxfId="33" priority="32" operator="containsText" text="入">
      <formula>NOT(ISERROR(SEARCH("入",AB201)))</formula>
    </cfRule>
    <cfRule type="containsText" dxfId="32" priority="33" operator="containsText" text="入,退">
      <formula>NOT(ISERROR(SEARCH("入,退",AB201)))</formula>
    </cfRule>
    <cfRule type="containsText" dxfId="31" priority="34" operator="containsText" text="入,退">
      <formula>NOT(ISERROR(SEARCH("入,退",AB201)))</formula>
    </cfRule>
    <cfRule type="cellIs" dxfId="30" priority="35" operator="equal">
      <formula>"休"</formula>
    </cfRule>
  </conditionalFormatting>
  <conditionalFormatting sqref="AB201">
    <cfRule type="containsText" dxfId="29" priority="30" operator="containsText" text="外">
      <formula>NOT(ISERROR(SEARCH("外",AB201)))</formula>
    </cfRule>
  </conditionalFormatting>
  <conditionalFormatting sqref="AB201">
    <cfRule type="containsText" dxfId="28" priority="29" operator="containsText" text="－">
      <formula>NOT(ISERROR(SEARCH("－",AB201)))</formula>
    </cfRule>
  </conditionalFormatting>
  <conditionalFormatting sqref="G199:H199">
    <cfRule type="containsText" dxfId="27" priority="24" operator="containsText" text="退">
      <formula>NOT(ISERROR(SEARCH("退",G199)))</formula>
    </cfRule>
    <cfRule type="containsText" dxfId="26" priority="25" operator="containsText" text="入">
      <formula>NOT(ISERROR(SEARCH("入",G199)))</formula>
    </cfRule>
    <cfRule type="containsText" dxfId="25" priority="26" operator="containsText" text="入,退">
      <formula>NOT(ISERROR(SEARCH("入,退",G199)))</formula>
    </cfRule>
    <cfRule type="containsText" dxfId="24" priority="27" operator="containsText" text="入,退">
      <formula>NOT(ISERROR(SEARCH("入,退",G199)))</formula>
    </cfRule>
    <cfRule type="cellIs" dxfId="23" priority="28" operator="equal">
      <formula>"休"</formula>
    </cfRule>
  </conditionalFormatting>
  <conditionalFormatting sqref="G199:H199">
    <cfRule type="containsText" dxfId="22" priority="23" operator="containsText" text="外">
      <formula>NOT(ISERROR(SEARCH("外",G199)))</formula>
    </cfRule>
  </conditionalFormatting>
  <conditionalFormatting sqref="G199:H199">
    <cfRule type="containsText" dxfId="21" priority="22" operator="containsText" text="－">
      <formula>NOT(ISERROR(SEARCH("－",G199)))</formula>
    </cfRule>
  </conditionalFormatting>
  <conditionalFormatting sqref="I197 I200:I201">
    <cfRule type="containsText" dxfId="20" priority="17" operator="containsText" text="退">
      <formula>NOT(ISERROR(SEARCH("退",I197)))</formula>
    </cfRule>
    <cfRule type="containsText" dxfId="19" priority="18" operator="containsText" text="入">
      <formula>NOT(ISERROR(SEARCH("入",I197)))</formula>
    </cfRule>
    <cfRule type="containsText" dxfId="18" priority="19" operator="containsText" text="入,退">
      <formula>NOT(ISERROR(SEARCH("入,退",I197)))</formula>
    </cfRule>
    <cfRule type="containsText" dxfId="17" priority="20" operator="containsText" text="入,退">
      <formula>NOT(ISERROR(SEARCH("入,退",I197)))</formula>
    </cfRule>
    <cfRule type="cellIs" dxfId="16" priority="21" operator="equal">
      <formula>"休"</formula>
    </cfRule>
  </conditionalFormatting>
  <conditionalFormatting sqref="I197 I200:I201">
    <cfRule type="containsText" dxfId="15" priority="16" operator="containsText" text="外">
      <formula>NOT(ISERROR(SEARCH("外",I197)))</formula>
    </cfRule>
  </conditionalFormatting>
  <conditionalFormatting sqref="I197 I200:I201">
    <cfRule type="containsText" dxfId="14" priority="15" operator="containsText" text="－">
      <formula>NOT(ISERROR(SEARCH("－",I197)))</formula>
    </cfRule>
  </conditionalFormatting>
  <conditionalFormatting sqref="I198">
    <cfRule type="containsText" dxfId="13" priority="10" operator="containsText" text="退">
      <formula>NOT(ISERROR(SEARCH("退",I198)))</formula>
    </cfRule>
    <cfRule type="containsText" dxfId="12" priority="11" operator="containsText" text="入">
      <formula>NOT(ISERROR(SEARCH("入",I198)))</formula>
    </cfRule>
    <cfRule type="containsText" dxfId="11" priority="12" operator="containsText" text="入,退">
      <formula>NOT(ISERROR(SEARCH("入,退",I198)))</formula>
    </cfRule>
    <cfRule type="containsText" dxfId="10" priority="13" operator="containsText" text="入,退">
      <formula>NOT(ISERROR(SEARCH("入,退",I198)))</formula>
    </cfRule>
    <cfRule type="cellIs" dxfId="9" priority="14" operator="equal">
      <formula>"休"</formula>
    </cfRule>
  </conditionalFormatting>
  <conditionalFormatting sqref="I198">
    <cfRule type="containsText" dxfId="8" priority="9" operator="containsText" text="外">
      <formula>NOT(ISERROR(SEARCH("外",I198)))</formula>
    </cfRule>
  </conditionalFormatting>
  <conditionalFormatting sqref="I198">
    <cfRule type="containsText" dxfId="7" priority="8" operator="containsText" text="－">
      <formula>NOT(ISERROR(SEARCH("－",I198)))</formula>
    </cfRule>
  </conditionalFormatting>
  <conditionalFormatting sqref="I199">
    <cfRule type="containsText" dxfId="6" priority="3" operator="containsText" text="退">
      <formula>NOT(ISERROR(SEARCH("退",I199)))</formula>
    </cfRule>
    <cfRule type="containsText" dxfId="5" priority="4" operator="containsText" text="入">
      <formula>NOT(ISERROR(SEARCH("入",I199)))</formula>
    </cfRule>
    <cfRule type="containsText" dxfId="4" priority="5" operator="containsText" text="入,退">
      <formula>NOT(ISERROR(SEARCH("入,退",I199)))</formula>
    </cfRule>
    <cfRule type="containsText" dxfId="3" priority="6" operator="containsText" text="入,退">
      <formula>NOT(ISERROR(SEARCH("入,退",I199)))</formula>
    </cfRule>
    <cfRule type="cellIs" dxfId="2" priority="7" operator="equal">
      <formula>"休"</formula>
    </cfRule>
  </conditionalFormatting>
  <conditionalFormatting sqref="I199">
    <cfRule type="containsText" dxfId="1" priority="2" operator="containsText" text="外">
      <formula>NOT(ISERROR(SEARCH("外",I199)))</formula>
    </cfRule>
  </conditionalFormatting>
  <conditionalFormatting sqref="I199">
    <cfRule type="containsText" dxfId="0" priority="1" operator="containsText" text="－">
      <formula>NOT(ISERROR(SEARCH("－",I199)))</formula>
    </cfRule>
  </conditionalFormatting>
  <dataValidations count="3">
    <dataValidation type="list" allowBlank="1" showInputMessage="1" showErrorMessage="1" sqref="AN4 P5">
      <formula1>"計  画,実  績"</formula1>
    </dataValidation>
    <dataValidation type="list" allowBlank="1" showInputMessage="1" showErrorMessage="1" sqref="G40:AK40 Q528 G491:AK491 G496:AK496 G484:AK484 G28:AK28 G52:AK52 G35:AK35 G107:AK107 G76:AK76 G83:AK83 L528 G59:AK59 G64:AK64 G112:AK112 G100:AK100 G88:AK88 G131:AK131 G136:AK136 G124:AK124 G155:AK155 G160:AK160 G148:AK148 G179:AK179 G184:AK184 G172:AK172 G227:AK227 G232:AK232 G220:AK220 G251:AK251 G256:AK256 G244:AK244 G275:AK275 G280:AK280 G268:AK268 G299:AK299 G304:AK304 G292:AK292 G323:AK323 G328:AK328 G316:AK316 G347:AK347 G352:AK352 G340:AK340 G371:AK371 G376:AK376 G364:AK364 G395:AK395 G400:AK400 G388:AK388 G419:AK419 G424:AK424 G412:AK412 G443:AK443 G448:AK448 G436:AK436 G467:AK467 G472:AK472 G460:AK460 G515:AK515 G520:AK520 G508:AK508 AA528 G528 V528 G203:AK203 G208:AK208 G196:AK196">
      <formula1>"　,中止,製作,夏休,冬休,その他"</formula1>
    </dataValidation>
    <dataValidation type="list" allowBlank="1" showInputMessage="1" showErrorMessage="1" sqref="G300:AK303 G293:AK298 G492:AK495 G485:AK490 G497:AK501 G305:AK310 G372:AK375 G521:AK524 G468:AK471 G461:AK466 G36:AK39 G365:AK370 G473:AK477 G60:AK63 G324:AK327 G444:AK447 G77:AK82 G108:AK111 G101:AK106 G437:AK442 G449:AK453 G125:AK130 G156:AK159 G137:AK142 G317:AK322 G329:AK334 G149:AK154 G173:AK178 G161:AK166 G420:AK423 G413:AK418 G185:AK190 G204:AK207 G180:AK183 G353:AK358 G425:AK429 G228:AK231 G221:AK226 G233:AK237 G281:AK285 G396:AK399 G252:AK255 G245:AK250 G257:AK262 G389:AK394 G401:AK405 G276:AK279 G269:AK274 G113:AK117 G348:AK351 G341:AK346 G516:AK519 G509:AK514 G377:AK381 G530 AA530 AF530 L530 Q530 V530 G41:AK45 G89:AK93 G53:AK58 G84:AK87 G209:AK214 G65:AK69 G132:AK135 G197:AK202 G29:AK34">
      <formula1>"　,入,休,退,外,－"</formula1>
    </dataValidation>
  </dataValidations>
  <hyperlinks>
    <hyperlink ref="A1:A2" location="表紙１!A1" display="表紙１へ戻る"/>
    <hyperlink ref="A1:A3" location="表紙!A1" display="表紙へ戻る"/>
  </hyperlinks>
  <pageMargins left="0.51181102362204722" right="0.11811023622047245" top="0.55118110236220474" bottom="0.35433070866141736" header="0.31496062992125984" footer="0.31496062992125984"/>
  <pageSetup paperSize="9" scale="51" fitToHeight="0" orientation="portrait" r:id="rId1"/>
  <rowBreaks count="5" manualBreakCount="5">
    <brk id="118" min="1" max="41" man="1"/>
    <brk id="215" min="1" max="41" man="1"/>
    <brk id="311" min="1" max="41" man="1"/>
    <brk id="407" min="1" max="41" man="1"/>
    <brk id="502" min="1" max="41"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R40"/>
  <sheetViews>
    <sheetView workbookViewId="0">
      <selection sqref="A1:A3"/>
    </sheetView>
  </sheetViews>
  <sheetFormatPr defaultColWidth="9" defaultRowHeight="17.100000000000001" customHeight="1"/>
  <cols>
    <col min="1" max="1" width="10.625" style="248" bestFit="1" customWidth="1"/>
    <col min="2" max="2" width="0.875" style="248" customWidth="1"/>
    <col min="3" max="3" width="4.75" style="248" customWidth="1"/>
    <col min="4" max="4" width="18.375" style="265" customWidth="1"/>
    <col min="5" max="5" width="7" style="265" customWidth="1"/>
    <col min="6" max="6" width="5.625" style="265" customWidth="1"/>
    <col min="7" max="8" width="6.625" style="248" customWidth="1"/>
    <col min="9" max="9" width="7.625" style="248" customWidth="1"/>
    <col min="10" max="10" width="6.75" style="248" customWidth="1"/>
    <col min="11" max="11" width="6.5" style="248" customWidth="1"/>
    <col min="12" max="12" width="7.625" style="248" customWidth="1"/>
    <col min="13" max="13" width="5.125" style="248" customWidth="1"/>
    <col min="14" max="14" width="0.625" style="265" customWidth="1"/>
    <col min="15" max="15" width="8.625" style="248" customWidth="1"/>
    <col min="16" max="17" width="6.625" style="248" customWidth="1"/>
    <col min="18" max="18" width="19" style="248" bestFit="1" customWidth="1"/>
    <col min="19" max="16384" width="9" style="248"/>
  </cols>
  <sheetData>
    <row r="1" spans="1:15" ht="17.100000000000001" customHeight="1">
      <c r="A1" s="1942" t="s">
        <v>755</v>
      </c>
      <c r="B1" s="4"/>
      <c r="C1" s="295"/>
      <c r="D1" s="244"/>
      <c r="E1" s="4260" t="s">
        <v>255</v>
      </c>
      <c r="F1" s="4260"/>
      <c r="G1" s="4260" t="s">
        <v>614</v>
      </c>
      <c r="H1" s="4260"/>
      <c r="I1" s="4260"/>
      <c r="J1" s="4260" t="s">
        <v>413</v>
      </c>
      <c r="K1" s="4260"/>
      <c r="L1" s="4260" t="s">
        <v>414</v>
      </c>
      <c r="M1" s="4260"/>
      <c r="N1" s="4260"/>
    </row>
    <row r="2" spans="1:15" ht="26.25" customHeight="1">
      <c r="A2" s="1942"/>
      <c r="B2" s="4"/>
      <c r="C2" s="295"/>
      <c r="D2" s="244"/>
      <c r="E2" s="4260"/>
      <c r="F2" s="4260"/>
      <c r="G2" s="4260"/>
      <c r="H2" s="4260"/>
      <c r="I2" s="4260"/>
      <c r="J2" s="4260"/>
      <c r="K2" s="4260"/>
      <c r="L2" s="4260"/>
      <c r="M2" s="4260"/>
      <c r="N2" s="4260"/>
    </row>
    <row r="3" spans="1:15" ht="26.25" customHeight="1">
      <c r="A3" s="1942"/>
      <c r="B3" s="4"/>
      <c r="C3" s="295"/>
      <c r="D3" s="244"/>
      <c r="E3" s="4260"/>
      <c r="F3" s="4260"/>
      <c r="G3" s="4260"/>
      <c r="H3" s="4260"/>
      <c r="I3" s="4260"/>
      <c r="J3" s="4260"/>
      <c r="K3" s="4260"/>
      <c r="L3" s="4260"/>
      <c r="M3" s="4260"/>
      <c r="N3" s="4260"/>
    </row>
    <row r="4" spans="1:15" ht="27.75" customHeight="1">
      <c r="B4" s="4"/>
      <c r="C4" s="4"/>
      <c r="D4" s="295"/>
      <c r="E4" s="295"/>
      <c r="F4" s="295"/>
      <c r="G4" s="4"/>
      <c r="H4" s="4"/>
      <c r="I4" s="4"/>
      <c r="J4" s="4"/>
      <c r="K4" s="4"/>
      <c r="L4" s="4"/>
      <c r="M4" s="4"/>
      <c r="N4" s="295"/>
    </row>
    <row r="5" spans="1:15" s="263" customFormat="1" ht="27.75" customHeight="1">
      <c r="A5" s="3812"/>
      <c r="B5" s="4130" t="s">
        <v>208</v>
      </c>
      <c r="C5" s="4130"/>
      <c r="D5" s="4130"/>
      <c r="E5" s="4130"/>
      <c r="F5" s="4130"/>
      <c r="G5" s="4130"/>
      <c r="H5" s="4130"/>
      <c r="I5" s="4130"/>
      <c r="J5" s="4130"/>
      <c r="K5" s="4130"/>
      <c r="L5" s="4130"/>
      <c r="M5" s="4130"/>
      <c r="N5" s="4130"/>
      <c r="O5" s="524"/>
    </row>
    <row r="6" spans="1:15" s="263" customFormat="1" ht="18" customHeight="1">
      <c r="A6" s="3812"/>
      <c r="B6" s="105"/>
      <c r="C6" s="105"/>
      <c r="D6" s="105"/>
      <c r="E6" s="105"/>
      <c r="F6" s="105"/>
      <c r="G6" s="105"/>
      <c r="H6" s="105"/>
      <c r="I6" s="2312"/>
      <c r="J6" s="2312"/>
      <c r="K6" s="2312"/>
      <c r="L6" s="2312"/>
      <c r="M6" s="2312"/>
      <c r="N6" s="105"/>
    </row>
    <row r="7" spans="1:15" s="263" customFormat="1" ht="19.149999999999999" customHeight="1">
      <c r="B7" s="105"/>
      <c r="C7" s="105"/>
      <c r="D7" s="105"/>
      <c r="E7" s="105"/>
      <c r="F7" s="105"/>
      <c r="G7" s="105"/>
      <c r="H7" s="105"/>
      <c r="I7" s="4270" t="s">
        <v>1177</v>
      </c>
      <c r="J7" s="4270"/>
      <c r="K7" s="4270"/>
      <c r="L7" s="4270"/>
      <c r="M7" s="4270"/>
      <c r="N7" s="105"/>
    </row>
    <row r="8" spans="1:15" s="263" customFormat="1" ht="16.149999999999999" customHeight="1">
      <c r="B8" s="2405" t="s">
        <v>183</v>
      </c>
      <c r="C8" s="2405"/>
      <c r="D8" s="2405"/>
      <c r="E8" s="105"/>
      <c r="F8" s="105"/>
      <c r="G8" s="105"/>
      <c r="H8" s="105"/>
      <c r="I8" s="105"/>
      <c r="J8" s="105"/>
      <c r="K8" s="105"/>
      <c r="L8" s="105"/>
      <c r="M8" s="105"/>
      <c r="N8" s="105"/>
    </row>
    <row r="9" spans="1:15" s="263" customFormat="1" ht="20.45" customHeight="1">
      <c r="B9" s="1176"/>
      <c r="C9" s="2415"/>
      <c r="D9" s="2415"/>
      <c r="E9" s="105" t="s">
        <v>162</v>
      </c>
      <c r="F9" s="105"/>
      <c r="G9" s="105"/>
      <c r="H9" s="105"/>
      <c r="I9" s="105"/>
      <c r="J9" s="105"/>
      <c r="K9" s="105"/>
      <c r="L9" s="105"/>
      <c r="M9" s="105"/>
      <c r="N9" s="105"/>
    </row>
    <row r="10" spans="1:15" s="263" customFormat="1" ht="17.45" customHeight="1">
      <c r="B10" s="105"/>
      <c r="C10" s="105"/>
      <c r="D10" s="105"/>
      <c r="E10" s="105"/>
      <c r="F10" s="105"/>
      <c r="G10" s="105"/>
      <c r="H10" s="105"/>
      <c r="I10" s="105"/>
      <c r="J10" s="105"/>
      <c r="K10" s="105"/>
      <c r="L10" s="105"/>
      <c r="M10" s="105"/>
      <c r="N10" s="105"/>
    </row>
    <row r="11" spans="1:15" s="263" customFormat="1" ht="17.45" customHeight="1">
      <c r="B11" s="105"/>
      <c r="C11" s="105"/>
      <c r="D11" s="105"/>
      <c r="E11" s="105"/>
      <c r="F11" s="105"/>
      <c r="G11" s="105" t="s">
        <v>1380</v>
      </c>
      <c r="H11" s="4126" t="s">
        <v>205</v>
      </c>
      <c r="I11" s="4126"/>
      <c r="J11" s="4141">
        <f>入力シート!$D$22</f>
        <v>0</v>
      </c>
      <c r="K11" s="4141"/>
      <c r="L11" s="4141"/>
      <c r="M11" s="4141"/>
      <c r="N11" s="105"/>
    </row>
    <row r="12" spans="1:15" s="263" customFormat="1" ht="17.45" customHeight="1">
      <c r="B12" s="105"/>
      <c r="C12" s="105"/>
      <c r="D12" s="105"/>
      <c r="E12" s="105"/>
      <c r="F12" s="105"/>
      <c r="G12" s="105"/>
      <c r="H12" s="4126" t="s">
        <v>206</v>
      </c>
      <c r="I12" s="4126"/>
      <c r="J12" s="4141">
        <f>入力シート!$D$23</f>
        <v>0</v>
      </c>
      <c r="K12" s="4141"/>
      <c r="L12" s="4141"/>
      <c r="M12" s="4141"/>
      <c r="N12" s="105"/>
    </row>
    <row r="13" spans="1:15" s="263" customFormat="1" ht="18.600000000000001" customHeight="1">
      <c r="B13" s="105"/>
      <c r="C13" s="105"/>
      <c r="D13" s="105"/>
      <c r="E13" s="105"/>
      <c r="F13" s="105"/>
      <c r="G13" s="105"/>
      <c r="H13" s="4126" t="s">
        <v>207</v>
      </c>
      <c r="I13" s="4126"/>
      <c r="J13" s="4268">
        <f>入力シート!$D$25</f>
        <v>0</v>
      </c>
      <c r="K13" s="4268"/>
      <c r="L13" s="4268"/>
      <c r="M13" s="105"/>
      <c r="N13" s="105"/>
    </row>
    <row r="14" spans="1:15" s="263" customFormat="1" ht="18" customHeight="1">
      <c r="B14" s="105"/>
      <c r="C14" s="105"/>
      <c r="D14" s="105"/>
      <c r="E14" s="105"/>
      <c r="F14" s="105"/>
      <c r="G14" s="105"/>
      <c r="H14" s="105"/>
      <c r="I14" s="105"/>
      <c r="J14" s="105"/>
      <c r="K14" s="105"/>
      <c r="L14" s="105"/>
      <c r="M14" s="105"/>
      <c r="N14" s="105"/>
    </row>
    <row r="15" spans="1:15" s="263" customFormat="1" ht="16.149999999999999" customHeight="1">
      <c r="B15" s="105"/>
      <c r="C15" s="105"/>
      <c r="D15" s="105"/>
      <c r="E15" s="105"/>
      <c r="F15" s="105"/>
      <c r="G15" s="105"/>
      <c r="H15" s="105"/>
      <c r="I15" s="105"/>
      <c r="J15" s="105"/>
      <c r="K15" s="105"/>
      <c r="L15" s="105"/>
      <c r="M15" s="105"/>
      <c r="N15" s="105"/>
    </row>
    <row r="16" spans="1:15" ht="17.100000000000001" customHeight="1">
      <c r="B16" s="295"/>
      <c r="C16" s="1895"/>
      <c r="D16" s="1895"/>
      <c r="E16" s="1895"/>
      <c r="F16" s="1895"/>
      <c r="G16" s="1895"/>
      <c r="H16" s="1895"/>
      <c r="I16" s="1895"/>
      <c r="J16" s="1895"/>
      <c r="K16" s="1895"/>
      <c r="L16" s="1895"/>
      <c r="M16" s="1895"/>
      <c r="N16" s="295"/>
      <c r="O16" s="265"/>
    </row>
    <row r="17" spans="2:18" ht="17.100000000000001" customHeight="1">
      <c r="B17" s="295"/>
      <c r="C17" s="4269" t="str">
        <f>"　"&amp;TEXT(入力シート!D12,"ggge年m月d日")&amp;"契約締結した次の工事について、土木工事共通仕様書第１編1-1-19の規定に基づき、下記のとおり現場発生品を引き渡します。"</f>
        <v>　明治33年1月0日契約締結した次の工事について、土木工事共通仕様書第１編1-1-19の規定に基づき、下記のとおり現場発生品を引き渡します。</v>
      </c>
      <c r="D17" s="4269"/>
      <c r="E17" s="4269"/>
      <c r="F17" s="4269"/>
      <c r="G17" s="4269"/>
      <c r="H17" s="4269"/>
      <c r="I17" s="4269"/>
      <c r="J17" s="4269"/>
      <c r="K17" s="4269"/>
      <c r="L17" s="4269"/>
      <c r="M17" s="4269"/>
      <c r="N17" s="295"/>
      <c r="O17" s="265"/>
    </row>
    <row r="18" spans="2:18" ht="17.100000000000001" customHeight="1">
      <c r="B18" s="295"/>
      <c r="C18" s="4269"/>
      <c r="D18" s="4269"/>
      <c r="E18" s="4269"/>
      <c r="F18" s="4269"/>
      <c r="G18" s="4269"/>
      <c r="H18" s="4269"/>
      <c r="I18" s="4269"/>
      <c r="J18" s="4269"/>
      <c r="K18" s="4269"/>
      <c r="L18" s="4269"/>
      <c r="M18" s="4269"/>
      <c r="N18" s="295"/>
      <c r="O18" s="265"/>
    </row>
    <row r="19" spans="2:18" ht="17.100000000000001" customHeight="1">
      <c r="B19" s="295"/>
      <c r="C19" s="1895"/>
      <c r="D19" s="1895"/>
      <c r="E19" s="1895"/>
      <c r="F19" s="1895"/>
      <c r="G19" s="1895"/>
      <c r="H19" s="1895"/>
      <c r="I19" s="1895"/>
      <c r="J19" s="1895"/>
      <c r="K19" s="1895"/>
      <c r="L19" s="1895"/>
      <c r="M19" s="1895"/>
      <c r="N19" s="295"/>
      <c r="O19" s="265"/>
    </row>
    <row r="20" spans="2:18" ht="17.100000000000001" customHeight="1">
      <c r="B20" s="295"/>
      <c r="C20" s="1895"/>
      <c r="D20" s="1895"/>
      <c r="E20" s="1895"/>
      <c r="F20" s="1895"/>
      <c r="G20" s="1895"/>
      <c r="H20" s="1895"/>
      <c r="I20" s="1895"/>
      <c r="J20" s="1895"/>
      <c r="K20" s="1895"/>
      <c r="L20" s="1895"/>
      <c r="M20" s="1895"/>
      <c r="N20" s="295"/>
      <c r="O20" s="265"/>
    </row>
    <row r="21" spans="2:18" ht="14.25" customHeight="1">
      <c r="B21" s="4"/>
      <c r="C21" s="154" t="s">
        <v>190</v>
      </c>
      <c r="D21" s="4" t="s">
        <v>191</v>
      </c>
      <c r="E21" s="4267" t="str">
        <f>"  "&amp;入力シート!$D$5&amp;" "&amp;入力シート!$D$8&amp;" "&amp;入力シート!$D$7&amp;" "&amp;入力シート!$D$4&amp;入力シート!$E$4&amp;入力シート!$G$4&amp;入力シート!$I$4&amp;入力シート!$K$4&amp;入力シート!$O$4</f>
        <v xml:space="preserve">     令和年度起工第号</v>
      </c>
      <c r="F21" s="4267"/>
      <c r="G21" s="4267"/>
      <c r="H21" s="4267"/>
      <c r="I21" s="4267"/>
      <c r="J21" s="4267"/>
      <c r="K21" s="4267"/>
      <c r="L21" s="4267"/>
      <c r="M21" s="4267"/>
      <c r="N21" s="295"/>
    </row>
    <row r="22" spans="2:18" ht="17.100000000000001" customHeight="1">
      <c r="B22" s="4"/>
      <c r="C22" s="154" t="s">
        <v>192</v>
      </c>
      <c r="D22" s="4" t="s">
        <v>193</v>
      </c>
      <c r="E22" s="1895" t="str">
        <f>"  "&amp;+入力シート!D6</f>
        <v xml:space="preserve">  </v>
      </c>
      <c r="F22" s="1895"/>
      <c r="G22" s="1895"/>
      <c r="H22" s="1895"/>
      <c r="I22" s="1895"/>
      <c r="J22" s="1895"/>
      <c r="K22" s="1895"/>
      <c r="L22" s="1895"/>
      <c r="M22" s="1895"/>
      <c r="N22" s="295"/>
    </row>
    <row r="23" spans="2:18" ht="17.100000000000001" customHeight="1">
      <c r="B23" s="4"/>
      <c r="C23" s="154" t="s">
        <v>194</v>
      </c>
      <c r="D23" s="4" t="s">
        <v>195</v>
      </c>
      <c r="E23" s="1895" t="str">
        <f>"  "&amp;+入力シート!D9</f>
        <v xml:space="preserve">  </v>
      </c>
      <c r="F23" s="1895"/>
      <c r="G23" s="1895"/>
      <c r="H23" s="1895"/>
      <c r="I23" s="1895"/>
      <c r="J23" s="1895"/>
      <c r="K23" s="1895"/>
      <c r="L23" s="1895"/>
      <c r="M23" s="1895"/>
      <c r="N23" s="295"/>
    </row>
    <row r="24" spans="2:18" ht="17.100000000000001" customHeight="1">
      <c r="B24" s="4"/>
      <c r="C24" s="154" t="s">
        <v>196</v>
      </c>
      <c r="D24" s="4" t="s">
        <v>197</v>
      </c>
      <c r="E24" s="3" t="s">
        <v>87</v>
      </c>
      <c r="F24" s="4265">
        <f>IF(入力シート!D15&gt;0,入力シート!D15,IF(入力シート!D14&gt;0,入力シート!D14,入力シート!D13))</f>
        <v>0</v>
      </c>
      <c r="G24" s="4265"/>
      <c r="H24" s="4265"/>
      <c r="I24" s="1895" t="s">
        <v>86</v>
      </c>
      <c r="J24" s="1895"/>
      <c r="K24" s="1895"/>
      <c r="L24" s="1895"/>
      <c r="M24" s="1895"/>
      <c r="N24" s="295"/>
    </row>
    <row r="25" spans="2:18" ht="17.100000000000001" customHeight="1">
      <c r="B25" s="4"/>
      <c r="C25" s="4266" t="s">
        <v>198</v>
      </c>
      <c r="D25" s="1895" t="s">
        <v>199</v>
      </c>
      <c r="E25" s="295" t="s">
        <v>89</v>
      </c>
      <c r="F25" s="4262" t="str">
        <f>入力シート!D16</f>
        <v/>
      </c>
      <c r="G25" s="4262"/>
      <c r="H25" s="4262"/>
      <c r="I25" s="4"/>
      <c r="J25" s="4"/>
      <c r="K25" s="4"/>
      <c r="L25" s="4"/>
      <c r="M25" s="4"/>
      <c r="N25" s="295"/>
      <c r="R25" s="873">
        <f>入力シート!$D$17</f>
        <v>0</v>
      </c>
    </row>
    <row r="26" spans="2:18" ht="17.100000000000001" customHeight="1">
      <c r="B26" s="4"/>
      <c r="C26" s="4266"/>
      <c r="D26" s="1895"/>
      <c r="E26" s="295" t="s">
        <v>90</v>
      </c>
      <c r="F26" s="4262">
        <f>MAX(R25:R27)</f>
        <v>0</v>
      </c>
      <c r="G26" s="4262"/>
      <c r="H26" s="4262"/>
      <c r="I26" s="4"/>
      <c r="J26" s="4"/>
      <c r="K26" s="4"/>
      <c r="L26" s="4"/>
      <c r="M26" s="4"/>
      <c r="N26" s="295"/>
      <c r="R26" s="873" t="str">
        <f>IF(入力シート!$D$19=0,"",入力シート!$D$19)</f>
        <v/>
      </c>
    </row>
    <row r="27" spans="2:18" ht="17.100000000000001" customHeight="1">
      <c r="B27" s="295"/>
      <c r="C27" s="1895"/>
      <c r="D27" s="1895"/>
      <c r="E27" s="1895"/>
      <c r="F27" s="1895"/>
      <c r="G27" s="1895"/>
      <c r="H27" s="1895"/>
      <c r="I27" s="1895"/>
      <c r="J27" s="1895"/>
      <c r="K27" s="1895"/>
      <c r="L27" s="1895"/>
      <c r="M27" s="1895"/>
      <c r="N27" s="295"/>
      <c r="O27" s="265"/>
      <c r="R27" s="873" t="str">
        <f>IF(入力シート!$D$21=0,"",入力シート!$D$21)</f>
        <v/>
      </c>
    </row>
    <row r="28" spans="2:18" ht="17.100000000000001" customHeight="1">
      <c r="B28" s="295"/>
      <c r="C28" s="3370" t="s">
        <v>266</v>
      </c>
      <c r="D28" s="3370"/>
      <c r="E28" s="3370"/>
      <c r="F28" s="3370"/>
      <c r="G28" s="3370"/>
      <c r="H28" s="3370"/>
      <c r="I28" s="3370"/>
      <c r="J28" s="3370"/>
      <c r="K28" s="3370"/>
      <c r="L28" s="3370"/>
      <c r="M28" s="3370"/>
      <c r="N28" s="295"/>
      <c r="O28" s="265"/>
    </row>
    <row r="29" spans="2:18" ht="17.100000000000001" customHeight="1">
      <c r="B29" s="295"/>
      <c r="C29" s="1895"/>
      <c r="D29" s="1895"/>
      <c r="E29" s="1895"/>
      <c r="F29" s="1895"/>
      <c r="G29" s="1895"/>
      <c r="H29" s="1895"/>
      <c r="I29" s="1895"/>
      <c r="J29" s="1895"/>
      <c r="K29" s="1895"/>
      <c r="L29" s="1895"/>
      <c r="M29" s="1895"/>
      <c r="N29" s="295"/>
      <c r="O29" s="265"/>
    </row>
    <row r="30" spans="2:18" s="265" customFormat="1" ht="20.100000000000001" customHeight="1">
      <c r="B30" s="295"/>
      <c r="C30" s="4260" t="s">
        <v>200</v>
      </c>
      <c r="D30" s="4260"/>
      <c r="E30" s="3427" t="s">
        <v>201</v>
      </c>
      <c r="F30" s="3426"/>
      <c r="G30" s="4263"/>
      <c r="H30" s="4264"/>
      <c r="I30" s="402" t="s">
        <v>202</v>
      </c>
      <c r="J30" s="4260" t="s">
        <v>30</v>
      </c>
      <c r="K30" s="4260"/>
      <c r="L30" s="4260" t="s">
        <v>203</v>
      </c>
      <c r="M30" s="4260"/>
      <c r="N30" s="295"/>
    </row>
    <row r="31" spans="2:18" ht="20.100000000000001" customHeight="1">
      <c r="B31" s="4"/>
      <c r="C31" s="4260"/>
      <c r="D31" s="4260"/>
      <c r="E31" s="3427"/>
      <c r="F31" s="3426"/>
      <c r="G31" s="3426"/>
      <c r="H31" s="3422"/>
      <c r="I31" s="152"/>
      <c r="J31" s="4261"/>
      <c r="K31" s="4261"/>
      <c r="L31" s="4260"/>
      <c r="M31" s="4260"/>
      <c r="N31" s="295"/>
    </row>
    <row r="32" spans="2:18" ht="20.100000000000001" customHeight="1">
      <c r="B32" s="4"/>
      <c r="C32" s="4260"/>
      <c r="D32" s="4260"/>
      <c r="E32" s="3427"/>
      <c r="F32" s="3426"/>
      <c r="G32" s="3426"/>
      <c r="H32" s="3422"/>
      <c r="I32" s="152"/>
      <c r="J32" s="4261"/>
      <c r="K32" s="4261"/>
      <c r="L32" s="4260"/>
      <c r="M32" s="4260"/>
      <c r="N32" s="295"/>
    </row>
    <row r="33" spans="2:14" ht="20.100000000000001" customHeight="1">
      <c r="B33" s="4"/>
      <c r="C33" s="4260"/>
      <c r="D33" s="4260"/>
      <c r="E33" s="3427"/>
      <c r="F33" s="3426"/>
      <c r="G33" s="3426"/>
      <c r="H33" s="3422"/>
      <c r="I33" s="152"/>
      <c r="J33" s="4261"/>
      <c r="K33" s="4261"/>
      <c r="L33" s="4260"/>
      <c r="M33" s="4260"/>
      <c r="N33" s="295"/>
    </row>
    <row r="34" spans="2:14" ht="20.100000000000001" customHeight="1">
      <c r="B34" s="4"/>
      <c r="C34" s="4260"/>
      <c r="D34" s="4260"/>
      <c r="E34" s="3427"/>
      <c r="F34" s="3426"/>
      <c r="G34" s="3426"/>
      <c r="H34" s="3422"/>
      <c r="I34" s="152"/>
      <c r="J34" s="4261"/>
      <c r="K34" s="4261"/>
      <c r="L34" s="4260"/>
      <c r="M34" s="4260"/>
      <c r="N34" s="295"/>
    </row>
    <row r="35" spans="2:14" ht="20.100000000000001" customHeight="1">
      <c r="B35" s="4"/>
      <c r="C35" s="4260"/>
      <c r="D35" s="4260"/>
      <c r="E35" s="3427"/>
      <c r="F35" s="3426"/>
      <c r="G35" s="3426"/>
      <c r="H35" s="3422"/>
      <c r="I35" s="152"/>
      <c r="J35" s="4261"/>
      <c r="K35" s="4261"/>
      <c r="L35" s="4260"/>
      <c r="M35" s="4260"/>
      <c r="N35" s="295"/>
    </row>
    <row r="36" spans="2:14" ht="20.100000000000001" customHeight="1">
      <c r="B36" s="4"/>
      <c r="C36" s="4260"/>
      <c r="D36" s="4260"/>
      <c r="E36" s="3427"/>
      <c r="F36" s="3426"/>
      <c r="G36" s="3426"/>
      <c r="H36" s="3422"/>
      <c r="I36" s="152"/>
      <c r="J36" s="4261"/>
      <c r="K36" s="4261"/>
      <c r="L36" s="4260"/>
      <c r="M36" s="4260"/>
      <c r="N36" s="295"/>
    </row>
    <row r="37" spans="2:14" ht="20.100000000000001" customHeight="1">
      <c r="B37" s="4"/>
      <c r="C37" s="4260"/>
      <c r="D37" s="4260"/>
      <c r="E37" s="3427"/>
      <c r="F37" s="3426"/>
      <c r="G37" s="3426"/>
      <c r="H37" s="3422"/>
      <c r="I37" s="152"/>
      <c r="J37" s="4261"/>
      <c r="K37" s="4261"/>
      <c r="L37" s="4260"/>
      <c r="M37" s="4260"/>
      <c r="N37" s="295"/>
    </row>
    <row r="38" spans="2:14" ht="20.100000000000001" customHeight="1">
      <c r="B38" s="4"/>
      <c r="C38" s="4260"/>
      <c r="D38" s="4260"/>
      <c r="E38" s="3427"/>
      <c r="F38" s="3426"/>
      <c r="G38" s="3426"/>
      <c r="H38" s="3422"/>
      <c r="I38" s="152"/>
      <c r="J38" s="4261"/>
      <c r="K38" s="4261"/>
      <c r="L38" s="4260"/>
      <c r="M38" s="4260"/>
      <c r="N38" s="295"/>
    </row>
    <row r="39" spans="2:14" ht="20.100000000000001" customHeight="1">
      <c r="B39" s="4"/>
      <c r="C39" s="4260"/>
      <c r="D39" s="4260"/>
      <c r="E39" s="3427"/>
      <c r="F39" s="3426"/>
      <c r="G39" s="3426"/>
      <c r="H39" s="3422"/>
      <c r="I39" s="152"/>
      <c r="J39" s="4261"/>
      <c r="K39" s="4261"/>
      <c r="L39" s="4260"/>
      <c r="M39" s="4260"/>
      <c r="N39" s="295"/>
    </row>
    <row r="40" spans="2:14" ht="20.100000000000001" customHeight="1">
      <c r="B40" s="4"/>
      <c r="C40" s="4260"/>
      <c r="D40" s="4260"/>
      <c r="E40" s="3427"/>
      <c r="F40" s="3426"/>
      <c r="G40" s="3426"/>
      <c r="H40" s="3422"/>
      <c r="I40" s="152"/>
      <c r="J40" s="4261"/>
      <c r="K40" s="4261"/>
      <c r="L40" s="4260"/>
      <c r="M40" s="4260"/>
      <c r="N40" s="295"/>
    </row>
  </sheetData>
  <mergeCells count="91">
    <mergeCell ref="J11:M11"/>
    <mergeCell ref="J12:M12"/>
    <mergeCell ref="J13:L13"/>
    <mergeCell ref="E22:M22"/>
    <mergeCell ref="A5:A6"/>
    <mergeCell ref="B5:N5"/>
    <mergeCell ref="C17:M18"/>
    <mergeCell ref="H12:I12"/>
    <mergeCell ref="H13:I13"/>
    <mergeCell ref="I6:M6"/>
    <mergeCell ref="I7:M7"/>
    <mergeCell ref="B8:D8"/>
    <mergeCell ref="H11:I11"/>
    <mergeCell ref="C16:M16"/>
    <mergeCell ref="C9:D9"/>
    <mergeCell ref="E23:M23"/>
    <mergeCell ref="C20:M20"/>
    <mergeCell ref="C19:M19"/>
    <mergeCell ref="D25:D26"/>
    <mergeCell ref="F24:H24"/>
    <mergeCell ref="I24:M24"/>
    <mergeCell ref="C25:C26"/>
    <mergeCell ref="E21:M21"/>
    <mergeCell ref="C27:M27"/>
    <mergeCell ref="F25:H25"/>
    <mergeCell ref="F26:H26"/>
    <mergeCell ref="C29:M29"/>
    <mergeCell ref="L33:M33"/>
    <mergeCell ref="L32:M32"/>
    <mergeCell ref="J33:K33"/>
    <mergeCell ref="J32:K32"/>
    <mergeCell ref="E32:F32"/>
    <mergeCell ref="E31:F31"/>
    <mergeCell ref="G33:H33"/>
    <mergeCell ref="E30:H30"/>
    <mergeCell ref="E33:F33"/>
    <mergeCell ref="C28:M28"/>
    <mergeCell ref="C32:D32"/>
    <mergeCell ref="E36:F36"/>
    <mergeCell ref="J39:K39"/>
    <mergeCell ref="L39:M39"/>
    <mergeCell ref="L37:M37"/>
    <mergeCell ref="C30:D30"/>
    <mergeCell ref="J30:K30"/>
    <mergeCell ref="J31:K31"/>
    <mergeCell ref="G31:H31"/>
    <mergeCell ref="J35:K35"/>
    <mergeCell ref="E35:F35"/>
    <mergeCell ref="G35:H35"/>
    <mergeCell ref="L30:M30"/>
    <mergeCell ref="C35:D35"/>
    <mergeCell ref="L31:M31"/>
    <mergeCell ref="C33:D33"/>
    <mergeCell ref="C31:D31"/>
    <mergeCell ref="G38:H38"/>
    <mergeCell ref="J38:K38"/>
    <mergeCell ref="G37:H37"/>
    <mergeCell ref="J37:K37"/>
    <mergeCell ref="E37:F37"/>
    <mergeCell ref="J40:K40"/>
    <mergeCell ref="L40:M40"/>
    <mergeCell ref="C36:D36"/>
    <mergeCell ref="G39:H39"/>
    <mergeCell ref="L36:M36"/>
    <mergeCell ref="J36:K36"/>
    <mergeCell ref="G36:H36"/>
    <mergeCell ref="C39:D39"/>
    <mergeCell ref="E39:F39"/>
    <mergeCell ref="L38:M38"/>
    <mergeCell ref="C40:D40"/>
    <mergeCell ref="E40:F40"/>
    <mergeCell ref="G40:H40"/>
    <mergeCell ref="C37:D37"/>
    <mergeCell ref="C38:D38"/>
    <mergeCell ref="E38:F38"/>
    <mergeCell ref="L35:M35"/>
    <mergeCell ref="C34:D34"/>
    <mergeCell ref="G32:H32"/>
    <mergeCell ref="L34:M34"/>
    <mergeCell ref="J34:K34"/>
    <mergeCell ref="E34:F34"/>
    <mergeCell ref="G34:H34"/>
    <mergeCell ref="A1:A3"/>
    <mergeCell ref="J1:K1"/>
    <mergeCell ref="L1:N1"/>
    <mergeCell ref="E2:F3"/>
    <mergeCell ref="G2:I3"/>
    <mergeCell ref="J2:K3"/>
    <mergeCell ref="L2:N3"/>
    <mergeCell ref="E1:F1"/>
    <mergeCell ref="G1:I1"/>
  </mergeCells>
  <phoneticPr fontId="6"/>
  <dataValidations count="3">
    <dataValidation type="list" showInputMessage="1" sqref="F26:H26">
      <formula1>$R$25:$R$27</formula1>
    </dataValidation>
    <dataValidation imeMode="off" allowBlank="1" showInputMessage="1" showErrorMessage="1" sqref="I7:M7"/>
    <dataValidation imeMode="hiragana" allowBlank="1" showInputMessage="1" showErrorMessage="1" sqref="B9"/>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
  <pageSetup paperSize="9" orientation="portrait" r:id="rId1"/>
  <headerFooter scaleWithDoc="0"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K46"/>
  <sheetViews>
    <sheetView topLeftCell="A19" workbookViewId="0">
      <selection sqref="A1:A3"/>
    </sheetView>
  </sheetViews>
  <sheetFormatPr defaultColWidth="8.875" defaultRowHeight="14.25"/>
  <cols>
    <col min="1" max="1" width="10.75" style="405" bestFit="1" customWidth="1"/>
    <col min="2" max="2" width="2" style="406" customWidth="1"/>
    <col min="3" max="3" width="13.5" style="406" customWidth="1"/>
    <col min="4" max="4" width="13.375" style="406" customWidth="1"/>
    <col min="5" max="5" width="7.625" style="406" customWidth="1"/>
    <col min="6" max="6" width="10.375" style="406" customWidth="1"/>
    <col min="7" max="7" width="9.625" style="406" customWidth="1"/>
    <col min="8" max="8" width="5.375" style="406" customWidth="1"/>
    <col min="9" max="9" width="9" style="406" customWidth="1"/>
    <col min="10" max="10" width="8.625" style="406" customWidth="1"/>
    <col min="11" max="11" width="3.75" style="406" customWidth="1"/>
    <col min="12" max="16384" width="8.875" style="406"/>
  </cols>
  <sheetData>
    <row r="1" spans="1:11" ht="18.600000000000001" customHeight="1">
      <c r="A1" s="1942" t="s">
        <v>755</v>
      </c>
      <c r="B1" s="346"/>
      <c r="C1" s="895" t="s">
        <v>306</v>
      </c>
      <c r="D1" s="346"/>
      <c r="E1" s="346"/>
      <c r="F1" s="346"/>
      <c r="G1" s="346"/>
      <c r="H1" s="346"/>
      <c r="I1" s="346"/>
      <c r="J1" s="346"/>
      <c r="K1" s="346"/>
    </row>
    <row r="2" spans="1:11" s="525" customFormat="1" ht="13.9" customHeight="1">
      <c r="A2" s="1942"/>
      <c r="B2" s="232"/>
      <c r="C2" s="232"/>
      <c r="D2" s="232"/>
      <c r="E2" s="232"/>
      <c r="F2" s="232"/>
      <c r="G2" s="232"/>
      <c r="H2" s="232"/>
      <c r="I2" s="4274" t="s">
        <v>1000</v>
      </c>
      <c r="J2" s="4274"/>
      <c r="K2" s="232"/>
    </row>
    <row r="3" spans="1:11" s="525" customFormat="1" ht="13.9" customHeight="1">
      <c r="A3" s="1942"/>
      <c r="B3" s="232"/>
      <c r="C3" s="232"/>
      <c r="D3" s="232"/>
      <c r="E3" s="232"/>
      <c r="F3" s="232"/>
      <c r="G3" s="232"/>
      <c r="H3" s="232"/>
      <c r="I3" s="232"/>
      <c r="J3" s="232"/>
      <c r="K3" s="232"/>
    </row>
    <row r="4" spans="1:11" s="525" customFormat="1" ht="13.9" customHeight="1">
      <c r="A4" s="405"/>
      <c r="B4" s="232"/>
      <c r="C4" s="232"/>
      <c r="D4" s="232"/>
      <c r="E4" s="232"/>
      <c r="F4" s="232"/>
      <c r="G4" s="232"/>
      <c r="H4" s="232"/>
      <c r="I4" s="232"/>
      <c r="J4" s="232"/>
      <c r="K4" s="232"/>
    </row>
    <row r="5" spans="1:11" s="525" customFormat="1" ht="13.9" customHeight="1">
      <c r="A5" s="405"/>
      <c r="B5" s="232"/>
      <c r="C5" s="232" t="str">
        <f>"福岡県"&amp;SUBSTITUTE(入力シート!C3," ","")&amp;"長　殿"</f>
        <v>福岡県長　殿</v>
      </c>
      <c r="D5" s="232"/>
      <c r="E5" s="232"/>
      <c r="F5" s="232"/>
      <c r="G5" s="232"/>
      <c r="H5" s="232"/>
      <c r="I5" s="232"/>
      <c r="J5" s="232"/>
      <c r="K5" s="232"/>
    </row>
    <row r="6" spans="1:11" s="525" customFormat="1" ht="13.9" customHeight="1">
      <c r="A6" s="405"/>
      <c r="B6" s="232"/>
      <c r="C6" s="232"/>
      <c r="D6" s="232"/>
      <c r="E6" s="232"/>
      <c r="F6" s="232"/>
      <c r="G6" s="232"/>
      <c r="H6" s="232"/>
      <c r="I6" s="232"/>
      <c r="J6" s="232"/>
      <c r="K6" s="232"/>
    </row>
    <row r="7" spans="1:11" s="525" customFormat="1" ht="13.9" customHeight="1">
      <c r="A7" s="405"/>
      <c r="B7" s="232"/>
      <c r="C7" s="232"/>
      <c r="D7" s="232"/>
      <c r="E7" s="232"/>
      <c r="F7" s="896" t="s">
        <v>1392</v>
      </c>
      <c r="G7" s="232"/>
      <c r="H7" s="232"/>
      <c r="I7" s="232"/>
      <c r="J7" s="232"/>
      <c r="K7" s="232"/>
    </row>
    <row r="8" spans="1:11" s="525" customFormat="1" ht="13.9" customHeight="1">
      <c r="A8" s="405"/>
      <c r="B8" s="232"/>
      <c r="C8" s="232"/>
      <c r="D8" s="232"/>
      <c r="E8" s="232"/>
      <c r="F8" s="896" t="s">
        <v>318</v>
      </c>
      <c r="G8" s="4275" t="str">
        <f>" " &amp; 入力シート!D22</f>
        <v xml:space="preserve"> </v>
      </c>
      <c r="H8" s="4275"/>
      <c r="I8" s="4275"/>
      <c r="J8" s="4275"/>
      <c r="K8" s="232"/>
    </row>
    <row r="9" spans="1:11" s="525" customFormat="1" ht="13.9" customHeight="1">
      <c r="A9" s="405"/>
      <c r="B9" s="232"/>
      <c r="C9" s="232"/>
      <c r="D9" s="232"/>
      <c r="E9" s="232"/>
      <c r="F9" s="896" t="s">
        <v>319</v>
      </c>
      <c r="G9" s="4276" t="str">
        <f>" " &amp; 入力シート!D23</f>
        <v xml:space="preserve"> </v>
      </c>
      <c r="H9" s="4276"/>
      <c r="I9" s="4276"/>
      <c r="J9" s="232"/>
      <c r="K9" s="232"/>
    </row>
    <row r="10" spans="1:11" s="525" customFormat="1" ht="13.9" customHeight="1">
      <c r="A10" s="405"/>
      <c r="B10" s="232"/>
      <c r="C10" s="232"/>
      <c r="D10" s="232"/>
      <c r="E10" s="232"/>
      <c r="F10" s="232"/>
      <c r="G10" s="4276" t="str">
        <f>"     " &amp; 入力シート!D24</f>
        <v xml:space="preserve">     </v>
      </c>
      <c r="H10" s="4276"/>
      <c r="I10" s="4276"/>
      <c r="J10" s="4276"/>
      <c r="K10" s="232"/>
    </row>
    <row r="11" spans="1:11" s="525" customFormat="1" ht="13.9" customHeight="1">
      <c r="A11" s="405"/>
      <c r="B11" s="232"/>
      <c r="C11" s="232"/>
      <c r="D11" s="232"/>
      <c r="E11" s="232"/>
      <c r="F11" s="232"/>
      <c r="G11" s="4277" t="s">
        <v>1022</v>
      </c>
      <c r="H11" s="4277"/>
      <c r="I11" s="4277"/>
      <c r="J11" s="232"/>
      <c r="K11" s="232"/>
    </row>
    <row r="12" spans="1:11" s="525" customFormat="1" ht="13.9" customHeight="1">
      <c r="A12" s="405"/>
      <c r="B12" s="232"/>
      <c r="C12" s="232"/>
      <c r="D12" s="232"/>
      <c r="E12" s="232"/>
      <c r="F12" s="232"/>
      <c r="G12" s="232"/>
      <c r="H12" s="232"/>
      <c r="I12" s="232"/>
      <c r="J12" s="232"/>
      <c r="K12" s="232"/>
    </row>
    <row r="13" spans="1:11" s="525" customFormat="1" ht="29.45" customHeight="1">
      <c r="A13" s="405"/>
      <c r="B13" s="232"/>
      <c r="C13" s="4271" t="s">
        <v>304</v>
      </c>
      <c r="D13" s="4271"/>
      <c r="E13" s="4271"/>
      <c r="F13" s="4271"/>
      <c r="G13" s="4271"/>
      <c r="H13" s="4271"/>
      <c r="I13" s="4271"/>
      <c r="J13" s="232"/>
      <c r="K13" s="232"/>
    </row>
    <row r="14" spans="1:11" s="525" customFormat="1" ht="24" customHeight="1">
      <c r="A14" s="405"/>
      <c r="B14" s="232"/>
      <c r="C14" s="232"/>
      <c r="D14" s="232"/>
      <c r="E14" s="232"/>
      <c r="F14" s="232"/>
      <c r="G14" s="232"/>
      <c r="H14" s="232"/>
      <c r="I14" s="232"/>
      <c r="J14" s="232"/>
      <c r="K14" s="232"/>
    </row>
    <row r="15" spans="1:11" s="525" customFormat="1" ht="25.15" customHeight="1">
      <c r="A15" s="405"/>
      <c r="B15" s="232"/>
      <c r="C15" s="4272" t="s">
        <v>1010</v>
      </c>
      <c r="D15" s="4272"/>
      <c r="E15" s="4272"/>
      <c r="F15" s="4272"/>
      <c r="G15" s="4272"/>
      <c r="H15" s="4272"/>
      <c r="I15" s="4272"/>
      <c r="J15" s="4272"/>
      <c r="K15" s="232"/>
    </row>
    <row r="16" spans="1:11" s="525" customFormat="1" ht="16.899999999999999" customHeight="1">
      <c r="A16" s="405"/>
      <c r="B16" s="232"/>
      <c r="C16" s="232"/>
      <c r="D16" s="232"/>
      <c r="E16" s="232"/>
      <c r="F16" s="232"/>
      <c r="G16" s="232"/>
      <c r="H16" s="232"/>
      <c r="I16" s="232"/>
      <c r="J16" s="232"/>
      <c r="K16" s="232"/>
    </row>
    <row r="17" spans="1:11" s="525" customFormat="1" ht="10.9" customHeight="1">
      <c r="A17" s="405"/>
      <c r="B17" s="232"/>
      <c r="C17" s="232"/>
      <c r="D17" s="232"/>
      <c r="E17" s="232"/>
      <c r="F17" s="232" t="s">
        <v>266</v>
      </c>
      <c r="G17" s="232"/>
      <c r="H17" s="232"/>
      <c r="I17" s="232"/>
      <c r="J17" s="232"/>
      <c r="K17" s="232"/>
    </row>
    <row r="18" spans="1:11" s="525" customFormat="1">
      <c r="A18" s="405"/>
      <c r="B18" s="232"/>
      <c r="C18" s="232"/>
      <c r="D18" s="232"/>
      <c r="E18" s="232"/>
      <c r="F18" s="232"/>
      <c r="G18" s="232"/>
      <c r="H18" s="232"/>
      <c r="I18" s="232"/>
      <c r="J18" s="232"/>
      <c r="K18" s="232"/>
    </row>
    <row r="19" spans="1:11" s="525" customFormat="1" ht="18" customHeight="1">
      <c r="A19" s="405"/>
      <c r="B19" s="897" t="s">
        <v>307</v>
      </c>
      <c r="C19" s="898" t="s">
        <v>308</v>
      </c>
      <c r="D19" s="4273" t="str">
        <f>" "&amp;入力シート!$D$5&amp;" "&amp;入力シート!$D$8&amp;"　"&amp;入力シート!$D$7&amp;"　"&amp;入力シート!$D$4&amp;入力シート!$E$4&amp;入力シート!$G$4&amp;入力シート!$I$4&amp;入力シート!$K$4&amp;入力シート!$O$4</f>
        <v xml:space="preserve">  　　令和年度起工第号</v>
      </c>
      <c r="E19" s="4273"/>
      <c r="F19" s="4273"/>
      <c r="G19" s="4273"/>
      <c r="H19" s="4273"/>
      <c r="I19" s="4273"/>
      <c r="J19" s="4273"/>
      <c r="K19" s="232"/>
    </row>
    <row r="20" spans="1:11" s="525" customFormat="1">
      <c r="A20" s="405"/>
      <c r="B20" s="232"/>
      <c r="C20" s="232"/>
      <c r="D20" s="899"/>
      <c r="E20" s="899"/>
      <c r="F20" s="899"/>
      <c r="G20" s="899"/>
      <c r="H20" s="899"/>
      <c r="I20" s="899"/>
      <c r="J20" s="899"/>
      <c r="K20" s="232"/>
    </row>
    <row r="21" spans="1:11" s="525" customFormat="1" ht="16.149999999999999" customHeight="1">
      <c r="A21" s="405"/>
      <c r="B21" s="897" t="s">
        <v>310</v>
      </c>
      <c r="C21" s="898" t="s">
        <v>309</v>
      </c>
      <c r="D21" s="4273" t="str">
        <f>" " &amp; 入力シート!D6</f>
        <v xml:space="preserve"> </v>
      </c>
      <c r="E21" s="4273"/>
      <c r="F21" s="4273"/>
      <c r="G21" s="4273"/>
      <c r="H21" s="4273"/>
      <c r="I21" s="4273"/>
      <c r="J21" s="4273"/>
      <c r="K21" s="232"/>
    </row>
    <row r="22" spans="1:11" s="525" customFormat="1">
      <c r="A22" s="405"/>
      <c r="B22" s="232"/>
      <c r="C22" s="232"/>
      <c r="D22" s="232"/>
      <c r="E22" s="232"/>
      <c r="F22" s="232"/>
      <c r="G22" s="232"/>
      <c r="H22" s="232"/>
      <c r="I22" s="232"/>
      <c r="J22" s="232"/>
      <c r="K22" s="232"/>
    </row>
    <row r="23" spans="1:11" s="525" customFormat="1" ht="18" customHeight="1">
      <c r="A23" s="405"/>
      <c r="B23" s="897" t="s">
        <v>312</v>
      </c>
      <c r="C23" s="898" t="s">
        <v>311</v>
      </c>
      <c r="D23" s="232"/>
      <c r="E23" s="232"/>
      <c r="F23" s="232"/>
      <c r="G23" s="232"/>
      <c r="H23" s="232"/>
      <c r="I23" s="232"/>
      <c r="J23" s="232"/>
      <c r="K23" s="232"/>
    </row>
    <row r="24" spans="1:11" s="902" customFormat="1" ht="25.15" customHeight="1">
      <c r="A24" s="900"/>
      <c r="B24" s="901"/>
      <c r="C24" s="903" t="s">
        <v>316</v>
      </c>
      <c r="D24" s="3282"/>
      <c r="E24" s="3282"/>
      <c r="F24" s="3282"/>
      <c r="G24" s="3282"/>
      <c r="H24" s="3282"/>
      <c r="I24" s="3282"/>
      <c r="J24" s="3282"/>
      <c r="K24" s="901"/>
    </row>
    <row r="25" spans="1:11" s="902" customFormat="1" ht="25.15" customHeight="1">
      <c r="A25" s="900"/>
      <c r="B25" s="901"/>
      <c r="C25" s="903" t="s">
        <v>315</v>
      </c>
      <c r="D25" s="3282"/>
      <c r="E25" s="3282"/>
      <c r="F25" s="3282"/>
      <c r="G25" s="3282"/>
      <c r="H25" s="3282"/>
      <c r="I25" s="3282"/>
      <c r="J25" s="3282"/>
      <c r="K25" s="901"/>
    </row>
    <row r="26" spans="1:11" s="902" customFormat="1" ht="25.15" customHeight="1">
      <c r="A26" s="900"/>
      <c r="B26" s="901"/>
      <c r="C26" s="903" t="s">
        <v>317</v>
      </c>
      <c r="D26" s="3282"/>
      <c r="E26" s="3282"/>
      <c r="F26" s="3282"/>
      <c r="G26" s="3282"/>
      <c r="H26" s="3282"/>
      <c r="I26" s="3282"/>
      <c r="J26" s="3282"/>
      <c r="K26" s="901"/>
    </row>
    <row r="27" spans="1:11" s="525" customFormat="1">
      <c r="A27" s="405"/>
      <c r="B27" s="232"/>
      <c r="C27" s="232"/>
      <c r="D27" s="232"/>
      <c r="E27" s="232"/>
      <c r="F27" s="232"/>
      <c r="G27" s="232"/>
      <c r="H27" s="232"/>
      <c r="I27" s="232"/>
      <c r="J27" s="232"/>
      <c r="K27" s="232"/>
    </row>
    <row r="28" spans="1:11" s="525" customFormat="1" ht="17.45" customHeight="1">
      <c r="A28" s="405"/>
      <c r="B28" s="897" t="s">
        <v>314</v>
      </c>
      <c r="C28" s="4276" t="s">
        <v>313</v>
      </c>
      <c r="D28" s="4276"/>
      <c r="E28" s="4276"/>
      <c r="F28" s="4276"/>
      <c r="G28" s="232"/>
      <c r="H28" s="232"/>
      <c r="I28" s="232"/>
      <c r="J28" s="232"/>
      <c r="K28" s="232"/>
    </row>
    <row r="29" spans="1:11" s="525" customFormat="1">
      <c r="A29" s="405"/>
      <c r="B29" s="232"/>
      <c r="C29" s="232"/>
      <c r="D29" s="232"/>
      <c r="E29" s="232"/>
      <c r="F29" s="232"/>
      <c r="G29" s="232"/>
      <c r="H29" s="232"/>
      <c r="I29" s="232"/>
      <c r="J29" s="232"/>
      <c r="K29" s="232"/>
    </row>
    <row r="30" spans="1:11" s="525" customFormat="1" ht="17.45" customHeight="1">
      <c r="A30" s="405"/>
      <c r="B30" s="232"/>
      <c r="C30" s="232" t="s">
        <v>1220</v>
      </c>
      <c r="D30" s="232"/>
      <c r="E30" s="4279" t="s">
        <v>1221</v>
      </c>
      <c r="F30" s="4279"/>
      <c r="G30" s="232"/>
      <c r="H30" s="232"/>
      <c r="I30" s="232"/>
      <c r="J30" s="232"/>
      <c r="K30" s="232"/>
    </row>
    <row r="31" spans="1:11" s="525" customFormat="1">
      <c r="A31" s="405"/>
      <c r="B31" s="232"/>
      <c r="C31" s="232"/>
      <c r="D31" s="232"/>
      <c r="E31" s="232"/>
      <c r="F31" s="232"/>
      <c r="G31" s="232"/>
      <c r="H31" s="232"/>
      <c r="I31" s="232"/>
      <c r="J31" s="232"/>
      <c r="K31" s="232"/>
    </row>
    <row r="32" spans="1:11" s="525" customFormat="1" ht="16.899999999999999" customHeight="1">
      <c r="A32" s="405"/>
      <c r="B32" s="232"/>
      <c r="C32" s="4280" t="s">
        <v>305</v>
      </c>
      <c r="D32" s="4280"/>
      <c r="E32" s="4280"/>
      <c r="F32" s="4280"/>
      <c r="G32" s="4280"/>
      <c r="H32" s="4280"/>
      <c r="I32" s="4280"/>
      <c r="J32" s="4280"/>
      <c r="K32" s="232"/>
    </row>
    <row r="33" spans="1:11" s="525" customFormat="1">
      <c r="A33" s="405"/>
      <c r="B33" s="232"/>
      <c r="C33" s="232"/>
      <c r="D33" s="4278"/>
      <c r="E33" s="4278"/>
      <c r="F33" s="4278"/>
      <c r="G33" s="4278"/>
      <c r="H33" s="4278"/>
      <c r="I33" s="4278"/>
      <c r="J33" s="232"/>
      <c r="K33" s="232"/>
    </row>
    <row r="34" spans="1:11" s="525" customFormat="1">
      <c r="A34" s="405"/>
      <c r="B34" s="232"/>
      <c r="C34" s="232"/>
      <c r="D34" s="4278"/>
      <c r="E34" s="4278"/>
      <c r="F34" s="4278"/>
      <c r="G34" s="4278"/>
      <c r="H34" s="4278"/>
      <c r="I34" s="4278"/>
      <c r="J34" s="232"/>
      <c r="K34" s="232"/>
    </row>
    <row r="35" spans="1:11" s="525" customFormat="1">
      <c r="A35" s="405"/>
      <c r="B35" s="232"/>
      <c r="C35" s="232"/>
      <c r="D35" s="4278"/>
      <c r="E35" s="4278"/>
      <c r="F35" s="4278"/>
      <c r="G35" s="4278"/>
      <c r="H35" s="4278"/>
      <c r="I35" s="4278"/>
      <c r="J35" s="232"/>
      <c r="K35" s="232"/>
    </row>
    <row r="36" spans="1:11" s="525" customFormat="1">
      <c r="A36" s="405"/>
      <c r="B36" s="232"/>
      <c r="C36" s="232"/>
      <c r="D36" s="4278"/>
      <c r="E36" s="4278"/>
      <c r="F36" s="4278"/>
      <c r="G36" s="4278"/>
      <c r="H36" s="4278"/>
      <c r="I36" s="4278"/>
      <c r="J36" s="232"/>
      <c r="K36" s="232"/>
    </row>
    <row r="37" spans="1:11" s="525" customFormat="1">
      <c r="A37" s="405"/>
      <c r="B37" s="232"/>
      <c r="C37" s="232"/>
      <c r="D37" s="4278"/>
      <c r="E37" s="4278"/>
      <c r="F37" s="4278"/>
      <c r="G37" s="4278"/>
      <c r="H37" s="4278"/>
      <c r="I37" s="4278"/>
      <c r="J37" s="232"/>
      <c r="K37" s="232"/>
    </row>
    <row r="38" spans="1:11" s="525" customFormat="1">
      <c r="A38" s="405"/>
      <c r="B38" s="232"/>
      <c r="C38" s="232"/>
      <c r="D38" s="4278"/>
      <c r="E38" s="4278"/>
      <c r="F38" s="4278"/>
      <c r="G38" s="4278"/>
      <c r="H38" s="4278"/>
      <c r="I38" s="4278"/>
      <c r="J38" s="232"/>
      <c r="K38" s="232"/>
    </row>
    <row r="39" spans="1:11" s="525" customFormat="1">
      <c r="A39" s="405"/>
      <c r="B39" s="232"/>
      <c r="C39" s="232"/>
      <c r="D39" s="232"/>
      <c r="E39" s="232"/>
      <c r="F39" s="232"/>
      <c r="G39" s="232"/>
      <c r="H39" s="232"/>
      <c r="I39" s="232"/>
      <c r="J39" s="232"/>
      <c r="K39" s="232"/>
    </row>
    <row r="40" spans="1:11" s="525" customFormat="1">
      <c r="A40" s="405"/>
      <c r="B40" s="232"/>
      <c r="C40" s="232"/>
      <c r="D40" s="232"/>
      <c r="E40" s="232"/>
      <c r="F40" s="232"/>
      <c r="G40" s="232"/>
      <c r="H40" s="232"/>
      <c r="I40" s="232"/>
      <c r="J40" s="232"/>
      <c r="K40" s="232"/>
    </row>
    <row r="41" spans="1:11" s="525" customFormat="1">
      <c r="A41" s="405"/>
    </row>
    <row r="42" spans="1:11" s="525" customFormat="1">
      <c r="A42" s="405"/>
    </row>
    <row r="43" spans="1:11" s="525" customFormat="1">
      <c r="A43" s="405"/>
    </row>
    <row r="44" spans="1:11" s="525" customFormat="1">
      <c r="A44" s="405"/>
    </row>
    <row r="45" spans="1:11" s="525" customFormat="1">
      <c r="A45" s="405"/>
    </row>
    <row r="46" spans="1:11" s="525" customFormat="1">
      <c r="A46" s="405"/>
    </row>
  </sheetData>
  <mergeCells count="17">
    <mergeCell ref="D25:J25"/>
    <mergeCell ref="D26:J26"/>
    <mergeCell ref="D33:I38"/>
    <mergeCell ref="E30:F30"/>
    <mergeCell ref="C28:F28"/>
    <mergeCell ref="C32:J32"/>
    <mergeCell ref="D24:J24"/>
    <mergeCell ref="A1:A3"/>
    <mergeCell ref="C13:I13"/>
    <mergeCell ref="C15:J15"/>
    <mergeCell ref="D19:J19"/>
    <mergeCell ref="D21:J21"/>
    <mergeCell ref="I2:J2"/>
    <mergeCell ref="G8:J8"/>
    <mergeCell ref="G9:I9"/>
    <mergeCell ref="G10:J10"/>
    <mergeCell ref="G11:I11"/>
  </mergeCells>
  <phoneticPr fontId="6"/>
  <dataValidations count="2">
    <dataValidation imeMode="hiragana" allowBlank="1" showInputMessage="1" sqref="D33:I38"/>
    <dataValidation imeMode="off" allowBlank="1" showInputMessage="1" showErrorMessage="1" sqref="I2:J2 E30:F30"/>
  </dataValidations>
  <hyperlinks>
    <hyperlink ref="A1:A2" location="表紙１!A1" display="表紙１へ戻る"/>
    <hyperlink ref="A1:A3" location="表紙!A1" display="表紙へ戻る"/>
  </hyperlinks>
  <printOptions horizontalCentered="1"/>
  <pageMargins left="0.98425196850393704" right="0.39370078740157483" top="1.3779527559055118" bottom="0.78740157480314965" header="0.51181102362204722" footer="0.51181102362204722"/>
  <pageSetup paperSize="9" orientation="portrait" r:id="rId1"/>
  <headerFooter scaleWithDoc="0"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BZ60"/>
  <sheetViews>
    <sheetView workbookViewId="0">
      <selection sqref="A1:A3"/>
    </sheetView>
  </sheetViews>
  <sheetFormatPr defaultColWidth="9" defaultRowHeight="11.25"/>
  <cols>
    <col min="1" max="1" width="11.25" style="439" customWidth="1"/>
    <col min="2" max="63" width="1.5" style="439" customWidth="1"/>
    <col min="64" max="113" width="1.375" style="439" customWidth="1"/>
    <col min="114" max="144" width="1.875" style="439" customWidth="1"/>
    <col min="145" max="16384" width="9" style="439"/>
  </cols>
  <sheetData>
    <row r="1" spans="1:63" ht="29.25" customHeight="1" thickBot="1">
      <c r="A1" s="1942" t="s">
        <v>755</v>
      </c>
      <c r="B1" s="4304" t="s">
        <v>640</v>
      </c>
      <c r="C1" s="4304"/>
      <c r="D1" s="4304"/>
      <c r="E1" s="4304"/>
      <c r="F1" s="4304"/>
      <c r="G1" s="4304"/>
      <c r="H1" s="4304"/>
      <c r="I1" s="4304"/>
      <c r="J1" s="4304"/>
      <c r="K1" s="4304"/>
      <c r="L1" s="4304"/>
      <c r="M1" s="4304"/>
      <c r="N1" s="4359" t="s">
        <v>641</v>
      </c>
      <c r="O1" s="4359"/>
      <c r="P1" s="4359"/>
      <c r="Q1" s="4359"/>
      <c r="R1" s="4359"/>
      <c r="S1" s="4359"/>
      <c r="T1" s="4359"/>
      <c r="U1" s="4359"/>
      <c r="V1" s="4359"/>
      <c r="W1" s="4359"/>
      <c r="X1" s="4359"/>
      <c r="Y1" s="4359"/>
      <c r="Z1" s="4359"/>
      <c r="AA1" s="4359"/>
      <c r="AB1" s="4359"/>
      <c r="AC1" s="4359"/>
      <c r="AD1" s="4359"/>
      <c r="AE1" s="4359"/>
      <c r="AF1" s="4359"/>
      <c r="AG1" s="4359"/>
      <c r="AH1" s="4359"/>
      <c r="AI1" s="4359"/>
      <c r="AJ1" s="4359"/>
      <c r="AK1" s="4359"/>
      <c r="AL1" s="4359"/>
      <c r="AM1" s="4359"/>
      <c r="AN1" s="4359"/>
      <c r="AO1" s="4359"/>
      <c r="AP1" s="4359"/>
      <c r="AQ1" s="4359"/>
      <c r="AR1" s="4359"/>
      <c r="AS1" s="4359"/>
      <c r="AT1" s="4359"/>
      <c r="AU1" s="4359"/>
      <c r="AV1" s="4359"/>
      <c r="AW1" s="4359"/>
      <c r="AX1" s="4359"/>
      <c r="AY1" s="4359"/>
      <c r="AZ1" s="447"/>
      <c r="BA1" s="447"/>
      <c r="BB1" s="447"/>
      <c r="BC1" s="447"/>
      <c r="BD1" s="447"/>
      <c r="BE1" s="447"/>
      <c r="BF1" s="447"/>
      <c r="BG1" s="447"/>
      <c r="BH1" s="447"/>
      <c r="BI1" s="447"/>
      <c r="BJ1" s="447"/>
      <c r="BK1" s="447"/>
    </row>
    <row r="2" spans="1:63" ht="15.75" customHeight="1">
      <c r="A2" s="1942"/>
      <c r="B2" s="4355" t="s">
        <v>255</v>
      </c>
      <c r="C2" s="4356"/>
      <c r="D2" s="4356"/>
      <c r="E2" s="4356"/>
      <c r="F2" s="4356"/>
      <c r="G2" s="4357"/>
      <c r="H2" s="4358" t="s">
        <v>642</v>
      </c>
      <c r="I2" s="4356"/>
      <c r="J2" s="4356"/>
      <c r="K2" s="4356"/>
      <c r="L2" s="4356"/>
      <c r="M2" s="4356"/>
      <c r="N2" s="4358" t="s">
        <v>643</v>
      </c>
      <c r="O2" s="4356"/>
      <c r="P2" s="4356"/>
      <c r="Q2" s="4356"/>
      <c r="R2" s="4356"/>
      <c r="S2" s="4356"/>
      <c r="T2" s="4358" t="s">
        <v>258</v>
      </c>
      <c r="U2" s="4356"/>
      <c r="V2" s="4356"/>
      <c r="W2" s="4356"/>
      <c r="X2" s="4356"/>
      <c r="Y2" s="4357"/>
      <c r="Z2" s="448"/>
      <c r="AA2" s="448"/>
      <c r="AB2" s="4358" t="s">
        <v>378</v>
      </c>
      <c r="AC2" s="4356"/>
      <c r="AD2" s="4356"/>
      <c r="AE2" s="4356"/>
      <c r="AF2" s="4356"/>
      <c r="AG2" s="4356"/>
      <c r="AH2" s="4358" t="s">
        <v>382</v>
      </c>
      <c r="AI2" s="4356"/>
      <c r="AJ2" s="4356"/>
      <c r="AK2" s="4356"/>
      <c r="AL2" s="4356"/>
      <c r="AM2" s="4356"/>
      <c r="AN2" s="4358" t="s">
        <v>21</v>
      </c>
      <c r="AO2" s="4356"/>
      <c r="AP2" s="4356"/>
      <c r="AQ2" s="4356"/>
      <c r="AR2" s="4356"/>
      <c r="AS2" s="4356"/>
      <c r="AT2" s="4358" t="s">
        <v>644</v>
      </c>
      <c r="AU2" s="4356"/>
      <c r="AV2" s="4356"/>
      <c r="AW2" s="4356"/>
      <c r="AX2" s="4356"/>
      <c r="AY2" s="4357"/>
      <c r="AZ2" s="4356" t="s">
        <v>645</v>
      </c>
      <c r="BA2" s="4356"/>
      <c r="BB2" s="4356"/>
      <c r="BC2" s="4356"/>
      <c r="BD2" s="4356"/>
      <c r="BE2" s="4357"/>
      <c r="BF2" s="4356" t="s">
        <v>646</v>
      </c>
      <c r="BG2" s="4356"/>
      <c r="BH2" s="4356"/>
      <c r="BI2" s="4356"/>
      <c r="BJ2" s="4356"/>
      <c r="BK2" s="4360"/>
    </row>
    <row r="3" spans="1:63" ht="13.5" customHeight="1">
      <c r="A3" s="1942"/>
      <c r="B3" s="449"/>
      <c r="C3" s="446"/>
      <c r="D3" s="450"/>
      <c r="E3" s="450"/>
      <c r="F3" s="450"/>
      <c r="G3" s="451"/>
      <c r="H3" s="452"/>
      <c r="I3" s="446"/>
      <c r="J3" s="450"/>
      <c r="K3" s="450"/>
      <c r="L3" s="450"/>
      <c r="M3" s="446"/>
      <c r="N3" s="452"/>
      <c r="O3" s="446"/>
      <c r="P3" s="450"/>
      <c r="Q3" s="450"/>
      <c r="R3" s="450"/>
      <c r="S3" s="446"/>
      <c r="T3" s="452"/>
      <c r="U3" s="446"/>
      <c r="V3" s="450"/>
      <c r="W3" s="450"/>
      <c r="X3" s="450"/>
      <c r="Y3" s="451"/>
      <c r="Z3" s="446"/>
      <c r="AA3" s="450"/>
      <c r="AB3" s="452"/>
      <c r="AC3" s="446"/>
      <c r="AD3" s="450"/>
      <c r="AE3" s="450"/>
      <c r="AF3" s="450"/>
      <c r="AG3" s="446"/>
      <c r="AH3" s="452"/>
      <c r="AI3" s="446"/>
      <c r="AJ3" s="450"/>
      <c r="AK3" s="450"/>
      <c r="AL3" s="450"/>
      <c r="AM3" s="446"/>
      <c r="AN3" s="452"/>
      <c r="AO3" s="446"/>
      <c r="AP3" s="450"/>
      <c r="AQ3" s="450"/>
      <c r="AR3" s="450"/>
      <c r="AS3" s="446"/>
      <c r="AT3" s="452"/>
      <c r="AU3" s="446"/>
      <c r="AV3" s="450"/>
      <c r="AW3" s="450"/>
      <c r="AX3" s="450"/>
      <c r="AY3" s="451"/>
      <c r="AZ3" s="446"/>
      <c r="BA3" s="446"/>
      <c r="BB3" s="450"/>
      <c r="BC3" s="450"/>
      <c r="BD3" s="450"/>
      <c r="BE3" s="451"/>
      <c r="BF3" s="446"/>
      <c r="BG3" s="446"/>
      <c r="BH3" s="450"/>
      <c r="BI3" s="450"/>
      <c r="BJ3" s="450"/>
      <c r="BK3" s="453"/>
    </row>
    <row r="4" spans="1:63" ht="12.95" customHeight="1">
      <c r="B4" s="454"/>
      <c r="C4" s="446"/>
      <c r="D4" s="450"/>
      <c r="E4" s="450"/>
      <c r="F4" s="450"/>
      <c r="G4" s="455"/>
      <c r="H4" s="456"/>
      <c r="I4" s="446"/>
      <c r="J4" s="450"/>
      <c r="K4" s="450"/>
      <c r="L4" s="450"/>
      <c r="M4" s="450"/>
      <c r="N4" s="456"/>
      <c r="O4" s="446"/>
      <c r="P4" s="450"/>
      <c r="Q4" s="450"/>
      <c r="R4" s="450"/>
      <c r="S4" s="450"/>
      <c r="T4" s="456"/>
      <c r="U4" s="446"/>
      <c r="V4" s="450"/>
      <c r="W4" s="450"/>
      <c r="X4" s="450"/>
      <c r="Y4" s="455"/>
      <c r="Z4" s="446"/>
      <c r="AA4" s="450"/>
      <c r="AB4" s="456"/>
      <c r="AC4" s="446"/>
      <c r="AD4" s="450"/>
      <c r="AE4" s="450"/>
      <c r="AF4" s="450"/>
      <c r="AG4" s="450"/>
      <c r="AH4" s="456"/>
      <c r="AI4" s="446"/>
      <c r="AJ4" s="450"/>
      <c r="AK4" s="450"/>
      <c r="AL4" s="450"/>
      <c r="AM4" s="450"/>
      <c r="AN4" s="456"/>
      <c r="AO4" s="446"/>
      <c r="AP4" s="450"/>
      <c r="AQ4" s="450"/>
      <c r="AR4" s="450"/>
      <c r="AS4" s="450"/>
      <c r="AT4" s="456"/>
      <c r="AU4" s="446"/>
      <c r="AV4" s="450"/>
      <c r="AW4" s="450"/>
      <c r="AX4" s="450"/>
      <c r="AY4" s="455"/>
      <c r="AZ4" s="450"/>
      <c r="BA4" s="446"/>
      <c r="BB4" s="450"/>
      <c r="BC4" s="450"/>
      <c r="BD4" s="450"/>
      <c r="BE4" s="455"/>
      <c r="BF4" s="450"/>
      <c r="BG4" s="446"/>
      <c r="BH4" s="450"/>
      <c r="BI4" s="450"/>
      <c r="BJ4" s="450"/>
      <c r="BK4" s="457"/>
    </row>
    <row r="5" spans="1:63" ht="12.95" customHeight="1">
      <c r="B5" s="458"/>
      <c r="C5" s="459"/>
      <c r="D5" s="460"/>
      <c r="E5" s="460"/>
      <c r="F5" s="460"/>
      <c r="G5" s="461"/>
      <c r="H5" s="462"/>
      <c r="I5" s="459"/>
      <c r="J5" s="460"/>
      <c r="K5" s="460"/>
      <c r="L5" s="460"/>
      <c r="M5" s="459"/>
      <c r="N5" s="462"/>
      <c r="O5" s="459"/>
      <c r="P5" s="460"/>
      <c r="Q5" s="460"/>
      <c r="R5" s="460"/>
      <c r="S5" s="459"/>
      <c r="T5" s="462"/>
      <c r="U5" s="459"/>
      <c r="V5" s="460"/>
      <c r="W5" s="460"/>
      <c r="X5" s="460"/>
      <c r="Y5" s="461"/>
      <c r="Z5" s="446"/>
      <c r="AA5" s="450"/>
      <c r="AB5" s="462"/>
      <c r="AC5" s="459"/>
      <c r="AD5" s="460"/>
      <c r="AE5" s="460"/>
      <c r="AF5" s="460"/>
      <c r="AG5" s="459"/>
      <c r="AH5" s="462"/>
      <c r="AI5" s="459"/>
      <c r="AJ5" s="460"/>
      <c r="AK5" s="460"/>
      <c r="AL5" s="460"/>
      <c r="AM5" s="459"/>
      <c r="AN5" s="462"/>
      <c r="AO5" s="459"/>
      <c r="AP5" s="460"/>
      <c r="AQ5" s="460"/>
      <c r="AR5" s="460"/>
      <c r="AS5" s="459"/>
      <c r="AT5" s="462"/>
      <c r="AU5" s="459"/>
      <c r="AV5" s="460"/>
      <c r="AW5" s="460"/>
      <c r="AX5" s="460"/>
      <c r="AY5" s="461"/>
      <c r="AZ5" s="459"/>
      <c r="BA5" s="459"/>
      <c r="BB5" s="460"/>
      <c r="BC5" s="460"/>
      <c r="BD5" s="460"/>
      <c r="BE5" s="461"/>
      <c r="BF5" s="459"/>
      <c r="BG5" s="459"/>
      <c r="BH5" s="460"/>
      <c r="BI5" s="460"/>
      <c r="BJ5" s="460"/>
      <c r="BK5" s="463"/>
    </row>
    <row r="6" spans="1:63" ht="12.95" customHeight="1">
      <c r="B6" s="449"/>
      <c r="C6" s="450"/>
      <c r="D6" s="450"/>
      <c r="E6" s="450"/>
      <c r="F6" s="446"/>
      <c r="G6" s="446"/>
      <c r="H6" s="450"/>
      <c r="I6" s="450"/>
      <c r="J6" s="450"/>
      <c r="K6" s="446"/>
      <c r="L6" s="450"/>
      <c r="M6" s="450"/>
      <c r="N6" s="450"/>
      <c r="O6" s="446"/>
      <c r="P6" s="446"/>
      <c r="Q6" s="450"/>
      <c r="R6" s="450"/>
      <c r="S6" s="450"/>
      <c r="T6" s="446"/>
      <c r="U6" s="446"/>
      <c r="V6" s="450"/>
      <c r="W6" s="450"/>
      <c r="X6" s="450"/>
      <c r="Y6" s="446"/>
      <c r="Z6" s="446"/>
      <c r="AA6" s="450"/>
      <c r="AB6" s="450"/>
      <c r="AC6" s="450"/>
      <c r="AD6" s="446"/>
      <c r="AE6" s="446"/>
      <c r="AF6" s="446"/>
      <c r="AG6" s="450"/>
      <c r="AH6" s="446"/>
      <c r="AI6" s="450"/>
      <c r="AJ6" s="450"/>
      <c r="AK6" s="450"/>
      <c r="AL6" s="446"/>
      <c r="AM6" s="446"/>
      <c r="AN6" s="450"/>
      <c r="AO6" s="450"/>
      <c r="AP6" s="450"/>
      <c r="AQ6" s="446"/>
      <c r="AR6" s="446"/>
      <c r="AS6" s="450"/>
      <c r="AT6" s="450"/>
      <c r="AU6" s="450"/>
      <c r="AV6" s="446"/>
      <c r="AW6" s="446"/>
      <c r="AX6" s="450"/>
      <c r="AY6" s="450"/>
      <c r="AZ6" s="450"/>
      <c r="BA6" s="446"/>
      <c r="BB6" s="446"/>
      <c r="BC6" s="450"/>
      <c r="BD6" s="450"/>
      <c r="BE6" s="450"/>
      <c r="BF6" s="446"/>
      <c r="BG6" s="446"/>
      <c r="BH6" s="450"/>
      <c r="BI6" s="450"/>
      <c r="BJ6" s="450"/>
      <c r="BK6" s="453"/>
    </row>
    <row r="7" spans="1:63" ht="13.5" customHeight="1">
      <c r="B7" s="449"/>
      <c r="C7" s="450"/>
      <c r="D7" s="450"/>
      <c r="E7" s="450"/>
      <c r="F7" s="450"/>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307" t="s">
        <v>1175</v>
      </c>
      <c r="AS7" s="4307"/>
      <c r="AT7" s="4307"/>
      <c r="AU7" s="4307"/>
      <c r="AV7" s="4307"/>
      <c r="AW7" s="4307"/>
      <c r="AX7" s="4307"/>
      <c r="AY7" s="4307"/>
      <c r="AZ7" s="4307"/>
      <c r="BA7" s="4307"/>
      <c r="BB7" s="4307"/>
      <c r="BC7" s="4307"/>
      <c r="BD7" s="4307"/>
      <c r="BE7" s="446"/>
      <c r="BF7" s="446"/>
      <c r="BG7" s="446"/>
      <c r="BH7" s="446"/>
      <c r="BI7" s="446"/>
      <c r="BJ7" s="446"/>
      <c r="BK7" s="453"/>
    </row>
    <row r="8" spans="1:63" ht="12.95" customHeight="1">
      <c r="B8" s="449"/>
      <c r="C8" s="450"/>
      <c r="D8" s="450"/>
      <c r="E8" s="450"/>
      <c r="F8" s="450"/>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53"/>
    </row>
    <row r="9" spans="1:63" ht="12.95" customHeight="1">
      <c r="B9" s="449"/>
      <c r="C9" s="450"/>
      <c r="D9" s="4309" t="str">
        <f>"福岡県"&amp;SUBSTITUTE(入力シート!C3," ","")&amp;"長　殿"</f>
        <v>福岡県長　殿</v>
      </c>
      <c r="E9" s="4309"/>
      <c r="F9" s="4309"/>
      <c r="G9" s="4309"/>
      <c r="H9" s="4309"/>
      <c r="I9" s="4309"/>
      <c r="J9" s="4309"/>
      <c r="K9" s="4309"/>
      <c r="L9" s="4309"/>
      <c r="M9" s="4309"/>
      <c r="N9" s="4309"/>
      <c r="O9" s="4309"/>
      <c r="P9" s="4309"/>
      <c r="Q9" s="4309"/>
      <c r="R9" s="4309"/>
      <c r="S9" s="4309"/>
      <c r="T9" s="4309"/>
      <c r="U9" s="4309"/>
      <c r="V9" s="4309"/>
      <c r="W9" s="4309"/>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453"/>
    </row>
    <row r="10" spans="1:63" ht="12.95" customHeight="1">
      <c r="B10" s="449"/>
      <c r="C10" s="450"/>
      <c r="D10" s="450"/>
      <c r="E10" s="450"/>
      <c r="F10" s="446"/>
      <c r="G10" s="446"/>
      <c r="H10" s="446"/>
      <c r="I10" s="446"/>
      <c r="J10" s="450"/>
      <c r="K10" s="446"/>
      <c r="L10" s="446"/>
      <c r="M10" s="446"/>
      <c r="N10" s="446"/>
      <c r="O10" s="446"/>
      <c r="P10" s="446"/>
      <c r="Q10" s="446"/>
      <c r="R10" s="446"/>
      <c r="S10" s="446"/>
      <c r="T10" s="446"/>
      <c r="U10" s="450"/>
      <c r="V10" s="447"/>
      <c r="W10" s="447"/>
      <c r="X10" s="447"/>
      <c r="Y10" s="447"/>
      <c r="Z10" s="447"/>
      <c r="AA10" s="447"/>
      <c r="AB10" s="447"/>
      <c r="AC10" s="447"/>
      <c r="AD10" s="447"/>
      <c r="AE10" s="450"/>
      <c r="AF10" s="450"/>
      <c r="AG10" s="450"/>
      <c r="AH10" s="450"/>
      <c r="AI10" s="446"/>
      <c r="AJ10" s="446"/>
      <c r="AK10" s="446"/>
      <c r="AL10" s="447"/>
      <c r="AM10" s="447"/>
      <c r="AN10" s="447"/>
      <c r="AO10" s="447"/>
      <c r="AP10" s="446"/>
      <c r="AQ10" s="447"/>
      <c r="AR10" s="447"/>
      <c r="AS10" s="447"/>
      <c r="AT10" s="447"/>
      <c r="AU10" s="447"/>
      <c r="AV10" s="447"/>
      <c r="AW10" s="447"/>
      <c r="AX10" s="447"/>
      <c r="AY10" s="447"/>
      <c r="AZ10" s="447"/>
      <c r="BA10" s="447"/>
      <c r="BB10" s="447"/>
      <c r="BC10" s="447"/>
      <c r="BD10" s="447"/>
      <c r="BE10" s="447"/>
      <c r="BF10" s="447"/>
      <c r="BG10" s="447"/>
      <c r="BH10" s="447"/>
      <c r="BI10" s="447"/>
      <c r="BJ10" s="447"/>
      <c r="BK10" s="453"/>
    </row>
    <row r="11" spans="1:63" ht="12.95" customHeight="1">
      <c r="B11" s="449"/>
      <c r="C11" s="450"/>
      <c r="D11" s="450"/>
      <c r="E11" s="450"/>
      <c r="F11" s="446"/>
      <c r="G11" s="446"/>
      <c r="H11" s="446"/>
      <c r="I11" s="446"/>
      <c r="J11" s="450"/>
      <c r="K11" s="446"/>
      <c r="L11" s="446"/>
      <c r="M11" s="446"/>
      <c r="N11" s="446"/>
      <c r="O11" s="446"/>
      <c r="P11" s="446"/>
      <c r="Q11" s="446"/>
      <c r="R11" s="446"/>
      <c r="S11" s="446"/>
      <c r="T11" s="446"/>
      <c r="U11" s="450"/>
      <c r="V11" s="446"/>
      <c r="W11" s="446"/>
      <c r="X11" s="446"/>
      <c r="Y11" s="446"/>
      <c r="Z11" s="450"/>
      <c r="AA11" s="450" t="s">
        <v>5</v>
      </c>
      <c r="AB11" s="450"/>
      <c r="AC11" s="450"/>
      <c r="AD11" s="450"/>
      <c r="AE11" s="450"/>
      <c r="AF11" s="4306" t="str">
        <f>+入力シート!$D$22&amp;" "</f>
        <v xml:space="preserve"> </v>
      </c>
      <c r="AG11" s="4306"/>
      <c r="AH11" s="4306"/>
      <c r="AI11" s="4306"/>
      <c r="AJ11" s="4306"/>
      <c r="AK11" s="4306"/>
      <c r="AL11" s="4306"/>
      <c r="AM11" s="4306"/>
      <c r="AN11" s="4306"/>
      <c r="AO11" s="4306"/>
      <c r="AP11" s="4306"/>
      <c r="AQ11" s="4306"/>
      <c r="AR11" s="4306"/>
      <c r="AS11" s="4306"/>
      <c r="AT11" s="4306"/>
      <c r="AU11" s="4306"/>
      <c r="AV11" s="4306"/>
      <c r="AW11" s="4306"/>
      <c r="AX11" s="4306"/>
      <c r="AY11" s="4306"/>
      <c r="AZ11" s="4306"/>
      <c r="BA11" s="4306"/>
      <c r="BB11" s="4306"/>
      <c r="BC11" s="4306"/>
      <c r="BD11" s="4306"/>
      <c r="BE11" s="4306"/>
      <c r="BF11" s="4306"/>
      <c r="BG11" s="446"/>
      <c r="BH11" s="446"/>
      <c r="BI11" s="446"/>
      <c r="BJ11" s="447"/>
      <c r="BK11" s="453"/>
    </row>
    <row r="12" spans="1:63" ht="12.95" customHeight="1">
      <c r="B12" s="449"/>
      <c r="C12" s="450"/>
      <c r="D12" s="450"/>
      <c r="E12" s="450"/>
      <c r="F12" s="446"/>
      <c r="G12" s="446"/>
      <c r="H12" s="446"/>
      <c r="I12" s="446"/>
      <c r="J12" s="450"/>
      <c r="K12" s="446"/>
      <c r="L12" s="446"/>
      <c r="M12" s="446"/>
      <c r="N12" s="446"/>
      <c r="O12" s="446"/>
      <c r="P12" s="446"/>
      <c r="Q12" s="446"/>
      <c r="R12" s="446"/>
      <c r="S12" s="446"/>
      <c r="T12" s="446"/>
      <c r="U12" s="450"/>
      <c r="V12" s="446"/>
      <c r="W12" s="446"/>
      <c r="X12" s="446"/>
      <c r="Y12" s="446"/>
      <c r="Z12" s="450"/>
      <c r="AA12" s="450"/>
      <c r="AB12" s="450"/>
      <c r="AC12" s="450"/>
      <c r="AD12" s="450"/>
      <c r="AE12" s="450"/>
      <c r="AF12" s="450"/>
      <c r="AG12" s="450"/>
      <c r="AH12" s="450"/>
      <c r="AI12" s="446"/>
      <c r="AJ12" s="446"/>
      <c r="AK12" s="446"/>
      <c r="AL12" s="447"/>
      <c r="AM12" s="447"/>
      <c r="AN12" s="446"/>
      <c r="AO12" s="447"/>
      <c r="AP12" s="446"/>
      <c r="AQ12" s="447"/>
      <c r="AR12" s="447"/>
      <c r="AS12" s="447"/>
      <c r="AT12" s="447"/>
      <c r="AU12" s="447"/>
      <c r="AV12" s="447"/>
      <c r="AW12" s="447"/>
      <c r="AX12" s="447"/>
      <c r="AY12" s="447"/>
      <c r="AZ12" s="447"/>
      <c r="BA12" s="447"/>
      <c r="BB12" s="446"/>
      <c r="BC12" s="464"/>
      <c r="BD12" s="464"/>
      <c r="BE12" s="464"/>
      <c r="BF12" s="464"/>
      <c r="BG12" s="464"/>
      <c r="BH12" s="464"/>
      <c r="BI12" s="446"/>
      <c r="BJ12" s="447"/>
      <c r="BK12" s="453"/>
    </row>
    <row r="13" spans="1:63" ht="12.95" customHeight="1">
      <c r="B13" s="449"/>
      <c r="C13" s="450"/>
      <c r="D13" s="450"/>
      <c r="E13" s="450"/>
      <c r="F13" s="446"/>
      <c r="G13" s="450"/>
      <c r="H13" s="450"/>
      <c r="I13" s="450"/>
      <c r="J13" s="450"/>
      <c r="K13" s="450"/>
      <c r="L13" s="446"/>
      <c r="M13" s="446"/>
      <c r="N13" s="446"/>
      <c r="O13" s="446"/>
      <c r="P13" s="446"/>
      <c r="Q13" s="446"/>
      <c r="R13" s="446"/>
      <c r="S13" s="446"/>
      <c r="T13" s="446" t="s">
        <v>1380</v>
      </c>
      <c r="U13" s="450"/>
      <c r="V13" s="446"/>
      <c r="W13" s="446"/>
      <c r="X13" s="446"/>
      <c r="Y13" s="446"/>
      <c r="Z13" s="450"/>
      <c r="AA13" s="450"/>
      <c r="AB13" s="450"/>
      <c r="AC13" s="450"/>
      <c r="AD13" s="450"/>
      <c r="AE13" s="446"/>
      <c r="AF13" s="446"/>
      <c r="AG13" s="446"/>
      <c r="AH13" s="446"/>
      <c r="AI13" s="446"/>
      <c r="AJ13" s="446"/>
      <c r="AK13" s="446"/>
      <c r="AL13" s="447"/>
      <c r="AM13" s="447"/>
      <c r="AN13" s="447"/>
      <c r="AO13" s="447"/>
      <c r="AP13" s="447"/>
      <c r="AQ13" s="447"/>
      <c r="AR13" s="447"/>
      <c r="AS13" s="447"/>
      <c r="AT13" s="447"/>
      <c r="AU13" s="447"/>
      <c r="AV13" s="447"/>
      <c r="AW13" s="447"/>
      <c r="AX13" s="447"/>
      <c r="AY13" s="447"/>
      <c r="AZ13" s="447"/>
      <c r="BA13" s="447"/>
      <c r="BB13" s="446"/>
      <c r="BC13" s="446"/>
      <c r="BD13" s="446"/>
      <c r="BE13" s="446"/>
      <c r="BF13" s="446"/>
      <c r="BG13" s="446"/>
      <c r="BH13" s="446"/>
      <c r="BI13" s="446"/>
      <c r="BJ13" s="447"/>
      <c r="BK13" s="453"/>
    </row>
    <row r="14" spans="1:63" ht="12.95" customHeight="1">
      <c r="B14" s="449"/>
      <c r="C14" s="450"/>
      <c r="D14" s="450"/>
      <c r="E14" s="450"/>
      <c r="F14" s="447"/>
      <c r="G14" s="465" t="s">
        <v>647</v>
      </c>
      <c r="H14" s="465"/>
      <c r="I14" s="465"/>
      <c r="J14" s="465"/>
      <c r="K14" s="465"/>
      <c r="L14" s="465"/>
      <c r="M14" s="465"/>
      <c r="N14" s="465"/>
      <c r="O14" s="465"/>
      <c r="P14" s="465"/>
      <c r="Q14" s="465"/>
      <c r="R14" s="465"/>
      <c r="S14" s="465"/>
      <c r="T14" s="447"/>
      <c r="U14" s="447"/>
      <c r="V14" s="450"/>
      <c r="W14" s="450"/>
      <c r="X14" s="450"/>
      <c r="Y14" s="450"/>
      <c r="Z14" s="450"/>
      <c r="AA14" s="450"/>
      <c r="AB14" s="450"/>
      <c r="AC14" s="446"/>
      <c r="AD14" s="446"/>
      <c r="AE14" s="447"/>
      <c r="AF14" s="4306">
        <f>入力シート!$D$23</f>
        <v>0</v>
      </c>
      <c r="AG14" s="4306"/>
      <c r="AH14" s="4306"/>
      <c r="AI14" s="4306"/>
      <c r="AJ14" s="4306"/>
      <c r="AK14" s="4306"/>
      <c r="AL14" s="4306"/>
      <c r="AM14" s="4306"/>
      <c r="AN14" s="4306"/>
      <c r="AO14" s="4306"/>
      <c r="AP14" s="4306"/>
      <c r="AQ14" s="4306"/>
      <c r="AR14" s="4306"/>
      <c r="AS14" s="4306"/>
      <c r="AT14" s="4306"/>
      <c r="AU14" s="4306"/>
      <c r="AV14" s="4306"/>
      <c r="AW14" s="4306"/>
      <c r="AX14" s="4306"/>
      <c r="AY14" s="4306"/>
      <c r="AZ14" s="4306"/>
      <c r="BA14" s="4306"/>
      <c r="BB14" s="446"/>
      <c r="BC14" s="446"/>
      <c r="BD14" s="446"/>
      <c r="BE14" s="446"/>
      <c r="BF14" s="446"/>
      <c r="BG14" s="446"/>
      <c r="BH14" s="446"/>
      <c r="BI14" s="446"/>
      <c r="BJ14" s="446"/>
      <c r="BK14" s="466"/>
    </row>
    <row r="15" spans="1:63" ht="12.95" customHeight="1">
      <c r="B15" s="467"/>
      <c r="C15" s="464"/>
      <c r="D15" s="464"/>
      <c r="E15" s="464"/>
      <c r="F15" s="464"/>
      <c r="G15" s="464"/>
      <c r="H15" s="464"/>
      <c r="I15" s="464"/>
      <c r="J15" s="464"/>
      <c r="K15" s="464"/>
      <c r="L15" s="464"/>
      <c r="M15" s="464"/>
      <c r="N15" s="464"/>
      <c r="O15" s="447"/>
      <c r="P15" s="447"/>
      <c r="Q15" s="447"/>
      <c r="R15" s="447"/>
      <c r="S15" s="447"/>
      <c r="T15" s="447"/>
      <c r="U15" s="447"/>
      <c r="V15" s="447"/>
      <c r="W15" s="446"/>
      <c r="X15" s="446"/>
      <c r="Y15" s="447"/>
      <c r="Z15" s="447"/>
      <c r="AA15" s="447" t="s">
        <v>34</v>
      </c>
      <c r="AB15" s="447"/>
      <c r="AC15" s="447"/>
      <c r="AD15" s="447"/>
      <c r="AE15" s="447"/>
      <c r="AF15" s="447"/>
      <c r="AG15" s="447"/>
      <c r="AH15" s="4305">
        <f>入力シート!$D$24</f>
        <v>0</v>
      </c>
      <c r="AI15" s="4305"/>
      <c r="AJ15" s="4305"/>
      <c r="AK15" s="4305"/>
      <c r="AL15" s="4305"/>
      <c r="AM15" s="4305"/>
      <c r="AN15" s="4305"/>
      <c r="AO15" s="4305"/>
      <c r="AP15" s="4305"/>
      <c r="AQ15" s="4305"/>
      <c r="AR15" s="4305"/>
      <c r="AS15" s="4305"/>
      <c r="AT15" s="4305"/>
      <c r="AU15" s="4305"/>
      <c r="AV15" s="4305"/>
      <c r="AW15" s="4305"/>
      <c r="AX15" s="4305"/>
      <c r="AY15" s="4305"/>
      <c r="AZ15" s="4305"/>
      <c r="BA15" s="4305"/>
      <c r="BB15" s="446"/>
      <c r="BC15" s="446"/>
      <c r="BD15" s="446"/>
      <c r="BE15" s="446"/>
      <c r="BF15" s="446"/>
      <c r="BG15" s="446"/>
      <c r="BH15" s="446"/>
      <c r="BI15" s="446"/>
      <c r="BJ15" s="446"/>
      <c r="BK15" s="466"/>
    </row>
    <row r="16" spans="1:63" ht="16.5" customHeight="1">
      <c r="B16" s="449"/>
      <c r="C16" s="450"/>
      <c r="D16" s="450"/>
      <c r="E16" s="450"/>
      <c r="F16" s="447"/>
      <c r="G16" s="447"/>
      <c r="H16" s="447"/>
      <c r="I16" s="447"/>
      <c r="J16" s="468"/>
      <c r="K16" s="447"/>
      <c r="L16" s="447"/>
      <c r="M16" s="447"/>
      <c r="N16" s="447"/>
      <c r="O16" s="447"/>
      <c r="P16" s="447"/>
      <c r="Q16" s="447"/>
      <c r="R16" s="447"/>
      <c r="S16" s="446"/>
      <c r="T16" s="446"/>
      <c r="U16" s="447"/>
      <c r="V16" s="447"/>
      <c r="W16" s="447"/>
      <c r="X16" s="447"/>
      <c r="Y16" s="447"/>
      <c r="Z16" s="447"/>
      <c r="AA16" s="447"/>
      <c r="AB16" s="447"/>
      <c r="AC16" s="447"/>
      <c r="AD16" s="469"/>
      <c r="AE16" s="469"/>
      <c r="AF16" s="469"/>
      <c r="AG16" s="469"/>
      <c r="AH16" s="469"/>
      <c r="AI16" s="469"/>
      <c r="AJ16" s="469"/>
      <c r="AK16" s="469"/>
      <c r="AL16" s="469"/>
      <c r="AM16" s="469"/>
      <c r="AN16" s="469"/>
      <c r="AO16" s="469"/>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53"/>
    </row>
    <row r="17" spans="2:78" ht="12.95" customHeight="1">
      <c r="B17" s="467"/>
      <c r="C17" s="469"/>
      <c r="D17" s="469"/>
      <c r="E17" s="469"/>
      <c r="F17" s="469"/>
      <c r="G17" s="469"/>
      <c r="H17" s="469"/>
      <c r="I17" s="446"/>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7"/>
    </row>
    <row r="18" spans="2:78" ht="18.75" customHeight="1">
      <c r="B18" s="470"/>
      <c r="C18" s="469"/>
      <c r="D18" s="469"/>
      <c r="E18" s="469"/>
      <c r="F18" s="469"/>
      <c r="G18" s="4361">
        <f>+入力シート!D12</f>
        <v>0</v>
      </c>
      <c r="H18" s="4361"/>
      <c r="I18" s="4361"/>
      <c r="J18" s="4361"/>
      <c r="K18" s="4361"/>
      <c r="L18" s="4361"/>
      <c r="M18" s="4361"/>
      <c r="N18" s="4361"/>
      <c r="O18" s="4361"/>
      <c r="P18" s="4361"/>
      <c r="Q18" s="4361"/>
      <c r="R18" s="4361"/>
      <c r="S18" s="450"/>
      <c r="T18" s="471" t="s">
        <v>877</v>
      </c>
      <c r="U18" s="450"/>
      <c r="V18" s="450"/>
      <c r="W18" s="450"/>
      <c r="X18" s="450"/>
      <c r="Y18" s="450"/>
      <c r="Z18" s="450"/>
      <c r="AA18" s="450"/>
      <c r="AB18" s="450"/>
      <c r="AC18" s="450"/>
      <c r="AD18" s="450"/>
      <c r="AE18" s="471"/>
      <c r="AF18" s="471"/>
      <c r="AG18" s="471"/>
      <c r="AH18" s="471"/>
      <c r="AI18" s="472"/>
      <c r="AJ18" s="472"/>
      <c r="AK18" s="472"/>
      <c r="AL18" s="472"/>
      <c r="AM18" s="472"/>
      <c r="AN18" s="447"/>
      <c r="AO18" s="447"/>
      <c r="AP18" s="447"/>
      <c r="AQ18" s="471"/>
      <c r="AR18" s="471"/>
      <c r="AS18" s="447"/>
      <c r="AT18" s="4308" t="s">
        <v>1172</v>
      </c>
      <c r="AU18" s="4308"/>
      <c r="AV18" s="4308"/>
      <c r="AW18" s="4308"/>
      <c r="AX18" s="4308"/>
      <c r="AY18" s="4308"/>
      <c r="AZ18" s="4308"/>
      <c r="BA18" s="4308"/>
      <c r="BB18" s="4308"/>
      <c r="BC18" s="4308"/>
      <c r="BD18" s="4308"/>
      <c r="BE18" s="4308"/>
      <c r="BF18" s="473" t="s">
        <v>648</v>
      </c>
      <c r="BG18" s="450"/>
      <c r="BH18" s="450"/>
      <c r="BI18" s="450"/>
      <c r="BJ18" s="450"/>
      <c r="BK18" s="457"/>
    </row>
    <row r="19" spans="2:78" ht="18" customHeight="1">
      <c r="B19" s="470"/>
      <c r="C19" s="469"/>
      <c r="D19" s="469"/>
      <c r="E19" s="469"/>
      <c r="F19" s="474" t="s">
        <v>649</v>
      </c>
      <c r="G19" s="469"/>
      <c r="H19" s="469"/>
      <c r="I19" s="446"/>
      <c r="J19" s="450"/>
      <c r="K19" s="450"/>
      <c r="L19" s="450"/>
      <c r="M19" s="450"/>
      <c r="N19" s="450"/>
      <c r="O19" s="450"/>
      <c r="P19" s="450"/>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66"/>
    </row>
    <row r="20" spans="2:78" ht="12.95" customHeight="1">
      <c r="B20" s="475"/>
      <c r="C20" s="476"/>
      <c r="D20" s="476"/>
      <c r="E20" s="476"/>
      <c r="F20" s="476"/>
      <c r="G20" s="476"/>
      <c r="H20" s="476"/>
      <c r="I20" s="460"/>
      <c r="J20" s="460"/>
      <c r="K20" s="460"/>
      <c r="L20" s="460"/>
      <c r="M20" s="460"/>
      <c r="N20" s="460"/>
      <c r="O20" s="460"/>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8"/>
    </row>
    <row r="21" spans="2:78" ht="15.75" customHeight="1">
      <c r="B21" s="4283" t="s">
        <v>267</v>
      </c>
      <c r="C21" s="4284"/>
      <c r="D21" s="4284"/>
      <c r="E21" s="4284"/>
      <c r="F21" s="4284"/>
      <c r="G21" s="4284"/>
      <c r="H21" s="4285"/>
      <c r="I21" s="4329" t="str">
        <f>入力シート!$D$4&amp;入力シート!$E$4&amp;入力シート!$G$4&amp;"　"&amp;入力シート!$I$4&amp;入力シート!$K$4&amp;入力シート!$O$4</f>
        <v>令和年度　起工第号</v>
      </c>
      <c r="J21" s="4330"/>
      <c r="K21" s="4330"/>
      <c r="L21" s="4330"/>
      <c r="M21" s="4330"/>
      <c r="N21" s="4330"/>
      <c r="O21" s="4330"/>
      <c r="P21" s="4330"/>
      <c r="Q21" s="4330"/>
      <c r="R21" s="4330"/>
      <c r="S21" s="4330"/>
      <c r="T21" s="4330"/>
      <c r="U21" s="4330"/>
      <c r="V21" s="4330"/>
      <c r="W21" s="4330"/>
      <c r="X21" s="4330"/>
      <c r="Y21" s="4330"/>
      <c r="Z21" s="4330"/>
      <c r="AA21" s="4330"/>
      <c r="AB21" s="4330"/>
      <c r="AC21" s="4330"/>
      <c r="AD21" s="4330"/>
      <c r="AE21" s="4330"/>
      <c r="AF21" s="4331"/>
      <c r="AG21" s="4335" t="s">
        <v>9</v>
      </c>
      <c r="AH21" s="4336"/>
      <c r="AI21" s="4336"/>
      <c r="AJ21" s="4336"/>
      <c r="AK21" s="4336"/>
      <c r="AL21" s="4336"/>
      <c r="AM21" s="4337"/>
      <c r="AN21" s="4296">
        <f>+入力シート!D6</f>
        <v>0</v>
      </c>
      <c r="AO21" s="4344"/>
      <c r="AP21" s="4344"/>
      <c r="AQ21" s="4344"/>
      <c r="AR21" s="4344"/>
      <c r="AS21" s="4344"/>
      <c r="AT21" s="4344"/>
      <c r="AU21" s="4344"/>
      <c r="AV21" s="4344"/>
      <c r="AW21" s="4344"/>
      <c r="AX21" s="4344"/>
      <c r="AY21" s="4344"/>
      <c r="AZ21" s="4344"/>
      <c r="BA21" s="4344"/>
      <c r="BB21" s="4344"/>
      <c r="BC21" s="4344"/>
      <c r="BD21" s="4344"/>
      <c r="BE21" s="4344"/>
      <c r="BF21" s="4344"/>
      <c r="BG21" s="4344"/>
      <c r="BH21" s="4344"/>
      <c r="BI21" s="4344"/>
      <c r="BJ21" s="4344"/>
      <c r="BK21" s="4345"/>
    </row>
    <row r="22" spans="2:78" ht="14.25" customHeight="1">
      <c r="B22" s="4286"/>
      <c r="C22" s="4287"/>
      <c r="D22" s="4287"/>
      <c r="E22" s="4287"/>
      <c r="F22" s="4287"/>
      <c r="G22" s="4287"/>
      <c r="H22" s="4288"/>
      <c r="I22" s="4332"/>
      <c r="J22" s="4333"/>
      <c r="K22" s="4333"/>
      <c r="L22" s="4333"/>
      <c r="M22" s="4333"/>
      <c r="N22" s="4333"/>
      <c r="O22" s="4333"/>
      <c r="P22" s="4333"/>
      <c r="Q22" s="4333"/>
      <c r="R22" s="4333"/>
      <c r="S22" s="4333"/>
      <c r="T22" s="4333"/>
      <c r="U22" s="4333"/>
      <c r="V22" s="4333"/>
      <c r="W22" s="4333"/>
      <c r="X22" s="4333"/>
      <c r="Y22" s="4333"/>
      <c r="Z22" s="4333"/>
      <c r="AA22" s="4333"/>
      <c r="AB22" s="4333"/>
      <c r="AC22" s="4333"/>
      <c r="AD22" s="4333"/>
      <c r="AE22" s="4333"/>
      <c r="AF22" s="4334"/>
      <c r="AG22" s="4338"/>
      <c r="AH22" s="4339"/>
      <c r="AI22" s="4339"/>
      <c r="AJ22" s="4339"/>
      <c r="AK22" s="4339"/>
      <c r="AL22" s="4339"/>
      <c r="AM22" s="4340"/>
      <c r="AN22" s="4330"/>
      <c r="AO22" s="4330"/>
      <c r="AP22" s="4330"/>
      <c r="AQ22" s="4330"/>
      <c r="AR22" s="4330"/>
      <c r="AS22" s="4330"/>
      <c r="AT22" s="4330"/>
      <c r="AU22" s="4330"/>
      <c r="AV22" s="4330"/>
      <c r="AW22" s="4330"/>
      <c r="AX22" s="4330"/>
      <c r="AY22" s="4330"/>
      <c r="AZ22" s="4330"/>
      <c r="BA22" s="4330"/>
      <c r="BB22" s="4330"/>
      <c r="BC22" s="4330"/>
      <c r="BD22" s="4330"/>
      <c r="BE22" s="4330"/>
      <c r="BF22" s="4330"/>
      <c r="BG22" s="4330"/>
      <c r="BH22" s="4330"/>
      <c r="BI22" s="4330"/>
      <c r="BJ22" s="4330"/>
      <c r="BK22" s="4346"/>
    </row>
    <row r="23" spans="2:78" ht="15" customHeight="1">
      <c r="B23" s="4283" t="s">
        <v>128</v>
      </c>
      <c r="C23" s="4284"/>
      <c r="D23" s="4284"/>
      <c r="E23" s="4284"/>
      <c r="F23" s="4284"/>
      <c r="G23" s="4284"/>
      <c r="H23" s="4285"/>
      <c r="I23" s="4348">
        <f>IF(入力シート!D8="",入力シート!$D$5,入力シート!$D$5&amp;CHAR(10)&amp;"　（　"&amp;入力シート!D8&amp;"　）")</f>
        <v>0</v>
      </c>
      <c r="J23" s="4349"/>
      <c r="K23" s="4349"/>
      <c r="L23" s="4349"/>
      <c r="M23" s="4349"/>
      <c r="N23" s="4349"/>
      <c r="O23" s="4349"/>
      <c r="P23" s="4349"/>
      <c r="Q23" s="4349"/>
      <c r="R23" s="4349"/>
      <c r="S23" s="4349"/>
      <c r="T23" s="4349"/>
      <c r="U23" s="4349"/>
      <c r="V23" s="4349"/>
      <c r="W23" s="4349"/>
      <c r="X23" s="4349"/>
      <c r="Y23" s="4349"/>
      <c r="Z23" s="4349"/>
      <c r="AA23" s="4349"/>
      <c r="AB23" s="4349"/>
      <c r="AC23" s="4349"/>
      <c r="AD23" s="4349"/>
      <c r="AE23" s="4349"/>
      <c r="AF23" s="4350"/>
      <c r="AG23" s="4338"/>
      <c r="AH23" s="4339"/>
      <c r="AI23" s="4339"/>
      <c r="AJ23" s="4339"/>
      <c r="AK23" s="4339"/>
      <c r="AL23" s="4339"/>
      <c r="AM23" s="4340"/>
      <c r="AN23" s="4330"/>
      <c r="AO23" s="4330"/>
      <c r="AP23" s="4330"/>
      <c r="AQ23" s="4330"/>
      <c r="AR23" s="4330"/>
      <c r="AS23" s="4330"/>
      <c r="AT23" s="4330"/>
      <c r="AU23" s="4330"/>
      <c r="AV23" s="4330"/>
      <c r="AW23" s="4330"/>
      <c r="AX23" s="4330"/>
      <c r="AY23" s="4330"/>
      <c r="AZ23" s="4330"/>
      <c r="BA23" s="4330"/>
      <c r="BB23" s="4330"/>
      <c r="BC23" s="4330"/>
      <c r="BD23" s="4330"/>
      <c r="BE23" s="4330"/>
      <c r="BF23" s="4330"/>
      <c r="BG23" s="4330"/>
      <c r="BH23" s="4330"/>
      <c r="BI23" s="4330"/>
      <c r="BJ23" s="4330"/>
      <c r="BK23" s="4346"/>
    </row>
    <row r="24" spans="2:78" ht="15.75" customHeight="1">
      <c r="B24" s="4286"/>
      <c r="C24" s="4287"/>
      <c r="D24" s="4287"/>
      <c r="E24" s="4287"/>
      <c r="F24" s="4287"/>
      <c r="G24" s="4287"/>
      <c r="H24" s="4288"/>
      <c r="I24" s="4351"/>
      <c r="J24" s="4352"/>
      <c r="K24" s="4352"/>
      <c r="L24" s="4352"/>
      <c r="M24" s="4352"/>
      <c r="N24" s="4352"/>
      <c r="O24" s="4352"/>
      <c r="P24" s="4352"/>
      <c r="Q24" s="4352"/>
      <c r="R24" s="4352"/>
      <c r="S24" s="4352"/>
      <c r="T24" s="4352"/>
      <c r="U24" s="4352"/>
      <c r="V24" s="4352"/>
      <c r="W24" s="4352"/>
      <c r="X24" s="4352"/>
      <c r="Y24" s="4352"/>
      <c r="Z24" s="4352"/>
      <c r="AA24" s="4352"/>
      <c r="AB24" s="4352"/>
      <c r="AC24" s="4352"/>
      <c r="AD24" s="4352"/>
      <c r="AE24" s="4352"/>
      <c r="AF24" s="4353"/>
      <c r="AG24" s="4341"/>
      <c r="AH24" s="4342"/>
      <c r="AI24" s="4342"/>
      <c r="AJ24" s="4342"/>
      <c r="AK24" s="4342"/>
      <c r="AL24" s="4342"/>
      <c r="AM24" s="4343"/>
      <c r="AN24" s="4333"/>
      <c r="AO24" s="4333"/>
      <c r="AP24" s="4333"/>
      <c r="AQ24" s="4333"/>
      <c r="AR24" s="4333"/>
      <c r="AS24" s="4333"/>
      <c r="AT24" s="4333"/>
      <c r="AU24" s="4333"/>
      <c r="AV24" s="4333"/>
      <c r="AW24" s="4333"/>
      <c r="AX24" s="4333"/>
      <c r="AY24" s="4333"/>
      <c r="AZ24" s="4333"/>
      <c r="BA24" s="4333"/>
      <c r="BB24" s="4333"/>
      <c r="BC24" s="4333"/>
      <c r="BD24" s="4333"/>
      <c r="BE24" s="4333"/>
      <c r="BF24" s="4333"/>
      <c r="BG24" s="4333"/>
      <c r="BH24" s="4333"/>
      <c r="BI24" s="4333"/>
      <c r="BJ24" s="4333"/>
      <c r="BK24" s="4347"/>
    </row>
    <row r="25" spans="2:78" ht="16.5" customHeight="1">
      <c r="B25" s="4283" t="s">
        <v>271</v>
      </c>
      <c r="C25" s="4284"/>
      <c r="D25" s="4284"/>
      <c r="E25" s="4284"/>
      <c r="F25" s="4284"/>
      <c r="G25" s="4284"/>
      <c r="H25" s="4285"/>
      <c r="I25" s="489"/>
      <c r="J25" s="4294" t="s">
        <v>36</v>
      </c>
      <c r="K25" s="4362" t="str">
        <f>IF(入力シート!D7="","",入力シート!D7)</f>
        <v/>
      </c>
      <c r="L25" s="4362"/>
      <c r="M25" s="4362"/>
      <c r="N25" s="4362"/>
      <c r="O25" s="4362"/>
      <c r="P25" s="4362"/>
      <c r="Q25" s="4362"/>
      <c r="R25" s="4362"/>
      <c r="S25" s="4362"/>
      <c r="T25" s="4362"/>
      <c r="U25" s="4362"/>
      <c r="V25" s="4362"/>
      <c r="W25" s="4362"/>
      <c r="X25" s="4362"/>
      <c r="Y25" s="4294" t="s">
        <v>35</v>
      </c>
      <c r="Z25" s="4296">
        <f>入力シート!D9</f>
        <v>0</v>
      </c>
      <c r="AA25" s="4296"/>
      <c r="AB25" s="4296"/>
      <c r="AC25" s="4296"/>
      <c r="AD25" s="4296"/>
      <c r="AE25" s="4296"/>
      <c r="AF25" s="4296"/>
      <c r="AG25" s="4296"/>
      <c r="AH25" s="4296"/>
      <c r="AI25" s="4296"/>
      <c r="AJ25" s="4296"/>
      <c r="AK25" s="4296"/>
      <c r="AL25" s="4296"/>
      <c r="AM25" s="4296"/>
      <c r="AN25" s="4296"/>
      <c r="AO25" s="4296"/>
      <c r="AP25" s="4296"/>
      <c r="AQ25" s="4296"/>
      <c r="AR25" s="4296"/>
      <c r="AS25" s="4296"/>
      <c r="AT25" s="4296"/>
      <c r="AU25" s="4296"/>
      <c r="AV25" s="4296"/>
      <c r="AW25" s="4296"/>
      <c r="AX25" s="4296"/>
      <c r="AY25" s="4296"/>
      <c r="AZ25" s="4296"/>
      <c r="BA25" s="4296"/>
      <c r="BB25" s="4296"/>
      <c r="BC25" s="4296"/>
      <c r="BD25" s="4296"/>
      <c r="BE25" s="4296"/>
      <c r="BF25" s="4296"/>
      <c r="BG25" s="490"/>
      <c r="BH25" s="490"/>
      <c r="BI25" s="490"/>
      <c r="BJ25" s="490"/>
      <c r="BK25" s="491"/>
    </row>
    <row r="26" spans="2:78" ht="15" customHeight="1">
      <c r="B26" s="4286"/>
      <c r="C26" s="4287"/>
      <c r="D26" s="4287"/>
      <c r="E26" s="4287"/>
      <c r="F26" s="4287"/>
      <c r="G26" s="4287"/>
      <c r="H26" s="4288"/>
      <c r="I26" s="462"/>
      <c r="J26" s="4295"/>
      <c r="K26" s="4363"/>
      <c r="L26" s="4363"/>
      <c r="M26" s="4363"/>
      <c r="N26" s="4363"/>
      <c r="O26" s="4363"/>
      <c r="P26" s="4363"/>
      <c r="Q26" s="4363"/>
      <c r="R26" s="4363"/>
      <c r="S26" s="4363"/>
      <c r="T26" s="4363"/>
      <c r="U26" s="4363"/>
      <c r="V26" s="4363"/>
      <c r="W26" s="4363"/>
      <c r="X26" s="4363"/>
      <c r="Y26" s="4295"/>
      <c r="Z26" s="4297"/>
      <c r="AA26" s="4297"/>
      <c r="AB26" s="4297"/>
      <c r="AC26" s="4297"/>
      <c r="AD26" s="4297"/>
      <c r="AE26" s="4297"/>
      <c r="AF26" s="4297"/>
      <c r="AG26" s="4297"/>
      <c r="AH26" s="4297"/>
      <c r="AI26" s="4297"/>
      <c r="AJ26" s="4297"/>
      <c r="AK26" s="4297"/>
      <c r="AL26" s="4297"/>
      <c r="AM26" s="4297"/>
      <c r="AN26" s="4297"/>
      <c r="AO26" s="4297"/>
      <c r="AP26" s="4297"/>
      <c r="AQ26" s="4297"/>
      <c r="AR26" s="4297"/>
      <c r="AS26" s="4297"/>
      <c r="AT26" s="4297"/>
      <c r="AU26" s="4297"/>
      <c r="AV26" s="4297"/>
      <c r="AW26" s="4297"/>
      <c r="AX26" s="4297"/>
      <c r="AY26" s="4297"/>
      <c r="AZ26" s="4297"/>
      <c r="BA26" s="4297"/>
      <c r="BB26" s="4297"/>
      <c r="BC26" s="4297"/>
      <c r="BD26" s="4297"/>
      <c r="BE26" s="4297"/>
      <c r="BF26" s="4297"/>
      <c r="BG26" s="459"/>
      <c r="BH26" s="459"/>
      <c r="BI26" s="459"/>
      <c r="BJ26" s="459"/>
      <c r="BK26" s="463"/>
      <c r="BZ26" s="874">
        <f>入力シート!$D$17</f>
        <v>0</v>
      </c>
    </row>
    <row r="27" spans="2:78" ht="14.25" customHeight="1">
      <c r="B27" s="4283" t="s">
        <v>272</v>
      </c>
      <c r="C27" s="4284"/>
      <c r="D27" s="4284"/>
      <c r="E27" s="4284"/>
      <c r="F27" s="4284"/>
      <c r="G27" s="4284"/>
      <c r="H27" s="4285"/>
      <c r="I27" s="480"/>
      <c r="J27" s="492"/>
      <c r="K27" s="492"/>
      <c r="L27" s="493"/>
      <c r="M27" s="4298" t="s">
        <v>650</v>
      </c>
      <c r="N27" s="4298"/>
      <c r="O27" s="4300">
        <f>IF(入力シート!D15&gt;0,入力シート!D15,IF(入力シート!D14&gt;0,入力シート!D14,入力シート!D13))</f>
        <v>0</v>
      </c>
      <c r="P27" s="4300"/>
      <c r="Q27" s="4300"/>
      <c r="R27" s="4300"/>
      <c r="S27" s="4300"/>
      <c r="T27" s="4300"/>
      <c r="U27" s="4300"/>
      <c r="V27" s="4300"/>
      <c r="W27" s="4300"/>
      <c r="X27" s="4300"/>
      <c r="Y27" s="4300"/>
      <c r="Z27" s="4300"/>
      <c r="AA27" s="4302" t="s">
        <v>86</v>
      </c>
      <c r="AB27" s="4302"/>
      <c r="AC27" s="4302"/>
      <c r="AD27" s="481"/>
      <c r="AE27" s="4281" t="s">
        <v>651</v>
      </c>
      <c r="AF27" s="4281"/>
      <c r="AG27" s="4281"/>
      <c r="AH27" s="4281"/>
      <c r="AI27" s="4281"/>
      <c r="AJ27" s="4281"/>
      <c r="AK27" s="4281"/>
      <c r="AL27" s="4281"/>
      <c r="AM27" s="4281"/>
      <c r="AN27" s="4312">
        <f>+O27-(+O27/1.1)</f>
        <v>0</v>
      </c>
      <c r="AO27" s="4312"/>
      <c r="AP27" s="4312"/>
      <c r="AQ27" s="4312"/>
      <c r="AR27" s="4312"/>
      <c r="AS27" s="4312"/>
      <c r="AT27" s="4312"/>
      <c r="AU27" s="4312"/>
      <c r="AV27" s="4312"/>
      <c r="AW27" s="4294" t="s">
        <v>652</v>
      </c>
      <c r="AX27" s="4294"/>
      <c r="AY27" s="4294"/>
      <c r="AZ27" s="447"/>
      <c r="BA27" s="447"/>
      <c r="BB27" s="447"/>
      <c r="BC27" s="447"/>
      <c r="BD27" s="447"/>
      <c r="BE27" s="447"/>
      <c r="BF27" s="447"/>
      <c r="BG27" s="447"/>
      <c r="BH27" s="447"/>
      <c r="BI27" s="481"/>
      <c r="BJ27" s="481"/>
      <c r="BK27" s="494"/>
      <c r="BU27" s="439">
        <f>入力シート!D13</f>
        <v>0</v>
      </c>
      <c r="BZ27" s="686">
        <f>入力シート!$D$19</f>
        <v>0</v>
      </c>
    </row>
    <row r="28" spans="2:78" ht="13.5" customHeight="1">
      <c r="B28" s="4286"/>
      <c r="C28" s="4287"/>
      <c r="D28" s="4287"/>
      <c r="E28" s="4287"/>
      <c r="F28" s="4287"/>
      <c r="G28" s="4287"/>
      <c r="H28" s="4288"/>
      <c r="I28" s="495"/>
      <c r="J28" s="477"/>
      <c r="K28" s="477"/>
      <c r="L28" s="496"/>
      <c r="M28" s="4299"/>
      <c r="N28" s="4299"/>
      <c r="O28" s="4301"/>
      <c r="P28" s="4301"/>
      <c r="Q28" s="4301"/>
      <c r="R28" s="4301"/>
      <c r="S28" s="4301"/>
      <c r="T28" s="4301"/>
      <c r="U28" s="4301"/>
      <c r="V28" s="4301"/>
      <c r="W28" s="4301"/>
      <c r="X28" s="4301"/>
      <c r="Y28" s="4301"/>
      <c r="Z28" s="4301"/>
      <c r="AA28" s="4303"/>
      <c r="AB28" s="4303"/>
      <c r="AC28" s="4303"/>
      <c r="AD28" s="487"/>
      <c r="AE28" s="4282"/>
      <c r="AF28" s="4282"/>
      <c r="AG28" s="4282"/>
      <c r="AH28" s="4282"/>
      <c r="AI28" s="4282"/>
      <c r="AJ28" s="4282"/>
      <c r="AK28" s="4282"/>
      <c r="AL28" s="4282"/>
      <c r="AM28" s="4282"/>
      <c r="AN28" s="4313"/>
      <c r="AO28" s="4313"/>
      <c r="AP28" s="4313"/>
      <c r="AQ28" s="4313"/>
      <c r="AR28" s="4313"/>
      <c r="AS28" s="4313"/>
      <c r="AT28" s="4313"/>
      <c r="AU28" s="4313"/>
      <c r="AV28" s="4313"/>
      <c r="AW28" s="4295"/>
      <c r="AX28" s="4295"/>
      <c r="AY28" s="4295"/>
      <c r="AZ28" s="447"/>
      <c r="BA28" s="447"/>
      <c r="BB28" s="447"/>
      <c r="BC28" s="447"/>
      <c r="BD28" s="447"/>
      <c r="BE28" s="447"/>
      <c r="BF28" s="447"/>
      <c r="BG28" s="447"/>
      <c r="BH28" s="447"/>
      <c r="BI28" s="487"/>
      <c r="BJ28" s="487"/>
      <c r="BK28" s="497"/>
      <c r="BZ28" s="686">
        <f>入力シート!$D$21</f>
        <v>0</v>
      </c>
    </row>
    <row r="29" spans="2:78" ht="18.75" customHeight="1">
      <c r="B29" s="4314" t="s">
        <v>653</v>
      </c>
      <c r="C29" s="4315"/>
      <c r="D29" s="4315"/>
      <c r="E29" s="4315"/>
      <c r="F29" s="4315"/>
      <c r="G29" s="4315"/>
      <c r="H29" s="4316"/>
      <c r="I29" s="4323" t="s">
        <v>878</v>
      </c>
      <c r="J29" s="4315"/>
      <c r="K29" s="4315"/>
      <c r="L29" s="4315"/>
      <c r="M29" s="4315"/>
      <c r="N29" s="4315"/>
      <c r="O29" s="4315"/>
      <c r="P29" s="4315"/>
      <c r="Q29" s="4315"/>
      <c r="R29" s="4315"/>
      <c r="S29" s="4315"/>
      <c r="T29" s="4315"/>
      <c r="U29" s="4316"/>
      <c r="V29" s="498"/>
      <c r="W29" s="481"/>
      <c r="X29" s="490"/>
      <c r="Y29" s="481"/>
      <c r="Z29" s="481"/>
      <c r="AA29" s="4326">
        <f>+入力シート!D12</f>
        <v>0</v>
      </c>
      <c r="AB29" s="4326"/>
      <c r="AC29" s="4326"/>
      <c r="AD29" s="4326"/>
      <c r="AE29" s="4326"/>
      <c r="AF29" s="4326"/>
      <c r="AG29" s="4326"/>
      <c r="AH29" s="4326"/>
      <c r="AI29" s="4326"/>
      <c r="AJ29" s="4326"/>
      <c r="AK29" s="4326"/>
      <c r="AL29" s="4326"/>
      <c r="AM29" s="4326"/>
      <c r="AN29" s="4326"/>
      <c r="AO29" s="4326"/>
      <c r="AP29" s="4326"/>
      <c r="AQ29" s="4326"/>
      <c r="AR29" s="4326"/>
      <c r="AS29" s="490" t="s">
        <v>284</v>
      </c>
      <c r="AT29" s="490"/>
      <c r="AU29" s="490"/>
      <c r="AV29" s="490"/>
      <c r="AW29" s="490"/>
      <c r="AX29" s="490"/>
      <c r="AY29" s="490"/>
      <c r="AZ29" s="490"/>
      <c r="BA29" s="490"/>
      <c r="BB29" s="490"/>
      <c r="BC29" s="490"/>
      <c r="BD29" s="490"/>
      <c r="BE29" s="490"/>
      <c r="BF29" s="490"/>
      <c r="BG29" s="490"/>
      <c r="BH29" s="490"/>
      <c r="BI29" s="490"/>
      <c r="BJ29" s="490"/>
      <c r="BK29" s="491"/>
    </row>
    <row r="30" spans="2:78" ht="18.75" customHeight="1">
      <c r="B30" s="4317"/>
      <c r="C30" s="4318"/>
      <c r="D30" s="4318"/>
      <c r="E30" s="4318"/>
      <c r="F30" s="4318"/>
      <c r="G30" s="4318"/>
      <c r="H30" s="4319"/>
      <c r="I30" s="4324"/>
      <c r="J30" s="4318"/>
      <c r="K30" s="4318"/>
      <c r="L30" s="4318"/>
      <c r="M30" s="4318"/>
      <c r="N30" s="4318"/>
      <c r="O30" s="4318"/>
      <c r="P30" s="4318"/>
      <c r="Q30" s="4318"/>
      <c r="R30" s="4318"/>
      <c r="S30" s="4318"/>
      <c r="T30" s="4318"/>
      <c r="U30" s="4319"/>
      <c r="V30" s="485"/>
      <c r="W30" s="472"/>
      <c r="X30" s="499"/>
      <c r="Y30" s="472"/>
      <c r="Z30" s="472"/>
      <c r="AA30" s="472"/>
      <c r="AB30" s="472"/>
      <c r="AC30" s="472"/>
      <c r="AD30" s="472"/>
      <c r="AE30" s="472"/>
      <c r="AF30" s="472"/>
      <c r="AG30" s="472"/>
      <c r="AH30" s="472"/>
      <c r="AI30" s="472"/>
      <c r="AJ30" s="472"/>
      <c r="AK30" s="472"/>
      <c r="AL30" s="472"/>
      <c r="AM30" s="472"/>
      <c r="AN30" s="446"/>
      <c r="AO30" s="446"/>
      <c r="AP30" s="446"/>
      <c r="AQ30" s="446"/>
      <c r="AR30" s="446"/>
      <c r="AS30" s="446"/>
      <c r="AT30" s="446"/>
      <c r="AU30" s="446"/>
      <c r="AV30" s="4293" t="str">
        <f>IF(AA31&gt;0,AA31+1-AA29,"")</f>
        <v/>
      </c>
      <c r="AW30" s="4293"/>
      <c r="AX30" s="4293"/>
      <c r="AY30" s="4293"/>
      <c r="AZ30" s="4293"/>
      <c r="BA30" s="4293"/>
      <c r="BB30" s="446" t="s">
        <v>654</v>
      </c>
      <c r="BC30" s="446"/>
      <c r="BD30" s="446"/>
      <c r="BE30" s="446"/>
      <c r="BF30" s="446"/>
      <c r="BG30" s="446"/>
      <c r="BH30" s="446"/>
      <c r="BI30" s="446"/>
      <c r="BJ30" s="446"/>
      <c r="BK30" s="453"/>
    </row>
    <row r="31" spans="2:78" ht="18.75" customHeight="1">
      <c r="B31" s="4317"/>
      <c r="C31" s="4318"/>
      <c r="D31" s="4318"/>
      <c r="E31" s="4318"/>
      <c r="F31" s="4318"/>
      <c r="G31" s="4318"/>
      <c r="H31" s="4319"/>
      <c r="I31" s="4325"/>
      <c r="J31" s="4321"/>
      <c r="K31" s="4321"/>
      <c r="L31" s="4321"/>
      <c r="M31" s="4321"/>
      <c r="N31" s="4321"/>
      <c r="O31" s="4321"/>
      <c r="P31" s="4321"/>
      <c r="Q31" s="4321"/>
      <c r="R31" s="4321"/>
      <c r="S31" s="4321"/>
      <c r="T31" s="4321"/>
      <c r="U31" s="4322"/>
      <c r="V31" s="486"/>
      <c r="W31" s="487"/>
      <c r="X31" s="487"/>
      <c r="Y31" s="487"/>
      <c r="Z31" s="487"/>
      <c r="AA31" s="4327">
        <f>入力シート!D17</f>
        <v>0</v>
      </c>
      <c r="AB31" s="4327"/>
      <c r="AC31" s="4327"/>
      <c r="AD31" s="4327"/>
      <c r="AE31" s="4327"/>
      <c r="AF31" s="4327"/>
      <c r="AG31" s="4327"/>
      <c r="AH31" s="4327"/>
      <c r="AI31" s="4327"/>
      <c r="AJ31" s="4327"/>
      <c r="AK31" s="4327"/>
      <c r="AL31" s="4327"/>
      <c r="AM31" s="4327"/>
      <c r="AN31" s="4327"/>
      <c r="AO31" s="4327"/>
      <c r="AP31" s="4327"/>
      <c r="AQ31" s="4327"/>
      <c r="AR31" s="4327"/>
      <c r="AS31" s="459" t="s">
        <v>285</v>
      </c>
      <c r="AT31" s="459"/>
      <c r="AU31" s="459"/>
      <c r="AV31" s="459"/>
      <c r="AW31" s="459"/>
      <c r="AX31" s="459"/>
      <c r="AY31" s="459"/>
      <c r="AZ31" s="459"/>
      <c r="BA31" s="459"/>
      <c r="BB31" s="459"/>
      <c r="BC31" s="459"/>
      <c r="BD31" s="459"/>
      <c r="BE31" s="459"/>
      <c r="BF31" s="459"/>
      <c r="BG31" s="459"/>
      <c r="BH31" s="459"/>
      <c r="BI31" s="459"/>
      <c r="BJ31" s="459"/>
      <c r="BK31" s="463"/>
    </row>
    <row r="32" spans="2:78" ht="18.75" customHeight="1">
      <c r="B32" s="4317"/>
      <c r="C32" s="4318"/>
      <c r="D32" s="4318"/>
      <c r="E32" s="4318"/>
      <c r="F32" s="4318"/>
      <c r="G32" s="4318"/>
      <c r="H32" s="4319"/>
      <c r="I32" s="4323" t="s">
        <v>879</v>
      </c>
      <c r="J32" s="4315"/>
      <c r="K32" s="4315"/>
      <c r="L32" s="4315"/>
      <c r="M32" s="4315"/>
      <c r="N32" s="4315"/>
      <c r="O32" s="4315"/>
      <c r="P32" s="4315"/>
      <c r="Q32" s="4315"/>
      <c r="R32" s="4315"/>
      <c r="S32" s="4315"/>
      <c r="T32" s="4315"/>
      <c r="U32" s="4316"/>
      <c r="V32" s="498"/>
      <c r="W32" s="481"/>
      <c r="X32" s="490"/>
      <c r="Y32" s="481"/>
      <c r="Z32" s="481"/>
      <c r="AA32" s="4326">
        <f>+入力シート!D12</f>
        <v>0</v>
      </c>
      <c r="AB32" s="4326"/>
      <c r="AC32" s="4326"/>
      <c r="AD32" s="4326"/>
      <c r="AE32" s="4326"/>
      <c r="AF32" s="4326"/>
      <c r="AG32" s="4326"/>
      <c r="AH32" s="4326"/>
      <c r="AI32" s="4326"/>
      <c r="AJ32" s="4326"/>
      <c r="AK32" s="4326"/>
      <c r="AL32" s="4326"/>
      <c r="AM32" s="4326"/>
      <c r="AN32" s="4326"/>
      <c r="AO32" s="4326"/>
      <c r="AP32" s="4326"/>
      <c r="AQ32" s="4326"/>
      <c r="AR32" s="4326"/>
      <c r="AS32" s="490" t="s">
        <v>284</v>
      </c>
      <c r="AT32" s="490"/>
      <c r="AU32" s="490"/>
      <c r="AV32" s="490"/>
      <c r="AW32" s="490"/>
      <c r="AX32" s="490"/>
      <c r="AY32" s="490"/>
      <c r="AZ32" s="490"/>
      <c r="BA32" s="490"/>
      <c r="BB32" s="490"/>
      <c r="BC32" s="490"/>
      <c r="BD32" s="490"/>
      <c r="BE32" s="490"/>
      <c r="BF32" s="490"/>
      <c r="BG32" s="490"/>
      <c r="BH32" s="490"/>
      <c r="BI32" s="490"/>
      <c r="BJ32" s="490"/>
      <c r="BK32" s="491"/>
    </row>
    <row r="33" spans="2:63" ht="18" customHeight="1">
      <c r="B33" s="4317"/>
      <c r="C33" s="4318"/>
      <c r="D33" s="4318"/>
      <c r="E33" s="4318"/>
      <c r="F33" s="4318"/>
      <c r="G33" s="4318"/>
      <c r="H33" s="4319"/>
      <c r="I33" s="4324"/>
      <c r="J33" s="4318"/>
      <c r="K33" s="4318"/>
      <c r="L33" s="4318"/>
      <c r="M33" s="4318"/>
      <c r="N33" s="4318"/>
      <c r="O33" s="4318"/>
      <c r="P33" s="4318"/>
      <c r="Q33" s="4318"/>
      <c r="R33" s="4318"/>
      <c r="S33" s="4318"/>
      <c r="T33" s="4318"/>
      <c r="U33" s="4319"/>
      <c r="V33" s="485"/>
      <c r="W33" s="472"/>
      <c r="X33" s="499"/>
      <c r="Y33" s="472"/>
      <c r="Z33" s="472"/>
      <c r="AA33" s="472"/>
      <c r="AB33" s="472"/>
      <c r="AC33" s="472"/>
      <c r="AD33" s="472"/>
      <c r="AE33" s="472"/>
      <c r="AF33" s="472"/>
      <c r="AG33" s="472"/>
      <c r="AH33" s="472"/>
      <c r="AI33" s="472"/>
      <c r="AJ33" s="472"/>
      <c r="AK33" s="472"/>
      <c r="AL33" s="472"/>
      <c r="AM33" s="472"/>
      <c r="AN33" s="446"/>
      <c r="AO33" s="446"/>
      <c r="AP33" s="446"/>
      <c r="AQ33" s="446"/>
      <c r="AR33" s="446"/>
      <c r="AS33" s="446"/>
      <c r="AT33" s="446"/>
      <c r="AU33" s="446"/>
      <c r="AV33" s="4293" t="str">
        <f>IF(AA34="令和　年　月　日","",IF(AA34&gt;0,AA34+1-AA32,""))</f>
        <v/>
      </c>
      <c r="AW33" s="4293"/>
      <c r="AX33" s="4293"/>
      <c r="AY33" s="4293"/>
      <c r="AZ33" s="4293"/>
      <c r="BA33" s="4293"/>
      <c r="BB33" s="446" t="s">
        <v>654</v>
      </c>
      <c r="BC33" s="446"/>
      <c r="BD33" s="446"/>
      <c r="BE33" s="446"/>
      <c r="BF33" s="446"/>
      <c r="BG33" s="446"/>
      <c r="BH33" s="446"/>
      <c r="BI33" s="446"/>
      <c r="BJ33" s="446"/>
      <c r="BK33" s="453"/>
    </row>
    <row r="34" spans="2:63" ht="16.5" customHeight="1">
      <c r="B34" s="4320"/>
      <c r="C34" s="4321"/>
      <c r="D34" s="4321"/>
      <c r="E34" s="4321"/>
      <c r="F34" s="4321"/>
      <c r="G34" s="4321"/>
      <c r="H34" s="4322"/>
      <c r="I34" s="4325"/>
      <c r="J34" s="4321"/>
      <c r="K34" s="4321"/>
      <c r="L34" s="4321"/>
      <c r="M34" s="4321"/>
      <c r="N34" s="4321"/>
      <c r="O34" s="4321"/>
      <c r="P34" s="4321"/>
      <c r="Q34" s="4321"/>
      <c r="R34" s="4321"/>
      <c r="S34" s="4321"/>
      <c r="T34" s="4321"/>
      <c r="U34" s="4322"/>
      <c r="V34" s="486"/>
      <c r="W34" s="487"/>
      <c r="X34" s="487"/>
      <c r="Y34" s="487"/>
      <c r="Z34" s="487"/>
      <c r="AA34" s="4327" t="str">
        <f>AT18</f>
        <v>令和　年　月　日</v>
      </c>
      <c r="AB34" s="4327"/>
      <c r="AC34" s="4327"/>
      <c r="AD34" s="4327"/>
      <c r="AE34" s="4327"/>
      <c r="AF34" s="4327"/>
      <c r="AG34" s="4327"/>
      <c r="AH34" s="4327"/>
      <c r="AI34" s="4327"/>
      <c r="AJ34" s="4327"/>
      <c r="AK34" s="4327"/>
      <c r="AL34" s="4327"/>
      <c r="AM34" s="4327"/>
      <c r="AN34" s="4327"/>
      <c r="AO34" s="4327"/>
      <c r="AP34" s="4327"/>
      <c r="AQ34" s="4327"/>
      <c r="AR34" s="4327"/>
      <c r="AS34" s="459" t="s">
        <v>285</v>
      </c>
      <c r="AT34" s="459"/>
      <c r="AU34" s="459"/>
      <c r="AV34" s="459"/>
      <c r="AW34" s="459"/>
      <c r="AX34" s="459"/>
      <c r="AY34" s="459"/>
      <c r="AZ34" s="459"/>
      <c r="BA34" s="459"/>
      <c r="BB34" s="459"/>
      <c r="BC34" s="459"/>
      <c r="BD34" s="459"/>
      <c r="BE34" s="459"/>
      <c r="BF34" s="459"/>
      <c r="BG34" s="459"/>
      <c r="BH34" s="459"/>
      <c r="BI34" s="459"/>
      <c r="BJ34" s="459"/>
      <c r="BK34" s="463"/>
    </row>
    <row r="35" spans="2:63" ht="19.5" customHeight="1">
      <c r="B35" s="500"/>
      <c r="C35" s="4290" t="s">
        <v>655</v>
      </c>
      <c r="D35" s="4290"/>
      <c r="E35" s="4290"/>
      <c r="F35" s="4290"/>
      <c r="G35" s="4290"/>
      <c r="H35" s="4290"/>
      <c r="I35" s="4290"/>
      <c r="J35" s="4290"/>
      <c r="K35" s="4290"/>
      <c r="L35" s="4290"/>
      <c r="M35" s="4290"/>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2"/>
      <c r="AO35" s="503" t="s">
        <v>656</v>
      </c>
      <c r="AP35" s="503"/>
      <c r="AQ35" s="503"/>
      <c r="AR35" s="503"/>
      <c r="AS35" s="503"/>
      <c r="AT35" s="503"/>
      <c r="AU35" s="503"/>
      <c r="AV35" s="503"/>
      <c r="AW35" s="503"/>
      <c r="AX35" s="503"/>
      <c r="AY35" s="503"/>
      <c r="AZ35" s="503"/>
      <c r="BA35" s="503"/>
      <c r="BB35" s="503"/>
      <c r="BC35" s="503"/>
      <c r="BD35" s="503"/>
      <c r="BE35" s="503"/>
      <c r="BF35" s="503"/>
      <c r="BG35" s="503"/>
      <c r="BH35" s="503" t="s">
        <v>657</v>
      </c>
      <c r="BI35" s="503"/>
      <c r="BJ35" s="503"/>
      <c r="BK35" s="504"/>
    </row>
    <row r="36" spans="2:63" ht="20.25" customHeight="1">
      <c r="B36" s="505"/>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4323" t="s">
        <v>523</v>
      </c>
      <c r="AO36" s="4315"/>
      <c r="AP36" s="4315"/>
      <c r="AQ36" s="4315"/>
      <c r="AR36" s="4315"/>
      <c r="AS36" s="4316"/>
      <c r="AT36" s="503"/>
      <c r="AU36" s="503"/>
      <c r="AV36" s="503" t="s">
        <v>658</v>
      </c>
      <c r="AW36" s="507" t="s">
        <v>659</v>
      </c>
      <c r="AX36" s="503"/>
      <c r="AY36" s="503"/>
      <c r="AZ36" s="503"/>
      <c r="BA36" s="503"/>
      <c r="BB36" s="507" t="s">
        <v>659</v>
      </c>
      <c r="BC36" s="503"/>
      <c r="BD36" s="503"/>
      <c r="BE36" s="503"/>
      <c r="BF36" s="503"/>
      <c r="BG36" s="503"/>
      <c r="BH36" s="503" t="s">
        <v>660</v>
      </c>
      <c r="BI36" s="503"/>
      <c r="BJ36" s="503"/>
      <c r="BK36" s="504"/>
    </row>
    <row r="37" spans="2:63" ht="21" customHeight="1">
      <c r="B37" s="505"/>
      <c r="C37" s="4291"/>
      <c r="D37" s="4291"/>
      <c r="E37" s="4291"/>
      <c r="F37" s="4291"/>
      <c r="G37" s="4291"/>
      <c r="H37" s="4291"/>
      <c r="I37" s="4291"/>
      <c r="J37" s="4291"/>
      <c r="K37" s="4291"/>
      <c r="L37" s="4291"/>
      <c r="M37" s="4291"/>
      <c r="N37" s="4291"/>
      <c r="O37" s="4291"/>
      <c r="P37" s="4291"/>
      <c r="Q37" s="4291"/>
      <c r="R37" s="4291"/>
      <c r="S37" s="4291"/>
      <c r="T37" s="4291"/>
      <c r="U37" s="4291"/>
      <c r="V37" s="4291"/>
      <c r="W37" s="4291"/>
      <c r="X37" s="4291"/>
      <c r="Y37" s="4291"/>
      <c r="Z37" s="4291"/>
      <c r="AA37" s="4291"/>
      <c r="AB37" s="4291"/>
      <c r="AC37" s="4291"/>
      <c r="AD37" s="4291"/>
      <c r="AE37" s="4291"/>
      <c r="AF37" s="4291"/>
      <c r="AG37" s="4291"/>
      <c r="AH37" s="4291"/>
      <c r="AI37" s="4291"/>
      <c r="AJ37" s="4291"/>
      <c r="AK37" s="4291"/>
      <c r="AL37" s="4291"/>
      <c r="AM37" s="508"/>
      <c r="AN37" s="4324"/>
      <c r="AO37" s="4318"/>
      <c r="AP37" s="4318"/>
      <c r="AQ37" s="4318"/>
      <c r="AR37" s="4318"/>
      <c r="AS37" s="4319"/>
      <c r="AT37" s="503"/>
      <c r="AU37" s="503"/>
      <c r="AV37" s="503"/>
      <c r="AW37" s="507" t="s">
        <v>661</v>
      </c>
      <c r="AX37" s="503"/>
      <c r="AY37" s="503"/>
      <c r="AZ37" s="503"/>
      <c r="BA37" s="503"/>
      <c r="BB37" s="507" t="s">
        <v>661</v>
      </c>
      <c r="BC37" s="503"/>
      <c r="BD37" s="503"/>
      <c r="BE37" s="503"/>
      <c r="BF37" s="503"/>
      <c r="BG37" s="503"/>
      <c r="BH37" s="503" t="s">
        <v>662</v>
      </c>
      <c r="BI37" s="503"/>
      <c r="BJ37" s="503"/>
      <c r="BK37" s="504"/>
    </row>
    <row r="38" spans="2:63" ht="20.25" customHeight="1">
      <c r="B38" s="509"/>
      <c r="C38" s="4291"/>
      <c r="D38" s="4291"/>
      <c r="E38" s="4291"/>
      <c r="F38" s="4291"/>
      <c r="G38" s="4291"/>
      <c r="H38" s="4291"/>
      <c r="I38" s="4291"/>
      <c r="J38" s="4291"/>
      <c r="K38" s="4291"/>
      <c r="L38" s="4291"/>
      <c r="M38" s="4291"/>
      <c r="N38" s="4291"/>
      <c r="O38" s="4291"/>
      <c r="P38" s="4291"/>
      <c r="Q38" s="4291"/>
      <c r="R38" s="4291"/>
      <c r="S38" s="4291"/>
      <c r="T38" s="4291"/>
      <c r="U38" s="4291"/>
      <c r="V38" s="4291"/>
      <c r="W38" s="4291"/>
      <c r="X38" s="4291"/>
      <c r="Y38" s="4291"/>
      <c r="Z38" s="4291"/>
      <c r="AA38" s="4291"/>
      <c r="AB38" s="4291"/>
      <c r="AC38" s="4291"/>
      <c r="AD38" s="4291"/>
      <c r="AE38" s="4291"/>
      <c r="AF38" s="4291"/>
      <c r="AG38" s="4291"/>
      <c r="AH38" s="4291"/>
      <c r="AI38" s="4291"/>
      <c r="AJ38" s="4291"/>
      <c r="AK38" s="4291"/>
      <c r="AL38" s="4291"/>
      <c r="AM38" s="508"/>
      <c r="AN38" s="4325"/>
      <c r="AO38" s="4321"/>
      <c r="AP38" s="4321"/>
      <c r="AQ38" s="4321"/>
      <c r="AR38" s="4321"/>
      <c r="AS38" s="4322"/>
      <c r="AT38" s="503"/>
      <c r="AU38" s="503"/>
      <c r="AV38" s="503"/>
      <c r="AW38" s="507" t="s">
        <v>661</v>
      </c>
      <c r="AX38" s="503"/>
      <c r="AY38" s="503"/>
      <c r="AZ38" s="503"/>
      <c r="BA38" s="503"/>
      <c r="BB38" s="507" t="s">
        <v>661</v>
      </c>
      <c r="BC38" s="503"/>
      <c r="BD38" s="503"/>
      <c r="BE38" s="503"/>
      <c r="BF38" s="503"/>
      <c r="BG38" s="503"/>
      <c r="BH38" s="503" t="s">
        <v>663</v>
      </c>
      <c r="BI38" s="503"/>
      <c r="BJ38" s="503"/>
      <c r="BK38" s="504"/>
    </row>
    <row r="39" spans="2:63" ht="9.75" customHeight="1">
      <c r="B39" s="505"/>
      <c r="C39" s="4291"/>
      <c r="D39" s="4291"/>
      <c r="E39" s="4291"/>
      <c r="F39" s="4291"/>
      <c r="G39" s="4291"/>
      <c r="H39" s="4291"/>
      <c r="I39" s="4291"/>
      <c r="J39" s="4291"/>
      <c r="K39" s="4291"/>
      <c r="L39" s="4291"/>
      <c r="M39" s="4291"/>
      <c r="N39" s="4291"/>
      <c r="O39" s="4291"/>
      <c r="P39" s="4291"/>
      <c r="Q39" s="4291"/>
      <c r="R39" s="4291"/>
      <c r="S39" s="4291"/>
      <c r="T39" s="4291"/>
      <c r="U39" s="4291"/>
      <c r="V39" s="4291"/>
      <c r="W39" s="4291"/>
      <c r="X39" s="4291"/>
      <c r="Y39" s="4291"/>
      <c r="Z39" s="4291"/>
      <c r="AA39" s="4291"/>
      <c r="AB39" s="4291"/>
      <c r="AC39" s="4291"/>
      <c r="AD39" s="4291"/>
      <c r="AE39" s="4291"/>
      <c r="AF39" s="4291"/>
      <c r="AG39" s="4291"/>
      <c r="AH39" s="4291"/>
      <c r="AI39" s="4291"/>
      <c r="AJ39" s="4291"/>
      <c r="AK39" s="4291"/>
      <c r="AL39" s="4291"/>
      <c r="AM39" s="508"/>
      <c r="AN39" s="452"/>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53"/>
    </row>
    <row r="40" spans="2:63" ht="7.5" customHeight="1">
      <c r="B40" s="509"/>
      <c r="C40" s="4291"/>
      <c r="D40" s="4291"/>
      <c r="E40" s="4291"/>
      <c r="F40" s="4291"/>
      <c r="G40" s="4291"/>
      <c r="H40" s="4291"/>
      <c r="I40" s="4291"/>
      <c r="J40" s="4291"/>
      <c r="K40" s="4291"/>
      <c r="L40" s="4291"/>
      <c r="M40" s="4291"/>
      <c r="N40" s="4291"/>
      <c r="O40" s="4291"/>
      <c r="P40" s="4291"/>
      <c r="Q40" s="4291"/>
      <c r="R40" s="4291"/>
      <c r="S40" s="4291"/>
      <c r="T40" s="4291"/>
      <c r="U40" s="4291"/>
      <c r="V40" s="4291"/>
      <c r="W40" s="4291"/>
      <c r="X40" s="4291"/>
      <c r="Y40" s="4291"/>
      <c r="Z40" s="4291"/>
      <c r="AA40" s="4291"/>
      <c r="AB40" s="4291"/>
      <c r="AC40" s="4291"/>
      <c r="AD40" s="4291"/>
      <c r="AE40" s="4291"/>
      <c r="AF40" s="4291"/>
      <c r="AG40" s="4291"/>
      <c r="AH40" s="4291"/>
      <c r="AI40" s="4291"/>
      <c r="AJ40" s="4291"/>
      <c r="AK40" s="4291"/>
      <c r="AL40" s="4291"/>
      <c r="AM40" s="506"/>
      <c r="AN40" s="452"/>
      <c r="AO40" s="450"/>
      <c r="AP40" s="450"/>
      <c r="AQ40" s="489"/>
      <c r="AR40" s="482"/>
      <c r="AS40" s="482"/>
      <c r="AT40" s="481"/>
      <c r="AU40" s="481"/>
      <c r="AV40" s="481"/>
      <c r="AW40" s="481"/>
      <c r="AX40" s="481"/>
      <c r="AY40" s="481"/>
      <c r="AZ40" s="493"/>
      <c r="BA40" s="479"/>
      <c r="BB40" s="479"/>
      <c r="BC40" s="479"/>
      <c r="BD40" s="479"/>
      <c r="BE40" s="479"/>
      <c r="BF40" s="479"/>
      <c r="BG40" s="490"/>
      <c r="BH40" s="482"/>
      <c r="BI40" s="482"/>
      <c r="BJ40" s="482"/>
      <c r="BK40" s="483"/>
    </row>
    <row r="41" spans="2:63" ht="14.25" customHeight="1">
      <c r="B41" s="505"/>
      <c r="C41" s="4291"/>
      <c r="D41" s="4291"/>
      <c r="E41" s="4291"/>
      <c r="F41" s="4291"/>
      <c r="G41" s="4291"/>
      <c r="H41" s="4291"/>
      <c r="I41" s="4291"/>
      <c r="J41" s="4291"/>
      <c r="K41" s="4291"/>
      <c r="L41" s="4291"/>
      <c r="M41" s="4291"/>
      <c r="N41" s="4291"/>
      <c r="O41" s="4291"/>
      <c r="P41" s="4291"/>
      <c r="Q41" s="4291"/>
      <c r="R41" s="4291"/>
      <c r="S41" s="4291"/>
      <c r="T41" s="4291"/>
      <c r="U41" s="4291"/>
      <c r="V41" s="4291"/>
      <c r="W41" s="4291"/>
      <c r="X41" s="4291"/>
      <c r="Y41" s="4291"/>
      <c r="Z41" s="4291"/>
      <c r="AA41" s="4291"/>
      <c r="AB41" s="4291"/>
      <c r="AC41" s="4291"/>
      <c r="AD41" s="4291"/>
      <c r="AE41" s="4291"/>
      <c r="AF41" s="4291"/>
      <c r="AG41" s="4291"/>
      <c r="AH41" s="4291"/>
      <c r="AI41" s="4291"/>
      <c r="AJ41" s="4291"/>
      <c r="AK41" s="4291"/>
      <c r="AL41" s="4291"/>
      <c r="AM41" s="506"/>
      <c r="AN41" s="456"/>
      <c r="AO41" s="450"/>
      <c r="AP41" s="450"/>
      <c r="AQ41" s="456"/>
      <c r="AR41" s="4328" t="s">
        <v>1547</v>
      </c>
      <c r="AS41" s="4328"/>
      <c r="AT41" s="4328"/>
      <c r="AU41" s="4328"/>
      <c r="AV41" s="4328"/>
      <c r="AW41" s="4328"/>
      <c r="AX41" s="4328"/>
      <c r="AY41" s="4328"/>
      <c r="AZ41" s="4328"/>
      <c r="BA41" s="4328"/>
      <c r="BB41" s="4328"/>
      <c r="BC41" s="4328"/>
      <c r="BD41" s="4328"/>
      <c r="BE41" s="4328"/>
      <c r="BF41" s="4328"/>
      <c r="BG41" s="4328"/>
      <c r="BH41" s="4328"/>
      <c r="BI41" s="450"/>
      <c r="BJ41" s="450"/>
      <c r="BK41" s="457"/>
    </row>
    <row r="42" spans="2:63" ht="14.25" customHeight="1">
      <c r="B42" s="505"/>
      <c r="C42" s="4291"/>
      <c r="D42" s="4291"/>
      <c r="E42" s="4291"/>
      <c r="F42" s="4291"/>
      <c r="G42" s="4291"/>
      <c r="H42" s="4291"/>
      <c r="I42" s="4291"/>
      <c r="J42" s="4291"/>
      <c r="K42" s="4291"/>
      <c r="L42" s="4291"/>
      <c r="M42" s="4291"/>
      <c r="N42" s="4291"/>
      <c r="O42" s="4291"/>
      <c r="P42" s="4291"/>
      <c r="Q42" s="4291"/>
      <c r="R42" s="4291"/>
      <c r="S42" s="4291"/>
      <c r="T42" s="4291"/>
      <c r="U42" s="4291"/>
      <c r="V42" s="4291"/>
      <c r="W42" s="4291"/>
      <c r="X42" s="4291"/>
      <c r="Y42" s="4291"/>
      <c r="Z42" s="4291"/>
      <c r="AA42" s="4291"/>
      <c r="AB42" s="4291"/>
      <c r="AC42" s="4291"/>
      <c r="AD42" s="4291"/>
      <c r="AE42" s="4291"/>
      <c r="AF42" s="4291"/>
      <c r="AG42" s="4291"/>
      <c r="AH42" s="4291"/>
      <c r="AI42" s="4291"/>
      <c r="AJ42" s="4291"/>
      <c r="AK42" s="4291"/>
      <c r="AL42" s="4291"/>
      <c r="AM42" s="506"/>
      <c r="AN42" s="456"/>
      <c r="AO42" s="450"/>
      <c r="AP42" s="450"/>
      <c r="AQ42" s="456"/>
      <c r="AR42" s="4354" t="s">
        <v>1546</v>
      </c>
      <c r="AS42" s="4354"/>
      <c r="AT42" s="4354"/>
      <c r="AU42" s="4354"/>
      <c r="AV42" s="4354"/>
      <c r="AW42" s="4354"/>
      <c r="AX42" s="4354"/>
      <c r="AY42" s="4354"/>
      <c r="AZ42" s="4354"/>
      <c r="BA42" s="4354"/>
      <c r="BB42" s="4354"/>
      <c r="BC42" s="4354"/>
      <c r="BD42" s="4354"/>
      <c r="BE42" s="4354"/>
      <c r="BF42" s="4354"/>
      <c r="BG42" s="4354"/>
      <c r="BH42" s="4354"/>
      <c r="BI42" s="450"/>
      <c r="BJ42" s="450"/>
      <c r="BK42" s="457"/>
    </row>
    <row r="43" spans="2:63" ht="5.25" customHeight="1">
      <c r="B43" s="505"/>
      <c r="C43" s="4291"/>
      <c r="D43" s="4291"/>
      <c r="E43" s="4291"/>
      <c r="F43" s="4291"/>
      <c r="G43" s="4291"/>
      <c r="H43" s="4291"/>
      <c r="I43" s="4291"/>
      <c r="J43" s="4291"/>
      <c r="K43" s="4291"/>
      <c r="L43" s="4291"/>
      <c r="M43" s="4291"/>
      <c r="N43" s="4291"/>
      <c r="O43" s="4291"/>
      <c r="P43" s="4291"/>
      <c r="Q43" s="4291"/>
      <c r="R43" s="4291"/>
      <c r="S43" s="4291"/>
      <c r="T43" s="4291"/>
      <c r="U43" s="4291"/>
      <c r="V43" s="4291"/>
      <c r="W43" s="4291"/>
      <c r="X43" s="4291"/>
      <c r="Y43" s="4291"/>
      <c r="Z43" s="4291"/>
      <c r="AA43" s="4291"/>
      <c r="AB43" s="4291"/>
      <c r="AC43" s="4291"/>
      <c r="AD43" s="4291"/>
      <c r="AE43" s="4291"/>
      <c r="AF43" s="4291"/>
      <c r="AG43" s="4291"/>
      <c r="AH43" s="4291"/>
      <c r="AI43" s="4291"/>
      <c r="AJ43" s="4291"/>
      <c r="AK43" s="4291"/>
      <c r="AL43" s="4291"/>
      <c r="AM43" s="506"/>
      <c r="AN43" s="456"/>
      <c r="AO43" s="450"/>
      <c r="AP43" s="450"/>
      <c r="AQ43" s="484"/>
      <c r="AR43" s="460"/>
      <c r="AS43" s="460"/>
      <c r="AT43" s="460"/>
      <c r="AU43" s="460"/>
      <c r="AV43" s="460"/>
      <c r="AW43" s="460"/>
      <c r="AX43" s="460"/>
      <c r="AY43" s="460"/>
      <c r="AZ43" s="460"/>
      <c r="BA43" s="460"/>
      <c r="BB43" s="460"/>
      <c r="BC43" s="460"/>
      <c r="BD43" s="460"/>
      <c r="BE43" s="460"/>
      <c r="BF43" s="460"/>
      <c r="BG43" s="460"/>
      <c r="BH43" s="460"/>
      <c r="BI43" s="460"/>
      <c r="BJ43" s="460"/>
      <c r="BK43" s="488"/>
    </row>
    <row r="44" spans="2:63" ht="14.25" customHeight="1">
      <c r="B44" s="509"/>
      <c r="C44" s="4291"/>
      <c r="D44" s="4291"/>
      <c r="E44" s="4291"/>
      <c r="F44" s="4291"/>
      <c r="G44" s="4291"/>
      <c r="H44" s="4291"/>
      <c r="I44" s="4291"/>
      <c r="J44" s="4291"/>
      <c r="K44" s="4291"/>
      <c r="L44" s="4291"/>
      <c r="M44" s="4291"/>
      <c r="N44" s="4291"/>
      <c r="O44" s="4291"/>
      <c r="P44" s="4291"/>
      <c r="Q44" s="4291"/>
      <c r="R44" s="4291"/>
      <c r="S44" s="4291"/>
      <c r="T44" s="4291"/>
      <c r="U44" s="4291"/>
      <c r="V44" s="4291"/>
      <c r="W44" s="4291"/>
      <c r="X44" s="4291"/>
      <c r="Y44" s="4291"/>
      <c r="Z44" s="4291"/>
      <c r="AA44" s="4291"/>
      <c r="AB44" s="4291"/>
      <c r="AC44" s="4291"/>
      <c r="AD44" s="4291"/>
      <c r="AE44" s="4291"/>
      <c r="AF44" s="4291"/>
      <c r="AG44" s="4291"/>
      <c r="AH44" s="4291"/>
      <c r="AI44" s="4291"/>
      <c r="AJ44" s="4291"/>
      <c r="AK44" s="4291"/>
      <c r="AL44" s="4291"/>
      <c r="AM44" s="508"/>
      <c r="AN44" s="452"/>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53"/>
    </row>
    <row r="45" spans="2:63" ht="14.25" customHeight="1">
      <c r="B45" s="509"/>
      <c r="C45" s="4291"/>
      <c r="D45" s="4291"/>
      <c r="E45" s="4291"/>
      <c r="F45" s="4291"/>
      <c r="G45" s="4291"/>
      <c r="H45" s="4291"/>
      <c r="I45" s="4291"/>
      <c r="J45" s="4291"/>
      <c r="K45" s="4291"/>
      <c r="L45" s="4291"/>
      <c r="M45" s="4291"/>
      <c r="N45" s="4291"/>
      <c r="O45" s="4291"/>
      <c r="P45" s="4291"/>
      <c r="Q45" s="4291"/>
      <c r="R45" s="4291"/>
      <c r="S45" s="4291"/>
      <c r="T45" s="4291"/>
      <c r="U45" s="4291"/>
      <c r="V45" s="4291"/>
      <c r="W45" s="4291"/>
      <c r="X45" s="4291"/>
      <c r="Y45" s="4291"/>
      <c r="Z45" s="4291"/>
      <c r="AA45" s="4291"/>
      <c r="AB45" s="4291"/>
      <c r="AC45" s="4291"/>
      <c r="AD45" s="4291"/>
      <c r="AE45" s="4291"/>
      <c r="AF45" s="4291"/>
      <c r="AG45" s="4291"/>
      <c r="AH45" s="4291"/>
      <c r="AI45" s="4291"/>
      <c r="AJ45" s="4291"/>
      <c r="AK45" s="4291"/>
      <c r="AL45" s="4291"/>
      <c r="AM45" s="508"/>
      <c r="AN45" s="452"/>
      <c r="AO45" s="446" t="s">
        <v>1393</v>
      </c>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53"/>
    </row>
    <row r="46" spans="2:63" ht="14.25" customHeight="1">
      <c r="B46" s="509"/>
      <c r="C46" s="4291"/>
      <c r="D46" s="4291"/>
      <c r="E46" s="4291"/>
      <c r="F46" s="4291"/>
      <c r="G46" s="4291"/>
      <c r="H46" s="4291"/>
      <c r="I46" s="4291"/>
      <c r="J46" s="4291"/>
      <c r="K46" s="4291"/>
      <c r="L46" s="4291"/>
      <c r="M46" s="4291"/>
      <c r="N46" s="4291"/>
      <c r="O46" s="4291"/>
      <c r="P46" s="4291"/>
      <c r="Q46" s="4291"/>
      <c r="R46" s="4291"/>
      <c r="S46" s="4291"/>
      <c r="T46" s="4291"/>
      <c r="U46" s="4291"/>
      <c r="V46" s="4291"/>
      <c r="W46" s="4291"/>
      <c r="X46" s="4291"/>
      <c r="Y46" s="4291"/>
      <c r="Z46" s="4291"/>
      <c r="AA46" s="4291"/>
      <c r="AB46" s="4291"/>
      <c r="AC46" s="4291"/>
      <c r="AD46" s="4291"/>
      <c r="AE46" s="4291"/>
      <c r="AF46" s="4291"/>
      <c r="AG46" s="4291"/>
      <c r="AH46" s="4291"/>
      <c r="AI46" s="4291"/>
      <c r="AJ46" s="4291"/>
      <c r="AK46" s="4291"/>
      <c r="AL46" s="4291"/>
      <c r="AM46" s="510"/>
      <c r="AN46" s="452"/>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53"/>
    </row>
    <row r="47" spans="2:63" ht="14.25" customHeight="1">
      <c r="B47" s="509"/>
      <c r="C47" s="4291"/>
      <c r="D47" s="4291"/>
      <c r="E47" s="4291"/>
      <c r="F47" s="4291"/>
      <c r="G47" s="4291"/>
      <c r="H47" s="4291"/>
      <c r="I47" s="4291"/>
      <c r="J47" s="4291"/>
      <c r="K47" s="4291"/>
      <c r="L47" s="4291"/>
      <c r="M47" s="4291"/>
      <c r="N47" s="4291"/>
      <c r="O47" s="4291"/>
      <c r="P47" s="4291"/>
      <c r="Q47" s="4291"/>
      <c r="R47" s="4291"/>
      <c r="S47" s="4291"/>
      <c r="T47" s="4291"/>
      <c r="U47" s="4291"/>
      <c r="V47" s="4291"/>
      <c r="W47" s="4291"/>
      <c r="X47" s="4291"/>
      <c r="Y47" s="4291"/>
      <c r="Z47" s="4291"/>
      <c r="AA47" s="4291"/>
      <c r="AB47" s="4291"/>
      <c r="AC47" s="4291"/>
      <c r="AD47" s="4291"/>
      <c r="AE47" s="4291"/>
      <c r="AF47" s="4291"/>
      <c r="AG47" s="4291"/>
      <c r="AH47" s="4291"/>
      <c r="AI47" s="4291"/>
      <c r="AJ47" s="4291"/>
      <c r="AK47" s="4291"/>
      <c r="AL47" s="4291"/>
      <c r="AM47" s="508"/>
      <c r="AN47" s="452"/>
      <c r="AO47" s="4289" t="str">
        <f>"福 岡 県 "&amp;入力シート!C3&amp;"長 殿"</f>
        <v>福 岡 県 長 殿</v>
      </c>
      <c r="AP47" s="4289"/>
      <c r="AQ47" s="4289"/>
      <c r="AR47" s="4289"/>
      <c r="AS47" s="4289"/>
      <c r="AT47" s="4289"/>
      <c r="AU47" s="4289"/>
      <c r="AV47" s="4289"/>
      <c r="AW47" s="4289"/>
      <c r="AX47" s="4289"/>
      <c r="AY47" s="4289"/>
      <c r="AZ47" s="4289"/>
      <c r="BA47" s="4289"/>
      <c r="BB47" s="4289"/>
      <c r="BC47" s="4289"/>
      <c r="BD47" s="4289"/>
      <c r="BE47" s="4289"/>
      <c r="BF47" s="4289"/>
      <c r="BG47" s="4289"/>
      <c r="BH47" s="4289"/>
      <c r="BI47" s="4289"/>
      <c r="BJ47" s="4289"/>
      <c r="BK47" s="453"/>
    </row>
    <row r="48" spans="2:63" ht="14.25" customHeight="1">
      <c r="B48" s="509"/>
      <c r="C48" s="4291"/>
      <c r="D48" s="4291"/>
      <c r="E48" s="4291"/>
      <c r="F48" s="4291"/>
      <c r="G48" s="4291"/>
      <c r="H48" s="4291"/>
      <c r="I48" s="4291"/>
      <c r="J48" s="4291"/>
      <c r="K48" s="4291"/>
      <c r="L48" s="4291"/>
      <c r="M48" s="4291"/>
      <c r="N48" s="4291"/>
      <c r="O48" s="4291"/>
      <c r="P48" s="4291"/>
      <c r="Q48" s="4291"/>
      <c r="R48" s="4291"/>
      <c r="S48" s="4291"/>
      <c r="T48" s="4291"/>
      <c r="U48" s="4291"/>
      <c r="V48" s="4291"/>
      <c r="W48" s="4291"/>
      <c r="X48" s="4291"/>
      <c r="Y48" s="4291"/>
      <c r="Z48" s="4291"/>
      <c r="AA48" s="4291"/>
      <c r="AB48" s="4291"/>
      <c r="AC48" s="4291"/>
      <c r="AD48" s="4291"/>
      <c r="AE48" s="4291"/>
      <c r="AF48" s="4291"/>
      <c r="AG48" s="4291"/>
      <c r="AH48" s="4291"/>
      <c r="AI48" s="4291"/>
      <c r="AJ48" s="4291"/>
      <c r="AK48" s="4291"/>
      <c r="AL48" s="4291"/>
      <c r="AM48" s="506"/>
      <c r="AN48" s="456"/>
      <c r="AO48" s="450"/>
      <c r="AP48" s="450"/>
      <c r="AQ48" s="450" t="s">
        <v>880</v>
      </c>
      <c r="AR48" s="450"/>
      <c r="AS48" s="450"/>
      <c r="AT48" s="450"/>
      <c r="AU48" s="450"/>
      <c r="AV48" s="450"/>
      <c r="AW48" s="450"/>
      <c r="AX48" s="450"/>
      <c r="AY48" s="450"/>
      <c r="AZ48" s="450"/>
      <c r="BA48" s="450"/>
      <c r="BB48" s="450"/>
      <c r="BC48" s="450"/>
      <c r="BD48" s="450"/>
      <c r="BE48" s="450"/>
      <c r="BF48" s="450"/>
      <c r="BG48" s="450"/>
      <c r="BH48" s="450"/>
      <c r="BI48" s="450"/>
      <c r="BJ48" s="450"/>
      <c r="BK48" s="457"/>
    </row>
    <row r="49" spans="2:63" ht="14.25" customHeight="1">
      <c r="B49" s="509"/>
      <c r="C49" s="4291"/>
      <c r="D49" s="4291"/>
      <c r="E49" s="4291"/>
      <c r="F49" s="4291"/>
      <c r="G49" s="4291"/>
      <c r="H49" s="4291"/>
      <c r="I49" s="4291"/>
      <c r="J49" s="4291"/>
      <c r="K49" s="4291"/>
      <c r="L49" s="4291"/>
      <c r="M49" s="4291"/>
      <c r="N49" s="4291"/>
      <c r="O49" s="4291"/>
      <c r="P49" s="4291"/>
      <c r="Q49" s="4291"/>
      <c r="R49" s="4291"/>
      <c r="S49" s="4291"/>
      <c r="T49" s="4291"/>
      <c r="U49" s="4291"/>
      <c r="V49" s="4291"/>
      <c r="W49" s="4291"/>
      <c r="X49" s="4291"/>
      <c r="Y49" s="4291"/>
      <c r="Z49" s="4291"/>
      <c r="AA49" s="4291"/>
      <c r="AB49" s="4291"/>
      <c r="AC49" s="4291"/>
      <c r="AD49" s="4291"/>
      <c r="AE49" s="4291"/>
      <c r="AF49" s="4291"/>
      <c r="AG49" s="4291"/>
      <c r="AH49" s="4291"/>
      <c r="AI49" s="4291"/>
      <c r="AJ49" s="4291"/>
      <c r="AK49" s="4291"/>
      <c r="AL49" s="4291"/>
      <c r="AM49" s="508"/>
      <c r="AN49" s="452"/>
      <c r="AO49" s="446"/>
      <c r="AP49" s="446"/>
      <c r="AQ49" s="446" t="s">
        <v>664</v>
      </c>
      <c r="AR49" s="446"/>
      <c r="AS49" s="446"/>
      <c r="AT49" s="446"/>
      <c r="AU49" s="446"/>
      <c r="AV49" s="446"/>
      <c r="AW49" s="446"/>
      <c r="AX49" s="446"/>
      <c r="AY49" s="446"/>
      <c r="AZ49" s="446"/>
      <c r="BA49" s="446"/>
      <c r="BB49" s="446"/>
      <c r="BC49" s="446"/>
      <c r="BD49" s="446"/>
      <c r="BE49" s="446"/>
      <c r="BF49" s="446"/>
      <c r="BG49" s="446"/>
      <c r="BH49" s="446"/>
      <c r="BI49" s="446"/>
      <c r="BJ49" s="446"/>
      <c r="BK49" s="453"/>
    </row>
    <row r="50" spans="2:63" ht="14.25" customHeight="1">
      <c r="B50" s="509"/>
      <c r="C50" s="4291"/>
      <c r="D50" s="4291"/>
      <c r="E50" s="4291"/>
      <c r="F50" s="4291"/>
      <c r="G50" s="4291"/>
      <c r="H50" s="4291"/>
      <c r="I50" s="4291"/>
      <c r="J50" s="4291"/>
      <c r="K50" s="4291"/>
      <c r="L50" s="4291"/>
      <c r="M50" s="4291"/>
      <c r="N50" s="4291"/>
      <c r="O50" s="4291"/>
      <c r="P50" s="4291"/>
      <c r="Q50" s="4291"/>
      <c r="R50" s="4291"/>
      <c r="S50" s="4291"/>
      <c r="T50" s="4291"/>
      <c r="U50" s="4291"/>
      <c r="V50" s="4291"/>
      <c r="W50" s="4291"/>
      <c r="X50" s="4291"/>
      <c r="Y50" s="4291"/>
      <c r="Z50" s="4291"/>
      <c r="AA50" s="4291"/>
      <c r="AB50" s="4291"/>
      <c r="AC50" s="4291"/>
      <c r="AD50" s="4291"/>
      <c r="AE50" s="4291"/>
      <c r="AF50" s="4291"/>
      <c r="AG50" s="4291"/>
      <c r="AH50" s="4291"/>
      <c r="AI50" s="4291"/>
      <c r="AJ50" s="4291"/>
      <c r="AK50" s="4291"/>
      <c r="AL50" s="4291"/>
      <c r="AM50" s="508"/>
      <c r="AN50" s="452"/>
      <c r="AO50" s="446"/>
      <c r="AP50" s="446"/>
      <c r="AQ50" s="446" t="s">
        <v>665</v>
      </c>
      <c r="AR50" s="446"/>
      <c r="AS50" s="446"/>
      <c r="AT50" s="446"/>
      <c r="AU50" s="446"/>
      <c r="AV50" s="446"/>
      <c r="AW50" s="446"/>
      <c r="AX50" s="446"/>
      <c r="AY50" s="446"/>
      <c r="AZ50" s="446"/>
      <c r="BA50" s="446"/>
      <c r="BB50" s="446"/>
      <c r="BC50" s="446"/>
      <c r="BD50" s="446"/>
      <c r="BE50" s="446"/>
      <c r="BF50" s="446"/>
      <c r="BG50" s="446"/>
      <c r="BH50" s="446"/>
      <c r="BI50" s="446"/>
      <c r="BJ50" s="446"/>
      <c r="BK50" s="453"/>
    </row>
    <row r="51" spans="2:63" ht="14.25" customHeight="1">
      <c r="B51" s="509"/>
      <c r="C51" s="4291"/>
      <c r="D51" s="4291"/>
      <c r="E51" s="4291"/>
      <c r="F51" s="4291"/>
      <c r="G51" s="4291"/>
      <c r="H51" s="4291"/>
      <c r="I51" s="4291"/>
      <c r="J51" s="4291"/>
      <c r="K51" s="4291"/>
      <c r="L51" s="4291"/>
      <c r="M51" s="4291"/>
      <c r="N51" s="4291"/>
      <c r="O51" s="4291"/>
      <c r="P51" s="4291"/>
      <c r="Q51" s="4291"/>
      <c r="R51" s="4291"/>
      <c r="S51" s="4291"/>
      <c r="T51" s="4291"/>
      <c r="U51" s="4291"/>
      <c r="V51" s="4291"/>
      <c r="W51" s="4291"/>
      <c r="X51" s="4291"/>
      <c r="Y51" s="4291"/>
      <c r="Z51" s="4291"/>
      <c r="AA51" s="4291"/>
      <c r="AB51" s="4291"/>
      <c r="AC51" s="4291"/>
      <c r="AD51" s="4291"/>
      <c r="AE51" s="4291"/>
      <c r="AF51" s="4291"/>
      <c r="AG51" s="4291"/>
      <c r="AH51" s="4291"/>
      <c r="AI51" s="4291"/>
      <c r="AJ51" s="4291"/>
      <c r="AK51" s="4291"/>
      <c r="AL51" s="4291"/>
      <c r="AM51" s="508"/>
      <c r="AN51" s="452"/>
      <c r="AO51" s="446"/>
      <c r="AP51" s="447"/>
      <c r="AQ51" s="447"/>
      <c r="AR51" s="446"/>
      <c r="AS51" s="4292" t="s">
        <v>1176</v>
      </c>
      <c r="AT51" s="4292"/>
      <c r="AU51" s="4292"/>
      <c r="AV51" s="4292"/>
      <c r="AW51" s="4292"/>
      <c r="AX51" s="4292"/>
      <c r="AY51" s="4292"/>
      <c r="AZ51" s="4292"/>
      <c r="BA51" s="4292"/>
      <c r="BB51" s="4292"/>
      <c r="BC51" s="4292"/>
      <c r="BD51" s="4292"/>
      <c r="BE51" s="4292"/>
      <c r="BF51" s="446"/>
      <c r="BG51" s="446"/>
      <c r="BH51" s="446"/>
      <c r="BI51" s="446"/>
      <c r="BJ51" s="446"/>
      <c r="BK51" s="453"/>
    </row>
    <row r="52" spans="2:63" ht="14.25" customHeight="1">
      <c r="B52" s="509"/>
      <c r="C52" s="4291"/>
      <c r="D52" s="4291"/>
      <c r="E52" s="4291"/>
      <c r="F52" s="4291"/>
      <c r="G52" s="4291"/>
      <c r="H52" s="4291"/>
      <c r="I52" s="4291"/>
      <c r="J52" s="4291"/>
      <c r="K52" s="4291"/>
      <c r="L52" s="4291"/>
      <c r="M52" s="4291"/>
      <c r="N52" s="4291"/>
      <c r="O52" s="4291"/>
      <c r="P52" s="4291"/>
      <c r="Q52" s="4291"/>
      <c r="R52" s="4291"/>
      <c r="S52" s="4291"/>
      <c r="T52" s="4291"/>
      <c r="U52" s="4291"/>
      <c r="V52" s="4291"/>
      <c r="W52" s="4291"/>
      <c r="X52" s="4291"/>
      <c r="Y52" s="4291"/>
      <c r="Z52" s="4291"/>
      <c r="AA52" s="4291"/>
      <c r="AB52" s="4291"/>
      <c r="AC52" s="4291"/>
      <c r="AD52" s="4291"/>
      <c r="AE52" s="4291"/>
      <c r="AF52" s="4291"/>
      <c r="AG52" s="4291"/>
      <c r="AH52" s="4291"/>
      <c r="AI52" s="4291"/>
      <c r="AJ52" s="4291"/>
      <c r="AK52" s="4291"/>
      <c r="AL52" s="4291"/>
      <c r="AM52" s="506"/>
      <c r="AN52" s="511"/>
      <c r="AO52" s="447"/>
      <c r="AP52" s="447"/>
      <c r="AQ52" s="447"/>
      <c r="AR52" s="447"/>
      <c r="AS52" s="446"/>
      <c r="AT52" s="446"/>
      <c r="AU52" s="446"/>
      <c r="AV52" s="446"/>
      <c r="AW52" s="446"/>
      <c r="AX52" s="446"/>
      <c r="AY52" s="446"/>
      <c r="AZ52" s="512" t="s">
        <v>666</v>
      </c>
      <c r="BA52" s="490"/>
      <c r="BB52" s="492"/>
      <c r="BC52" s="492"/>
      <c r="BD52" s="492"/>
      <c r="BE52" s="513"/>
      <c r="BF52" s="514" t="s">
        <v>667</v>
      </c>
      <c r="BG52" s="492"/>
      <c r="BH52" s="492"/>
      <c r="BI52" s="492"/>
      <c r="BJ52" s="492"/>
      <c r="BK52" s="515"/>
    </row>
    <row r="53" spans="2:63" ht="14.25" customHeight="1">
      <c r="B53" s="509"/>
      <c r="C53" s="4291"/>
      <c r="D53" s="4291"/>
      <c r="E53" s="4291"/>
      <c r="F53" s="4291"/>
      <c r="G53" s="4291"/>
      <c r="H53" s="4291"/>
      <c r="I53" s="4291"/>
      <c r="J53" s="4291"/>
      <c r="K53" s="4291"/>
      <c r="L53" s="4291"/>
      <c r="M53" s="4291"/>
      <c r="N53" s="4291"/>
      <c r="O53" s="4291"/>
      <c r="P53" s="4291"/>
      <c r="Q53" s="4291"/>
      <c r="R53" s="4291"/>
      <c r="S53" s="4291"/>
      <c r="T53" s="4291"/>
      <c r="U53" s="4291"/>
      <c r="V53" s="4291"/>
      <c r="W53" s="4291"/>
      <c r="X53" s="4291"/>
      <c r="Y53" s="4291"/>
      <c r="Z53" s="4291"/>
      <c r="AA53" s="4291"/>
      <c r="AB53" s="4291"/>
      <c r="AC53" s="4291"/>
      <c r="AD53" s="4291"/>
      <c r="AE53" s="4291"/>
      <c r="AF53" s="4291"/>
      <c r="AG53" s="4291"/>
      <c r="AH53" s="4291"/>
      <c r="AI53" s="4291"/>
      <c r="AJ53" s="4291"/>
      <c r="AK53" s="4291"/>
      <c r="AL53" s="4291"/>
      <c r="AM53" s="508"/>
      <c r="AN53" s="452"/>
      <c r="AO53" s="450"/>
      <c r="AP53" s="450"/>
      <c r="AQ53" s="450"/>
      <c r="AR53" s="446"/>
      <c r="AS53" s="446"/>
      <c r="AT53" s="446"/>
      <c r="AU53" s="446"/>
      <c r="AV53" s="446"/>
      <c r="AW53" s="446"/>
      <c r="AX53" s="446"/>
      <c r="AY53" s="446"/>
      <c r="AZ53" s="452"/>
      <c r="BA53" s="446"/>
      <c r="BB53" s="446"/>
      <c r="BC53" s="450"/>
      <c r="BD53" s="450"/>
      <c r="BE53" s="455"/>
      <c r="BF53" s="452"/>
      <c r="BG53" s="446"/>
      <c r="BH53" s="450"/>
      <c r="BI53" s="450"/>
      <c r="BJ53" s="450"/>
      <c r="BK53" s="453"/>
    </row>
    <row r="54" spans="2:63" ht="12" customHeight="1">
      <c r="B54" s="509"/>
      <c r="C54" s="508"/>
      <c r="D54" s="508"/>
      <c r="E54" s="508"/>
      <c r="F54" s="508"/>
      <c r="G54" s="508"/>
      <c r="H54" s="508"/>
      <c r="I54" s="506"/>
      <c r="J54" s="506"/>
      <c r="K54" s="506"/>
      <c r="L54" s="506"/>
      <c r="M54" s="506"/>
      <c r="N54" s="506"/>
      <c r="O54" s="506"/>
      <c r="P54" s="508"/>
      <c r="Q54" s="508"/>
      <c r="R54" s="506"/>
      <c r="S54" s="506"/>
      <c r="T54" s="506"/>
      <c r="U54" s="506"/>
      <c r="V54" s="506"/>
      <c r="W54" s="506"/>
      <c r="X54" s="506"/>
      <c r="Y54" s="506"/>
      <c r="Z54" s="506"/>
      <c r="AA54" s="506"/>
      <c r="AB54" s="506"/>
      <c r="AC54" s="506"/>
      <c r="AD54" s="506"/>
      <c r="AE54" s="506"/>
      <c r="AF54" s="506"/>
      <c r="AG54" s="506"/>
      <c r="AH54" s="506"/>
      <c r="AI54" s="508"/>
      <c r="AJ54" s="506"/>
      <c r="AK54" s="506"/>
      <c r="AL54" s="506"/>
      <c r="AM54" s="506"/>
      <c r="AN54" s="452"/>
      <c r="AO54" s="450"/>
      <c r="AP54" s="450"/>
      <c r="AQ54" s="450"/>
      <c r="AR54" s="450"/>
      <c r="AS54" s="446"/>
      <c r="AT54" s="446"/>
      <c r="AU54" s="446"/>
      <c r="AV54" s="446"/>
      <c r="AW54" s="446"/>
      <c r="AX54" s="446"/>
      <c r="AY54" s="446"/>
      <c r="AZ54" s="452"/>
      <c r="BA54" s="446"/>
      <c r="BB54" s="446"/>
      <c r="BC54" s="450"/>
      <c r="BD54" s="450"/>
      <c r="BE54" s="455"/>
      <c r="BF54" s="456"/>
      <c r="BG54" s="446"/>
      <c r="BH54" s="450"/>
      <c r="BI54" s="450"/>
      <c r="BJ54" s="450"/>
      <c r="BK54" s="457"/>
    </row>
    <row r="55" spans="2:63" ht="12" customHeight="1" thickBot="1">
      <c r="B55" s="516"/>
      <c r="C55" s="517"/>
      <c r="D55" s="517"/>
      <c r="E55" s="517"/>
      <c r="F55" s="517"/>
      <c r="G55" s="517"/>
      <c r="H55" s="517"/>
      <c r="I55" s="517"/>
      <c r="J55" s="517"/>
      <c r="K55" s="517"/>
      <c r="L55" s="517"/>
      <c r="M55" s="517"/>
      <c r="N55" s="517"/>
      <c r="O55" s="517"/>
      <c r="P55" s="517"/>
      <c r="Q55" s="517"/>
      <c r="R55" s="518"/>
      <c r="S55" s="518"/>
      <c r="T55" s="518"/>
      <c r="U55" s="518"/>
      <c r="V55" s="518"/>
      <c r="W55" s="518"/>
      <c r="X55" s="518"/>
      <c r="Y55" s="518"/>
      <c r="Z55" s="518"/>
      <c r="AA55" s="518"/>
      <c r="AB55" s="518"/>
      <c r="AC55" s="518"/>
      <c r="AD55" s="518"/>
      <c r="AE55" s="518"/>
      <c r="AF55" s="518"/>
      <c r="AG55" s="518"/>
      <c r="AH55" s="518"/>
      <c r="AI55" s="517"/>
      <c r="AJ55" s="518"/>
      <c r="AK55" s="518"/>
      <c r="AL55" s="518"/>
      <c r="AM55" s="517"/>
      <c r="AN55" s="519"/>
      <c r="AO55" s="520"/>
      <c r="AP55" s="520"/>
      <c r="AQ55" s="520"/>
      <c r="AR55" s="521"/>
      <c r="AS55" s="521"/>
      <c r="AT55" s="521"/>
      <c r="AU55" s="521"/>
      <c r="AV55" s="521"/>
      <c r="AW55" s="521"/>
      <c r="AX55" s="521"/>
      <c r="AY55" s="521"/>
      <c r="AZ55" s="519"/>
      <c r="BA55" s="521"/>
      <c r="BB55" s="521"/>
      <c r="BC55" s="520"/>
      <c r="BD55" s="520"/>
      <c r="BE55" s="522"/>
      <c r="BF55" s="519"/>
      <c r="BG55" s="521"/>
      <c r="BH55" s="520"/>
      <c r="BI55" s="520"/>
      <c r="BJ55" s="520"/>
      <c r="BK55" s="523"/>
    </row>
    <row r="56" spans="2:63" ht="12" customHeight="1">
      <c r="B56" s="442"/>
      <c r="C56" s="442"/>
      <c r="D56" s="442"/>
      <c r="E56" s="442"/>
      <c r="F56" s="442"/>
      <c r="G56" s="442"/>
      <c r="H56" s="442"/>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310"/>
      <c r="AX56" s="4310"/>
      <c r="AY56" s="4310"/>
      <c r="AZ56" s="4310"/>
      <c r="BA56" s="4310"/>
      <c r="BB56" s="4310"/>
      <c r="BC56" s="4310"/>
      <c r="BD56" s="4310"/>
      <c r="BE56" s="4310"/>
      <c r="BF56" s="4310"/>
      <c r="BG56" s="4310"/>
      <c r="BH56" s="4310"/>
      <c r="BI56" s="4310"/>
      <c r="BJ56" s="4310"/>
      <c r="BK56" s="4310"/>
    </row>
    <row r="57" spans="2:63" ht="12" customHeight="1">
      <c r="B57" s="442"/>
      <c r="C57" s="442"/>
      <c r="D57" s="442"/>
      <c r="E57" s="442"/>
      <c r="F57" s="442"/>
      <c r="G57" s="442"/>
      <c r="H57" s="442"/>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311"/>
      <c r="AX57" s="4311"/>
      <c r="AY57" s="4311"/>
      <c r="AZ57" s="4311"/>
      <c r="BA57" s="4311"/>
      <c r="BB57" s="4311"/>
      <c r="BC57" s="4311"/>
      <c r="BD57" s="4311"/>
      <c r="BE57" s="4311"/>
      <c r="BF57" s="4311"/>
      <c r="BG57" s="4311"/>
      <c r="BH57" s="4311"/>
      <c r="BI57" s="4311"/>
      <c r="BJ57" s="4311"/>
      <c r="BK57" s="4311"/>
    </row>
    <row r="58" spans="2:63" ht="13.5">
      <c r="AX58" s="443"/>
      <c r="AY58" s="444"/>
      <c r="AZ58" s="441"/>
      <c r="BA58" s="441"/>
      <c r="BB58" s="441"/>
      <c r="BC58" s="441"/>
      <c r="BD58" s="441"/>
      <c r="BE58" s="441"/>
      <c r="BF58" s="441"/>
      <c r="BG58" s="441"/>
      <c r="BH58" s="441"/>
      <c r="BI58" s="441"/>
      <c r="BJ58" s="441"/>
      <c r="BK58" s="441"/>
    </row>
    <row r="59" spans="2:63" ht="13.5" customHeight="1">
      <c r="D59" s="445"/>
      <c r="E59" s="445"/>
      <c r="F59" s="445"/>
      <c r="G59" s="445"/>
      <c r="H59" s="445"/>
    </row>
    <row r="60" spans="2:63" ht="13.5" customHeight="1">
      <c r="D60" s="445"/>
      <c r="E60" s="445"/>
      <c r="F60" s="445"/>
      <c r="G60" s="445"/>
      <c r="H60" s="445"/>
    </row>
  </sheetData>
  <mergeCells count="56">
    <mergeCell ref="A1:A3"/>
    <mergeCell ref="AR42:BH42"/>
    <mergeCell ref="B2:G2"/>
    <mergeCell ref="H2:M2"/>
    <mergeCell ref="N2:S2"/>
    <mergeCell ref="T2:Y2"/>
    <mergeCell ref="AB2:AG2"/>
    <mergeCell ref="N1:AY1"/>
    <mergeCell ref="AT2:AY2"/>
    <mergeCell ref="AZ2:BE2"/>
    <mergeCell ref="BF2:BK2"/>
    <mergeCell ref="G18:R18"/>
    <mergeCell ref="AH2:AM2"/>
    <mergeCell ref="J25:J26"/>
    <mergeCell ref="K25:X26"/>
    <mergeCell ref="AN2:AS2"/>
    <mergeCell ref="B21:H22"/>
    <mergeCell ref="I21:AF22"/>
    <mergeCell ref="AG21:AM24"/>
    <mergeCell ref="AN21:BK24"/>
    <mergeCell ref="B23:H24"/>
    <mergeCell ref="I23:AF24"/>
    <mergeCell ref="AT18:BE18"/>
    <mergeCell ref="D9:W9"/>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B1:M1"/>
    <mergeCell ref="AH15:BA15"/>
    <mergeCell ref="AF14:BA14"/>
    <mergeCell ref="AF11:BF11"/>
    <mergeCell ref="AR7:BD7"/>
    <mergeCell ref="AE27:AM28"/>
    <mergeCell ref="B25:H26"/>
    <mergeCell ref="AO47:BJ47"/>
    <mergeCell ref="B27:H28"/>
    <mergeCell ref="C35:M35"/>
    <mergeCell ref="C37:AL53"/>
    <mergeCell ref="AS51:BE51"/>
    <mergeCell ref="AV33:BA33"/>
    <mergeCell ref="Y25:Y26"/>
    <mergeCell ref="Z25:BF26"/>
    <mergeCell ref="M27:N28"/>
    <mergeCell ref="O27:Z28"/>
    <mergeCell ref="AA27:AC28"/>
  </mergeCells>
  <phoneticPr fontId="6"/>
  <dataValidations count="3">
    <dataValidation type="list" showInputMessage="1" showErrorMessage="1" sqref="AA31:AR31">
      <formula1>$BZ$26:$BZ$28</formula1>
    </dataValidation>
    <dataValidation type="list" showInputMessage="1" sqref="AA34:AR34">
      <formula1>$BZ$26:$BZ$28</formula1>
    </dataValidation>
    <dataValidation imeMode="off" allowBlank="1" showInputMessage="1" showErrorMessage="1" sqref="AR7:BD7 AT18:BE18"/>
  </dataValidations>
  <hyperlinks>
    <hyperlink ref="A1:A2" location="表紙１!A1" display="表紙１へ戻る"/>
    <hyperlink ref="A1:A3" location="表紙!A1" display="表紙へ戻る"/>
  </hyperlinks>
  <printOptions horizontalCentered="1"/>
  <pageMargins left="0.98425196850393704" right="0.39370078740157483" top="0.78740157480314965" bottom="0.39370078740157483" header="0.51181102362204722" footer="0.31496062992125984"/>
  <pageSetup paperSize="9" scale="96" orientation="portrait" r:id="rId1"/>
  <headerFooter scaleWithDoc="0"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AA32"/>
  <sheetViews>
    <sheetView workbookViewId="0">
      <selection sqref="A1:A3"/>
    </sheetView>
  </sheetViews>
  <sheetFormatPr defaultColWidth="9" defaultRowHeight="13.5"/>
  <cols>
    <col min="1" max="1" width="10.625" style="248" bestFit="1" customWidth="1"/>
    <col min="2" max="9" width="4.5" style="248" customWidth="1"/>
    <col min="10" max="10" width="4.25" style="248" customWidth="1"/>
    <col min="11" max="22" width="4.5" style="248" customWidth="1"/>
    <col min="23" max="23" width="1.625" style="248" customWidth="1"/>
    <col min="24" max="16384" width="9" style="248"/>
  </cols>
  <sheetData>
    <row r="1" spans="1:23" ht="18" customHeight="1">
      <c r="A1" s="1942" t="s">
        <v>755</v>
      </c>
      <c r="B1" s="176" t="s">
        <v>383</v>
      </c>
      <c r="C1" s="162"/>
      <c r="D1" s="162"/>
      <c r="E1" s="160"/>
      <c r="F1" s="160"/>
      <c r="G1" s="4418" t="s">
        <v>504</v>
      </c>
      <c r="H1" s="4418"/>
      <c r="I1" s="4418"/>
      <c r="J1" s="4418"/>
      <c r="K1" s="4418"/>
      <c r="L1" s="4418"/>
      <c r="M1" s="4418"/>
      <c r="N1" s="4418"/>
      <c r="O1" s="4418"/>
      <c r="P1" s="4418"/>
      <c r="Q1" s="4418"/>
      <c r="R1" s="160"/>
      <c r="S1" s="160"/>
      <c r="T1" s="160"/>
      <c r="U1" s="160"/>
      <c r="V1" s="160"/>
    </row>
    <row r="2" spans="1:23" ht="18" customHeight="1" thickBot="1">
      <c r="A2" s="1942"/>
      <c r="B2" s="176" t="s">
        <v>384</v>
      </c>
      <c r="C2" s="160"/>
      <c r="D2" s="160"/>
      <c r="E2" s="160"/>
      <c r="F2" s="160"/>
      <c r="G2" s="1893"/>
      <c r="H2" s="1893"/>
      <c r="I2" s="1893"/>
      <c r="J2" s="1893"/>
      <c r="K2" s="1893"/>
      <c r="L2" s="1893"/>
      <c r="M2" s="1893"/>
      <c r="N2" s="1893"/>
      <c r="O2" s="1893"/>
      <c r="P2" s="1893"/>
      <c r="Q2" s="1893"/>
      <c r="R2" s="160"/>
      <c r="S2" s="160"/>
      <c r="T2" s="160"/>
      <c r="U2" s="160"/>
      <c r="V2" s="160"/>
    </row>
    <row r="3" spans="1:23" ht="18" customHeight="1">
      <c r="A3" s="1942"/>
      <c r="B3" s="4421" t="s">
        <v>26</v>
      </c>
      <c r="C3" s="1897"/>
      <c r="D3" s="1896" t="s">
        <v>25</v>
      </c>
      <c r="E3" s="1897"/>
      <c r="F3" s="1896" t="s">
        <v>24</v>
      </c>
      <c r="G3" s="1897"/>
      <c r="H3" s="1899" t="s">
        <v>258</v>
      </c>
      <c r="I3" s="1899"/>
      <c r="J3" s="19"/>
      <c r="K3" s="1896" t="s">
        <v>378</v>
      </c>
      <c r="L3" s="1897"/>
      <c r="M3" s="1896" t="s">
        <v>382</v>
      </c>
      <c r="N3" s="1897"/>
      <c r="O3" s="1896" t="s">
        <v>21</v>
      </c>
      <c r="P3" s="1897"/>
      <c r="Q3" s="1896" t="s">
        <v>22</v>
      </c>
      <c r="R3" s="1897"/>
      <c r="S3" s="1896" t="s">
        <v>27</v>
      </c>
      <c r="T3" s="1897"/>
      <c r="U3" s="1896" t="s">
        <v>23</v>
      </c>
      <c r="V3" s="1907"/>
      <c r="W3" s="355"/>
    </row>
    <row r="4" spans="1:23" ht="49.5" customHeight="1">
      <c r="A4" s="440"/>
      <c r="B4" s="4426"/>
      <c r="C4" s="1904"/>
      <c r="D4" s="1903"/>
      <c r="E4" s="1904"/>
      <c r="F4" s="1903"/>
      <c r="G4" s="1904"/>
      <c r="H4" s="1903"/>
      <c r="I4" s="1904"/>
      <c r="J4" s="4"/>
      <c r="K4" s="1903"/>
      <c r="L4" s="1904"/>
      <c r="M4" s="1903"/>
      <c r="N4" s="1904"/>
      <c r="O4" s="1903"/>
      <c r="P4" s="1904"/>
      <c r="Q4" s="1903"/>
      <c r="R4" s="1904"/>
      <c r="S4" s="1903"/>
      <c r="T4" s="1904"/>
      <c r="U4" s="1903"/>
      <c r="V4" s="1908"/>
    </row>
    <row r="5" spans="1:23" ht="21" customHeight="1">
      <c r="B5" s="20"/>
      <c r="C5" s="4"/>
      <c r="D5" s="4"/>
      <c r="E5" s="4"/>
      <c r="F5" s="4"/>
      <c r="G5" s="4"/>
      <c r="H5" s="4"/>
      <c r="I5" s="4"/>
      <c r="J5" s="4"/>
      <c r="K5" s="4"/>
      <c r="L5" s="4"/>
      <c r="M5" s="4"/>
      <c r="N5" s="4"/>
      <c r="O5" s="4"/>
      <c r="P5" s="4"/>
      <c r="Q5" s="4"/>
      <c r="R5" s="4"/>
      <c r="S5" s="4"/>
      <c r="T5" s="4"/>
      <c r="U5" s="4"/>
      <c r="V5" s="21"/>
    </row>
    <row r="6" spans="1:23" ht="21" customHeight="1">
      <c r="B6" s="20"/>
      <c r="C6" s="2599" t="str">
        <f>"福岡県"&amp;SUBSTITUTE(入力シート!C3," ","")&amp;"長　殿"</f>
        <v>福岡県長　殿</v>
      </c>
      <c r="D6" s="2599"/>
      <c r="E6" s="2599"/>
      <c r="F6" s="2599"/>
      <c r="G6" s="2599"/>
      <c r="H6" s="2599"/>
      <c r="I6" s="2599"/>
      <c r="J6" s="4"/>
      <c r="K6" s="4"/>
      <c r="L6" s="4"/>
      <c r="M6" s="4"/>
      <c r="N6" s="4"/>
      <c r="O6" s="4"/>
      <c r="P6" s="4"/>
      <c r="Q6" s="4"/>
      <c r="R6" s="4"/>
      <c r="S6" s="4"/>
      <c r="T6" s="4"/>
      <c r="U6" s="22"/>
      <c r="V6" s="21"/>
    </row>
    <row r="7" spans="1:23" ht="18" customHeight="1">
      <c r="B7" s="20"/>
      <c r="C7" s="4"/>
      <c r="D7" s="4"/>
      <c r="E7" s="4"/>
      <c r="F7" s="4"/>
      <c r="G7" s="4"/>
      <c r="H7" s="4"/>
      <c r="I7" s="4"/>
      <c r="J7" s="4"/>
      <c r="K7" s="4"/>
      <c r="L7" s="4"/>
      <c r="M7" s="4"/>
      <c r="N7" s="4"/>
      <c r="O7" s="4"/>
      <c r="P7" s="4"/>
      <c r="Q7" s="4"/>
      <c r="R7" s="4"/>
      <c r="S7" s="4"/>
      <c r="T7" s="4"/>
      <c r="U7" s="4"/>
      <c r="V7" s="21"/>
    </row>
    <row r="8" spans="1:23" ht="21" customHeight="1">
      <c r="B8" s="20"/>
      <c r="C8" s="4"/>
      <c r="D8" s="4"/>
      <c r="E8" s="4"/>
      <c r="F8" s="4"/>
      <c r="G8" s="4"/>
      <c r="H8" s="4"/>
      <c r="I8" s="4"/>
      <c r="J8" s="4"/>
      <c r="K8" s="4"/>
      <c r="L8" s="4"/>
      <c r="M8" s="4"/>
      <c r="N8" s="4"/>
      <c r="O8" s="4"/>
      <c r="P8" s="4"/>
      <c r="Q8" s="4425" t="s">
        <v>1172</v>
      </c>
      <c r="R8" s="4425"/>
      <c r="S8" s="4425"/>
      <c r="T8" s="4425"/>
      <c r="U8" s="4425"/>
      <c r="V8" s="23"/>
      <c r="W8" s="399"/>
    </row>
    <row r="9" spans="1:23" ht="12" customHeight="1">
      <c r="B9" s="20"/>
      <c r="C9" s="4"/>
      <c r="D9" s="4"/>
      <c r="E9" s="4"/>
      <c r="F9" s="4"/>
      <c r="G9" s="4"/>
      <c r="H9" s="4"/>
      <c r="I9" s="4"/>
      <c r="J9" s="4"/>
      <c r="K9" s="4"/>
      <c r="L9" s="4"/>
      <c r="M9" s="4"/>
      <c r="N9" s="4"/>
      <c r="O9" s="4"/>
      <c r="P9" s="4"/>
      <c r="Q9" s="4"/>
      <c r="R9" s="4"/>
      <c r="S9" s="4"/>
      <c r="T9" s="4"/>
      <c r="U9" s="4"/>
      <c r="V9" s="21"/>
    </row>
    <row r="10" spans="1:23" ht="12" customHeight="1">
      <c r="B10" s="20"/>
      <c r="C10" s="4"/>
      <c r="D10" s="4"/>
      <c r="E10" s="4"/>
      <c r="F10" s="4"/>
      <c r="G10" s="4"/>
      <c r="H10" s="4"/>
      <c r="I10" s="4"/>
      <c r="J10" s="4"/>
      <c r="K10" s="4"/>
      <c r="L10" s="4"/>
      <c r="M10" s="4"/>
      <c r="N10" s="4"/>
      <c r="O10" s="4"/>
      <c r="P10" s="4"/>
      <c r="Q10" s="4"/>
      <c r="R10" s="4"/>
      <c r="S10" s="4"/>
      <c r="T10" s="4"/>
      <c r="U10" s="4"/>
      <c r="V10" s="21"/>
    </row>
    <row r="11" spans="1:23" ht="12" customHeight="1">
      <c r="B11" s="20"/>
      <c r="C11" s="4"/>
      <c r="D11" s="4"/>
      <c r="E11" s="4"/>
      <c r="F11" s="4"/>
      <c r="G11" s="4"/>
      <c r="H11" s="4"/>
      <c r="I11" s="4"/>
      <c r="J11" s="4"/>
      <c r="K11" s="4"/>
      <c r="L11" s="4"/>
      <c r="M11" s="4"/>
      <c r="N11" s="4"/>
      <c r="O11" s="4"/>
      <c r="P11" s="4"/>
      <c r="Q11" s="4"/>
      <c r="R11" s="4"/>
      <c r="S11" s="4"/>
      <c r="T11" s="4"/>
      <c r="U11" s="4"/>
      <c r="V11" s="21"/>
    </row>
    <row r="12" spans="1:23" ht="15" customHeight="1">
      <c r="B12" s="20"/>
      <c r="C12" s="4"/>
      <c r="D12" s="4"/>
      <c r="E12" s="4"/>
      <c r="F12" s="4"/>
      <c r="G12" s="4"/>
      <c r="H12" s="5"/>
      <c r="I12" s="24"/>
      <c r="J12" s="14"/>
      <c r="K12" s="1958" t="s">
        <v>5</v>
      </c>
      <c r="L12" s="1958"/>
      <c r="M12" s="25"/>
      <c r="N12" s="4427" t="str">
        <f>入力シート!$D$22&amp;" "</f>
        <v xml:space="preserve"> </v>
      </c>
      <c r="O12" s="4427"/>
      <c r="P12" s="4427"/>
      <c r="Q12" s="4427"/>
      <c r="R12" s="4427"/>
      <c r="S12" s="4427"/>
      <c r="T12" s="4427"/>
      <c r="U12" s="4427"/>
      <c r="V12" s="26"/>
      <c r="W12" s="400"/>
    </row>
    <row r="13" spans="1:23" ht="15" customHeight="1">
      <c r="B13" s="20"/>
      <c r="C13" s="4"/>
      <c r="D13" s="4"/>
      <c r="E13" s="4"/>
      <c r="F13" s="4"/>
      <c r="G13" s="4"/>
      <c r="H13" s="5"/>
      <c r="I13" s="5" t="s">
        <v>1380</v>
      </c>
      <c r="J13" s="14"/>
      <c r="K13" s="1958" t="s">
        <v>34</v>
      </c>
      <c r="L13" s="4432"/>
      <c r="M13" s="25"/>
      <c r="N13" s="4427" t="str">
        <f>入力シート!$D$23&amp;" "</f>
        <v xml:space="preserve"> </v>
      </c>
      <c r="O13" s="4427"/>
      <c r="P13" s="4427"/>
      <c r="Q13" s="4427"/>
      <c r="R13" s="4427"/>
      <c r="S13" s="4427"/>
      <c r="T13" s="4427"/>
      <c r="U13" s="4427"/>
      <c r="V13" s="26"/>
      <c r="W13" s="400"/>
    </row>
    <row r="14" spans="1:23" ht="15" customHeight="1">
      <c r="B14" s="20"/>
      <c r="C14" s="4"/>
      <c r="D14" s="4"/>
      <c r="E14" s="4"/>
      <c r="F14" s="4"/>
      <c r="G14" s="4"/>
      <c r="H14" s="4"/>
      <c r="I14" s="27"/>
      <c r="J14" s="14"/>
      <c r="K14" s="4432"/>
      <c r="L14" s="4432"/>
      <c r="M14" s="25"/>
      <c r="N14" s="4429" t="str">
        <f>"　"&amp;入力シート!$D$24&amp;" "</f>
        <v xml:space="preserve">　 </v>
      </c>
      <c r="O14" s="4427"/>
      <c r="P14" s="4427"/>
      <c r="Q14" s="4427"/>
      <c r="R14" s="4427"/>
      <c r="S14" s="4427"/>
      <c r="T14" s="4427"/>
      <c r="U14" s="4427"/>
      <c r="V14" s="28"/>
      <c r="W14" s="400"/>
    </row>
    <row r="15" spans="1:23" ht="12" customHeight="1">
      <c r="B15" s="20"/>
      <c r="C15" s="4"/>
      <c r="D15" s="4"/>
      <c r="E15" s="4"/>
      <c r="F15" s="4"/>
      <c r="G15" s="4"/>
      <c r="H15" s="4"/>
      <c r="I15" s="4"/>
      <c r="J15" s="4"/>
      <c r="K15" s="4"/>
      <c r="L15" s="4"/>
      <c r="M15" s="25"/>
      <c r="N15" s="1909"/>
      <c r="O15" s="1909"/>
      <c r="P15" s="1909"/>
      <c r="Q15" s="1909"/>
      <c r="R15" s="1909"/>
      <c r="S15" s="1909"/>
      <c r="T15" s="1909"/>
      <c r="U15" s="1909"/>
      <c r="V15" s="21"/>
    </row>
    <row r="16" spans="1:23" ht="33" customHeight="1">
      <c r="B16" s="1905" t="s">
        <v>267</v>
      </c>
      <c r="C16" s="1906"/>
      <c r="D16" s="1906"/>
      <c r="E16" s="4433" t="str">
        <f>入力シート!$D$4&amp;入力シート!$E$4&amp;入力シート!$G$4&amp;入力シート!$I$4&amp;入力シート!$K$4&amp;入力シート!$O$4</f>
        <v>令和年度起工第号</v>
      </c>
      <c r="F16" s="4433"/>
      <c r="G16" s="4433"/>
      <c r="H16" s="4433"/>
      <c r="I16" s="4433"/>
      <c r="J16" s="4433"/>
      <c r="K16" s="4433"/>
      <c r="L16" s="4433"/>
      <c r="M16" s="4428"/>
      <c r="N16" s="1950"/>
      <c r="O16" s="1950"/>
      <c r="P16" s="4430"/>
      <c r="Q16" s="4430"/>
      <c r="R16" s="4430"/>
      <c r="S16" s="4430"/>
      <c r="T16" s="4430"/>
      <c r="U16" s="4430"/>
      <c r="V16" s="4431"/>
      <c r="W16" s="401"/>
    </row>
    <row r="17" spans="2:27" ht="33" customHeight="1">
      <c r="B17" s="1905" t="s">
        <v>270</v>
      </c>
      <c r="C17" s="1906"/>
      <c r="D17" s="1906"/>
      <c r="E17" s="4433">
        <f>入力シート!$D$5</f>
        <v>0</v>
      </c>
      <c r="F17" s="4433"/>
      <c r="G17" s="4433"/>
      <c r="H17" s="4433"/>
      <c r="I17" s="4433"/>
      <c r="J17" s="4433"/>
      <c r="K17" s="4433"/>
      <c r="L17" s="4433"/>
      <c r="M17" s="1906" t="s">
        <v>269</v>
      </c>
      <c r="N17" s="1906"/>
      <c r="O17" s="1906"/>
      <c r="P17" s="4364">
        <f>入力シート!$D$6</f>
        <v>0</v>
      </c>
      <c r="Q17" s="4365"/>
      <c r="R17" s="4365"/>
      <c r="S17" s="4365"/>
      <c r="T17" s="4365"/>
      <c r="U17" s="4365"/>
      <c r="V17" s="4366"/>
      <c r="W17" s="401"/>
    </row>
    <row r="18" spans="2:27" ht="16.5" customHeight="1">
      <c r="B18" s="1943" t="s">
        <v>271</v>
      </c>
      <c r="C18" s="1944"/>
      <c r="D18" s="1945"/>
      <c r="E18" s="4401" t="s">
        <v>36</v>
      </c>
      <c r="F18" s="1944" t="str">
        <f>+" " &amp;入力シート!$D$7</f>
        <v xml:space="preserve"> </v>
      </c>
      <c r="G18" s="4419"/>
      <c r="H18" s="4419"/>
      <c r="I18" s="4419"/>
      <c r="J18" s="4376" t="s">
        <v>1548</v>
      </c>
      <c r="K18" s="4383" t="s">
        <v>385</v>
      </c>
      <c r="L18" s="4411"/>
      <c r="M18" s="4411"/>
      <c r="N18" s="4411"/>
      <c r="O18" s="4412"/>
      <c r="P18" s="4422">
        <f>入力シート!D9</f>
        <v>0</v>
      </c>
      <c r="Q18" s="4423"/>
      <c r="R18" s="4423"/>
      <c r="S18" s="4423"/>
      <c r="T18" s="4423"/>
      <c r="U18" s="4423"/>
      <c r="V18" s="4424"/>
      <c r="W18" s="401"/>
    </row>
    <row r="19" spans="2:27" ht="18" customHeight="1">
      <c r="B19" s="4416"/>
      <c r="C19" s="4414"/>
      <c r="D19" s="4415"/>
      <c r="E19" s="4402"/>
      <c r="F19" s="4420"/>
      <c r="G19" s="4420"/>
      <c r="H19" s="4420"/>
      <c r="I19" s="4420"/>
      <c r="J19" s="4417"/>
      <c r="K19" s="4413"/>
      <c r="L19" s="4414"/>
      <c r="M19" s="4414"/>
      <c r="N19" s="4414"/>
      <c r="O19" s="4415"/>
      <c r="P19" s="163" t="s">
        <v>519</v>
      </c>
      <c r="Q19" s="1950" t="str">
        <f>" "&amp;入力シート!D8</f>
        <v xml:space="preserve"> </v>
      </c>
      <c r="R19" s="1950"/>
      <c r="S19" s="1950"/>
      <c r="T19" s="1950"/>
      <c r="U19" s="1950"/>
      <c r="V19" s="233" t="s">
        <v>520</v>
      </c>
      <c r="W19" s="401"/>
      <c r="AA19" s="873">
        <f>入力シート!$D$17</f>
        <v>0</v>
      </c>
    </row>
    <row r="20" spans="2:27" ht="33" customHeight="1">
      <c r="B20" s="1905" t="s">
        <v>272</v>
      </c>
      <c r="C20" s="1906"/>
      <c r="D20" s="1906"/>
      <c r="E20" s="4403" t="str">
        <f>" \ " &amp; TEXT(入力シート!$D$15,"#,##0") &amp; " 円"</f>
        <v xml:space="preserve"> \ 0 円</v>
      </c>
      <c r="F20" s="4404"/>
      <c r="G20" s="4404"/>
      <c r="H20" s="4404"/>
      <c r="I20" s="4404"/>
      <c r="J20" s="4404"/>
      <c r="K20" s="4404"/>
      <c r="L20" s="4404"/>
      <c r="M20" s="1912" t="str">
        <f>+" (うち消費税および地方消費税の額 " &amp; TEXT(0.1*入力シート!$D$15/1.1,"#,##0") &amp; " 円）"</f>
        <v xml:space="preserve"> (うち消費税および地方消費税の額 0 円）</v>
      </c>
      <c r="N20" s="1912"/>
      <c r="O20" s="1912"/>
      <c r="P20" s="1912"/>
      <c r="Q20" s="1912"/>
      <c r="R20" s="1912"/>
      <c r="S20" s="1912"/>
      <c r="T20" s="1912"/>
      <c r="U20" s="1912"/>
      <c r="V20" s="1913"/>
      <c r="W20" s="401"/>
      <c r="AA20" s="873" t="str">
        <f>IF(入力シート!$D$19=0,"",入力シート!$D$19)</f>
        <v/>
      </c>
    </row>
    <row r="21" spans="2:27" ht="16.5" customHeight="1">
      <c r="B21" s="1943" t="s">
        <v>29</v>
      </c>
      <c r="C21" s="1944"/>
      <c r="D21" s="1945"/>
      <c r="E21" s="4407" t="str">
        <f>入力シート!D18</f>
        <v/>
      </c>
      <c r="F21" s="4408"/>
      <c r="G21" s="4408"/>
      <c r="H21" s="4408"/>
      <c r="I21" s="4408"/>
      <c r="J21" s="30"/>
      <c r="K21" s="30"/>
      <c r="L21" s="132"/>
      <c r="M21" s="4383" t="s">
        <v>501</v>
      </c>
      <c r="N21" s="4384"/>
      <c r="O21" s="4385"/>
      <c r="P21" s="4392">
        <f>入力シート!D12</f>
        <v>0</v>
      </c>
      <c r="Q21" s="4393"/>
      <c r="R21" s="4393"/>
      <c r="S21" s="4393"/>
      <c r="T21" s="4393"/>
      <c r="U21" s="4393"/>
      <c r="V21" s="4394"/>
      <c r="W21" s="401"/>
      <c r="AA21" s="873" t="str">
        <f>IF(入力シート!$D$21=0,"",入力シート!$D$21)</f>
        <v/>
      </c>
    </row>
    <row r="22" spans="2:27" ht="16.5" customHeight="1">
      <c r="B22" s="1946"/>
      <c r="C22" s="1947"/>
      <c r="D22" s="1948"/>
      <c r="E22" s="31"/>
      <c r="F22" s="32"/>
      <c r="G22" s="32"/>
      <c r="H22" s="32"/>
      <c r="I22" s="32"/>
      <c r="J22" s="231" t="str">
        <f>IF(E23&gt;0,E23+1-E21,"")</f>
        <v/>
      </c>
      <c r="K22" s="156" t="s">
        <v>381</v>
      </c>
      <c r="L22" s="177"/>
      <c r="M22" s="4386"/>
      <c r="N22" s="4387"/>
      <c r="O22" s="4388"/>
      <c r="P22" s="4395"/>
      <c r="Q22" s="4396"/>
      <c r="R22" s="4396"/>
      <c r="S22" s="4396"/>
      <c r="T22" s="4396"/>
      <c r="U22" s="4396"/>
      <c r="V22" s="4397"/>
      <c r="W22" s="401"/>
    </row>
    <row r="23" spans="2:27" ht="16.5" customHeight="1">
      <c r="B23" s="1949"/>
      <c r="C23" s="1950"/>
      <c r="D23" s="1951"/>
      <c r="E23" s="4405">
        <f>MAX(AA19:AA21)</f>
        <v>0</v>
      </c>
      <c r="F23" s="4406"/>
      <c r="G23" s="4406"/>
      <c r="H23" s="4406"/>
      <c r="I23" s="4406"/>
      <c r="J23" s="33"/>
      <c r="K23" s="33"/>
      <c r="L23" s="134"/>
      <c r="M23" s="4389"/>
      <c r="N23" s="4390"/>
      <c r="O23" s="4391"/>
      <c r="P23" s="4398"/>
      <c r="Q23" s="4399"/>
      <c r="R23" s="4399"/>
      <c r="S23" s="4399"/>
      <c r="T23" s="4399"/>
      <c r="U23" s="4399"/>
      <c r="V23" s="4400"/>
      <c r="W23" s="401"/>
    </row>
    <row r="24" spans="2:27" ht="33" customHeight="1">
      <c r="B24" s="1922" t="s">
        <v>37</v>
      </c>
      <c r="C24" s="1923"/>
      <c r="D24" s="1924"/>
      <c r="E24" s="4409" t="s">
        <v>1005</v>
      </c>
      <c r="F24" s="4410"/>
      <c r="G24" s="4410"/>
      <c r="H24" s="4410"/>
      <c r="I24" s="4410"/>
      <c r="J24" s="33"/>
      <c r="K24" s="33"/>
      <c r="L24" s="33"/>
      <c r="M24" s="17"/>
      <c r="N24" s="17"/>
      <c r="O24" s="17"/>
      <c r="P24" s="34"/>
      <c r="Q24" s="34"/>
      <c r="R24" s="34"/>
      <c r="S24" s="34"/>
      <c r="T24" s="34"/>
      <c r="U24" s="34"/>
      <c r="V24" s="35"/>
      <c r="W24" s="401"/>
    </row>
    <row r="25" spans="2:27" ht="33" customHeight="1">
      <c r="B25" s="16"/>
      <c r="C25" s="1912" t="s">
        <v>502</v>
      </c>
      <c r="D25" s="1912"/>
      <c r="E25" s="1912"/>
      <c r="F25" s="1912"/>
      <c r="G25" s="1912"/>
      <c r="H25" s="1912"/>
      <c r="I25" s="1912"/>
      <c r="J25" s="1912"/>
      <c r="K25" s="1912"/>
      <c r="L25" s="1912"/>
      <c r="M25" s="1912"/>
      <c r="N25" s="1912"/>
      <c r="O25" s="1912"/>
      <c r="P25" s="1912"/>
      <c r="Q25" s="1912"/>
      <c r="R25" s="1912"/>
      <c r="S25" s="1912"/>
      <c r="T25" s="1912"/>
      <c r="U25" s="1912"/>
      <c r="V25" s="35"/>
      <c r="W25" s="401"/>
    </row>
    <row r="26" spans="2:27" ht="23.25" customHeight="1">
      <c r="B26" s="4370" t="s">
        <v>38</v>
      </c>
      <c r="C26" s="1933" t="s">
        <v>46</v>
      </c>
      <c r="D26" s="1923"/>
      <c r="E26" s="1923"/>
      <c r="F26" s="1923"/>
      <c r="G26" s="1923"/>
      <c r="H26" s="1924"/>
      <c r="I26" s="1933" t="s">
        <v>47</v>
      </c>
      <c r="J26" s="1923"/>
      <c r="K26" s="1923"/>
      <c r="L26" s="1923"/>
      <c r="M26" s="1923"/>
      <c r="N26" s="1923"/>
      <c r="O26" s="1924"/>
      <c r="P26" s="4364" t="s">
        <v>48</v>
      </c>
      <c r="Q26" s="4365"/>
      <c r="R26" s="4365"/>
      <c r="S26" s="4365"/>
      <c r="T26" s="4365"/>
      <c r="U26" s="4365"/>
      <c r="V26" s="4366"/>
      <c r="W26" s="401"/>
    </row>
    <row r="27" spans="2:27" ht="9.75" customHeight="1">
      <c r="B27" s="4371"/>
      <c r="C27" s="4374" t="s">
        <v>503</v>
      </c>
      <c r="D27" s="4375"/>
      <c r="E27" s="4375"/>
      <c r="F27" s="4375"/>
      <c r="G27" s="4375"/>
      <c r="H27" s="4376"/>
      <c r="I27" s="133"/>
      <c r="J27" s="33"/>
      <c r="K27" s="33"/>
      <c r="L27" s="33"/>
      <c r="M27" s="33"/>
      <c r="N27" s="33"/>
      <c r="O27" s="135"/>
      <c r="P27" s="136"/>
      <c r="Q27" s="34"/>
      <c r="R27" s="34"/>
      <c r="S27" s="34"/>
      <c r="T27" s="34"/>
      <c r="U27" s="34"/>
      <c r="V27" s="26"/>
      <c r="W27" s="401"/>
    </row>
    <row r="28" spans="2:27" ht="35.25" customHeight="1">
      <c r="B28" s="4371"/>
      <c r="C28" s="4377"/>
      <c r="D28" s="1909"/>
      <c r="E28" s="1909"/>
      <c r="F28" s="1909"/>
      <c r="G28" s="1909"/>
      <c r="H28" s="4378"/>
      <c r="I28" s="133"/>
      <c r="J28" s="4367" t="s">
        <v>1007</v>
      </c>
      <c r="K28" s="4368"/>
      <c r="L28" s="4368"/>
      <c r="M28" s="4368"/>
      <c r="N28" s="4369"/>
      <c r="O28" s="135"/>
      <c r="P28" s="136"/>
      <c r="Q28" s="4367" t="s">
        <v>1008</v>
      </c>
      <c r="R28" s="4368"/>
      <c r="S28" s="4368"/>
      <c r="T28" s="4368"/>
      <c r="U28" s="4369"/>
      <c r="V28" s="26"/>
      <c r="W28" s="401"/>
    </row>
    <row r="29" spans="2:27" ht="153" customHeight="1">
      <c r="B29" s="4371"/>
      <c r="C29" s="4377"/>
      <c r="D29" s="1909"/>
      <c r="E29" s="1909"/>
      <c r="F29" s="1909"/>
      <c r="G29" s="1909"/>
      <c r="H29" s="4378"/>
      <c r="I29" s="4379" t="s">
        <v>161</v>
      </c>
      <c r="J29" s="4380"/>
      <c r="K29" s="4380"/>
      <c r="L29" s="4380"/>
      <c r="M29" s="4380"/>
      <c r="N29" s="4380"/>
      <c r="O29" s="4381"/>
      <c r="P29" s="4382" t="s">
        <v>1394</v>
      </c>
      <c r="Q29" s="1740"/>
      <c r="R29" s="1740"/>
      <c r="S29" s="1740"/>
      <c r="T29" s="1740"/>
      <c r="U29" s="1740"/>
      <c r="V29" s="1902"/>
      <c r="W29" s="401"/>
    </row>
    <row r="30" spans="2:27" ht="15" customHeight="1">
      <c r="B30" s="4371"/>
      <c r="C30" s="137"/>
      <c r="D30" s="25"/>
      <c r="E30" s="25"/>
      <c r="F30" s="25"/>
      <c r="G30" s="25"/>
      <c r="H30" s="138"/>
      <c r="I30" s="862"/>
      <c r="J30" s="139"/>
      <c r="K30" s="139"/>
      <c r="L30" s="863"/>
      <c r="M30" s="863"/>
      <c r="N30" s="863"/>
      <c r="O30" s="864"/>
      <c r="P30" s="865"/>
      <c r="Q30" s="135"/>
      <c r="R30" s="135"/>
      <c r="S30" s="135"/>
      <c r="T30" s="135"/>
      <c r="U30" s="135"/>
      <c r="V30" s="861"/>
      <c r="W30" s="401"/>
    </row>
    <row r="31" spans="2:27" ht="15" customHeight="1">
      <c r="B31" s="4371"/>
      <c r="C31" s="133"/>
      <c r="D31" s="15"/>
      <c r="E31" s="139"/>
      <c r="F31" s="139"/>
      <c r="G31" s="139"/>
      <c r="H31" s="140"/>
      <c r="I31" s="141"/>
      <c r="J31" s="135"/>
      <c r="K31" s="142"/>
      <c r="L31" s="1933" t="s">
        <v>33</v>
      </c>
      <c r="M31" s="1924"/>
      <c r="N31" s="1933" t="s">
        <v>39</v>
      </c>
      <c r="O31" s="1924"/>
      <c r="P31" s="137"/>
      <c r="Q31" s="25"/>
      <c r="R31" s="138"/>
      <c r="S31" s="1933" t="s">
        <v>33</v>
      </c>
      <c r="T31" s="1924"/>
      <c r="U31" s="1933" t="s">
        <v>39</v>
      </c>
      <c r="V31" s="4373"/>
      <c r="W31" s="401"/>
    </row>
    <row r="32" spans="2:27" ht="51.75" customHeight="1" thickBot="1">
      <c r="B32" s="4372"/>
      <c r="C32" s="143"/>
      <c r="D32" s="143"/>
      <c r="E32" s="144"/>
      <c r="F32" s="144"/>
      <c r="G32" s="144"/>
      <c r="H32" s="144"/>
      <c r="I32" s="145"/>
      <c r="J32" s="146"/>
      <c r="K32" s="146"/>
      <c r="L32" s="147"/>
      <c r="M32" s="143"/>
      <c r="N32" s="148"/>
      <c r="O32" s="143"/>
      <c r="P32" s="149"/>
      <c r="Q32" s="150"/>
      <c r="R32" s="150"/>
      <c r="S32" s="149"/>
      <c r="T32" s="150"/>
      <c r="U32" s="149"/>
      <c r="V32" s="151"/>
      <c r="W32" s="401"/>
    </row>
  </sheetData>
  <mergeCells count="69">
    <mergeCell ref="U3:V3"/>
    <mergeCell ref="U4:V4"/>
    <mergeCell ref="S3:T3"/>
    <mergeCell ref="F3:G3"/>
    <mergeCell ref="P17:V17"/>
    <mergeCell ref="M17:O17"/>
    <mergeCell ref="E17:L17"/>
    <mergeCell ref="B16:D16"/>
    <mergeCell ref="N12:U12"/>
    <mergeCell ref="D4:E4"/>
    <mergeCell ref="H4:I4"/>
    <mergeCell ref="O4:P4"/>
    <mergeCell ref="K4:L4"/>
    <mergeCell ref="K12:L12"/>
    <mergeCell ref="C6:I6"/>
    <mergeCell ref="M16:O16"/>
    <mergeCell ref="N13:U13"/>
    <mergeCell ref="N14:U14"/>
    <mergeCell ref="N15:U15"/>
    <mergeCell ref="P16:V16"/>
    <mergeCell ref="K13:L14"/>
    <mergeCell ref="E16:L16"/>
    <mergeCell ref="M4:N4"/>
    <mergeCell ref="A1:A3"/>
    <mergeCell ref="D3:E3"/>
    <mergeCell ref="G1:Q2"/>
    <mergeCell ref="F18:I19"/>
    <mergeCell ref="B3:C3"/>
    <mergeCell ref="P18:V18"/>
    <mergeCell ref="K3:L3"/>
    <mergeCell ref="S4:T4"/>
    <mergeCell ref="Q4:R4"/>
    <mergeCell ref="F4:G4"/>
    <mergeCell ref="Q8:U8"/>
    <mergeCell ref="Q3:R3"/>
    <mergeCell ref="M3:N3"/>
    <mergeCell ref="O3:P3"/>
    <mergeCell ref="H3:I3"/>
    <mergeCell ref="B4:C4"/>
    <mergeCell ref="M21:O23"/>
    <mergeCell ref="P21:V23"/>
    <mergeCell ref="E18:E19"/>
    <mergeCell ref="B24:D24"/>
    <mergeCell ref="B20:D20"/>
    <mergeCell ref="E20:L20"/>
    <mergeCell ref="Q19:U19"/>
    <mergeCell ref="E23:I23"/>
    <mergeCell ref="E21:I21"/>
    <mergeCell ref="E24:I24"/>
    <mergeCell ref="M20:V20"/>
    <mergeCell ref="K18:O19"/>
    <mergeCell ref="B18:D19"/>
    <mergeCell ref="J18:J19"/>
    <mergeCell ref="B17:D17"/>
    <mergeCell ref="P26:V26"/>
    <mergeCell ref="J28:N28"/>
    <mergeCell ref="B26:B32"/>
    <mergeCell ref="S31:T31"/>
    <mergeCell ref="U31:V31"/>
    <mergeCell ref="C25:U25"/>
    <mergeCell ref="L31:M31"/>
    <mergeCell ref="N31:O31"/>
    <mergeCell ref="Q28:U28"/>
    <mergeCell ref="C27:H29"/>
    <mergeCell ref="I29:O29"/>
    <mergeCell ref="P29:V29"/>
    <mergeCell ref="C26:H26"/>
    <mergeCell ref="I26:O26"/>
    <mergeCell ref="B21:D23"/>
  </mergeCells>
  <phoneticPr fontId="6"/>
  <dataValidations count="2">
    <dataValidation type="list" allowBlank="1" showInputMessage="1" sqref="E23:I23">
      <formula1>$AA$19:$AA$21</formula1>
    </dataValidation>
    <dataValidation imeMode="off" allowBlank="1" showInputMessage="1" showErrorMessage="1" sqref="Q8:U8 E24:I24"/>
  </dataValidations>
  <hyperlinks>
    <hyperlink ref="A1:A2" location="表紙１!A1" display="表紙１へ戻る"/>
    <hyperlink ref="A1:A3" location="表紙!A1" display="表紙へ戻る"/>
  </hyperlinks>
  <pageMargins left="0.98425196850393704" right="0.39370078740157483" top="0.86614173228346458" bottom="0.59055118110236227" header="0.51181102362204722" footer="0.51181102362204722"/>
  <pageSetup paperSize="9" scale="94" fitToHeight="0" orientation="portrait"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Y42"/>
  <sheetViews>
    <sheetView workbookViewId="0">
      <selection sqref="A1:A3"/>
    </sheetView>
  </sheetViews>
  <sheetFormatPr defaultColWidth="9" defaultRowHeight="13.5"/>
  <cols>
    <col min="1" max="1" width="12.125" style="248" bestFit="1" customWidth="1"/>
    <col min="2" max="2" width="1.25" style="248" customWidth="1"/>
    <col min="3" max="14" width="4.125" style="248" customWidth="1"/>
    <col min="15" max="17" width="4.75" style="248" customWidth="1"/>
    <col min="18" max="18" width="3.5" style="248" customWidth="1"/>
    <col min="19" max="22" width="4.125" style="248" customWidth="1"/>
    <col min="23" max="23" width="1.25" style="248" customWidth="1"/>
    <col min="24" max="16384" width="9" style="248"/>
  </cols>
  <sheetData>
    <row r="1" spans="1:23" ht="18" customHeight="1">
      <c r="A1" s="1942" t="s">
        <v>755</v>
      </c>
      <c r="B1" s="281"/>
      <c r="C1" s="281"/>
      <c r="D1" s="281"/>
      <c r="E1" s="281"/>
      <c r="F1" s="281"/>
      <c r="G1" s="281"/>
      <c r="H1" s="281"/>
      <c r="I1" s="281"/>
      <c r="J1" s="241"/>
      <c r="K1" s="281"/>
      <c r="L1" s="282"/>
      <c r="M1" s="3391" t="s">
        <v>26</v>
      </c>
      <c r="N1" s="3392"/>
      <c r="O1" s="3391" t="s">
        <v>25</v>
      </c>
      <c r="P1" s="3393"/>
      <c r="Q1" s="3393"/>
      <c r="R1" s="3392"/>
      <c r="S1" s="3391" t="s">
        <v>24</v>
      </c>
      <c r="T1" s="3392"/>
      <c r="U1" s="3391" t="s">
        <v>258</v>
      </c>
      <c r="V1" s="3393"/>
      <c r="W1" s="3392"/>
    </row>
    <row r="2" spans="1:23" ht="49.5" customHeight="1">
      <c r="A2" s="1942"/>
      <c r="B2" s="4"/>
      <c r="C2" s="4"/>
      <c r="D2" s="4"/>
      <c r="E2" s="4"/>
      <c r="F2" s="4"/>
      <c r="G2" s="4"/>
      <c r="H2" s="4"/>
      <c r="I2" s="4"/>
      <c r="J2" s="4"/>
      <c r="K2" s="4"/>
      <c r="L2" s="244"/>
      <c r="M2" s="3427"/>
      <c r="N2" s="3422"/>
      <c r="O2" s="3427"/>
      <c r="P2" s="3426"/>
      <c r="Q2" s="3426"/>
      <c r="R2" s="3422"/>
      <c r="S2" s="3427"/>
      <c r="T2" s="3422"/>
      <c r="U2" s="3427"/>
      <c r="V2" s="3426"/>
      <c r="W2" s="3422"/>
    </row>
    <row r="3" spans="1:23" ht="17.45" customHeight="1">
      <c r="A3" s="1942"/>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4450" t="s">
        <v>1172</v>
      </c>
      <c r="R4" s="4450"/>
      <c r="S4" s="4450"/>
      <c r="T4" s="4450"/>
      <c r="U4" s="4450"/>
      <c r="V4" s="4450"/>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4444" t="str">
        <f>"福岡県"&amp;SUBSTITUTE(入力シート!C3," ","")&amp;"長　殿"</f>
        <v>福岡県長　殿</v>
      </c>
      <c r="D6" s="4444"/>
      <c r="E6" s="4444"/>
      <c r="F6" s="4444"/>
      <c r="G6" s="4444"/>
      <c r="H6" s="4444"/>
      <c r="I6" s="4444"/>
      <c r="J6" s="4444"/>
      <c r="K6" s="878"/>
      <c r="L6" s="4"/>
      <c r="M6" s="4"/>
      <c r="N6" s="4"/>
      <c r="O6" s="4"/>
      <c r="P6" s="4"/>
      <c r="Q6" s="4"/>
      <c r="R6" s="4"/>
      <c r="S6" s="4"/>
      <c r="T6" s="4"/>
      <c r="U6" s="4"/>
      <c r="V6" s="4"/>
      <c r="W6" s="244"/>
    </row>
    <row r="7" spans="1:23" ht="14.45"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1380</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34</v>
      </c>
      <c r="N10" s="4"/>
      <c r="O10" s="4449">
        <f>+入力シート!D23</f>
        <v>0</v>
      </c>
      <c r="P10" s="4267"/>
      <c r="Q10" s="4267"/>
      <c r="R10" s="4267"/>
      <c r="S10" s="4267"/>
      <c r="T10" s="4267"/>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4"/>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19.5" customHeight="1">
      <c r="B13" s="285"/>
      <c r="C13" s="4"/>
      <c r="D13" s="3368" t="s">
        <v>610</v>
      </c>
      <c r="E13" s="3368"/>
      <c r="F13" s="3368"/>
      <c r="G13" s="3368"/>
      <c r="H13" s="3368"/>
      <c r="I13" s="3368"/>
      <c r="J13" s="3368"/>
      <c r="K13" s="3368"/>
      <c r="L13" s="3368"/>
      <c r="M13" s="3368"/>
      <c r="N13" s="3368"/>
      <c r="O13" s="3368"/>
      <c r="P13" s="3368"/>
      <c r="Q13" s="3368"/>
      <c r="R13" s="3368"/>
      <c r="S13" s="3368"/>
      <c r="T13" s="3368"/>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355" t="s">
        <v>267</v>
      </c>
      <c r="D15" s="3353"/>
      <c r="E15" s="3356"/>
      <c r="F15" s="3332" t="str">
        <f>入力シート!$D$4&amp;入力シート!$E$4&amp;入力シート!$G$4&amp;" "&amp;入力シート!$I$4&amp;入力シート!$K$4&amp;入力シート!$O$4</f>
        <v>令和年度 起工第号</v>
      </c>
      <c r="G15" s="3333"/>
      <c r="H15" s="3333"/>
      <c r="I15" s="3333"/>
      <c r="J15" s="3333"/>
      <c r="K15" s="3333"/>
      <c r="L15" s="3334"/>
      <c r="M15" s="285"/>
      <c r="N15" s="4"/>
      <c r="O15" s="4"/>
      <c r="P15" s="4"/>
      <c r="Q15" s="4"/>
      <c r="R15" s="4"/>
      <c r="S15" s="4"/>
      <c r="T15" s="4"/>
      <c r="U15" s="4"/>
      <c r="V15" s="4"/>
      <c r="W15" s="244"/>
    </row>
    <row r="16" spans="1:23" ht="18" customHeight="1">
      <c r="B16" s="285"/>
      <c r="C16" s="3357"/>
      <c r="D16" s="3354"/>
      <c r="E16" s="3358"/>
      <c r="F16" s="3344"/>
      <c r="G16" s="3345"/>
      <c r="H16" s="3345"/>
      <c r="I16" s="3345"/>
      <c r="J16" s="3345"/>
      <c r="K16" s="3345"/>
      <c r="L16" s="3346"/>
      <c r="M16" s="292"/>
      <c r="N16" s="293"/>
      <c r="O16" s="293"/>
      <c r="P16" s="293"/>
      <c r="Q16" s="293"/>
      <c r="R16" s="293"/>
      <c r="S16" s="293"/>
      <c r="T16" s="293"/>
      <c r="U16" s="293"/>
      <c r="V16" s="293"/>
      <c r="W16" s="244"/>
    </row>
    <row r="17" spans="2:25" ht="18" customHeight="1">
      <c r="B17" s="285"/>
      <c r="C17" s="3355" t="s">
        <v>270</v>
      </c>
      <c r="D17" s="3353"/>
      <c r="E17" s="3356"/>
      <c r="F17" s="3332">
        <f>+入力シート!D5</f>
        <v>0</v>
      </c>
      <c r="G17" s="3333"/>
      <c r="H17" s="3333"/>
      <c r="I17" s="3333"/>
      <c r="J17" s="3333"/>
      <c r="K17" s="3333"/>
      <c r="L17" s="3334"/>
      <c r="M17" s="3355" t="s">
        <v>269</v>
      </c>
      <c r="N17" s="3353"/>
      <c r="O17" s="3353"/>
      <c r="P17" s="3332">
        <f>+入力シート!D6</f>
        <v>0</v>
      </c>
      <c r="Q17" s="3333"/>
      <c r="R17" s="3333"/>
      <c r="S17" s="3333"/>
      <c r="T17" s="3333"/>
      <c r="U17" s="3333"/>
      <c r="V17" s="3334"/>
      <c r="W17" s="244"/>
    </row>
    <row r="18" spans="2:25" ht="18" customHeight="1">
      <c r="B18" s="285"/>
      <c r="C18" s="3357"/>
      <c r="D18" s="3354"/>
      <c r="E18" s="3358"/>
      <c r="F18" s="3344"/>
      <c r="G18" s="3345"/>
      <c r="H18" s="3345"/>
      <c r="I18" s="3345"/>
      <c r="J18" s="3345"/>
      <c r="K18" s="3345"/>
      <c r="L18" s="3346"/>
      <c r="M18" s="3369"/>
      <c r="N18" s="3370"/>
      <c r="O18" s="3370"/>
      <c r="P18" s="3344"/>
      <c r="Q18" s="3345"/>
      <c r="R18" s="3345"/>
      <c r="S18" s="3345"/>
      <c r="T18" s="3345"/>
      <c r="U18" s="3345"/>
      <c r="V18" s="3346"/>
      <c r="W18" s="244"/>
    </row>
    <row r="19" spans="2:25" ht="18" customHeight="1">
      <c r="B19" s="285"/>
      <c r="C19" s="3355" t="s">
        <v>28</v>
      </c>
      <c r="D19" s="3353"/>
      <c r="E19" s="3356"/>
      <c r="F19" s="3355" t="str">
        <f>IF(入力シート!D7="","",入力シート!D7)</f>
        <v/>
      </c>
      <c r="G19" s="3353"/>
      <c r="H19" s="3353"/>
      <c r="I19" s="3353"/>
      <c r="J19" s="3356"/>
      <c r="K19" s="3355" t="s">
        <v>271</v>
      </c>
      <c r="L19" s="3353"/>
      <c r="M19" s="3353"/>
      <c r="N19" s="3353"/>
      <c r="O19" s="3353"/>
      <c r="P19" s="3332">
        <f>入力シート!D9</f>
        <v>0</v>
      </c>
      <c r="Q19" s="3333"/>
      <c r="R19" s="3333"/>
      <c r="S19" s="3333"/>
      <c r="T19" s="3333"/>
      <c r="U19" s="3333"/>
      <c r="V19" s="3334"/>
      <c r="W19" s="244"/>
    </row>
    <row r="20" spans="2:25" ht="18" customHeight="1">
      <c r="B20" s="285"/>
      <c r="C20" s="3357"/>
      <c r="D20" s="3354"/>
      <c r="E20" s="3358"/>
      <c r="F20" s="3357"/>
      <c r="G20" s="3354"/>
      <c r="H20" s="3354"/>
      <c r="I20" s="3354"/>
      <c r="J20" s="3358"/>
      <c r="K20" s="3357" t="s">
        <v>560</v>
      </c>
      <c r="L20" s="3354"/>
      <c r="M20" s="3354"/>
      <c r="N20" s="3354"/>
      <c r="O20" s="3358"/>
      <c r="P20" s="871" t="s">
        <v>1173</v>
      </c>
      <c r="Q20" s="3367" t="str">
        <f>IF(入力シート!$D$8="","",入力シート!$D$8)</f>
        <v/>
      </c>
      <c r="R20" s="3367"/>
      <c r="S20" s="3367"/>
      <c r="T20" s="3367"/>
      <c r="U20" s="3367"/>
      <c r="V20" s="872" t="s">
        <v>1174</v>
      </c>
      <c r="W20" s="244"/>
    </row>
    <row r="21" spans="2:25" ht="18" customHeight="1">
      <c r="B21" s="285"/>
      <c r="C21" s="3355" t="s">
        <v>561</v>
      </c>
      <c r="D21" s="3353"/>
      <c r="E21" s="3356"/>
      <c r="F21" s="4445" t="str">
        <f>+入力シート!D16</f>
        <v/>
      </c>
      <c r="G21" s="4446"/>
      <c r="H21" s="4446"/>
      <c r="I21" s="4446"/>
      <c r="J21" s="4446"/>
      <c r="K21" s="4446"/>
      <c r="L21" s="4446"/>
      <c r="M21" s="3353" t="s">
        <v>350</v>
      </c>
      <c r="N21" s="3353"/>
      <c r="O21" s="4442">
        <f>MAX(Y21:Y23)</f>
        <v>0</v>
      </c>
      <c r="P21" s="4442"/>
      <c r="Q21" s="4442"/>
      <c r="R21" s="4442"/>
      <c r="S21" s="4442"/>
      <c r="T21" s="4442"/>
      <c r="U21" s="906"/>
      <c r="V21" s="907"/>
      <c r="W21" s="244"/>
      <c r="Y21" s="873">
        <f>入力シート!$D$17</f>
        <v>0</v>
      </c>
    </row>
    <row r="22" spans="2:25" ht="18" customHeight="1">
      <c r="B22" s="285"/>
      <c r="C22" s="3357"/>
      <c r="D22" s="3354"/>
      <c r="E22" s="3358"/>
      <c r="F22" s="4447"/>
      <c r="G22" s="4448"/>
      <c r="H22" s="4448"/>
      <c r="I22" s="4448"/>
      <c r="J22" s="4448"/>
      <c r="K22" s="4448"/>
      <c r="L22" s="4448"/>
      <c r="M22" s="3354"/>
      <c r="N22" s="3354"/>
      <c r="O22" s="4443"/>
      <c r="P22" s="4443"/>
      <c r="Q22" s="4443"/>
      <c r="R22" s="4443"/>
      <c r="S22" s="4443"/>
      <c r="T22" s="4443"/>
      <c r="U22" s="908"/>
      <c r="V22" s="909"/>
      <c r="W22" s="244"/>
      <c r="Y22" s="873" t="str">
        <f>IF(入力シート!$D$19=0,"",入力シート!$D$19)</f>
        <v/>
      </c>
    </row>
    <row r="23" spans="2:25" ht="18" customHeight="1">
      <c r="B23" s="285"/>
      <c r="C23" s="3359" t="s">
        <v>562</v>
      </c>
      <c r="D23" s="3360"/>
      <c r="E23" s="3360"/>
      <c r="F23" s="3360"/>
      <c r="G23" s="3360"/>
      <c r="H23" s="3360"/>
      <c r="I23" s="3360"/>
      <c r="J23" s="3361"/>
      <c r="K23" s="3377"/>
      <c r="L23" s="3378"/>
      <c r="M23" s="3378"/>
      <c r="N23" s="3378"/>
      <c r="O23" s="3378"/>
      <c r="P23" s="3378"/>
      <c r="Q23" s="3378"/>
      <c r="R23" s="3336" t="s">
        <v>1219</v>
      </c>
      <c r="S23" s="3336"/>
      <c r="T23" s="3336"/>
      <c r="U23" s="3336"/>
      <c r="V23" s="3381"/>
      <c r="W23" s="244"/>
      <c r="Y23" s="873" t="str">
        <f>IF(入力シート!$D$21=0,"",入力シート!$D$21)</f>
        <v/>
      </c>
    </row>
    <row r="24" spans="2:25" ht="18" customHeight="1">
      <c r="B24" s="285"/>
      <c r="C24" s="3362"/>
      <c r="D24" s="3363"/>
      <c r="E24" s="3363"/>
      <c r="F24" s="3363"/>
      <c r="G24" s="3363"/>
      <c r="H24" s="3363"/>
      <c r="I24" s="3363"/>
      <c r="J24" s="3364"/>
      <c r="K24" s="3379"/>
      <c r="L24" s="3380"/>
      <c r="M24" s="3380"/>
      <c r="N24" s="3380"/>
      <c r="O24" s="3380"/>
      <c r="P24" s="3380"/>
      <c r="Q24" s="3380"/>
      <c r="R24" s="3337"/>
      <c r="S24" s="3337"/>
      <c r="T24" s="3337"/>
      <c r="U24" s="3337"/>
      <c r="V24" s="3382"/>
      <c r="W24" s="244"/>
    </row>
    <row r="25" spans="2:25" ht="18" customHeight="1">
      <c r="B25" s="285"/>
      <c r="C25" s="3359" t="s">
        <v>1</v>
      </c>
      <c r="D25" s="3360"/>
      <c r="E25" s="3360"/>
      <c r="F25" s="3360"/>
      <c r="G25" s="3360"/>
      <c r="H25" s="3360"/>
      <c r="I25" s="3360"/>
      <c r="J25" s="3361"/>
      <c r="K25" s="3383"/>
      <c r="L25" s="3384"/>
      <c r="M25" s="3384"/>
      <c r="N25" s="3384"/>
      <c r="O25" s="3384"/>
      <c r="P25" s="3384"/>
      <c r="Q25" s="3384"/>
      <c r="R25" s="3336" t="s">
        <v>563</v>
      </c>
      <c r="S25" s="3336"/>
      <c r="T25" s="3336"/>
      <c r="U25" s="3336"/>
      <c r="V25" s="3381"/>
      <c r="W25" s="244"/>
    </row>
    <row r="26" spans="2:25" ht="18" customHeight="1">
      <c r="B26" s="285"/>
      <c r="C26" s="3362"/>
      <c r="D26" s="3363"/>
      <c r="E26" s="3363"/>
      <c r="F26" s="3363"/>
      <c r="G26" s="3363"/>
      <c r="H26" s="3363"/>
      <c r="I26" s="3363"/>
      <c r="J26" s="3364"/>
      <c r="K26" s="3385"/>
      <c r="L26" s="3386"/>
      <c r="M26" s="3386"/>
      <c r="N26" s="3386"/>
      <c r="O26" s="3386"/>
      <c r="P26" s="3386"/>
      <c r="Q26" s="3386"/>
      <c r="R26" s="3337"/>
      <c r="S26" s="3337"/>
      <c r="T26" s="3337"/>
      <c r="U26" s="3337"/>
      <c r="V26" s="3382"/>
      <c r="W26" s="244"/>
    </row>
    <row r="27" spans="2:25" ht="18" customHeight="1">
      <c r="B27" s="285"/>
      <c r="C27" s="3359" t="s">
        <v>564</v>
      </c>
      <c r="D27" s="3360"/>
      <c r="E27" s="3360"/>
      <c r="F27" s="3360"/>
      <c r="G27" s="3360"/>
      <c r="H27" s="3360"/>
      <c r="I27" s="3360"/>
      <c r="J27" s="3361"/>
      <c r="K27" s="4436"/>
      <c r="L27" s="3336"/>
      <c r="M27" s="3336"/>
      <c r="N27" s="3336"/>
      <c r="O27" s="3336"/>
      <c r="P27" s="3336"/>
      <c r="Q27" s="3336"/>
      <c r="R27" s="3336"/>
      <c r="S27" s="3336"/>
      <c r="T27" s="3336"/>
      <c r="U27" s="3336"/>
      <c r="V27" s="3381"/>
      <c r="W27" s="244"/>
    </row>
    <row r="28" spans="2:25" ht="18" customHeight="1">
      <c r="B28" s="285"/>
      <c r="C28" s="3362"/>
      <c r="D28" s="3363"/>
      <c r="E28" s="3363"/>
      <c r="F28" s="3363"/>
      <c r="G28" s="3363"/>
      <c r="H28" s="3363"/>
      <c r="I28" s="3363"/>
      <c r="J28" s="3364"/>
      <c r="K28" s="4437"/>
      <c r="L28" s="3337"/>
      <c r="M28" s="3337"/>
      <c r="N28" s="3337"/>
      <c r="O28" s="3337"/>
      <c r="P28" s="3337"/>
      <c r="Q28" s="3337"/>
      <c r="R28" s="3337"/>
      <c r="S28" s="3337"/>
      <c r="T28" s="3337"/>
      <c r="U28" s="3337"/>
      <c r="V28" s="3382"/>
      <c r="W28" s="244"/>
    </row>
    <row r="29" spans="2:25" ht="18" customHeight="1">
      <c r="B29" s="285"/>
      <c r="C29" s="3359" t="s">
        <v>565</v>
      </c>
      <c r="D29" s="3360"/>
      <c r="E29" s="3360"/>
      <c r="F29" s="3360"/>
      <c r="G29" s="3360"/>
      <c r="H29" s="3360"/>
      <c r="I29" s="3360"/>
      <c r="J29" s="3361"/>
      <c r="K29" s="4438"/>
      <c r="L29" s="4439"/>
      <c r="M29" s="4439"/>
      <c r="N29" s="4439"/>
      <c r="O29" s="4439"/>
      <c r="P29" s="4439"/>
      <c r="Q29" s="4439"/>
      <c r="R29" s="3336" t="s">
        <v>566</v>
      </c>
      <c r="S29" s="3336"/>
      <c r="T29" s="3336"/>
      <c r="U29" s="3336"/>
      <c r="V29" s="3381"/>
      <c r="W29" s="244"/>
    </row>
    <row r="30" spans="2:25" ht="18" customHeight="1">
      <c r="B30" s="285"/>
      <c r="C30" s="3362"/>
      <c r="D30" s="3363"/>
      <c r="E30" s="3363"/>
      <c r="F30" s="3363"/>
      <c r="G30" s="3363"/>
      <c r="H30" s="3363"/>
      <c r="I30" s="3363"/>
      <c r="J30" s="3364"/>
      <c r="K30" s="4440"/>
      <c r="L30" s="4441"/>
      <c r="M30" s="4441"/>
      <c r="N30" s="4441"/>
      <c r="O30" s="4441"/>
      <c r="P30" s="4441"/>
      <c r="Q30" s="4441"/>
      <c r="R30" s="3337"/>
      <c r="S30" s="3337"/>
      <c r="T30" s="3337"/>
      <c r="U30" s="3337"/>
      <c r="V30" s="3382"/>
      <c r="W30" s="244"/>
    </row>
    <row r="31" spans="2:25" ht="22.5" customHeight="1">
      <c r="B31" s="285"/>
      <c r="C31" s="289"/>
      <c r="D31" s="3336" t="s">
        <v>611</v>
      </c>
      <c r="E31" s="3336"/>
      <c r="F31" s="3336"/>
      <c r="G31" s="3336"/>
      <c r="H31" s="3336"/>
      <c r="I31" s="3336"/>
      <c r="J31" s="3336"/>
      <c r="K31" s="3336"/>
      <c r="L31" s="3336"/>
      <c r="M31" s="3336"/>
      <c r="N31" s="3336"/>
      <c r="O31" s="3336"/>
      <c r="P31" s="3336"/>
      <c r="Q31" s="3336"/>
      <c r="R31" s="3336"/>
      <c r="S31" s="3336"/>
      <c r="T31" s="3336"/>
      <c r="U31" s="3336"/>
      <c r="V31" s="294"/>
      <c r="W31" s="244"/>
    </row>
    <row r="32" spans="2:25" ht="22.5" customHeight="1">
      <c r="B32" s="285"/>
      <c r="C32" s="296"/>
      <c r="D32" s="2599"/>
      <c r="E32" s="2599"/>
      <c r="F32" s="2599"/>
      <c r="G32" s="2599"/>
      <c r="H32" s="2599"/>
      <c r="I32" s="2599"/>
      <c r="J32" s="2599"/>
      <c r="K32" s="2599"/>
      <c r="L32" s="2599"/>
      <c r="M32" s="2599"/>
      <c r="N32" s="2599"/>
      <c r="O32" s="2599"/>
      <c r="P32" s="2599"/>
      <c r="Q32" s="2599"/>
      <c r="R32" s="2599"/>
      <c r="S32" s="2599"/>
      <c r="T32" s="2599"/>
      <c r="U32" s="2599"/>
      <c r="V32" s="244"/>
      <c r="W32" s="244"/>
    </row>
    <row r="33" spans="2:23" ht="22.5" customHeight="1">
      <c r="B33" s="285"/>
      <c r="C33" s="291"/>
      <c r="D33" s="3337"/>
      <c r="E33" s="3337"/>
      <c r="F33" s="3337"/>
      <c r="G33" s="3337"/>
      <c r="H33" s="3337"/>
      <c r="I33" s="3337"/>
      <c r="J33" s="3337"/>
      <c r="K33" s="3337"/>
      <c r="L33" s="3337"/>
      <c r="M33" s="3337"/>
      <c r="N33" s="3337"/>
      <c r="O33" s="3337"/>
      <c r="P33" s="3337"/>
      <c r="Q33" s="3337"/>
      <c r="R33" s="3337"/>
      <c r="S33" s="3337"/>
      <c r="T33" s="3337"/>
      <c r="U33" s="3337"/>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612</v>
      </c>
      <c r="E35" s="295"/>
      <c r="F35" s="295"/>
      <c r="G35" s="295"/>
      <c r="H35" s="295"/>
      <c r="I35" s="295"/>
      <c r="J35" s="295"/>
      <c r="K35" s="4"/>
      <c r="L35" s="4"/>
      <c r="M35" s="4"/>
      <c r="N35" s="4"/>
      <c r="O35" s="4"/>
      <c r="P35" s="4"/>
      <c r="Q35" s="4"/>
      <c r="R35" s="4"/>
      <c r="S35" s="4"/>
      <c r="T35" s="4"/>
      <c r="U35" s="4"/>
      <c r="V35" s="244"/>
      <c r="W35" s="244"/>
    </row>
    <row r="36" spans="2:23" ht="10.9"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613</v>
      </c>
      <c r="E37" s="4"/>
      <c r="F37" s="4"/>
      <c r="G37" s="4"/>
      <c r="H37" s="4"/>
      <c r="I37" s="4"/>
      <c r="J37" s="4"/>
      <c r="K37" s="4"/>
      <c r="L37" s="4"/>
      <c r="M37" s="4"/>
      <c r="N37" s="4"/>
      <c r="O37" s="4"/>
      <c r="P37" s="4"/>
      <c r="Q37" s="4"/>
      <c r="R37" s="4"/>
      <c r="S37" s="4"/>
      <c r="T37" s="4"/>
      <c r="U37" s="4"/>
      <c r="V37" s="244"/>
      <c r="W37" s="244"/>
    </row>
    <row r="38" spans="2:23" ht="21" customHeight="1">
      <c r="B38" s="285"/>
      <c r="C38" s="285"/>
      <c r="D38" s="4"/>
      <c r="E38" s="4"/>
      <c r="F38" s="4"/>
      <c r="G38" s="4"/>
      <c r="H38" s="4"/>
      <c r="I38" s="4"/>
      <c r="J38" s="4"/>
      <c r="K38" s="4"/>
      <c r="L38" s="4"/>
      <c r="M38" s="4"/>
      <c r="N38" s="4"/>
      <c r="O38" s="4"/>
      <c r="P38" s="4"/>
      <c r="Q38" s="4"/>
      <c r="R38" s="4"/>
      <c r="S38" s="4"/>
      <c r="T38" s="4"/>
      <c r="U38" s="4"/>
      <c r="V38" s="244"/>
      <c r="W38" s="244"/>
    </row>
    <row r="39" spans="2:23" ht="18" customHeight="1">
      <c r="B39" s="285"/>
      <c r="C39" s="285"/>
      <c r="D39" s="4"/>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t="s">
        <v>3</v>
      </c>
      <c r="H40" s="4"/>
      <c r="I40" s="4"/>
      <c r="J40" s="4"/>
      <c r="K40" s="4"/>
      <c r="L40" s="4"/>
      <c r="M40" s="4"/>
      <c r="N40" s="4"/>
      <c r="O40" s="4"/>
      <c r="P40" s="4"/>
      <c r="Q40" s="4"/>
      <c r="R40" s="4"/>
      <c r="S40" s="4"/>
      <c r="T40" s="4"/>
      <c r="U40" s="4"/>
      <c r="V40" s="244"/>
      <c r="W40" s="244"/>
    </row>
    <row r="41" spans="2:23" ht="18" customHeight="1">
      <c r="B41" s="285"/>
      <c r="C41" s="292"/>
      <c r="D41" s="293"/>
      <c r="E41" s="293"/>
      <c r="F41" s="293"/>
      <c r="G41" s="293" t="s">
        <v>263</v>
      </c>
      <c r="H41" s="293"/>
      <c r="I41" s="293"/>
      <c r="J41" s="293"/>
      <c r="K41" s="293"/>
      <c r="L41" s="293"/>
      <c r="M41" s="293"/>
      <c r="N41" s="293"/>
      <c r="O41" s="293"/>
      <c r="P41" s="293"/>
      <c r="Q41" s="4434" t="s">
        <v>1024</v>
      </c>
      <c r="R41" s="4434"/>
      <c r="S41" s="4434"/>
      <c r="T41" s="4434"/>
      <c r="U41" s="4434"/>
      <c r="V41" s="4435"/>
      <c r="W41" s="244"/>
    </row>
    <row r="42" spans="2:23">
      <c r="B42" s="292"/>
      <c r="C42" s="293"/>
      <c r="D42" s="293"/>
      <c r="E42" s="293"/>
      <c r="F42" s="293"/>
      <c r="G42" s="293"/>
      <c r="H42" s="293"/>
      <c r="I42" s="293"/>
      <c r="J42" s="293"/>
      <c r="K42" s="293"/>
      <c r="L42" s="293"/>
      <c r="M42" s="293"/>
      <c r="N42" s="293"/>
      <c r="O42" s="293"/>
      <c r="P42" s="293"/>
      <c r="Q42" s="293"/>
      <c r="R42" s="293"/>
      <c r="S42" s="293"/>
      <c r="T42" s="293"/>
      <c r="U42" s="293"/>
      <c r="V42" s="293"/>
      <c r="W42" s="297"/>
    </row>
  </sheetData>
  <mergeCells count="42">
    <mergeCell ref="A1:A3"/>
    <mergeCell ref="F15:L16"/>
    <mergeCell ref="P17:V18"/>
    <mergeCell ref="O10:T10"/>
    <mergeCell ref="M17:O18"/>
    <mergeCell ref="M1:N1"/>
    <mergeCell ref="O1:R1"/>
    <mergeCell ref="S1:T1"/>
    <mergeCell ref="U1:W1"/>
    <mergeCell ref="M2:N2"/>
    <mergeCell ref="O2:R2"/>
    <mergeCell ref="S2:T2"/>
    <mergeCell ref="U2:W2"/>
    <mergeCell ref="D13:T13"/>
    <mergeCell ref="C15:E16"/>
    <mergeCell ref="Q4:V4"/>
    <mergeCell ref="K19:O19"/>
    <mergeCell ref="R23:V24"/>
    <mergeCell ref="O21:T22"/>
    <mergeCell ref="C6:J6"/>
    <mergeCell ref="C21:E22"/>
    <mergeCell ref="C23:J24"/>
    <mergeCell ref="F21:L22"/>
    <mergeCell ref="M21:N22"/>
    <mergeCell ref="K23:Q24"/>
    <mergeCell ref="C17:E18"/>
    <mergeCell ref="Q41:V41"/>
    <mergeCell ref="Q20:U20"/>
    <mergeCell ref="P19:V19"/>
    <mergeCell ref="K20:O20"/>
    <mergeCell ref="F17:L18"/>
    <mergeCell ref="F19:J20"/>
    <mergeCell ref="D31:U33"/>
    <mergeCell ref="C25:J26"/>
    <mergeCell ref="K25:Q26"/>
    <mergeCell ref="R25:V26"/>
    <mergeCell ref="C27:J28"/>
    <mergeCell ref="K27:V28"/>
    <mergeCell ref="C29:J30"/>
    <mergeCell ref="K29:Q30"/>
    <mergeCell ref="R29:V30"/>
    <mergeCell ref="C19:E20"/>
  </mergeCells>
  <phoneticPr fontId="6"/>
  <dataValidations count="3">
    <dataValidation type="list" showInputMessage="1" sqref="U21:V22 O21">
      <formula1>$Y$21:$Y$23</formula1>
    </dataValidation>
    <dataValidation imeMode="off" allowBlank="1" showInputMessage="1" showErrorMessage="1" sqref="Q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78740157480314965" bottom="0.39370078740157483" header="0.51181102362204722" footer="0.51181102362204722"/>
  <pageSetup paperSize="9" orientation="portrait" r:id="rId1"/>
  <headerFooter scaleWithDoc="0"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view="pageBreakPreview" zoomScaleNormal="100" zoomScaleSheetLayoutView="100" workbookViewId="0">
      <selection sqref="A1:A3"/>
    </sheetView>
  </sheetViews>
  <sheetFormatPr defaultColWidth="8.125" defaultRowHeight="13.5"/>
  <cols>
    <col min="1" max="1" width="11.125" style="248" customWidth="1"/>
    <col min="2" max="2" width="18.625" style="1369" customWidth="1"/>
    <col min="3" max="3" width="37.5" style="1369" customWidth="1"/>
    <col min="4" max="4" width="8.125" style="1369"/>
    <col min="5" max="5" width="11" style="1369" customWidth="1"/>
    <col min="6" max="6" width="6.875" style="1369" customWidth="1"/>
    <col min="7" max="7" width="8.125" style="1369" customWidth="1"/>
    <col min="8" max="16384" width="8.125" style="1369"/>
  </cols>
  <sheetData>
    <row r="1" spans="1:11">
      <c r="A1" s="1761" t="s">
        <v>754</v>
      </c>
      <c r="B1" s="1856" t="s">
        <v>1729</v>
      </c>
      <c r="C1" s="1847"/>
    </row>
    <row r="2" spans="1:11" ht="34.5" customHeight="1">
      <c r="A2" s="1761"/>
      <c r="B2" s="1863" t="s">
        <v>1764</v>
      </c>
      <c r="C2" s="1863"/>
      <c r="D2" s="1863"/>
      <c r="E2" s="1863"/>
      <c r="F2" s="1863"/>
      <c r="G2" s="1863"/>
    </row>
    <row r="3" spans="1:11" ht="27" customHeight="1">
      <c r="A3" s="1761"/>
      <c r="B3" s="1370"/>
      <c r="C3" s="1371"/>
      <c r="D3" s="1842" t="s">
        <v>1710</v>
      </c>
      <c r="E3" s="1842"/>
      <c r="F3" s="1842"/>
      <c r="G3" s="1842"/>
    </row>
    <row r="4" spans="1:11" ht="13.5" customHeight="1">
      <c r="B4" s="1731" t="str">
        <f>"福岡県"&amp;SUBSTITUTE(入力シート!C3," ","")&amp; "長　殿"</f>
        <v>福岡県長　殿</v>
      </c>
      <c r="C4" s="1731"/>
      <c r="D4" s="1370"/>
      <c r="E4" s="1370"/>
      <c r="F4" s="1370"/>
      <c r="G4" s="1370"/>
    </row>
    <row r="5" spans="1:11" ht="13.5" customHeight="1">
      <c r="B5" s="1889" t="s">
        <v>1702</v>
      </c>
      <c r="C5" s="1890"/>
      <c r="D5" s="1744">
        <f xml:space="preserve"> 入力シート!$D$22</f>
        <v>0</v>
      </c>
      <c r="E5" s="1744"/>
      <c r="F5" s="1744"/>
      <c r="G5" s="1370"/>
    </row>
    <row r="6" spans="1:11" ht="27" customHeight="1">
      <c r="B6" s="1889" t="s">
        <v>1701</v>
      </c>
      <c r="C6" s="1890"/>
      <c r="D6" s="1744" t="str">
        <f>入力シート!$D$23&amp;" "</f>
        <v xml:space="preserve"> </v>
      </c>
      <c r="E6" s="1744"/>
      <c r="F6" s="1372"/>
      <c r="G6" s="1370"/>
    </row>
    <row r="7" spans="1:11" ht="27" customHeight="1">
      <c r="B7" s="1889" t="s">
        <v>1728</v>
      </c>
      <c r="C7" s="1890"/>
      <c r="D7" s="1740" t="str">
        <f>" "&amp;入力シート!$D$24</f>
        <v xml:space="preserve"> </v>
      </c>
      <c r="E7" s="1740"/>
      <c r="F7" s="1291"/>
      <c r="G7" s="1291"/>
      <c r="H7" s="1291"/>
      <c r="I7" s="1291"/>
      <c r="J7" s="1291"/>
      <c r="K7" s="1291"/>
    </row>
    <row r="8" spans="1:11" ht="39.6" customHeight="1">
      <c r="B8" s="1891" t="s">
        <v>1766</v>
      </c>
      <c r="C8" s="1891"/>
      <c r="D8" s="1891"/>
      <c r="E8" s="1891"/>
      <c r="F8" s="1891"/>
      <c r="G8" s="1891"/>
    </row>
    <row r="9" spans="1:11" ht="14.25">
      <c r="B9" s="1878" t="s">
        <v>1727</v>
      </c>
      <c r="C9" s="1879"/>
      <c r="D9" s="1370"/>
      <c r="E9" s="1370"/>
      <c r="F9" s="1370"/>
      <c r="G9" s="1370"/>
    </row>
    <row r="10" spans="1:11" ht="19.899999999999999" customHeight="1">
      <c r="B10" s="1373" t="s">
        <v>1674</v>
      </c>
      <c r="C10" s="1880" t="str">
        <f>" "&amp;入力シート!$D$4&amp;入力シート!$E$4&amp;入力シート!$G$4&amp;" "&amp;入力シート!$I$4&amp;入力シート!$K$4&amp;入力シート!$O$4</f>
        <v xml:space="preserve"> 令和年度 起工第号</v>
      </c>
      <c r="D10" s="1881"/>
      <c r="E10" s="1881"/>
      <c r="F10" s="1882"/>
      <c r="G10" s="1370"/>
    </row>
    <row r="11" spans="1:11" ht="19.899999999999999" customHeight="1">
      <c r="B11" s="1373" t="s">
        <v>1673</v>
      </c>
      <c r="C11" s="1883" t="str">
        <f>" " &amp; 入力シート!$D$6</f>
        <v xml:space="preserve"> </v>
      </c>
      <c r="D11" s="1883"/>
      <c r="E11" s="1883"/>
      <c r="F11" s="1883"/>
      <c r="G11" s="1370"/>
    </row>
    <row r="12" spans="1:11" ht="19.899999999999999" customHeight="1">
      <c r="B12" s="1373" t="s">
        <v>1672</v>
      </c>
      <c r="C12" s="1374" t="str">
        <f>" "&amp;"["&amp;入力シート!$D$7&amp;"]"&amp;" "&amp;入力シート!$D$9</f>
        <v xml:space="preserve"> [] </v>
      </c>
      <c r="D12" s="1887"/>
      <c r="E12" s="1887"/>
      <c r="F12" s="1888"/>
      <c r="G12" s="1370"/>
    </row>
    <row r="13" spans="1:11" ht="19.899999999999999" customHeight="1">
      <c r="B13" s="1373" t="s">
        <v>1671</v>
      </c>
      <c r="C13" s="1884" t="str">
        <f>"￥ " &amp; TEXT(入力シート!$D$13,"#,##0") &amp; " 円"&amp;"　"&amp;" (うち消費税および地方消費税の額 " &amp; TEXT(0.1*入力シート!$D$13/1.1,"#,##0") &amp; " 円）"</f>
        <v>￥ 0 円　 (うち消費税および地方消費税の額 0 円）</v>
      </c>
      <c r="D13" s="1885"/>
      <c r="E13" s="1885"/>
      <c r="F13" s="1886"/>
      <c r="G13" s="1370"/>
    </row>
    <row r="14" spans="1:11" ht="49.9" customHeight="1">
      <c r="B14" s="1373" t="s">
        <v>2007</v>
      </c>
      <c r="C14" s="1868"/>
      <c r="D14" s="1869"/>
      <c r="E14" s="1869"/>
      <c r="F14" s="1870"/>
      <c r="G14" s="1370"/>
    </row>
    <row r="15" spans="1:11" ht="40.15" customHeight="1">
      <c r="B15" s="1373" t="s">
        <v>1707</v>
      </c>
      <c r="C15" s="1865"/>
      <c r="D15" s="1865"/>
      <c r="E15" s="1865"/>
      <c r="F15" s="1865"/>
      <c r="G15" s="1370"/>
    </row>
    <row r="16" spans="1:11" ht="19.899999999999999" customHeight="1">
      <c r="B16" s="1373" t="s">
        <v>1669</v>
      </c>
      <c r="C16" s="1874" t="str">
        <f>" "&amp;入力シート!$D$25</f>
        <v xml:space="preserve"> </v>
      </c>
      <c r="D16" s="1875"/>
      <c r="E16" s="1875"/>
      <c r="F16" s="1876"/>
      <c r="G16" s="1370"/>
    </row>
    <row r="17" spans="2:7" ht="19.899999999999999" customHeight="1">
      <c r="B17" s="1373" t="s">
        <v>1712</v>
      </c>
      <c r="C17" s="1865"/>
      <c r="D17" s="1865"/>
      <c r="E17" s="1865"/>
      <c r="F17" s="1865"/>
      <c r="G17" s="1370"/>
    </row>
    <row r="18" spans="2:7">
      <c r="B18" s="1877" t="s">
        <v>1726</v>
      </c>
      <c r="C18" s="1877"/>
      <c r="D18" s="1877"/>
      <c r="E18" s="1877"/>
      <c r="F18" s="1877"/>
      <c r="G18" s="1370"/>
    </row>
    <row r="19" spans="2:7">
      <c r="B19" s="1375"/>
      <c r="C19" s="1370"/>
      <c r="D19" s="1370"/>
      <c r="E19" s="1370"/>
      <c r="F19" s="1370"/>
      <c r="G19" s="1370"/>
    </row>
    <row r="20" spans="2:7" ht="13.5" customHeight="1">
      <c r="B20" s="1873" t="s">
        <v>1725</v>
      </c>
      <c r="C20" s="1862"/>
      <c r="D20" s="1370"/>
      <c r="E20" s="1370"/>
      <c r="F20" s="1370"/>
      <c r="G20" s="1370"/>
    </row>
    <row r="21" spans="2:7" ht="19.899999999999999" customHeight="1">
      <c r="B21" s="1373" t="s">
        <v>1674</v>
      </c>
      <c r="C21" s="1866" t="s">
        <v>1716</v>
      </c>
      <c r="D21" s="1866"/>
      <c r="E21" s="1866"/>
      <c r="F21" s="1866"/>
      <c r="G21" s="1370"/>
    </row>
    <row r="22" spans="2:7" ht="19.899999999999999" customHeight="1">
      <c r="B22" s="1373" t="s">
        <v>1673</v>
      </c>
      <c r="C22" s="1865"/>
      <c r="D22" s="1865"/>
      <c r="E22" s="1865"/>
      <c r="F22" s="1865"/>
      <c r="G22" s="1370"/>
    </row>
    <row r="23" spans="2:7" ht="19.899999999999999" customHeight="1">
      <c r="B23" s="1373" t="s">
        <v>1672</v>
      </c>
      <c r="C23" s="1866"/>
      <c r="D23" s="1866"/>
      <c r="E23" s="1866"/>
      <c r="F23" s="1866"/>
      <c r="G23" s="1370"/>
    </row>
    <row r="24" spans="2:7" ht="19.899999999999999" customHeight="1">
      <c r="B24" s="1373" t="s">
        <v>1671</v>
      </c>
      <c r="C24" s="1867"/>
      <c r="D24" s="1867"/>
      <c r="E24" s="1867"/>
      <c r="F24" s="1867"/>
      <c r="G24" s="1370"/>
    </row>
    <row r="25" spans="2:7" ht="49.9" customHeight="1">
      <c r="B25" s="1373" t="s">
        <v>2007</v>
      </c>
      <c r="C25" s="1865"/>
      <c r="D25" s="1865"/>
      <c r="E25" s="1865"/>
      <c r="F25" s="1865"/>
      <c r="G25" s="1370"/>
    </row>
    <row r="26" spans="2:7" ht="40.15" customHeight="1">
      <c r="B26" s="1373" t="s">
        <v>1707</v>
      </c>
      <c r="C26" s="1865"/>
      <c r="D26" s="1865"/>
      <c r="E26" s="1865"/>
      <c r="F26" s="1865"/>
      <c r="G26" s="1370"/>
    </row>
    <row r="27" spans="2:7" ht="19.899999999999999" customHeight="1">
      <c r="B27" s="1373" t="s">
        <v>1669</v>
      </c>
      <c r="C27" s="1865"/>
      <c r="D27" s="1865"/>
      <c r="E27" s="1865"/>
      <c r="F27" s="1865"/>
      <c r="G27" s="1370"/>
    </row>
    <row r="28" spans="2:7" ht="19.899999999999999" customHeight="1">
      <c r="B28" s="1373" t="s">
        <v>1724</v>
      </c>
      <c r="C28" s="1865"/>
      <c r="D28" s="1865"/>
      <c r="E28" s="1865"/>
      <c r="F28" s="1865"/>
      <c r="G28" s="1370"/>
    </row>
    <row r="29" spans="2:7">
      <c r="B29" s="1871" t="s">
        <v>1723</v>
      </c>
      <c r="C29" s="1871"/>
      <c r="D29" s="1871"/>
      <c r="E29" s="1871"/>
      <c r="F29" s="1871"/>
      <c r="G29" s="1370"/>
    </row>
    <row r="30" spans="2:7">
      <c r="B30" s="1872" t="s">
        <v>1722</v>
      </c>
      <c r="C30" s="1872"/>
      <c r="D30" s="1872"/>
      <c r="E30" s="1872"/>
      <c r="F30" s="1872"/>
      <c r="G30" s="1370"/>
    </row>
    <row r="31" spans="2:7">
      <c r="B31" s="1376"/>
      <c r="C31" s="1376"/>
      <c r="D31" s="1376"/>
      <c r="E31" s="1376"/>
      <c r="F31" s="1376"/>
      <c r="G31" s="1370"/>
    </row>
    <row r="32" spans="2:7">
      <c r="B32" s="1873" t="s">
        <v>1721</v>
      </c>
      <c r="C32" s="1862"/>
      <c r="D32" s="1370"/>
      <c r="E32" s="1370"/>
      <c r="F32" s="1370"/>
      <c r="G32" s="1370"/>
    </row>
    <row r="33" spans="1:7" s="1377" customFormat="1" ht="22.15" customHeight="1">
      <c r="A33" s="248"/>
      <c r="B33" s="1864" t="s">
        <v>1720</v>
      </c>
      <c r="C33" s="1864"/>
      <c r="D33" s="1864"/>
      <c r="E33" s="1864"/>
      <c r="F33" s="1864"/>
      <c r="G33" s="1864"/>
    </row>
    <row r="34" spans="1:7" s="1377" customFormat="1" ht="22.15" customHeight="1">
      <c r="A34" s="248"/>
      <c r="B34" s="1864" t="s">
        <v>1719</v>
      </c>
      <c r="C34" s="1864"/>
      <c r="D34" s="1864"/>
      <c r="E34" s="1864"/>
      <c r="F34" s="1864"/>
      <c r="G34" s="1864"/>
    </row>
    <row r="35" spans="1:7" s="1377" customFormat="1" ht="21" customHeight="1">
      <c r="A35" s="248"/>
      <c r="B35" s="1860" t="s">
        <v>1718</v>
      </c>
      <c r="C35" s="1860"/>
      <c r="D35" s="1860"/>
      <c r="E35" s="1860"/>
      <c r="F35" s="1860"/>
      <c r="G35" s="1860"/>
    </row>
    <row r="36" spans="1:7">
      <c r="B36" s="1861" t="s">
        <v>1717</v>
      </c>
      <c r="C36" s="1862"/>
      <c r="D36" s="1370"/>
      <c r="E36" s="1370"/>
      <c r="F36" s="1370"/>
      <c r="G36" s="1370"/>
    </row>
    <row r="37" spans="1:7" ht="34.5" customHeight="1">
      <c r="B37" s="1863" t="s">
        <v>1765</v>
      </c>
      <c r="C37" s="1863"/>
      <c r="D37" s="1863"/>
      <c r="E37" s="1863"/>
      <c r="F37" s="1863"/>
      <c r="G37" s="1370"/>
    </row>
    <row r="38" spans="1:7" ht="14.25">
      <c r="B38" s="1378"/>
      <c r="C38" s="1370"/>
      <c r="D38" s="1370"/>
      <c r="E38" s="1370"/>
      <c r="F38" s="1370"/>
      <c r="G38" s="1370"/>
    </row>
    <row r="39" spans="1:7" ht="27" customHeight="1">
      <c r="B39" s="1370"/>
      <c r="C39" s="1370"/>
      <c r="D39" s="1842" t="s">
        <v>1710</v>
      </c>
      <c r="E39" s="1842"/>
      <c r="F39" s="1842"/>
      <c r="G39" s="1842"/>
    </row>
    <row r="40" spans="1:7" ht="14.25">
      <c r="B40" s="1378"/>
      <c r="C40" s="1370"/>
      <c r="D40" s="1370"/>
      <c r="E40" s="1370"/>
      <c r="F40" s="1370"/>
      <c r="G40" s="1370"/>
    </row>
    <row r="41" spans="1:7" ht="14.25">
      <c r="B41" s="1379"/>
    </row>
    <row r="42" spans="1:7" ht="13.5" customHeight="1">
      <c r="B42" s="1846" t="s">
        <v>1709</v>
      </c>
      <c r="C42" s="1847"/>
    </row>
    <row r="43" spans="1:7" ht="14.25">
      <c r="B43" s="1379"/>
    </row>
    <row r="44" spans="1:7" ht="14.25">
      <c r="B44" s="1379"/>
    </row>
    <row r="45" spans="1:7" ht="27" customHeight="1">
      <c r="B45" s="1848" t="s">
        <v>1748</v>
      </c>
      <c r="C45" s="1848"/>
      <c r="D45" s="1848"/>
      <c r="E45" s="1848"/>
      <c r="F45" s="1848"/>
    </row>
    <row r="46" spans="1:7" ht="13.5" customHeight="1">
      <c r="B46" s="1846" t="s">
        <v>1675</v>
      </c>
      <c r="C46" s="1847"/>
    </row>
    <row r="47" spans="1:7" ht="19.899999999999999" customHeight="1">
      <c r="B47" s="1380" t="s">
        <v>1674</v>
      </c>
      <c r="C47" s="1852" t="s">
        <v>1716</v>
      </c>
      <c r="D47" s="1852"/>
      <c r="E47" s="1852"/>
      <c r="F47" s="1852"/>
    </row>
    <row r="48" spans="1:7" ht="19.899999999999999" customHeight="1">
      <c r="B48" s="1380" t="s">
        <v>1673</v>
      </c>
      <c r="C48" s="1844"/>
      <c r="D48" s="1844"/>
      <c r="E48" s="1844"/>
      <c r="F48" s="1844"/>
    </row>
    <row r="49" spans="2:7" ht="19.899999999999999" customHeight="1">
      <c r="B49" s="1380" t="s">
        <v>1672</v>
      </c>
      <c r="C49" s="1852"/>
      <c r="D49" s="1852"/>
      <c r="E49" s="1852"/>
      <c r="F49" s="1852"/>
    </row>
    <row r="50" spans="2:7" ht="19.899999999999999" customHeight="1">
      <c r="B50" s="1380" t="s">
        <v>1671</v>
      </c>
      <c r="C50" s="1843"/>
      <c r="D50" s="1843"/>
      <c r="E50" s="1843"/>
      <c r="F50" s="1843"/>
    </row>
    <row r="51" spans="2:7" ht="49.9" customHeight="1">
      <c r="B51" s="1380" t="s">
        <v>2007</v>
      </c>
      <c r="C51" s="1844"/>
      <c r="D51" s="1844"/>
      <c r="E51" s="1844"/>
      <c r="F51" s="1844"/>
    </row>
    <row r="52" spans="2:7" ht="40.15" customHeight="1">
      <c r="B52" s="1380" t="s">
        <v>1707</v>
      </c>
      <c r="C52" s="1844"/>
      <c r="D52" s="1844"/>
      <c r="E52" s="1844"/>
      <c r="F52" s="1844"/>
    </row>
    <row r="53" spans="2:7" ht="19.899999999999999" customHeight="1">
      <c r="B53" s="1380" t="s">
        <v>1669</v>
      </c>
      <c r="C53" s="1844"/>
      <c r="D53" s="1844"/>
      <c r="E53" s="1844"/>
      <c r="F53" s="1844"/>
    </row>
    <row r="54" spans="2:7" ht="19.899999999999999" customHeight="1">
      <c r="B54" s="1380" t="s">
        <v>1712</v>
      </c>
      <c r="C54" s="1844"/>
      <c r="D54" s="1844"/>
      <c r="E54" s="1844"/>
      <c r="F54" s="1844"/>
    </row>
    <row r="55" spans="2:7" ht="14.25">
      <c r="B55" s="1379"/>
    </row>
    <row r="56" spans="2:7">
      <c r="B56" s="1854" t="s">
        <v>1715</v>
      </c>
      <c r="C56" s="1854"/>
      <c r="D56" s="1854"/>
      <c r="E56" s="1854"/>
      <c r="F56" s="1854"/>
      <c r="G56" s="1854"/>
    </row>
    <row r="57" spans="2:7" ht="25.5" customHeight="1">
      <c r="B57" s="1855" t="s">
        <v>1769</v>
      </c>
      <c r="C57" s="1855"/>
      <c r="D57" s="1855"/>
      <c r="E57" s="1855"/>
      <c r="F57" s="1855"/>
    </row>
    <row r="58" spans="2:7">
      <c r="B58" s="1381"/>
    </row>
    <row r="59" spans="2:7">
      <c r="B59" s="1381"/>
    </row>
    <row r="60" spans="2:7" ht="13.5" customHeight="1">
      <c r="B60" s="1841" t="s">
        <v>234</v>
      </c>
      <c r="C60" s="1841"/>
      <c r="D60" s="1841"/>
      <c r="E60" s="1841"/>
      <c r="F60" s="1841"/>
    </row>
    <row r="61" spans="2:7">
      <c r="B61" s="1381"/>
    </row>
    <row r="62" spans="2:7" ht="13.5" customHeight="1">
      <c r="B62" s="1846" t="s">
        <v>1714</v>
      </c>
      <c r="C62" s="1847"/>
    </row>
    <row r="63" spans="2:7" ht="19.899999999999999" customHeight="1">
      <c r="B63" s="1380" t="s">
        <v>1674</v>
      </c>
      <c r="C63" s="1852" t="s">
        <v>1713</v>
      </c>
      <c r="D63" s="1852"/>
      <c r="E63" s="1852"/>
      <c r="F63" s="1852"/>
    </row>
    <row r="64" spans="2:7" ht="19.899999999999999" customHeight="1">
      <c r="B64" s="1380" t="s">
        <v>1673</v>
      </c>
      <c r="C64" s="1844"/>
      <c r="D64" s="1844"/>
      <c r="E64" s="1844"/>
      <c r="F64" s="1844"/>
    </row>
    <row r="65" spans="2:7" ht="19.899999999999999" customHeight="1">
      <c r="B65" s="1380" t="s">
        <v>1672</v>
      </c>
      <c r="C65" s="1852"/>
      <c r="D65" s="1852"/>
      <c r="E65" s="1852"/>
      <c r="F65" s="1852"/>
    </row>
    <row r="66" spans="2:7" ht="19.899999999999999" customHeight="1">
      <c r="B66" s="1380" t="s">
        <v>1671</v>
      </c>
      <c r="C66" s="1843"/>
      <c r="D66" s="1843"/>
      <c r="E66" s="1843"/>
      <c r="F66" s="1843"/>
    </row>
    <row r="67" spans="2:7" ht="49.9" customHeight="1">
      <c r="B67" s="1380" t="s">
        <v>2007</v>
      </c>
      <c r="C67" s="1844"/>
      <c r="D67" s="1844"/>
      <c r="E67" s="1844"/>
      <c r="F67" s="1844"/>
    </row>
    <row r="68" spans="2:7" ht="40.15" customHeight="1">
      <c r="B68" s="1380" t="s">
        <v>1707</v>
      </c>
      <c r="C68" s="1844"/>
      <c r="D68" s="1844"/>
      <c r="E68" s="1844"/>
      <c r="F68" s="1844"/>
    </row>
    <row r="69" spans="2:7" ht="19.899999999999999" customHeight="1">
      <c r="B69" s="1380" t="s">
        <v>1669</v>
      </c>
      <c r="C69" s="1844"/>
      <c r="D69" s="1844"/>
      <c r="E69" s="1844"/>
      <c r="F69" s="1844"/>
    </row>
    <row r="70" spans="2:7" ht="19.899999999999999" customHeight="1">
      <c r="B70" s="1380" t="s">
        <v>1712</v>
      </c>
      <c r="C70" s="1844"/>
      <c r="D70" s="1844"/>
      <c r="E70" s="1844"/>
      <c r="F70" s="1844"/>
    </row>
    <row r="71" spans="2:7" ht="14.25">
      <c r="B71" s="1382"/>
      <c r="C71" s="1383"/>
      <c r="D71" s="1383"/>
      <c r="E71" s="1383"/>
      <c r="F71" s="1383"/>
    </row>
    <row r="72" spans="2:7" ht="14.25">
      <c r="B72" s="1382"/>
      <c r="C72" s="1383"/>
      <c r="D72" s="1383"/>
      <c r="E72" s="1383"/>
      <c r="F72" s="1383"/>
    </row>
    <row r="73" spans="2:7">
      <c r="B73" s="1856" t="s">
        <v>1711</v>
      </c>
      <c r="C73" s="1847"/>
    </row>
    <row r="74" spans="2:7" ht="34.5" customHeight="1">
      <c r="B74" s="1857" t="s">
        <v>1767</v>
      </c>
      <c r="C74" s="1857"/>
      <c r="D74" s="1857"/>
      <c r="E74" s="1857"/>
      <c r="F74" s="1857"/>
    </row>
    <row r="75" spans="2:7" ht="14.25">
      <c r="B75" s="1379"/>
    </row>
    <row r="76" spans="2:7" ht="27" customHeight="1">
      <c r="B76" s="1858"/>
      <c r="C76" s="1859"/>
      <c r="D76" s="1853" t="s">
        <v>1710</v>
      </c>
      <c r="E76" s="1853"/>
      <c r="F76" s="1853"/>
      <c r="G76" s="1853"/>
    </row>
    <row r="77" spans="2:7" ht="14.25">
      <c r="B77" s="1379"/>
    </row>
    <row r="78" spans="2:7" ht="14.25">
      <c r="B78" s="1379"/>
    </row>
    <row r="79" spans="2:7" ht="13.5" customHeight="1">
      <c r="B79" s="1846" t="s">
        <v>1709</v>
      </c>
      <c r="C79" s="1847"/>
    </row>
    <row r="80" spans="2:7" ht="14.25">
      <c r="B80" s="1379"/>
    </row>
    <row r="81" spans="2:6" ht="14.25">
      <c r="B81" s="1379"/>
    </row>
    <row r="82" spans="2:6" ht="27" customHeight="1">
      <c r="B82" s="1848" t="s">
        <v>1748</v>
      </c>
      <c r="C82" s="1848"/>
      <c r="D82" s="1848"/>
      <c r="E82" s="1848"/>
      <c r="F82" s="1848"/>
    </row>
    <row r="83" spans="2:6" ht="13.5" customHeight="1">
      <c r="B83" s="1846" t="s">
        <v>1675</v>
      </c>
      <c r="C83" s="1847"/>
    </row>
    <row r="84" spans="2:6" ht="14.25">
      <c r="B84" s="1379"/>
    </row>
    <row r="85" spans="2:6" ht="14.25">
      <c r="B85" s="1379"/>
    </row>
    <row r="86" spans="2:6" ht="19.899999999999999" customHeight="1">
      <c r="B86" s="1380" t="s">
        <v>1674</v>
      </c>
      <c r="C86" s="1849" t="s">
        <v>1708</v>
      </c>
      <c r="D86" s="1850"/>
      <c r="E86" s="1850"/>
      <c r="F86" s="1851"/>
    </row>
    <row r="87" spans="2:6" ht="19.899999999999999" customHeight="1">
      <c r="B87" s="1380" t="s">
        <v>1673</v>
      </c>
      <c r="C87" s="1844"/>
      <c r="D87" s="1844"/>
      <c r="E87" s="1844"/>
      <c r="F87" s="1844"/>
    </row>
    <row r="88" spans="2:6" ht="19.899999999999999" customHeight="1">
      <c r="B88" s="1380" t="s">
        <v>1672</v>
      </c>
      <c r="C88" s="1852"/>
      <c r="D88" s="1852"/>
      <c r="E88" s="1852"/>
      <c r="F88" s="1852"/>
    </row>
    <row r="89" spans="2:6" ht="19.899999999999999" customHeight="1">
      <c r="B89" s="1380" t="s">
        <v>1671</v>
      </c>
      <c r="C89" s="1843"/>
      <c r="D89" s="1843"/>
      <c r="E89" s="1843"/>
      <c r="F89" s="1843"/>
    </row>
    <row r="90" spans="2:6" ht="49.9" customHeight="1">
      <c r="B90" s="1380" t="s">
        <v>2007</v>
      </c>
      <c r="C90" s="1844"/>
      <c r="D90" s="1844"/>
      <c r="E90" s="1844"/>
      <c r="F90" s="1844"/>
    </row>
    <row r="91" spans="2:6" ht="40.15" customHeight="1">
      <c r="B91" s="1380" t="s">
        <v>1707</v>
      </c>
      <c r="C91" s="1844"/>
      <c r="D91" s="1844"/>
      <c r="E91" s="1844"/>
      <c r="F91" s="1844"/>
    </row>
    <row r="92" spans="2:6" ht="19.899999999999999" customHeight="1">
      <c r="B92" s="1380" t="s">
        <v>1669</v>
      </c>
      <c r="C92" s="1844"/>
      <c r="D92" s="1844"/>
      <c r="E92" s="1844"/>
      <c r="F92" s="1844"/>
    </row>
    <row r="93" spans="2:6" ht="19.899999999999999" customHeight="1">
      <c r="B93" s="1380" t="s">
        <v>1706</v>
      </c>
      <c r="C93" s="1844"/>
      <c r="D93" s="1844"/>
      <c r="E93" s="1844"/>
      <c r="F93" s="1844"/>
    </row>
    <row r="94" spans="2:6" ht="14.25">
      <c r="B94" s="1379"/>
    </row>
    <row r="95" spans="2:6" ht="14.25">
      <c r="B95" s="1379"/>
    </row>
    <row r="96" spans="2:6" ht="40.5" customHeight="1">
      <c r="B96" s="1845" t="s">
        <v>1768</v>
      </c>
      <c r="C96" s="1845"/>
      <c r="D96" s="1845"/>
      <c r="E96" s="1845"/>
      <c r="F96" s="1845"/>
    </row>
    <row r="97" spans="2:6" ht="27" customHeight="1">
      <c r="B97" s="1840" t="s">
        <v>1705</v>
      </c>
      <c r="C97" s="1840"/>
      <c r="D97" s="1840"/>
      <c r="E97" s="1840"/>
      <c r="F97" s="1840"/>
    </row>
    <row r="98" spans="2:6" ht="14.25">
      <c r="B98" s="1379"/>
    </row>
    <row r="99" spans="2:6" ht="14.25">
      <c r="B99" s="1379"/>
    </row>
    <row r="100" spans="2:6" ht="13.5" customHeight="1">
      <c r="B100" s="1841" t="s">
        <v>234</v>
      </c>
      <c r="C100" s="1841"/>
      <c r="D100" s="1841"/>
      <c r="E100" s="1841"/>
      <c r="F100" s="1841"/>
    </row>
    <row r="101" spans="2:6">
      <c r="B101" s="1381"/>
    </row>
    <row r="102" spans="2:6">
      <c r="B102" s="1381"/>
    </row>
    <row r="103" spans="2:6" ht="14.25">
      <c r="B103" s="1384"/>
    </row>
    <row r="104" spans="2:6">
      <c r="B104" s="1381"/>
    </row>
    <row r="105" spans="2:6" ht="14.25">
      <c r="B105" s="1379"/>
    </row>
    <row r="106" spans="2:6">
      <c r="B106" s="1385"/>
    </row>
    <row r="107" spans="2:6">
      <c r="B107" s="1385"/>
    </row>
  </sheetData>
  <mergeCells count="81">
    <mergeCell ref="B7:C7"/>
    <mergeCell ref="D7:E7"/>
    <mergeCell ref="B8:G8"/>
    <mergeCell ref="A1:A3"/>
    <mergeCell ref="B1:C1"/>
    <mergeCell ref="B2:G2"/>
    <mergeCell ref="B4:C4"/>
    <mergeCell ref="B5:C5"/>
    <mergeCell ref="D5:F5"/>
    <mergeCell ref="B6:C6"/>
    <mergeCell ref="D6:E6"/>
    <mergeCell ref="B9:C9"/>
    <mergeCell ref="C10:F10"/>
    <mergeCell ref="C11:F11"/>
    <mergeCell ref="C13:F13"/>
    <mergeCell ref="D12:F12"/>
    <mergeCell ref="C14:F14"/>
    <mergeCell ref="C15:F15"/>
    <mergeCell ref="B29:F29"/>
    <mergeCell ref="B30:F30"/>
    <mergeCell ref="B32:C32"/>
    <mergeCell ref="C16:F16"/>
    <mergeCell ref="C17:F17"/>
    <mergeCell ref="B18:F18"/>
    <mergeCell ref="B20:C20"/>
    <mergeCell ref="C21:F21"/>
    <mergeCell ref="B33:G33"/>
    <mergeCell ref="B34:G34"/>
    <mergeCell ref="C22:F22"/>
    <mergeCell ref="C23:F23"/>
    <mergeCell ref="C24:F24"/>
    <mergeCell ref="C25:F25"/>
    <mergeCell ref="C26:F26"/>
    <mergeCell ref="C27:F27"/>
    <mergeCell ref="C28:F28"/>
    <mergeCell ref="B35:G35"/>
    <mergeCell ref="C65:F65"/>
    <mergeCell ref="C66:F66"/>
    <mergeCell ref="C67:F67"/>
    <mergeCell ref="C52:F52"/>
    <mergeCell ref="B36:C36"/>
    <mergeCell ref="B37:F37"/>
    <mergeCell ref="D39:G39"/>
    <mergeCell ref="B42:C42"/>
    <mergeCell ref="B45:F45"/>
    <mergeCell ref="B46:C46"/>
    <mergeCell ref="C47:F47"/>
    <mergeCell ref="C48:F48"/>
    <mergeCell ref="C49:F49"/>
    <mergeCell ref="C50:F50"/>
    <mergeCell ref="C51:F51"/>
    <mergeCell ref="C69:F69"/>
    <mergeCell ref="C70:F70"/>
    <mergeCell ref="B73:C73"/>
    <mergeCell ref="B74:F74"/>
    <mergeCell ref="B76:C76"/>
    <mergeCell ref="C68:F68"/>
    <mergeCell ref="C53:F53"/>
    <mergeCell ref="C54:F54"/>
    <mergeCell ref="B56:G56"/>
    <mergeCell ref="B57:F57"/>
    <mergeCell ref="B60:F60"/>
    <mergeCell ref="B62:C62"/>
    <mergeCell ref="C63:F63"/>
    <mergeCell ref="C64:F64"/>
    <mergeCell ref="B97:F97"/>
    <mergeCell ref="B100:F100"/>
    <mergeCell ref="D3:G3"/>
    <mergeCell ref="C89:F89"/>
    <mergeCell ref="C90:F90"/>
    <mergeCell ref="C91:F91"/>
    <mergeCell ref="C92:F92"/>
    <mergeCell ref="C93:F93"/>
    <mergeCell ref="B96:F96"/>
    <mergeCell ref="B79:C79"/>
    <mergeCell ref="B82:F82"/>
    <mergeCell ref="B83:C83"/>
    <mergeCell ref="C86:F86"/>
    <mergeCell ref="C87:F87"/>
    <mergeCell ref="C88:F88"/>
    <mergeCell ref="D76:G76"/>
  </mergeCells>
  <phoneticPr fontId="6"/>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86" orientation="portrait" r:id="rId1"/>
  <headerFooter alignWithMargins="0"/>
  <rowBreaks count="2" manualBreakCount="2">
    <brk id="35" min="1" max="6" man="1"/>
    <brk id="72" min="1" max="6"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135"/>
    <col min="2" max="2" width="23.25" style="1135" bestFit="1" customWidth="1"/>
    <col min="3" max="3" width="3.5" style="1142" customWidth="1"/>
    <col min="4" max="4" width="5.25" style="1135" bestFit="1" customWidth="1"/>
    <col min="5" max="5" width="3.875" style="1135" customWidth="1"/>
    <col min="6" max="6" width="3.375" style="1135" customWidth="1"/>
    <col min="7" max="7" width="3.75" style="1135" customWidth="1"/>
    <col min="8" max="8" width="3.375" style="1135" customWidth="1"/>
    <col min="9" max="9" width="4.125" style="1135" customWidth="1"/>
    <col min="10" max="10" width="3.375" style="1135" customWidth="1"/>
    <col min="11" max="11" width="10.5" style="1135" customWidth="1"/>
    <col min="12" max="12" width="3.75" style="1135" customWidth="1"/>
    <col min="13" max="13" width="9" style="1135"/>
    <col min="14" max="14" width="4.875" style="1135" customWidth="1"/>
    <col min="15" max="20" width="3.625" style="1135" customWidth="1"/>
    <col min="21" max="27" width="9" style="1135"/>
    <col min="28" max="28" width="23.25" style="1135" bestFit="1" customWidth="1"/>
    <col min="29" max="29" width="3.5" style="1135" customWidth="1"/>
    <col min="30" max="30" width="5.25" style="1135" bestFit="1" customWidth="1"/>
    <col min="31" max="31" width="3.875" style="1135" customWidth="1"/>
    <col min="32" max="32" width="3.375" style="1135" customWidth="1"/>
    <col min="33" max="33" width="3.75" style="1135" customWidth="1"/>
    <col min="34" max="34" width="3.375" style="1135" customWidth="1"/>
    <col min="35" max="35" width="4.125" style="1135" customWidth="1"/>
    <col min="36" max="36" width="3.375" style="1135" customWidth="1"/>
    <col min="37" max="37" width="10.5" style="1135" customWidth="1"/>
    <col min="38" max="38" width="3.75" style="1135" customWidth="1"/>
    <col min="39" max="39" width="9" style="1135"/>
    <col min="40" max="40" width="4.875" style="1135" customWidth="1"/>
    <col min="41" max="46" width="3.625" style="1135" customWidth="1"/>
    <col min="47" max="16384" width="9" style="1135"/>
  </cols>
  <sheetData>
    <row r="1" spans="1:53">
      <c r="A1" s="1942" t="s">
        <v>755</v>
      </c>
      <c r="B1" s="1133"/>
      <c r="C1" s="1134"/>
      <c r="D1" s="1133"/>
      <c r="E1" s="1133"/>
      <c r="F1" s="1133"/>
      <c r="G1" s="1133"/>
      <c r="H1" s="1133"/>
      <c r="I1" s="1133"/>
      <c r="J1" s="1133"/>
      <c r="K1" s="1133"/>
      <c r="L1" s="1133"/>
      <c r="M1" s="1133"/>
      <c r="N1" s="1133"/>
      <c r="O1" s="1133"/>
      <c r="P1" s="1133"/>
      <c r="Q1" s="1133"/>
      <c r="R1" s="1133"/>
      <c r="S1" s="1133"/>
      <c r="T1" s="1133"/>
      <c r="AB1" s="850"/>
      <c r="AC1" s="1136"/>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53" ht="18.75" customHeight="1">
      <c r="A2" s="1942"/>
      <c r="B2" s="1133"/>
      <c r="C2" s="1134"/>
      <c r="D2" s="1133"/>
      <c r="E2" s="1133"/>
      <c r="F2" s="1133"/>
      <c r="G2" s="1133"/>
      <c r="H2" s="1133"/>
      <c r="I2" s="1133"/>
      <c r="J2" s="1133"/>
      <c r="K2" s="1133"/>
      <c r="L2" s="1133"/>
      <c r="M2" s="1133"/>
      <c r="N2" s="4475" t="s">
        <v>1182</v>
      </c>
      <c r="O2" s="4475"/>
      <c r="P2" s="4475"/>
      <c r="Q2" s="4475"/>
      <c r="R2" s="4475"/>
      <c r="S2" s="4475"/>
      <c r="T2" s="1133"/>
      <c r="AB2" s="850"/>
      <c r="AC2" s="1136"/>
      <c r="AD2" s="850"/>
      <c r="AE2" s="850"/>
      <c r="AF2" s="850"/>
      <c r="AG2" s="850"/>
      <c r="AH2" s="850"/>
      <c r="AI2" s="850"/>
      <c r="AJ2" s="850"/>
      <c r="AK2" s="850"/>
      <c r="AL2" s="850"/>
      <c r="AM2" s="850"/>
      <c r="AN2" s="850" t="s">
        <v>1458</v>
      </c>
      <c r="AO2" s="1136" t="s">
        <v>1462</v>
      </c>
      <c r="AP2" s="850" t="s">
        <v>1459</v>
      </c>
      <c r="AQ2" s="1136" t="s">
        <v>1462</v>
      </c>
      <c r="AR2" s="850" t="s">
        <v>1460</v>
      </c>
      <c r="AS2" s="1136" t="s">
        <v>1462</v>
      </c>
      <c r="AT2" s="850" t="s">
        <v>1461</v>
      </c>
      <c r="AU2" s="850"/>
      <c r="AV2" s="850"/>
      <c r="AW2" s="850"/>
      <c r="AX2" s="850"/>
      <c r="AY2" s="850"/>
      <c r="AZ2" s="850"/>
      <c r="BA2" s="850"/>
    </row>
    <row r="3" spans="1:53">
      <c r="A3" s="1942"/>
      <c r="B3" s="1133"/>
      <c r="C3" s="1134"/>
      <c r="D3" s="1133"/>
      <c r="E3" s="1133"/>
      <c r="F3" s="1133"/>
      <c r="G3" s="1133"/>
      <c r="H3" s="1133"/>
      <c r="I3" s="1133"/>
      <c r="J3" s="1133"/>
      <c r="K3" s="1133"/>
      <c r="L3" s="1133"/>
      <c r="M3" s="1133"/>
      <c r="N3" s="1133"/>
      <c r="O3" s="1133"/>
      <c r="P3" s="1133"/>
      <c r="Q3" s="1133"/>
      <c r="R3" s="1133"/>
      <c r="S3" s="1133"/>
      <c r="T3" s="1133"/>
      <c r="AB3" s="850"/>
      <c r="AC3" s="1136"/>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row>
    <row r="4" spans="1:53">
      <c r="B4" s="1133"/>
      <c r="C4" s="1134"/>
      <c r="D4" s="1133"/>
      <c r="E4" s="1133"/>
      <c r="F4" s="1133"/>
      <c r="G4" s="1133"/>
      <c r="H4" s="1133"/>
      <c r="I4" s="1133"/>
      <c r="J4" s="1133"/>
      <c r="K4" s="1133"/>
      <c r="L4" s="1133"/>
      <c r="M4" s="1133"/>
      <c r="N4" s="1133"/>
      <c r="O4" s="1133"/>
      <c r="P4" s="1133"/>
      <c r="Q4" s="1133"/>
      <c r="R4" s="1133"/>
      <c r="S4" s="1133"/>
      <c r="T4" s="1133"/>
      <c r="AB4" s="850"/>
      <c r="AC4" s="1136"/>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row>
    <row r="5" spans="1:53">
      <c r="B5" s="1133"/>
      <c r="C5" s="1134"/>
      <c r="D5" s="1133"/>
      <c r="E5" s="1133"/>
      <c r="F5" s="1133"/>
      <c r="G5" s="1133"/>
      <c r="H5" s="1133"/>
      <c r="I5" s="1133"/>
      <c r="J5" s="1133"/>
      <c r="K5" s="1133"/>
      <c r="L5" s="1133"/>
      <c r="M5" s="1133"/>
      <c r="N5" s="1133"/>
      <c r="O5" s="1133"/>
      <c r="P5" s="1133"/>
      <c r="Q5" s="1133"/>
      <c r="R5" s="1133"/>
      <c r="S5" s="1133"/>
      <c r="T5" s="1133"/>
      <c r="AB5" s="850"/>
      <c r="AC5" s="1136"/>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row>
    <row r="6" spans="1:53">
      <c r="B6" s="1133" t="s">
        <v>1463</v>
      </c>
      <c r="C6" s="1134"/>
      <c r="D6" s="1133"/>
      <c r="E6" s="1133"/>
      <c r="F6" s="1133"/>
      <c r="G6" s="1133"/>
      <c r="H6" s="1133"/>
      <c r="I6" s="1133"/>
      <c r="J6" s="1133"/>
      <c r="K6" s="1133"/>
      <c r="L6" s="1133"/>
      <c r="M6" s="1133"/>
      <c r="N6" s="1133"/>
      <c r="O6" s="1133"/>
      <c r="P6" s="1133"/>
      <c r="Q6" s="1133"/>
      <c r="R6" s="1133"/>
      <c r="S6" s="1133"/>
      <c r="T6" s="1133"/>
      <c r="AB6" s="850" t="s">
        <v>1463</v>
      </c>
      <c r="AC6" s="1136"/>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row>
    <row r="7" spans="1:53" ht="18.75" customHeight="1">
      <c r="B7" s="4466"/>
      <c r="C7" s="4467"/>
      <c r="D7" s="4467"/>
      <c r="E7" s="4468"/>
      <c r="F7" s="1133"/>
      <c r="G7" s="1133"/>
      <c r="H7" s="1133"/>
      <c r="I7" s="1133"/>
      <c r="J7" s="1133"/>
      <c r="K7" s="1133"/>
      <c r="L7" s="1133"/>
      <c r="M7" s="1133"/>
      <c r="N7" s="1133"/>
      <c r="O7" s="1133"/>
      <c r="P7" s="1133"/>
      <c r="Q7" s="1133"/>
      <c r="R7" s="1133"/>
      <c r="S7" s="1133"/>
      <c r="T7" s="1133"/>
      <c r="AB7" s="4460" t="s">
        <v>1464</v>
      </c>
      <c r="AC7" s="4461"/>
      <c r="AD7" s="4461"/>
      <c r="AE7" s="4462"/>
      <c r="AF7" s="850"/>
      <c r="AG7" s="850"/>
      <c r="AH7" s="850"/>
      <c r="AI7" s="850"/>
      <c r="AJ7" s="850"/>
      <c r="AK7" s="850"/>
      <c r="AL7" s="850"/>
      <c r="AM7" s="850"/>
      <c r="AN7" s="850"/>
      <c r="AO7" s="850"/>
      <c r="AP7" s="850"/>
      <c r="AQ7" s="850"/>
      <c r="AR7" s="850"/>
      <c r="AS7" s="850"/>
      <c r="AT7" s="850"/>
      <c r="AU7" s="850"/>
      <c r="AV7" s="850"/>
      <c r="AW7" s="850"/>
      <c r="AX7" s="850"/>
      <c r="AY7" s="850"/>
      <c r="AZ7" s="850"/>
      <c r="BA7" s="850"/>
    </row>
    <row r="8" spans="1:53" ht="12.75" customHeight="1">
      <c r="B8" s="4469" t="s">
        <v>1465</v>
      </c>
      <c r="C8" s="4469"/>
      <c r="D8" s="4469"/>
      <c r="E8" s="4469"/>
      <c r="F8" s="1133"/>
      <c r="G8" s="1133"/>
      <c r="H8" s="1133"/>
      <c r="I8" s="1133"/>
      <c r="J8" s="1133"/>
      <c r="K8" s="1133"/>
      <c r="L8" s="1133"/>
      <c r="M8" s="1133"/>
      <c r="N8" s="1133"/>
      <c r="O8" s="1133"/>
      <c r="P8" s="1133"/>
      <c r="Q8" s="1133"/>
      <c r="R8" s="1133"/>
      <c r="S8" s="1133"/>
      <c r="T8" s="1133"/>
      <c r="AB8" s="4470" t="s">
        <v>1465</v>
      </c>
      <c r="AC8" s="4471"/>
      <c r="AD8" s="4471"/>
      <c r="AE8" s="4471"/>
      <c r="AF8" s="850"/>
      <c r="AG8" s="850"/>
      <c r="AH8" s="850"/>
      <c r="AI8" s="850"/>
      <c r="AJ8" s="850"/>
      <c r="AK8" s="850"/>
      <c r="AL8" s="850"/>
      <c r="AM8" s="850"/>
      <c r="AN8" s="850"/>
      <c r="AO8" s="850"/>
      <c r="AP8" s="850"/>
      <c r="AQ8" s="850"/>
      <c r="AR8" s="850"/>
      <c r="AS8" s="850"/>
      <c r="AT8" s="850"/>
      <c r="AU8" s="850"/>
      <c r="AV8" s="850"/>
      <c r="AW8" s="850"/>
      <c r="AX8" s="850"/>
      <c r="AY8" s="850"/>
      <c r="AZ8" s="850"/>
      <c r="BA8" s="850"/>
    </row>
    <row r="9" spans="1:53" ht="18.75" customHeight="1">
      <c r="B9" s="4466"/>
      <c r="C9" s="4467"/>
      <c r="D9" s="4467"/>
      <c r="E9" s="4468"/>
      <c r="F9" s="1133" t="s">
        <v>1466</v>
      </c>
      <c r="G9" s="1133"/>
      <c r="H9" s="1133"/>
      <c r="I9" s="1133"/>
      <c r="J9" s="1133"/>
      <c r="K9" s="1133"/>
      <c r="L9" s="1133"/>
      <c r="M9" s="1133"/>
      <c r="N9" s="1133"/>
      <c r="O9" s="1133"/>
      <c r="P9" s="1133"/>
      <c r="Q9" s="1133"/>
      <c r="R9" s="1133"/>
      <c r="S9" s="1133"/>
      <c r="T9" s="1133"/>
      <c r="AB9" s="4472" t="s">
        <v>1467</v>
      </c>
      <c r="AC9" s="4473"/>
      <c r="AD9" s="4473"/>
      <c r="AE9" s="4474"/>
      <c r="AF9" s="850" t="s">
        <v>1466</v>
      </c>
      <c r="AG9" s="850"/>
      <c r="AH9" s="850"/>
      <c r="AI9" s="850"/>
      <c r="AJ9" s="850"/>
      <c r="AK9" s="850"/>
      <c r="AL9" s="850"/>
      <c r="AM9" s="850"/>
      <c r="AN9" s="850"/>
      <c r="AO9" s="850"/>
      <c r="AP9" s="850"/>
      <c r="AQ9" s="850"/>
      <c r="AR9" s="850"/>
      <c r="AS9" s="850"/>
      <c r="AT9" s="850"/>
      <c r="AU9" s="850"/>
      <c r="AV9" s="850"/>
      <c r="AW9" s="850"/>
      <c r="AX9" s="850"/>
      <c r="AY9" s="850"/>
      <c r="AZ9" s="850"/>
      <c r="BA9" s="850"/>
    </row>
    <row r="10" spans="1:53">
      <c r="B10" s="1133"/>
      <c r="C10" s="1134"/>
      <c r="D10" s="1133"/>
      <c r="E10" s="1133"/>
      <c r="F10" s="1133"/>
      <c r="G10" s="1133"/>
      <c r="H10" s="1133"/>
      <c r="I10" s="1133"/>
      <c r="J10" s="1133"/>
      <c r="K10" s="1133"/>
      <c r="L10" s="1133" t="s">
        <v>1468</v>
      </c>
      <c r="M10" s="1133"/>
      <c r="N10" s="1133"/>
      <c r="O10" s="1133"/>
      <c r="P10" s="1133"/>
      <c r="Q10" s="1133"/>
      <c r="R10" s="1133"/>
      <c r="S10" s="1133"/>
      <c r="T10" s="1133"/>
      <c r="AB10" s="850"/>
      <c r="AC10" s="1136"/>
      <c r="AD10" s="850"/>
      <c r="AE10" s="850"/>
      <c r="AF10" s="850"/>
      <c r="AG10" s="850"/>
      <c r="AH10" s="850"/>
      <c r="AI10" s="850"/>
      <c r="AJ10" s="850"/>
      <c r="AK10" s="850"/>
      <c r="AL10" s="850" t="s">
        <v>1468</v>
      </c>
      <c r="AM10" s="850"/>
      <c r="AN10" s="850"/>
      <c r="AO10" s="850"/>
      <c r="AP10" s="850"/>
      <c r="AQ10" s="850"/>
      <c r="AR10" s="850"/>
      <c r="AS10" s="850"/>
      <c r="AT10" s="850"/>
      <c r="AU10" s="850"/>
      <c r="AV10" s="850"/>
      <c r="AW10" s="850"/>
      <c r="AX10" s="850"/>
      <c r="AY10" s="850"/>
      <c r="AZ10" s="850"/>
      <c r="BA10" s="850"/>
    </row>
    <row r="11" spans="1:53" ht="18.75" customHeight="1">
      <c r="B11" s="1133"/>
      <c r="C11" s="1134"/>
      <c r="D11" s="1133"/>
      <c r="E11" s="1133"/>
      <c r="F11" s="1133"/>
      <c r="G11" s="1133"/>
      <c r="H11" s="1133"/>
      <c r="I11" s="1133"/>
      <c r="J11" s="1133"/>
      <c r="K11" s="1133"/>
      <c r="L11" s="4466"/>
      <c r="M11" s="4467"/>
      <c r="N11" s="4467"/>
      <c r="O11" s="4467"/>
      <c r="P11" s="4467"/>
      <c r="Q11" s="4467"/>
      <c r="R11" s="4467"/>
      <c r="S11" s="4468"/>
      <c r="T11" s="1133"/>
      <c r="AB11" s="850"/>
      <c r="AC11" s="1136"/>
      <c r="AD11" s="850"/>
      <c r="AE11" s="850"/>
      <c r="AF11" s="850"/>
      <c r="AG11" s="850"/>
      <c r="AH11" s="850"/>
      <c r="AI11" s="850"/>
      <c r="AJ11" s="850"/>
      <c r="AK11" s="850"/>
      <c r="AL11" s="4460" t="s">
        <v>1469</v>
      </c>
      <c r="AM11" s="4461"/>
      <c r="AN11" s="4461"/>
      <c r="AO11" s="4461"/>
      <c r="AP11" s="4461"/>
      <c r="AQ11" s="4461"/>
      <c r="AR11" s="4461"/>
      <c r="AS11" s="4462"/>
      <c r="AT11" s="850"/>
      <c r="AU11" s="850"/>
      <c r="AV11" s="850"/>
      <c r="AW11" s="850"/>
      <c r="AX11" s="850"/>
      <c r="AY11" s="850"/>
      <c r="AZ11" s="850"/>
      <c r="BA11" s="850"/>
    </row>
    <row r="12" spans="1:53" ht="12.75" customHeight="1">
      <c r="B12" s="1133"/>
      <c r="C12" s="1134"/>
      <c r="D12" s="1133"/>
      <c r="E12" s="1133"/>
      <c r="F12" s="1133"/>
      <c r="G12" s="1133"/>
      <c r="H12" s="1133"/>
      <c r="I12" s="1133"/>
      <c r="J12" s="1133"/>
      <c r="K12" s="1133"/>
      <c r="L12" s="4469" t="s">
        <v>1470</v>
      </c>
      <c r="M12" s="4469"/>
      <c r="N12" s="4469"/>
      <c r="O12" s="4469"/>
      <c r="P12" s="4469"/>
      <c r="Q12" s="4469"/>
      <c r="R12" s="4469"/>
      <c r="S12" s="4469"/>
      <c r="T12" s="1133"/>
      <c r="AB12" s="850"/>
      <c r="AC12" s="1136"/>
      <c r="AD12" s="850"/>
      <c r="AE12" s="850"/>
      <c r="AF12" s="850"/>
      <c r="AG12" s="850"/>
      <c r="AH12" s="850"/>
      <c r="AI12" s="850"/>
      <c r="AJ12" s="850"/>
      <c r="AK12" s="850"/>
      <c r="AL12" s="4470" t="s">
        <v>1470</v>
      </c>
      <c r="AM12" s="4471"/>
      <c r="AN12" s="4471"/>
      <c r="AO12" s="4471"/>
      <c r="AP12" s="4471"/>
      <c r="AQ12" s="4471"/>
      <c r="AR12" s="4471"/>
      <c r="AS12" s="4471"/>
      <c r="AT12" s="850"/>
      <c r="AU12" s="850"/>
      <c r="AV12" s="850"/>
      <c r="AW12" s="850"/>
      <c r="AX12" s="850"/>
      <c r="AY12" s="850"/>
      <c r="AZ12" s="850"/>
      <c r="BA12" s="850"/>
    </row>
    <row r="13" spans="1:53" ht="18.75" customHeight="1">
      <c r="B13" s="1133"/>
      <c r="C13" s="1134"/>
      <c r="D13" s="1133"/>
      <c r="E13" s="1133"/>
      <c r="F13" s="1133"/>
      <c r="G13" s="1133"/>
      <c r="H13" s="1133"/>
      <c r="I13" s="1133"/>
      <c r="J13" s="1133"/>
      <c r="K13" s="1133"/>
      <c r="L13" s="4466"/>
      <c r="M13" s="4467"/>
      <c r="N13" s="4467"/>
      <c r="O13" s="4467"/>
      <c r="P13" s="4467"/>
      <c r="Q13" s="4467"/>
      <c r="R13" s="4467"/>
      <c r="S13" s="4468"/>
      <c r="T13" s="1133"/>
      <c r="AB13" s="850"/>
      <c r="AC13" s="1136"/>
      <c r="AD13" s="850"/>
      <c r="AE13" s="850"/>
      <c r="AF13" s="850"/>
      <c r="AG13" s="850"/>
      <c r="AH13" s="850"/>
      <c r="AI13" s="850"/>
      <c r="AJ13" s="850"/>
      <c r="AK13" s="850"/>
      <c r="AL13" s="4472" t="s">
        <v>1471</v>
      </c>
      <c r="AM13" s="4473"/>
      <c r="AN13" s="4473"/>
      <c r="AO13" s="4473"/>
      <c r="AP13" s="4473"/>
      <c r="AQ13" s="4473"/>
      <c r="AR13" s="4473"/>
      <c r="AS13" s="4474"/>
      <c r="AT13" s="850"/>
      <c r="AU13" s="850"/>
      <c r="AV13" s="850"/>
      <c r="AW13" s="850"/>
      <c r="AX13" s="850"/>
      <c r="AY13" s="850"/>
      <c r="AZ13" s="850"/>
      <c r="BA13" s="850"/>
    </row>
    <row r="14" spans="1:53" ht="21.75" customHeight="1">
      <c r="B14" s="1133"/>
      <c r="C14" s="1134"/>
      <c r="D14" s="1133"/>
      <c r="E14" s="1133"/>
      <c r="F14" s="1133"/>
      <c r="G14" s="1133"/>
      <c r="H14" s="1133"/>
      <c r="I14" s="1133"/>
      <c r="J14" s="1133"/>
      <c r="K14" s="1133"/>
      <c r="L14" s="1133"/>
      <c r="M14" s="1133"/>
      <c r="N14" s="1133"/>
      <c r="O14" s="1133"/>
      <c r="P14" s="1133"/>
      <c r="Q14" s="1133"/>
      <c r="R14" s="1133"/>
      <c r="S14" s="1133"/>
      <c r="T14" s="1133"/>
      <c r="AB14" s="850"/>
      <c r="AC14" s="1136"/>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row>
    <row r="15" spans="1:53" ht="21.75" customHeight="1">
      <c r="B15" s="1133"/>
      <c r="C15" s="1134"/>
      <c r="D15" s="1133"/>
      <c r="E15" s="1133"/>
      <c r="F15" s="1133"/>
      <c r="G15" s="1133"/>
      <c r="H15" s="1133"/>
      <c r="I15" s="1133"/>
      <c r="J15" s="1133"/>
      <c r="K15" s="1133"/>
      <c r="L15" s="1133"/>
      <c r="M15" s="1133"/>
      <c r="N15" s="1133"/>
      <c r="O15" s="1133"/>
      <c r="P15" s="1133"/>
      <c r="Q15" s="1133"/>
      <c r="R15" s="1133"/>
      <c r="S15" s="1133"/>
      <c r="T15" s="1133"/>
      <c r="AB15" s="850"/>
      <c r="AC15" s="1136"/>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row>
    <row r="16" spans="1:53" ht="25.5" customHeight="1">
      <c r="B16" s="4463" t="s">
        <v>1472</v>
      </c>
      <c r="C16" s="4463"/>
      <c r="D16" s="4463"/>
      <c r="E16" s="4463"/>
      <c r="F16" s="4463"/>
      <c r="G16" s="4463"/>
      <c r="H16" s="4463"/>
      <c r="I16" s="4463"/>
      <c r="J16" s="4463"/>
      <c r="K16" s="4463"/>
      <c r="L16" s="4463"/>
      <c r="M16" s="4463"/>
      <c r="N16" s="4463"/>
      <c r="O16" s="4463"/>
      <c r="P16" s="4463"/>
      <c r="Q16" s="4463"/>
      <c r="R16" s="4463"/>
      <c r="S16" s="4463"/>
      <c r="T16" s="4463"/>
      <c r="AB16" s="4464" t="s">
        <v>1472</v>
      </c>
      <c r="AC16" s="4465"/>
      <c r="AD16" s="4465"/>
      <c r="AE16" s="4465"/>
      <c r="AF16" s="4465"/>
      <c r="AG16" s="4465"/>
      <c r="AH16" s="4465"/>
      <c r="AI16" s="4465"/>
      <c r="AJ16" s="4465"/>
      <c r="AK16" s="4465"/>
      <c r="AL16" s="4465"/>
      <c r="AM16" s="4465"/>
      <c r="AN16" s="4465"/>
      <c r="AO16" s="4465"/>
      <c r="AP16" s="4465"/>
      <c r="AQ16" s="4465"/>
      <c r="AR16" s="4465"/>
      <c r="AS16" s="4465"/>
      <c r="AT16" s="4465"/>
      <c r="AU16" s="850"/>
      <c r="AV16" s="850"/>
      <c r="AW16" s="850"/>
      <c r="AX16" s="850"/>
      <c r="AY16" s="850"/>
      <c r="AZ16" s="850"/>
      <c r="BA16" s="850"/>
    </row>
    <row r="17" spans="2:53" ht="30.75" customHeight="1">
      <c r="B17" s="1133"/>
      <c r="C17" s="1134"/>
      <c r="D17" s="1133"/>
      <c r="E17" s="1133"/>
      <c r="F17" s="1133"/>
      <c r="G17" s="1133"/>
      <c r="H17" s="1133"/>
      <c r="I17" s="1133"/>
      <c r="J17" s="1133"/>
      <c r="K17" s="1133"/>
      <c r="L17" s="1133"/>
      <c r="M17" s="1133"/>
      <c r="N17" s="1133"/>
      <c r="O17" s="1133"/>
      <c r="P17" s="1133"/>
      <c r="Q17" s="1133"/>
      <c r="R17" s="1133"/>
      <c r="S17" s="1133"/>
      <c r="T17" s="1133"/>
      <c r="AB17" s="850"/>
      <c r="AC17" s="1136"/>
      <c r="AD17" s="850"/>
      <c r="AE17" s="850"/>
      <c r="AF17" s="850"/>
      <c r="AG17" s="850"/>
      <c r="AH17" s="850"/>
      <c r="AI17" s="850"/>
      <c r="AJ17" s="850"/>
      <c r="AK17" s="850"/>
      <c r="AL17" s="850"/>
      <c r="AM17" s="850"/>
      <c r="AN17" s="850"/>
      <c r="AO17" s="850"/>
      <c r="AP17" s="850"/>
      <c r="AQ17" s="850"/>
      <c r="AR17" s="850"/>
      <c r="AS17" s="850"/>
      <c r="AT17" s="850"/>
      <c r="AU17" s="850"/>
      <c r="AV17" s="850"/>
      <c r="AW17" s="850"/>
      <c r="AX17" s="850"/>
      <c r="AY17" s="850"/>
      <c r="AZ17" s="850"/>
      <c r="BA17" s="850"/>
    </row>
    <row r="18" spans="2:53" ht="30.75" customHeight="1">
      <c r="B18" s="1133"/>
      <c r="C18" s="1134"/>
      <c r="D18" s="1133"/>
      <c r="E18" s="1133"/>
      <c r="F18" s="1133"/>
      <c r="G18" s="1133"/>
      <c r="H18" s="1133"/>
      <c r="I18" s="1133"/>
      <c r="J18" s="1133"/>
      <c r="K18" s="1133"/>
      <c r="L18" s="1133"/>
      <c r="M18" s="1133"/>
      <c r="N18" s="1133"/>
      <c r="O18" s="1133"/>
      <c r="P18" s="1133"/>
      <c r="Q18" s="1133"/>
      <c r="R18" s="1133"/>
      <c r="S18" s="1133"/>
      <c r="T18" s="1133"/>
      <c r="AB18" s="850"/>
      <c r="AC18" s="1136"/>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row>
    <row r="19" spans="2:53" ht="24" customHeight="1">
      <c r="B19" s="1133" t="s">
        <v>1473</v>
      </c>
      <c r="C19" s="1134" t="s">
        <v>1474</v>
      </c>
      <c r="D19" s="4454"/>
      <c r="E19" s="4455"/>
      <c r="F19" s="4455"/>
      <c r="G19" s="4455"/>
      <c r="H19" s="4455"/>
      <c r="I19" s="4455"/>
      <c r="J19" s="4455"/>
      <c r="K19" s="4455"/>
      <c r="L19" s="4455"/>
      <c r="M19" s="4455"/>
      <c r="N19" s="4455"/>
      <c r="O19" s="4455"/>
      <c r="P19" s="4455"/>
      <c r="Q19" s="4455"/>
      <c r="R19" s="4455"/>
      <c r="S19" s="4456"/>
      <c r="T19" s="1137"/>
      <c r="AB19" s="850" t="s">
        <v>1473</v>
      </c>
      <c r="AC19" s="1136" t="s">
        <v>1474</v>
      </c>
      <c r="AD19" s="4460" t="s">
        <v>1469</v>
      </c>
      <c r="AE19" s="4461"/>
      <c r="AF19" s="4461"/>
      <c r="AG19" s="4461"/>
      <c r="AH19" s="4461"/>
      <c r="AI19" s="4461"/>
      <c r="AJ19" s="4461"/>
      <c r="AK19" s="4461"/>
      <c r="AL19" s="4461"/>
      <c r="AM19" s="4461"/>
      <c r="AN19" s="4461"/>
      <c r="AO19" s="4461"/>
      <c r="AP19" s="4461"/>
      <c r="AQ19" s="4461"/>
      <c r="AR19" s="4461"/>
      <c r="AS19" s="4461"/>
      <c r="AT19" s="4462"/>
      <c r="AU19" s="850"/>
      <c r="AV19" s="850"/>
      <c r="AW19" s="850"/>
      <c r="AX19" s="850"/>
      <c r="AY19" s="850"/>
      <c r="AZ19" s="850"/>
      <c r="BA19" s="850"/>
    </row>
    <row r="20" spans="2:53" ht="24" customHeight="1">
      <c r="B20" s="1133"/>
      <c r="C20" s="1134"/>
      <c r="D20" s="1133"/>
      <c r="E20" s="1133"/>
      <c r="F20" s="1133"/>
      <c r="G20" s="1133"/>
      <c r="H20" s="1133"/>
      <c r="I20" s="1133"/>
      <c r="J20" s="1133"/>
      <c r="K20" s="1133"/>
      <c r="L20" s="1133"/>
      <c r="M20" s="1133"/>
      <c r="N20" s="1133"/>
      <c r="O20" s="1133"/>
      <c r="P20" s="1133"/>
      <c r="Q20" s="1133"/>
      <c r="R20" s="1133"/>
      <c r="S20" s="1133"/>
      <c r="T20" s="1133"/>
      <c r="AB20" s="850"/>
      <c r="AC20" s="1136"/>
      <c r="AD20" s="850"/>
      <c r="AE20" s="850"/>
      <c r="AF20" s="850"/>
      <c r="AG20" s="850"/>
      <c r="AH20" s="850"/>
      <c r="AI20" s="850"/>
      <c r="AJ20" s="850"/>
      <c r="AK20" s="850"/>
      <c r="AL20" s="850"/>
      <c r="AM20" s="850"/>
      <c r="AN20" s="850"/>
      <c r="AO20" s="850"/>
      <c r="AP20" s="850"/>
      <c r="AQ20" s="850"/>
      <c r="AR20" s="850"/>
      <c r="AS20" s="850"/>
      <c r="AT20" s="850"/>
      <c r="AU20" s="850"/>
      <c r="AV20" s="850"/>
      <c r="AW20" s="850"/>
      <c r="AX20" s="850"/>
      <c r="AY20" s="850"/>
      <c r="AZ20" s="850"/>
      <c r="BA20" s="850"/>
    </row>
    <row r="21" spans="2:53" ht="24" customHeight="1">
      <c r="B21" s="1133"/>
      <c r="C21" s="1134"/>
      <c r="D21" s="4454"/>
      <c r="E21" s="4455"/>
      <c r="F21" s="4455"/>
      <c r="G21" s="4455"/>
      <c r="H21" s="4455"/>
      <c r="I21" s="4455"/>
      <c r="J21" s="4455"/>
      <c r="K21" s="4455"/>
      <c r="L21" s="4455"/>
      <c r="M21" s="4455"/>
      <c r="N21" s="4455"/>
      <c r="O21" s="4455"/>
      <c r="P21" s="4455"/>
      <c r="Q21" s="4455"/>
      <c r="R21" s="4455"/>
      <c r="S21" s="4456"/>
      <c r="T21" s="1137"/>
      <c r="AB21" s="850"/>
      <c r="AC21" s="1136"/>
      <c r="AD21" s="4460" t="s">
        <v>1475</v>
      </c>
      <c r="AE21" s="4461"/>
      <c r="AF21" s="4461"/>
      <c r="AG21" s="4461"/>
      <c r="AH21" s="4461"/>
      <c r="AI21" s="4461"/>
      <c r="AJ21" s="4461"/>
      <c r="AK21" s="4461"/>
      <c r="AL21" s="4461"/>
      <c r="AM21" s="4461"/>
      <c r="AN21" s="4461"/>
      <c r="AO21" s="4461"/>
      <c r="AP21" s="4461"/>
      <c r="AQ21" s="4461"/>
      <c r="AR21" s="4461"/>
      <c r="AS21" s="4461"/>
      <c r="AT21" s="4462"/>
      <c r="AU21" s="850"/>
      <c r="AV21" s="850"/>
      <c r="AW21" s="850"/>
      <c r="AX21" s="850"/>
      <c r="AY21" s="850"/>
      <c r="AZ21" s="850"/>
      <c r="BA21" s="850"/>
    </row>
    <row r="22" spans="2:53" ht="24" customHeight="1">
      <c r="B22" s="1133"/>
      <c r="C22" s="1134"/>
      <c r="D22" s="1133"/>
      <c r="E22" s="1133"/>
      <c r="F22" s="1133"/>
      <c r="G22" s="1133"/>
      <c r="H22" s="1133"/>
      <c r="I22" s="1133"/>
      <c r="J22" s="1133"/>
      <c r="K22" s="1133"/>
      <c r="L22" s="1133"/>
      <c r="M22" s="1133"/>
      <c r="N22" s="1133"/>
      <c r="O22" s="1133"/>
      <c r="P22" s="1133"/>
      <c r="Q22" s="1133"/>
      <c r="R22" s="1133"/>
      <c r="S22" s="1133"/>
      <c r="T22" s="1133"/>
      <c r="AB22" s="850"/>
      <c r="AC22" s="1136"/>
      <c r="AD22" s="850"/>
      <c r="AE22" s="850"/>
      <c r="AF22" s="850"/>
      <c r="AG22" s="850"/>
      <c r="AH22" s="850"/>
      <c r="AI22" s="850"/>
      <c r="AJ22" s="850"/>
      <c r="AK22" s="850"/>
      <c r="AL22" s="850"/>
      <c r="AM22" s="850"/>
      <c r="AN22" s="850"/>
      <c r="AO22" s="850"/>
      <c r="AP22" s="850"/>
      <c r="AQ22" s="850"/>
      <c r="AR22" s="850"/>
      <c r="AS22" s="850"/>
      <c r="AT22" s="850"/>
      <c r="AU22" s="850"/>
      <c r="AV22" s="850"/>
      <c r="AW22" s="850"/>
      <c r="AX22" s="850"/>
      <c r="AY22" s="850"/>
      <c r="AZ22" s="850"/>
      <c r="BA22" s="850"/>
    </row>
    <row r="23" spans="2:53" ht="24" customHeight="1">
      <c r="B23" s="1133" t="s">
        <v>1476</v>
      </c>
      <c r="C23" s="1134" t="s">
        <v>1474</v>
      </c>
      <c r="D23" s="4454"/>
      <c r="E23" s="4455"/>
      <c r="F23" s="4455"/>
      <c r="G23" s="4455"/>
      <c r="H23" s="4455"/>
      <c r="I23" s="4455"/>
      <c r="J23" s="4455"/>
      <c r="K23" s="4455"/>
      <c r="L23" s="4455"/>
      <c r="M23" s="4455"/>
      <c r="N23" s="4455"/>
      <c r="O23" s="4455"/>
      <c r="P23" s="4455"/>
      <c r="Q23" s="4455"/>
      <c r="R23" s="4455"/>
      <c r="S23" s="4456"/>
      <c r="T23" s="1137"/>
      <c r="AB23" s="850" t="s">
        <v>1476</v>
      </c>
      <c r="AC23" s="1136" t="s">
        <v>1474</v>
      </c>
      <c r="AD23" s="4460" t="s">
        <v>1477</v>
      </c>
      <c r="AE23" s="4461"/>
      <c r="AF23" s="4461"/>
      <c r="AG23" s="4461"/>
      <c r="AH23" s="4461"/>
      <c r="AI23" s="4461"/>
      <c r="AJ23" s="4461"/>
      <c r="AK23" s="4461"/>
      <c r="AL23" s="4461"/>
      <c r="AM23" s="4461"/>
      <c r="AN23" s="4461"/>
      <c r="AO23" s="4461"/>
      <c r="AP23" s="4461"/>
      <c r="AQ23" s="4461"/>
      <c r="AR23" s="4461"/>
      <c r="AS23" s="4461"/>
      <c r="AT23" s="4462"/>
      <c r="AU23" s="850"/>
      <c r="AV23" s="850"/>
      <c r="AW23" s="850"/>
      <c r="AX23" s="850"/>
      <c r="AY23" s="850"/>
      <c r="AZ23" s="850"/>
      <c r="BA23" s="850"/>
    </row>
    <row r="24" spans="2:53" ht="24" customHeight="1">
      <c r="B24" s="1133"/>
      <c r="C24" s="1134"/>
      <c r="D24" s="1133"/>
      <c r="E24" s="1133"/>
      <c r="F24" s="1133"/>
      <c r="G24" s="1133"/>
      <c r="H24" s="1133"/>
      <c r="I24" s="1133"/>
      <c r="J24" s="1133"/>
      <c r="K24" s="1133"/>
      <c r="L24" s="1133"/>
      <c r="M24" s="1133"/>
      <c r="N24" s="1133"/>
      <c r="O24" s="1133"/>
      <c r="P24" s="1133"/>
      <c r="Q24" s="1133"/>
      <c r="R24" s="1133"/>
      <c r="S24" s="1133"/>
      <c r="T24" s="1133"/>
      <c r="AB24" s="850"/>
      <c r="AC24" s="1136"/>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row>
    <row r="25" spans="2:53" ht="24" customHeight="1">
      <c r="B25" s="1133" t="s">
        <v>1478</v>
      </c>
      <c r="C25" s="1134" t="s">
        <v>1474</v>
      </c>
      <c r="D25" s="4454"/>
      <c r="E25" s="4455"/>
      <c r="F25" s="4455"/>
      <c r="G25" s="4455"/>
      <c r="H25" s="4455"/>
      <c r="I25" s="4455"/>
      <c r="J25" s="4455"/>
      <c r="K25" s="4455"/>
      <c r="L25" s="4455"/>
      <c r="M25" s="4455"/>
      <c r="N25" s="4455"/>
      <c r="O25" s="4455"/>
      <c r="P25" s="4455"/>
      <c r="Q25" s="4455"/>
      <c r="R25" s="4455"/>
      <c r="S25" s="4456"/>
      <c r="T25" s="1137"/>
      <c r="AB25" s="850" t="s">
        <v>1478</v>
      </c>
      <c r="AC25" s="1136" t="s">
        <v>1474</v>
      </c>
      <c r="AD25" s="4460" t="s">
        <v>1464</v>
      </c>
      <c r="AE25" s="4461"/>
      <c r="AF25" s="4461"/>
      <c r="AG25" s="4461"/>
      <c r="AH25" s="4461"/>
      <c r="AI25" s="4461"/>
      <c r="AJ25" s="4461"/>
      <c r="AK25" s="4461"/>
      <c r="AL25" s="4461"/>
      <c r="AM25" s="4461"/>
      <c r="AN25" s="4461"/>
      <c r="AO25" s="4461"/>
      <c r="AP25" s="4461"/>
      <c r="AQ25" s="4461"/>
      <c r="AR25" s="4461"/>
      <c r="AS25" s="4461"/>
      <c r="AT25" s="4462"/>
      <c r="AU25" s="850"/>
      <c r="AV25" s="850"/>
      <c r="AW25" s="850"/>
      <c r="AX25" s="850"/>
      <c r="AY25" s="850"/>
      <c r="AZ25" s="850"/>
      <c r="BA25" s="850"/>
    </row>
    <row r="26" spans="2:53" ht="24" customHeight="1">
      <c r="B26" s="1133"/>
      <c r="C26" s="1134"/>
      <c r="D26" s="1133"/>
      <c r="E26" s="1133"/>
      <c r="F26" s="1133"/>
      <c r="G26" s="1133"/>
      <c r="H26" s="1133"/>
      <c r="I26" s="1133"/>
      <c r="J26" s="1133"/>
      <c r="K26" s="1133"/>
      <c r="L26" s="1133"/>
      <c r="M26" s="1133"/>
      <c r="N26" s="1133"/>
      <c r="O26" s="1133"/>
      <c r="P26" s="1133"/>
      <c r="Q26" s="1133"/>
      <c r="R26" s="1133"/>
      <c r="S26" s="1133"/>
      <c r="T26" s="1133"/>
      <c r="AB26" s="850"/>
      <c r="AC26" s="1136"/>
      <c r="AD26" s="850"/>
      <c r="AE26" s="850"/>
      <c r="AF26" s="850"/>
      <c r="AG26" s="850"/>
      <c r="AH26" s="850"/>
      <c r="AI26" s="850"/>
      <c r="AJ26" s="850"/>
      <c r="AK26" s="850"/>
      <c r="AL26" s="850"/>
      <c r="AM26" s="850"/>
      <c r="AN26" s="850"/>
      <c r="AO26" s="850"/>
      <c r="AP26" s="850"/>
      <c r="AQ26" s="850"/>
      <c r="AR26" s="850"/>
      <c r="AS26" s="850"/>
      <c r="AT26" s="850"/>
      <c r="AU26" s="850"/>
      <c r="AV26" s="850"/>
      <c r="AW26" s="850"/>
      <c r="AX26" s="850"/>
      <c r="AY26" s="850"/>
      <c r="AZ26" s="850"/>
      <c r="BA26" s="850"/>
    </row>
    <row r="27" spans="2:53" ht="24" customHeight="1">
      <c r="B27" s="1133"/>
      <c r="C27" s="1134"/>
      <c r="D27" s="4454"/>
      <c r="E27" s="4455"/>
      <c r="F27" s="4455"/>
      <c r="G27" s="4455"/>
      <c r="H27" s="4455"/>
      <c r="I27" s="4455"/>
      <c r="J27" s="4455"/>
      <c r="K27" s="4455"/>
      <c r="L27" s="4455"/>
      <c r="M27" s="4455"/>
      <c r="N27" s="4455"/>
      <c r="O27" s="4455"/>
      <c r="P27" s="4455"/>
      <c r="Q27" s="4455"/>
      <c r="R27" s="4455"/>
      <c r="S27" s="4456"/>
      <c r="T27" s="1137"/>
      <c r="AB27" s="850"/>
      <c r="AC27" s="1136"/>
      <c r="AD27" s="4460" t="s">
        <v>1479</v>
      </c>
      <c r="AE27" s="4461"/>
      <c r="AF27" s="4461"/>
      <c r="AG27" s="4461"/>
      <c r="AH27" s="4461"/>
      <c r="AI27" s="4461"/>
      <c r="AJ27" s="4461"/>
      <c r="AK27" s="4461"/>
      <c r="AL27" s="4461"/>
      <c r="AM27" s="4461"/>
      <c r="AN27" s="4461"/>
      <c r="AO27" s="4461"/>
      <c r="AP27" s="4461"/>
      <c r="AQ27" s="4461"/>
      <c r="AR27" s="4461"/>
      <c r="AS27" s="4461"/>
      <c r="AT27" s="4462"/>
      <c r="AU27" s="850"/>
      <c r="AV27" s="850"/>
      <c r="AW27" s="850"/>
      <c r="AX27" s="850"/>
      <c r="AY27" s="850"/>
      <c r="AZ27" s="850"/>
      <c r="BA27" s="850"/>
    </row>
    <row r="28" spans="2:53" ht="24" customHeight="1">
      <c r="B28" s="1133"/>
      <c r="C28" s="1134"/>
      <c r="D28" s="1133"/>
      <c r="E28" s="1133"/>
      <c r="F28" s="1133"/>
      <c r="G28" s="1133"/>
      <c r="H28" s="1133"/>
      <c r="I28" s="1133"/>
      <c r="J28" s="1133"/>
      <c r="K28" s="1133"/>
      <c r="L28" s="1133"/>
      <c r="M28" s="1133"/>
      <c r="N28" s="1133"/>
      <c r="O28" s="1133"/>
      <c r="P28" s="1133"/>
      <c r="Q28" s="1133"/>
      <c r="R28" s="1133"/>
      <c r="S28" s="1133"/>
      <c r="T28" s="1133"/>
      <c r="AB28" s="850"/>
      <c r="AC28" s="1136"/>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row>
    <row r="29" spans="2:53" ht="24" customHeight="1">
      <c r="B29" s="1133" t="s">
        <v>1480</v>
      </c>
      <c r="C29" s="1134" t="s">
        <v>1474</v>
      </c>
      <c r="D29" s="4454"/>
      <c r="E29" s="4455"/>
      <c r="F29" s="4455"/>
      <c r="G29" s="4456"/>
      <c r="H29" s="1133"/>
      <c r="I29" s="4454"/>
      <c r="J29" s="4455"/>
      <c r="K29" s="4456"/>
      <c r="L29" s="1133"/>
      <c r="M29" s="1138"/>
      <c r="N29" s="1133" t="s">
        <v>1481</v>
      </c>
      <c r="O29" s="4457"/>
      <c r="P29" s="4458"/>
      <c r="Q29" s="4458"/>
      <c r="R29" s="4459"/>
      <c r="S29" s="1133"/>
      <c r="T29" s="1133"/>
      <c r="V29" s="1135" t="s">
        <v>1482</v>
      </c>
      <c r="X29" s="1135" t="s">
        <v>1483</v>
      </c>
      <c r="Z29" s="1135" t="s">
        <v>1484</v>
      </c>
      <c r="AB29" s="850" t="s">
        <v>1480</v>
      </c>
      <c r="AC29" s="1136" t="s">
        <v>1474</v>
      </c>
      <c r="AD29" s="4451" t="s">
        <v>1482</v>
      </c>
      <c r="AE29" s="4452"/>
      <c r="AF29" s="4452"/>
      <c r="AG29" s="4453"/>
      <c r="AH29" s="850"/>
      <c r="AI29" s="4451" t="s">
        <v>1483</v>
      </c>
      <c r="AJ29" s="4452"/>
      <c r="AK29" s="4453"/>
      <c r="AL29" s="850"/>
      <c r="AM29" s="1139" t="s">
        <v>1485</v>
      </c>
      <c r="AN29" s="850" t="s">
        <v>1481</v>
      </c>
      <c r="AO29" s="4451" t="s">
        <v>1484</v>
      </c>
      <c r="AP29" s="4452"/>
      <c r="AQ29" s="4452"/>
      <c r="AR29" s="4453"/>
      <c r="AS29" s="850"/>
      <c r="AT29" s="850"/>
      <c r="AU29" s="850"/>
      <c r="AV29" s="850" t="s">
        <v>1482</v>
      </c>
      <c r="AW29" s="850"/>
      <c r="AX29" s="850" t="s">
        <v>1483</v>
      </c>
      <c r="AY29" s="850"/>
      <c r="AZ29" s="850" t="s">
        <v>1484</v>
      </c>
      <c r="BA29" s="850"/>
    </row>
    <row r="30" spans="2:53" ht="24" customHeight="1">
      <c r="B30" s="1133"/>
      <c r="C30" s="1134"/>
      <c r="D30" s="1133"/>
      <c r="E30" s="1133"/>
      <c r="F30" s="1133"/>
      <c r="G30" s="1133"/>
      <c r="H30" s="1133"/>
      <c r="I30" s="1133"/>
      <c r="J30" s="1133"/>
      <c r="K30" s="1133"/>
      <c r="L30" s="1133"/>
      <c r="M30" s="1133"/>
      <c r="N30" s="1133"/>
      <c r="O30" s="1133"/>
      <c r="P30" s="1133"/>
      <c r="Q30" s="1133"/>
      <c r="R30" s="1133"/>
      <c r="S30" s="1133"/>
      <c r="T30" s="1133"/>
      <c r="V30" s="1135" t="s">
        <v>1486</v>
      </c>
      <c r="X30" s="1135" t="s">
        <v>1487</v>
      </c>
      <c r="Z30" s="1135" t="s">
        <v>1488</v>
      </c>
      <c r="AB30" s="850"/>
      <c r="AC30" s="1136"/>
      <c r="AD30" s="850"/>
      <c r="AE30" s="850"/>
      <c r="AF30" s="850"/>
      <c r="AG30" s="850"/>
      <c r="AH30" s="850"/>
      <c r="AI30" s="850"/>
      <c r="AJ30" s="850"/>
      <c r="AK30" s="850"/>
      <c r="AL30" s="850"/>
      <c r="AM30" s="850"/>
      <c r="AN30" s="850"/>
      <c r="AO30" s="850"/>
      <c r="AP30" s="850"/>
      <c r="AQ30" s="850"/>
      <c r="AR30" s="850"/>
      <c r="AS30" s="850"/>
      <c r="AT30" s="850"/>
      <c r="AU30" s="850"/>
      <c r="AV30" s="850" t="s">
        <v>1486</v>
      </c>
      <c r="AW30" s="850"/>
      <c r="AX30" s="850" t="s">
        <v>1487</v>
      </c>
      <c r="AY30" s="850"/>
      <c r="AZ30" s="850" t="s">
        <v>1488</v>
      </c>
      <c r="BA30" s="850"/>
    </row>
    <row r="31" spans="2:53" ht="24" customHeight="1">
      <c r="B31" s="1133"/>
      <c r="C31" s="1134"/>
      <c r="D31" s="4454"/>
      <c r="E31" s="4455"/>
      <c r="F31" s="4455"/>
      <c r="G31" s="4456"/>
      <c r="H31" s="1133"/>
      <c r="I31" s="4454"/>
      <c r="J31" s="4455"/>
      <c r="K31" s="4456"/>
      <c r="L31" s="1133"/>
      <c r="M31" s="1138"/>
      <c r="N31" s="1133" t="s">
        <v>1481</v>
      </c>
      <c r="O31" s="4457"/>
      <c r="P31" s="4458"/>
      <c r="Q31" s="4458"/>
      <c r="R31" s="4459"/>
      <c r="S31" s="1133"/>
      <c r="T31" s="1133"/>
      <c r="X31" s="1135" t="s">
        <v>1489</v>
      </c>
      <c r="Z31" s="1135" t="s">
        <v>1490</v>
      </c>
      <c r="AB31" s="850"/>
      <c r="AC31" s="1136"/>
      <c r="AD31" s="4451" t="s">
        <v>1486</v>
      </c>
      <c r="AE31" s="4452"/>
      <c r="AF31" s="4452"/>
      <c r="AG31" s="4453"/>
      <c r="AH31" s="850"/>
      <c r="AI31" s="4451" t="s">
        <v>1483</v>
      </c>
      <c r="AJ31" s="4452"/>
      <c r="AK31" s="4453"/>
      <c r="AL31" s="850"/>
      <c r="AM31" s="1139" t="s">
        <v>1491</v>
      </c>
      <c r="AN31" s="850" t="s">
        <v>1481</v>
      </c>
      <c r="AO31" s="4451" t="s">
        <v>1484</v>
      </c>
      <c r="AP31" s="4452"/>
      <c r="AQ31" s="4452"/>
      <c r="AR31" s="4453"/>
      <c r="AS31" s="850"/>
      <c r="AT31" s="850"/>
      <c r="AU31" s="850"/>
      <c r="AV31" s="850"/>
      <c r="AW31" s="850"/>
      <c r="AX31" s="850" t="s">
        <v>1489</v>
      </c>
      <c r="AY31" s="850"/>
      <c r="AZ31" s="850" t="s">
        <v>1490</v>
      </c>
      <c r="BA31" s="850"/>
    </row>
    <row r="32" spans="2:53" ht="24" customHeight="1">
      <c r="B32" s="1133"/>
      <c r="C32" s="1134"/>
      <c r="D32" s="1133"/>
      <c r="E32" s="1133"/>
      <c r="F32" s="1133"/>
      <c r="G32" s="1133"/>
      <c r="H32" s="1133"/>
      <c r="I32" s="1133"/>
      <c r="J32" s="1133"/>
      <c r="K32" s="1133"/>
      <c r="L32" s="1133"/>
      <c r="M32" s="1133"/>
      <c r="N32" s="1133"/>
      <c r="O32" s="1133"/>
      <c r="P32" s="1133"/>
      <c r="Q32" s="1133"/>
      <c r="R32" s="1133"/>
      <c r="S32" s="1133"/>
      <c r="T32" s="1133"/>
      <c r="X32" s="1135" t="s">
        <v>1492</v>
      </c>
      <c r="AB32" s="850"/>
      <c r="AC32" s="1136"/>
      <c r="AD32" s="850"/>
      <c r="AE32" s="850"/>
      <c r="AF32" s="850"/>
      <c r="AG32" s="850"/>
      <c r="AH32" s="850"/>
      <c r="AI32" s="850"/>
      <c r="AJ32" s="850"/>
      <c r="AK32" s="850"/>
      <c r="AL32" s="850"/>
      <c r="AM32" s="850"/>
      <c r="AN32" s="850"/>
      <c r="AO32" s="850"/>
      <c r="AP32" s="850"/>
      <c r="AQ32" s="850"/>
      <c r="AR32" s="850"/>
      <c r="AS32" s="850"/>
      <c r="AT32" s="850"/>
      <c r="AU32" s="850"/>
      <c r="AV32" s="850"/>
      <c r="AW32" s="850"/>
      <c r="AX32" s="850" t="s">
        <v>1492</v>
      </c>
      <c r="AY32" s="850"/>
      <c r="AZ32" s="850"/>
      <c r="BA32" s="850"/>
    </row>
    <row r="33" spans="2:53" ht="24" customHeight="1">
      <c r="B33" s="1133" t="s">
        <v>1493</v>
      </c>
      <c r="C33" s="1134" t="s">
        <v>1474</v>
      </c>
      <c r="D33" s="1133" t="s">
        <v>1458</v>
      </c>
      <c r="E33" s="1140"/>
      <c r="F33" s="1133" t="s">
        <v>1459</v>
      </c>
      <c r="G33" s="1140"/>
      <c r="H33" s="1133" t="s">
        <v>1460</v>
      </c>
      <c r="I33" s="1140"/>
      <c r="J33" s="1133" t="s">
        <v>1461</v>
      </c>
      <c r="K33" s="1133"/>
      <c r="L33" s="1133"/>
      <c r="M33" s="1133"/>
      <c r="N33" s="1133"/>
      <c r="O33" s="1133"/>
      <c r="P33" s="1133"/>
      <c r="Q33" s="1133"/>
      <c r="R33" s="1133"/>
      <c r="S33" s="1133"/>
      <c r="T33" s="1133"/>
      <c r="X33" s="1135" t="s">
        <v>1494</v>
      </c>
      <c r="AB33" s="850" t="s">
        <v>1493</v>
      </c>
      <c r="AC33" s="1136" t="s">
        <v>1474</v>
      </c>
      <c r="AD33" s="850" t="s">
        <v>1458</v>
      </c>
      <c r="AE33" s="1141" t="s">
        <v>1462</v>
      </c>
      <c r="AF33" s="850" t="s">
        <v>1459</v>
      </c>
      <c r="AG33" s="1141" t="s">
        <v>1462</v>
      </c>
      <c r="AH33" s="850" t="s">
        <v>1460</v>
      </c>
      <c r="AI33" s="1141" t="s">
        <v>1462</v>
      </c>
      <c r="AJ33" s="850" t="s">
        <v>1461</v>
      </c>
      <c r="AK33" s="850"/>
      <c r="AL33" s="850"/>
      <c r="AM33" s="850"/>
      <c r="AN33" s="850"/>
      <c r="AO33" s="850"/>
      <c r="AP33" s="850"/>
      <c r="AQ33" s="850"/>
      <c r="AR33" s="850"/>
      <c r="AS33" s="850"/>
      <c r="AT33" s="850"/>
      <c r="AU33" s="850"/>
      <c r="AV33" s="850"/>
      <c r="AW33" s="850"/>
      <c r="AX33" s="850" t="s">
        <v>1494</v>
      </c>
      <c r="AY33" s="850"/>
      <c r="AZ33" s="850"/>
      <c r="BA33" s="850"/>
    </row>
    <row r="34" spans="2:53" ht="24" customHeight="1">
      <c r="B34" s="1133"/>
      <c r="C34" s="1134"/>
      <c r="D34" s="1133"/>
      <c r="E34" s="1133"/>
      <c r="F34" s="1133"/>
      <c r="G34" s="1133"/>
      <c r="H34" s="1133"/>
      <c r="I34" s="1133"/>
      <c r="J34" s="1133"/>
      <c r="K34" s="1133"/>
      <c r="L34" s="1133"/>
      <c r="M34" s="1133"/>
      <c r="N34" s="1133"/>
      <c r="O34" s="1133"/>
      <c r="P34" s="1133"/>
      <c r="Q34" s="1133"/>
      <c r="R34" s="1133"/>
      <c r="S34" s="1133"/>
      <c r="T34" s="1133"/>
      <c r="AB34" s="850"/>
      <c r="AC34" s="1136"/>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row>
    <row r="35" spans="2:53" ht="24" customHeight="1">
      <c r="B35" s="1133"/>
      <c r="C35" s="1134"/>
      <c r="D35" s="1133"/>
      <c r="E35" s="1133"/>
      <c r="F35" s="1133"/>
      <c r="G35" s="1133"/>
      <c r="H35" s="1133"/>
      <c r="I35" s="1133"/>
      <c r="J35" s="1133"/>
      <c r="K35" s="1133"/>
      <c r="L35" s="1133"/>
      <c r="M35" s="1133"/>
      <c r="N35" s="1133"/>
      <c r="O35" s="1133"/>
      <c r="P35" s="1133"/>
      <c r="Q35" s="1133"/>
      <c r="R35" s="1133"/>
      <c r="S35" s="1133"/>
      <c r="T35" s="1133"/>
      <c r="AB35" s="850"/>
      <c r="AC35" s="1136"/>
      <c r="AD35" s="850"/>
      <c r="AE35" s="850"/>
      <c r="AF35" s="850"/>
      <c r="AG35" s="850"/>
      <c r="AH35" s="850"/>
      <c r="AI35" s="850"/>
      <c r="AJ35" s="850"/>
      <c r="AK35" s="850"/>
      <c r="AL35" s="850"/>
      <c r="AM35" s="850"/>
      <c r="AN35" s="850"/>
      <c r="AO35" s="850"/>
      <c r="AP35" s="850"/>
      <c r="AQ35" s="850"/>
      <c r="AR35" s="850"/>
      <c r="AS35" s="850"/>
      <c r="AT35" s="850"/>
      <c r="AU35" s="850"/>
      <c r="AV35" s="850"/>
      <c r="AW35" s="850"/>
      <c r="AX35" s="850"/>
      <c r="AY35" s="850"/>
      <c r="AZ35" s="850"/>
      <c r="BA35" s="850"/>
    </row>
    <row r="36" spans="2:53">
      <c r="B36" s="1133"/>
      <c r="C36" s="1134"/>
      <c r="D36" s="1133"/>
      <c r="E36" s="1133"/>
      <c r="F36" s="1133"/>
      <c r="G36" s="1133"/>
      <c r="H36" s="1133"/>
      <c r="I36" s="1133"/>
      <c r="J36" s="1133"/>
      <c r="K36" s="1133"/>
      <c r="L36" s="1133"/>
      <c r="M36" s="1133"/>
      <c r="N36" s="1133"/>
      <c r="O36" s="1133"/>
      <c r="P36" s="1133"/>
      <c r="Q36" s="1133"/>
      <c r="R36" s="1133"/>
      <c r="S36" s="1133"/>
      <c r="T36" s="1133"/>
      <c r="AB36" s="850"/>
      <c r="AC36" s="1136"/>
      <c r="AD36" s="850"/>
      <c r="AE36" s="850"/>
      <c r="AF36" s="850"/>
      <c r="AG36" s="850"/>
      <c r="AH36" s="850"/>
      <c r="AI36" s="850"/>
      <c r="AJ36" s="850"/>
      <c r="AK36" s="850"/>
      <c r="AL36" s="850"/>
      <c r="AM36" s="850"/>
      <c r="AN36" s="850"/>
      <c r="AO36" s="850"/>
      <c r="AP36" s="850"/>
      <c r="AQ36" s="850"/>
      <c r="AR36" s="850"/>
      <c r="AS36" s="850"/>
      <c r="AT36" s="850"/>
      <c r="AU36" s="850"/>
      <c r="AV36" s="850"/>
      <c r="AW36" s="850"/>
      <c r="AX36" s="850"/>
      <c r="AY36" s="850"/>
      <c r="AZ36" s="850"/>
      <c r="BA36" s="850"/>
    </row>
    <row r="37" spans="2:53">
      <c r="B37" s="1133"/>
      <c r="C37" s="1134"/>
      <c r="D37" s="1133"/>
      <c r="E37" s="1133"/>
      <c r="F37" s="1133"/>
      <c r="G37" s="1133"/>
      <c r="H37" s="1133"/>
      <c r="I37" s="1133"/>
      <c r="J37" s="1133"/>
      <c r="K37" s="1133"/>
      <c r="L37" s="1133"/>
      <c r="M37" s="1133"/>
      <c r="N37" s="1133"/>
      <c r="O37" s="1133"/>
      <c r="P37" s="1133"/>
      <c r="Q37" s="1133"/>
      <c r="R37" s="1133"/>
      <c r="S37" s="1133"/>
      <c r="T37" s="1133"/>
      <c r="AB37" s="850"/>
      <c r="AC37" s="1136"/>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row>
    <row r="38" spans="2:53">
      <c r="B38" s="1133"/>
      <c r="C38" s="1134"/>
      <c r="D38" s="1133"/>
      <c r="E38" s="1133"/>
      <c r="F38" s="1133"/>
      <c r="G38" s="1133"/>
      <c r="H38" s="1133"/>
      <c r="I38" s="1133"/>
      <c r="J38" s="1133"/>
      <c r="K38" s="1133"/>
      <c r="L38" s="1133"/>
      <c r="M38" s="1133"/>
      <c r="N38" s="1133"/>
      <c r="O38" s="1133"/>
      <c r="P38" s="1133"/>
      <c r="Q38" s="1133"/>
      <c r="R38" s="1133"/>
      <c r="S38" s="1133"/>
      <c r="T38" s="1133"/>
      <c r="AB38" s="850"/>
      <c r="AC38" s="1136"/>
      <c r="AD38" s="850"/>
      <c r="AE38" s="850"/>
      <c r="AF38" s="850"/>
      <c r="AG38" s="850"/>
      <c r="AH38" s="850"/>
      <c r="AI38" s="850"/>
      <c r="AJ38" s="850"/>
      <c r="AK38" s="850"/>
      <c r="AL38" s="850"/>
      <c r="AM38" s="850"/>
      <c r="AN38" s="850"/>
      <c r="AO38" s="850"/>
      <c r="AP38" s="850"/>
      <c r="AQ38" s="850"/>
      <c r="AR38" s="850"/>
      <c r="AS38" s="850"/>
      <c r="AT38" s="850"/>
      <c r="AU38" s="850"/>
      <c r="AV38" s="850"/>
      <c r="AW38" s="850"/>
      <c r="AX38" s="850"/>
      <c r="AY38" s="850"/>
      <c r="AZ38" s="850"/>
      <c r="BA38" s="850"/>
    </row>
  </sheetData>
  <mergeCells count="38">
    <mergeCell ref="B9:E9"/>
    <mergeCell ref="AB9:AE9"/>
    <mergeCell ref="N2:S2"/>
    <mergeCell ref="A1:A3"/>
    <mergeCell ref="B7:E7"/>
    <mergeCell ref="AB7:AE7"/>
    <mergeCell ref="B8:E8"/>
    <mergeCell ref="AB8:AE8"/>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D27:S27"/>
    <mergeCell ref="AD27:AT27"/>
    <mergeCell ref="AO31:AR31"/>
    <mergeCell ref="D29:G29"/>
    <mergeCell ref="I29:K29"/>
    <mergeCell ref="O29:R29"/>
    <mergeCell ref="AD29:AG29"/>
    <mergeCell ref="AI29:AK29"/>
    <mergeCell ref="AO29:AR29"/>
    <mergeCell ref="D31:G31"/>
    <mergeCell ref="I31:K31"/>
    <mergeCell ref="O31:R31"/>
    <mergeCell ref="AD31:AG31"/>
    <mergeCell ref="AI31:AK31"/>
  </mergeCells>
  <phoneticPr fontId="6"/>
  <dataValidations count="8">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 imeMode="off" allowBlank="1" showInputMessage="1" showErrorMessage="1" sqref="I33 M31 M29 E33 G33 N2:S2"/>
    <dataValidation imeMode="hiragana" allowBlank="1" showInputMessage="1" showErrorMessage="1" sqref="B7:E7 B9:E9 L11:S11 L13:S13 D19:S19 D21:S21 D23:S23 D25:S25 D27:S27"/>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135"/>
    <col min="2" max="2" width="23.25" style="1135" bestFit="1" customWidth="1"/>
    <col min="3" max="3" width="3.5" style="1142" customWidth="1"/>
    <col min="4" max="4" width="5.25" style="1135" bestFit="1" customWidth="1"/>
    <col min="5" max="5" width="3.875" style="1135" customWidth="1"/>
    <col min="6" max="6" width="3.375" style="1135" customWidth="1"/>
    <col min="7" max="7" width="3.75" style="1135" customWidth="1"/>
    <col min="8" max="8" width="3.375" style="1135" customWidth="1"/>
    <col min="9" max="9" width="4.125" style="1135" customWidth="1"/>
    <col min="10" max="10" width="3.375" style="1135" customWidth="1"/>
    <col min="11" max="11" width="10.5" style="1135" customWidth="1"/>
    <col min="12" max="12" width="3.75" style="1135" customWidth="1"/>
    <col min="13" max="13" width="9" style="1135"/>
    <col min="14" max="14" width="4.875" style="1135" customWidth="1"/>
    <col min="15" max="20" width="3.625" style="1135" customWidth="1"/>
    <col min="21" max="27" width="9" style="1135"/>
    <col min="28" max="28" width="23.25" style="1135" bestFit="1" customWidth="1"/>
    <col min="29" max="29" width="3.5" style="1135" customWidth="1"/>
    <col min="30" max="30" width="5.25" style="1135" bestFit="1" customWidth="1"/>
    <col min="31" max="31" width="3.875" style="1135" customWidth="1"/>
    <col min="32" max="32" width="3.375" style="1135" customWidth="1"/>
    <col min="33" max="33" width="3.75" style="1135" customWidth="1"/>
    <col min="34" max="34" width="3.375" style="1135" customWidth="1"/>
    <col min="35" max="35" width="4.125" style="1135" customWidth="1"/>
    <col min="36" max="36" width="3.375" style="1135" customWidth="1"/>
    <col min="37" max="37" width="10.5" style="1135" customWidth="1"/>
    <col min="38" max="38" width="3.75" style="1135" customWidth="1"/>
    <col min="39" max="39" width="9" style="1135"/>
    <col min="40" max="40" width="4.875" style="1135" customWidth="1"/>
    <col min="41" max="46" width="3.625" style="1135" customWidth="1"/>
    <col min="47" max="16384" width="9" style="1135"/>
  </cols>
  <sheetData>
    <row r="1" spans="1:53">
      <c r="A1" s="1942" t="s">
        <v>755</v>
      </c>
      <c r="B1" s="1133"/>
      <c r="C1" s="1134"/>
      <c r="D1" s="1133"/>
      <c r="E1" s="1133"/>
      <c r="F1" s="1133"/>
      <c r="G1" s="1133"/>
      <c r="H1" s="1133"/>
      <c r="I1" s="1133"/>
      <c r="J1" s="1133"/>
      <c r="K1" s="1133"/>
      <c r="L1" s="1133"/>
      <c r="M1" s="1133"/>
      <c r="N1" s="1133"/>
      <c r="O1" s="1133"/>
      <c r="P1" s="1133"/>
      <c r="Q1" s="1133"/>
      <c r="R1" s="1133"/>
      <c r="S1" s="1133"/>
      <c r="T1" s="1133"/>
      <c r="AB1" s="850"/>
      <c r="AC1" s="1136"/>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53" ht="18.75" customHeight="1">
      <c r="A2" s="1942"/>
      <c r="B2" s="1133"/>
      <c r="C2" s="1134"/>
      <c r="D2" s="1133"/>
      <c r="E2" s="1133"/>
      <c r="F2" s="1133"/>
      <c r="G2" s="1133"/>
      <c r="H2" s="1133"/>
      <c r="I2" s="1133"/>
      <c r="J2" s="1133"/>
      <c r="K2" s="1133"/>
      <c r="L2" s="1133"/>
      <c r="M2" s="1133"/>
      <c r="N2" s="4475" t="s">
        <v>1182</v>
      </c>
      <c r="O2" s="4475"/>
      <c r="P2" s="4475"/>
      <c r="Q2" s="4475"/>
      <c r="R2" s="4475"/>
      <c r="S2" s="4475"/>
      <c r="T2" s="1133"/>
      <c r="AB2" s="850"/>
      <c r="AC2" s="1136"/>
      <c r="AD2" s="850"/>
      <c r="AE2" s="850"/>
      <c r="AF2" s="850"/>
      <c r="AG2" s="850"/>
      <c r="AH2" s="850"/>
      <c r="AI2" s="850"/>
      <c r="AJ2" s="850"/>
      <c r="AK2" s="850"/>
      <c r="AL2" s="850"/>
      <c r="AM2" s="850"/>
      <c r="AN2" s="850" t="s">
        <v>1458</v>
      </c>
      <c r="AO2" s="1136" t="s">
        <v>1462</v>
      </c>
      <c r="AP2" s="850" t="s">
        <v>1459</v>
      </c>
      <c r="AQ2" s="1136" t="s">
        <v>1462</v>
      </c>
      <c r="AR2" s="850" t="s">
        <v>1460</v>
      </c>
      <c r="AS2" s="1136" t="s">
        <v>1462</v>
      </c>
      <c r="AT2" s="850" t="s">
        <v>1461</v>
      </c>
      <c r="AU2" s="850"/>
      <c r="AV2" s="850"/>
      <c r="AW2" s="850"/>
      <c r="AX2" s="850"/>
      <c r="AY2" s="850"/>
      <c r="AZ2" s="850"/>
      <c r="BA2" s="850"/>
    </row>
    <row r="3" spans="1:53">
      <c r="A3" s="1942"/>
      <c r="B3" s="1133"/>
      <c r="C3" s="1134"/>
      <c r="D3" s="1133"/>
      <c r="E3" s="1133"/>
      <c r="F3" s="1133"/>
      <c r="G3" s="1133"/>
      <c r="H3" s="1133"/>
      <c r="I3" s="1133"/>
      <c r="J3" s="1133"/>
      <c r="K3" s="1133"/>
      <c r="L3" s="1133"/>
      <c r="M3" s="1133"/>
      <c r="N3" s="1133"/>
      <c r="O3" s="1133"/>
      <c r="P3" s="1133"/>
      <c r="Q3" s="1133"/>
      <c r="R3" s="1133"/>
      <c r="S3" s="1133"/>
      <c r="T3" s="1133"/>
      <c r="AB3" s="850"/>
      <c r="AC3" s="1136"/>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row>
    <row r="4" spans="1:53">
      <c r="B4" s="1133"/>
      <c r="C4" s="1134"/>
      <c r="D4" s="1133"/>
      <c r="E4" s="1133"/>
      <c r="F4" s="1133"/>
      <c r="G4" s="1133"/>
      <c r="H4" s="1133"/>
      <c r="I4" s="1133"/>
      <c r="J4" s="1133"/>
      <c r="K4" s="1133"/>
      <c r="L4" s="1133"/>
      <c r="M4" s="1133"/>
      <c r="N4" s="1133"/>
      <c r="O4" s="1133"/>
      <c r="P4" s="1133"/>
      <c r="Q4" s="1133"/>
      <c r="R4" s="1133"/>
      <c r="S4" s="1133"/>
      <c r="T4" s="1133"/>
      <c r="AB4" s="850"/>
      <c r="AC4" s="1136"/>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row>
    <row r="5" spans="1:53">
      <c r="B5" s="1133"/>
      <c r="C5" s="1134"/>
      <c r="D5" s="1133"/>
      <c r="E5" s="1133"/>
      <c r="F5" s="1133"/>
      <c r="G5" s="1133"/>
      <c r="H5" s="1133"/>
      <c r="I5" s="1133"/>
      <c r="J5" s="1133"/>
      <c r="K5" s="1133"/>
      <c r="L5" s="1133"/>
      <c r="M5" s="1133"/>
      <c r="N5" s="1133"/>
      <c r="O5" s="1133"/>
      <c r="P5" s="1133"/>
      <c r="Q5" s="1133"/>
      <c r="R5" s="1133"/>
      <c r="S5" s="1133"/>
      <c r="T5" s="1133"/>
      <c r="AB5" s="850"/>
      <c r="AC5" s="1136"/>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row>
    <row r="6" spans="1:53">
      <c r="B6" s="1133"/>
      <c r="C6" s="1134"/>
      <c r="D6" s="1133"/>
      <c r="E6" s="1133"/>
      <c r="F6" s="1133"/>
      <c r="G6" s="1133"/>
      <c r="H6" s="1133"/>
      <c r="I6" s="1133"/>
      <c r="J6" s="1133"/>
      <c r="K6" s="1133"/>
      <c r="L6" s="1133"/>
      <c r="M6" s="1133"/>
      <c r="N6" s="1133"/>
      <c r="O6" s="1133"/>
      <c r="P6" s="1133"/>
      <c r="Q6" s="1133"/>
      <c r="R6" s="1133"/>
      <c r="S6" s="1133"/>
      <c r="T6" s="1133"/>
      <c r="AB6" s="850"/>
      <c r="AC6" s="1136"/>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row>
    <row r="7" spans="1:53" ht="18.75" customHeight="1">
      <c r="B7" s="1137"/>
      <c r="C7" s="1137"/>
      <c r="D7" s="1137"/>
      <c r="E7" s="1137"/>
      <c r="F7" s="1133"/>
      <c r="G7" s="1133"/>
      <c r="H7" s="1133"/>
      <c r="I7" s="1133"/>
      <c r="J7" s="1133"/>
      <c r="K7" s="1133"/>
      <c r="L7" s="1133"/>
      <c r="M7" s="1133"/>
      <c r="N7" s="1133"/>
      <c r="O7" s="1133"/>
      <c r="P7" s="1133"/>
      <c r="Q7" s="1133"/>
      <c r="R7" s="1133"/>
      <c r="S7" s="1133"/>
      <c r="T7" s="1133"/>
      <c r="AB7" s="4487"/>
      <c r="AC7" s="4487"/>
      <c r="AD7" s="4487"/>
      <c r="AE7" s="4487"/>
      <c r="AF7" s="850"/>
      <c r="AG7" s="850"/>
      <c r="AH7" s="850"/>
      <c r="AI7" s="850"/>
      <c r="AJ7" s="850"/>
      <c r="AK7" s="850"/>
      <c r="AL7" s="850"/>
      <c r="AM7" s="850"/>
      <c r="AN7" s="850"/>
      <c r="AO7" s="850"/>
      <c r="AP7" s="850"/>
      <c r="AQ7" s="850"/>
      <c r="AR7" s="850"/>
      <c r="AS7" s="850"/>
      <c r="AT7" s="850"/>
      <c r="AU7" s="850"/>
      <c r="AV7" s="850"/>
      <c r="AW7" s="850"/>
      <c r="AX7" s="850"/>
      <c r="AY7" s="850"/>
      <c r="AZ7" s="850"/>
      <c r="BA7" s="850"/>
    </row>
    <row r="8" spans="1:53" ht="12.75" customHeight="1">
      <c r="B8" s="1143"/>
      <c r="C8" s="1143"/>
      <c r="D8" s="1143"/>
      <c r="E8" s="1143"/>
      <c r="F8" s="1133"/>
      <c r="G8" s="1133"/>
      <c r="H8" s="1133"/>
      <c r="I8" s="1133"/>
      <c r="J8" s="1133"/>
      <c r="K8" s="1133"/>
      <c r="L8" s="1133"/>
      <c r="M8" s="1133"/>
      <c r="N8" s="1133"/>
      <c r="O8" s="1133"/>
      <c r="P8" s="1133"/>
      <c r="Q8" s="1133"/>
      <c r="R8" s="1133"/>
      <c r="S8" s="1133"/>
      <c r="T8" s="1133"/>
      <c r="AB8" s="4470"/>
      <c r="AC8" s="4471"/>
      <c r="AD8" s="4471"/>
      <c r="AE8" s="4471"/>
      <c r="AF8" s="850"/>
      <c r="AG8" s="850"/>
      <c r="AH8" s="850"/>
      <c r="AI8" s="850"/>
      <c r="AJ8" s="850"/>
      <c r="AK8" s="850"/>
      <c r="AL8" s="850"/>
      <c r="AM8" s="850"/>
      <c r="AN8" s="850"/>
      <c r="AO8" s="850"/>
      <c r="AP8" s="850"/>
      <c r="AQ8" s="850"/>
      <c r="AR8" s="850"/>
      <c r="AS8" s="850"/>
      <c r="AT8" s="850"/>
      <c r="AU8" s="850"/>
      <c r="AV8" s="850"/>
      <c r="AW8" s="850"/>
      <c r="AX8" s="850"/>
      <c r="AY8" s="850"/>
      <c r="AZ8" s="850"/>
      <c r="BA8" s="850"/>
    </row>
    <row r="9" spans="1:53" ht="18.75" customHeight="1">
      <c r="B9" s="1137"/>
      <c r="C9" s="1137"/>
      <c r="D9" s="1137"/>
      <c r="E9" s="1137"/>
      <c r="F9" s="1133"/>
      <c r="G9" s="1133"/>
      <c r="H9" s="1133"/>
      <c r="I9" s="1133"/>
      <c r="J9" s="1133"/>
      <c r="K9" s="1133"/>
      <c r="L9" s="1133"/>
      <c r="M9" s="1133"/>
      <c r="N9" s="1133"/>
      <c r="O9" s="1133"/>
      <c r="P9" s="1133"/>
      <c r="Q9" s="1133"/>
      <c r="R9" s="1133"/>
      <c r="S9" s="1133"/>
      <c r="T9" s="1133"/>
      <c r="AB9" s="4488"/>
      <c r="AC9" s="4488"/>
      <c r="AD9" s="4488"/>
      <c r="AE9" s="4488"/>
      <c r="AF9" s="850"/>
      <c r="AG9" s="850"/>
      <c r="AH9" s="850"/>
      <c r="AI9" s="850"/>
      <c r="AJ9" s="850"/>
      <c r="AK9" s="850"/>
      <c r="AL9" s="850"/>
      <c r="AM9" s="850"/>
      <c r="AN9" s="850"/>
      <c r="AO9" s="850"/>
      <c r="AP9" s="850"/>
      <c r="AQ9" s="850"/>
      <c r="AR9" s="850"/>
      <c r="AS9" s="850"/>
      <c r="AT9" s="850"/>
      <c r="AU9" s="850"/>
      <c r="AV9" s="850"/>
      <c r="AW9" s="850"/>
      <c r="AX9" s="850"/>
      <c r="AY9" s="850"/>
      <c r="AZ9" s="850"/>
      <c r="BA9" s="850"/>
    </row>
    <row r="10" spans="1:53">
      <c r="B10" s="1133"/>
      <c r="C10" s="1134"/>
      <c r="D10" s="1133"/>
      <c r="E10" s="1133"/>
      <c r="F10" s="1133"/>
      <c r="G10" s="1133"/>
      <c r="H10" s="1133"/>
      <c r="I10" s="1133"/>
      <c r="J10" s="1133"/>
      <c r="K10" s="1133"/>
      <c r="L10" s="1133" t="s">
        <v>1468</v>
      </c>
      <c r="M10" s="1133"/>
      <c r="N10" s="1133"/>
      <c r="O10" s="1133"/>
      <c r="P10" s="1133"/>
      <c r="Q10" s="1133"/>
      <c r="R10" s="1133"/>
      <c r="S10" s="1133"/>
      <c r="T10" s="1133"/>
      <c r="AB10" s="850"/>
      <c r="AC10" s="1136"/>
      <c r="AD10" s="850"/>
      <c r="AE10" s="850"/>
      <c r="AF10" s="850"/>
      <c r="AG10" s="850"/>
      <c r="AH10" s="850"/>
      <c r="AI10" s="850"/>
      <c r="AJ10" s="850"/>
      <c r="AK10" s="850"/>
      <c r="AL10" s="850" t="s">
        <v>1468</v>
      </c>
      <c r="AM10" s="850"/>
      <c r="AN10" s="850"/>
      <c r="AO10" s="850"/>
      <c r="AP10" s="850"/>
      <c r="AQ10" s="850"/>
      <c r="AR10" s="850"/>
      <c r="AS10" s="850"/>
      <c r="AT10" s="850"/>
      <c r="AU10" s="850"/>
      <c r="AV10" s="850"/>
      <c r="AW10" s="850"/>
      <c r="AX10" s="850"/>
      <c r="AY10" s="850"/>
      <c r="AZ10" s="850"/>
      <c r="BA10" s="850"/>
    </row>
    <row r="11" spans="1:53" ht="18.75" customHeight="1">
      <c r="B11" s="1133"/>
      <c r="C11" s="1134"/>
      <c r="D11" s="1133"/>
      <c r="E11" s="1133"/>
      <c r="F11" s="1133"/>
      <c r="G11" s="1133"/>
      <c r="H11" s="1133"/>
      <c r="I11" s="1133"/>
      <c r="J11" s="1133"/>
      <c r="K11" s="1133"/>
      <c r="L11" s="4479">
        <f>+入力シート!D6</f>
        <v>0</v>
      </c>
      <c r="M11" s="4480"/>
      <c r="N11" s="4480"/>
      <c r="O11" s="4480"/>
      <c r="P11" s="4480"/>
      <c r="Q11" s="4480"/>
      <c r="R11" s="4480"/>
      <c r="S11" s="4481"/>
      <c r="T11" s="1133"/>
      <c r="AB11" s="850"/>
      <c r="AC11" s="1136"/>
      <c r="AD11" s="850"/>
      <c r="AE11" s="850"/>
      <c r="AF11" s="850"/>
      <c r="AG11" s="850"/>
      <c r="AH11" s="850"/>
      <c r="AI11" s="850"/>
      <c r="AJ11" s="850"/>
      <c r="AK11" s="850"/>
      <c r="AL11" s="4460" t="s">
        <v>1469</v>
      </c>
      <c r="AM11" s="4461"/>
      <c r="AN11" s="4461"/>
      <c r="AO11" s="4461"/>
      <c r="AP11" s="4461"/>
      <c r="AQ11" s="4461"/>
      <c r="AR11" s="4461"/>
      <c r="AS11" s="4462"/>
      <c r="AT11" s="850"/>
      <c r="AU11" s="850"/>
      <c r="AV11" s="850"/>
      <c r="AW11" s="850"/>
      <c r="AX11" s="850"/>
      <c r="AY11" s="850"/>
      <c r="AZ11" s="850"/>
      <c r="BA11" s="850"/>
    </row>
    <row r="12" spans="1:53" ht="12.75" customHeight="1">
      <c r="B12" s="1133"/>
      <c r="C12" s="1134"/>
      <c r="D12" s="1133"/>
      <c r="E12" s="1133"/>
      <c r="F12" s="1133"/>
      <c r="G12" s="1133"/>
      <c r="H12" s="1133"/>
      <c r="I12" s="1133"/>
      <c r="J12" s="1133"/>
      <c r="K12" s="1133"/>
      <c r="L12" s="4469" t="s">
        <v>1470</v>
      </c>
      <c r="M12" s="4469"/>
      <c r="N12" s="4469"/>
      <c r="O12" s="4469"/>
      <c r="P12" s="4469"/>
      <c r="Q12" s="4469"/>
      <c r="R12" s="4469"/>
      <c r="S12" s="4469"/>
      <c r="T12" s="1133"/>
      <c r="AB12" s="850"/>
      <c r="AC12" s="1136"/>
      <c r="AD12" s="850"/>
      <c r="AE12" s="850"/>
      <c r="AF12" s="850"/>
      <c r="AG12" s="850"/>
      <c r="AH12" s="850"/>
      <c r="AI12" s="850"/>
      <c r="AJ12" s="850"/>
      <c r="AK12" s="850"/>
      <c r="AL12" s="4470" t="s">
        <v>1470</v>
      </c>
      <c r="AM12" s="4471"/>
      <c r="AN12" s="4471"/>
      <c r="AO12" s="4471"/>
      <c r="AP12" s="4471"/>
      <c r="AQ12" s="4471"/>
      <c r="AR12" s="4471"/>
      <c r="AS12" s="4471"/>
      <c r="AT12" s="850"/>
      <c r="AU12" s="850"/>
      <c r="AV12" s="850"/>
      <c r="AW12" s="850"/>
      <c r="AX12" s="850"/>
      <c r="AY12" s="850"/>
      <c r="AZ12" s="850"/>
      <c r="BA12" s="850"/>
    </row>
    <row r="13" spans="1:53" ht="18.75" customHeight="1">
      <c r="B13" s="1133"/>
      <c r="C13" s="1134"/>
      <c r="D13" s="1133"/>
      <c r="E13" s="1133"/>
      <c r="F13" s="1133"/>
      <c r="G13" s="1133"/>
      <c r="H13" s="1133"/>
      <c r="I13" s="1133"/>
      <c r="J13" s="1133"/>
      <c r="K13" s="1133"/>
      <c r="L13" s="4482">
        <f>入力シート!$D$25</f>
        <v>0</v>
      </c>
      <c r="M13" s="4483"/>
      <c r="N13" s="4483"/>
      <c r="O13" s="4483"/>
      <c r="P13" s="4483"/>
      <c r="Q13" s="4483"/>
      <c r="R13" s="4483"/>
      <c r="S13" s="4484"/>
      <c r="T13" s="1133"/>
      <c r="AB13" s="850"/>
      <c r="AC13" s="1136"/>
      <c r="AD13" s="850"/>
      <c r="AE13" s="850"/>
      <c r="AF13" s="850"/>
      <c r="AG13" s="850"/>
      <c r="AH13" s="850"/>
      <c r="AI13" s="850"/>
      <c r="AJ13" s="850"/>
      <c r="AK13" s="850"/>
      <c r="AL13" s="4472" t="s">
        <v>1471</v>
      </c>
      <c r="AM13" s="4473"/>
      <c r="AN13" s="4473"/>
      <c r="AO13" s="4473"/>
      <c r="AP13" s="4473"/>
      <c r="AQ13" s="4473"/>
      <c r="AR13" s="4473"/>
      <c r="AS13" s="4474"/>
      <c r="AT13" s="850"/>
      <c r="AU13" s="850"/>
      <c r="AV13" s="850"/>
      <c r="AW13" s="850"/>
      <c r="AX13" s="850"/>
      <c r="AY13" s="850"/>
      <c r="AZ13" s="850"/>
      <c r="BA13" s="850"/>
    </row>
    <row r="14" spans="1:53" ht="21.75" customHeight="1">
      <c r="B14" s="1133"/>
      <c r="C14" s="1134"/>
      <c r="D14" s="1133"/>
      <c r="E14" s="1133"/>
      <c r="F14" s="1133"/>
      <c r="G14" s="1133"/>
      <c r="H14" s="1133"/>
      <c r="I14" s="1133"/>
      <c r="J14" s="1133"/>
      <c r="K14" s="1133"/>
      <c r="L14" s="1133"/>
      <c r="M14" s="1133"/>
      <c r="N14" s="1133"/>
      <c r="O14" s="1133"/>
      <c r="P14" s="1133"/>
      <c r="Q14" s="1133"/>
      <c r="R14" s="1133"/>
      <c r="S14" s="1133"/>
      <c r="T14" s="1133"/>
      <c r="AB14" s="850"/>
      <c r="AC14" s="1136"/>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row>
    <row r="15" spans="1:53" ht="21.75" customHeight="1">
      <c r="B15" s="1133"/>
      <c r="C15" s="1134"/>
      <c r="D15" s="1133"/>
      <c r="E15" s="1133"/>
      <c r="F15" s="1133"/>
      <c r="G15" s="1133"/>
      <c r="H15" s="1133"/>
      <c r="I15" s="1133"/>
      <c r="J15" s="1133"/>
      <c r="K15" s="1133"/>
      <c r="L15" s="1133"/>
      <c r="M15" s="1133"/>
      <c r="N15" s="1133"/>
      <c r="O15" s="1133"/>
      <c r="P15" s="1133"/>
      <c r="Q15" s="1133"/>
      <c r="R15" s="1133"/>
      <c r="S15" s="1133"/>
      <c r="T15" s="1133"/>
      <c r="AB15" s="850"/>
      <c r="AC15" s="1136"/>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row>
    <row r="16" spans="1:53" ht="25.5" customHeight="1">
      <c r="B16" s="4485" t="s">
        <v>1495</v>
      </c>
      <c r="C16" s="4486"/>
      <c r="D16" s="4486"/>
      <c r="E16" s="4486"/>
      <c r="F16" s="4486"/>
      <c r="G16" s="4486"/>
      <c r="H16" s="4486"/>
      <c r="I16" s="4486"/>
      <c r="J16" s="4486"/>
      <c r="K16" s="4486"/>
      <c r="L16" s="4486"/>
      <c r="M16" s="4486"/>
      <c r="N16" s="4486"/>
      <c r="O16" s="4486"/>
      <c r="P16" s="4486"/>
      <c r="Q16" s="4486"/>
      <c r="R16" s="4486"/>
      <c r="S16" s="4486"/>
      <c r="T16" s="4486"/>
      <c r="AB16" s="4464" t="s">
        <v>1496</v>
      </c>
      <c r="AC16" s="4464"/>
      <c r="AD16" s="4464"/>
      <c r="AE16" s="4464"/>
      <c r="AF16" s="4464"/>
      <c r="AG16" s="4464"/>
      <c r="AH16" s="4464"/>
      <c r="AI16" s="4464"/>
      <c r="AJ16" s="4464"/>
      <c r="AK16" s="4464"/>
      <c r="AL16" s="4464"/>
      <c r="AM16" s="4464"/>
      <c r="AN16" s="4464"/>
      <c r="AO16" s="4464"/>
      <c r="AP16" s="4464"/>
      <c r="AQ16" s="4464"/>
      <c r="AR16" s="4464"/>
      <c r="AS16" s="4464"/>
      <c r="AT16" s="4464"/>
      <c r="AU16" s="850"/>
      <c r="AV16" s="850"/>
      <c r="AW16" s="850"/>
      <c r="AX16" s="850"/>
      <c r="AY16" s="850"/>
      <c r="AZ16" s="850"/>
      <c r="BA16" s="850"/>
    </row>
    <row r="17" spans="2:53" ht="30.75" customHeight="1">
      <c r="B17" s="1133"/>
      <c r="C17" s="1134"/>
      <c r="D17" s="1133"/>
      <c r="E17" s="1133"/>
      <c r="F17" s="1133"/>
      <c r="G17" s="1133"/>
      <c r="H17" s="1133"/>
      <c r="I17" s="1133"/>
      <c r="J17" s="1133"/>
      <c r="K17" s="1133"/>
      <c r="L17" s="1133"/>
      <c r="M17" s="1133"/>
      <c r="N17" s="1133"/>
      <c r="O17" s="1133"/>
      <c r="P17" s="1133"/>
      <c r="Q17" s="1133"/>
      <c r="R17" s="1133"/>
      <c r="S17" s="1133"/>
      <c r="T17" s="1133"/>
      <c r="AB17" s="850"/>
      <c r="AC17" s="1136"/>
      <c r="AD17" s="850"/>
      <c r="AE17" s="850"/>
      <c r="AF17" s="850"/>
      <c r="AG17" s="850"/>
      <c r="AH17" s="850"/>
      <c r="AI17" s="850"/>
      <c r="AJ17" s="850"/>
      <c r="AK17" s="850"/>
      <c r="AL17" s="850"/>
      <c r="AM17" s="850"/>
      <c r="AN17" s="850"/>
      <c r="AO17" s="850"/>
      <c r="AP17" s="850"/>
      <c r="AQ17" s="850"/>
      <c r="AR17" s="850"/>
      <c r="AS17" s="850"/>
      <c r="AT17" s="850"/>
      <c r="AU17" s="850"/>
      <c r="AV17" s="850"/>
      <c r="AW17" s="850"/>
      <c r="AX17" s="850"/>
      <c r="AY17" s="850"/>
      <c r="AZ17" s="850"/>
      <c r="BA17" s="850"/>
    </row>
    <row r="18" spans="2:53" ht="30.75" customHeight="1">
      <c r="B18" s="1133"/>
      <c r="C18" s="1134"/>
      <c r="D18" s="1133"/>
      <c r="E18" s="1133"/>
      <c r="F18" s="1133"/>
      <c r="G18" s="1133"/>
      <c r="H18" s="1133"/>
      <c r="I18" s="1133"/>
      <c r="J18" s="1133"/>
      <c r="K18" s="1133"/>
      <c r="L18" s="1133"/>
      <c r="M18" s="1133"/>
      <c r="N18" s="1133"/>
      <c r="O18" s="1133"/>
      <c r="P18" s="1133"/>
      <c r="Q18" s="1133"/>
      <c r="R18" s="1133"/>
      <c r="S18" s="1133"/>
      <c r="T18" s="1133"/>
      <c r="AB18" s="850"/>
      <c r="AC18" s="1136"/>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row>
    <row r="19" spans="2:53" ht="24" customHeight="1">
      <c r="B19" s="1133" t="s">
        <v>1473</v>
      </c>
      <c r="C19" s="1134" t="s">
        <v>1474</v>
      </c>
      <c r="D19" s="4479"/>
      <c r="E19" s="4480"/>
      <c r="F19" s="4480"/>
      <c r="G19" s="4480"/>
      <c r="H19" s="4480"/>
      <c r="I19" s="4480"/>
      <c r="J19" s="4480"/>
      <c r="K19" s="4480"/>
      <c r="L19" s="4480"/>
      <c r="M19" s="4480"/>
      <c r="N19" s="4480"/>
      <c r="O19" s="4480"/>
      <c r="P19" s="4480"/>
      <c r="Q19" s="4480"/>
      <c r="R19" s="4480"/>
      <c r="S19" s="4481"/>
      <c r="T19" s="1137"/>
      <c r="AB19" s="850" t="s">
        <v>1473</v>
      </c>
      <c r="AC19" s="1136" t="s">
        <v>1474</v>
      </c>
      <c r="AD19" s="4460" t="s">
        <v>1469</v>
      </c>
      <c r="AE19" s="4461"/>
      <c r="AF19" s="4461"/>
      <c r="AG19" s="4461"/>
      <c r="AH19" s="4461"/>
      <c r="AI19" s="4461"/>
      <c r="AJ19" s="4461"/>
      <c r="AK19" s="4461"/>
      <c r="AL19" s="4461"/>
      <c r="AM19" s="4461"/>
      <c r="AN19" s="4461"/>
      <c r="AO19" s="4461"/>
      <c r="AP19" s="4461"/>
      <c r="AQ19" s="4461"/>
      <c r="AR19" s="4461"/>
      <c r="AS19" s="4461"/>
      <c r="AT19" s="4462"/>
      <c r="AU19" s="850"/>
      <c r="AV19" s="850"/>
      <c r="AW19" s="850"/>
      <c r="AX19" s="850"/>
      <c r="AY19" s="850"/>
      <c r="AZ19" s="850"/>
      <c r="BA19" s="850"/>
    </row>
    <row r="20" spans="2:53" ht="24" customHeight="1">
      <c r="B20" s="1133"/>
      <c r="C20" s="1134"/>
      <c r="D20" s="1133"/>
      <c r="E20" s="1133"/>
      <c r="F20" s="1133"/>
      <c r="G20" s="1133"/>
      <c r="H20" s="1133"/>
      <c r="I20" s="1133"/>
      <c r="J20" s="1133"/>
      <c r="K20" s="1133"/>
      <c r="L20" s="1133"/>
      <c r="M20" s="1133"/>
      <c r="N20" s="1133"/>
      <c r="O20" s="1133"/>
      <c r="P20" s="1133"/>
      <c r="Q20" s="1133"/>
      <c r="R20" s="1133"/>
      <c r="S20" s="1133"/>
      <c r="T20" s="1133"/>
      <c r="AB20" s="850"/>
      <c r="AC20" s="1136"/>
      <c r="AD20" s="850"/>
      <c r="AE20" s="850"/>
      <c r="AF20" s="850"/>
      <c r="AG20" s="850"/>
      <c r="AH20" s="850"/>
      <c r="AI20" s="850"/>
      <c r="AJ20" s="850"/>
      <c r="AK20" s="850"/>
      <c r="AL20" s="850"/>
      <c r="AM20" s="850"/>
      <c r="AN20" s="850"/>
      <c r="AO20" s="850"/>
      <c r="AP20" s="850"/>
      <c r="AQ20" s="850"/>
      <c r="AR20" s="850"/>
      <c r="AS20" s="850"/>
      <c r="AT20" s="850"/>
      <c r="AU20" s="850"/>
      <c r="AV20" s="850"/>
      <c r="AW20" s="850"/>
      <c r="AX20" s="850"/>
      <c r="AY20" s="850"/>
      <c r="AZ20" s="850"/>
      <c r="BA20" s="850"/>
    </row>
    <row r="21" spans="2:53" ht="24" customHeight="1">
      <c r="B21" s="1133"/>
      <c r="C21" s="1134"/>
      <c r="D21" s="4479"/>
      <c r="E21" s="4480"/>
      <c r="F21" s="4480"/>
      <c r="G21" s="4480"/>
      <c r="H21" s="4480"/>
      <c r="I21" s="4480"/>
      <c r="J21" s="4480"/>
      <c r="K21" s="4480"/>
      <c r="L21" s="4480"/>
      <c r="M21" s="4480"/>
      <c r="N21" s="4480"/>
      <c r="O21" s="4480"/>
      <c r="P21" s="4480"/>
      <c r="Q21" s="4480"/>
      <c r="R21" s="4480"/>
      <c r="S21" s="4481"/>
      <c r="T21" s="1137"/>
      <c r="AB21" s="850"/>
      <c r="AC21" s="1136"/>
      <c r="AD21" s="4460" t="s">
        <v>1475</v>
      </c>
      <c r="AE21" s="4461"/>
      <c r="AF21" s="4461"/>
      <c r="AG21" s="4461"/>
      <c r="AH21" s="4461"/>
      <c r="AI21" s="4461"/>
      <c r="AJ21" s="4461"/>
      <c r="AK21" s="4461"/>
      <c r="AL21" s="4461"/>
      <c r="AM21" s="4461"/>
      <c r="AN21" s="4461"/>
      <c r="AO21" s="4461"/>
      <c r="AP21" s="4461"/>
      <c r="AQ21" s="4461"/>
      <c r="AR21" s="4461"/>
      <c r="AS21" s="4461"/>
      <c r="AT21" s="4462"/>
      <c r="AU21" s="850"/>
      <c r="AV21" s="850"/>
      <c r="AW21" s="850"/>
      <c r="AX21" s="850"/>
      <c r="AY21" s="850"/>
      <c r="AZ21" s="850"/>
      <c r="BA21" s="850"/>
    </row>
    <row r="22" spans="2:53" ht="24" customHeight="1">
      <c r="B22" s="1133"/>
      <c r="C22" s="1134"/>
      <c r="D22" s="1133"/>
      <c r="E22" s="1133"/>
      <c r="F22" s="1133"/>
      <c r="G22" s="1133"/>
      <c r="H22" s="1133"/>
      <c r="I22" s="1133"/>
      <c r="J22" s="1133"/>
      <c r="K22" s="1133"/>
      <c r="L22" s="1133"/>
      <c r="M22" s="1133"/>
      <c r="N22" s="1133"/>
      <c r="O22" s="1133"/>
      <c r="P22" s="1133"/>
      <c r="Q22" s="1133"/>
      <c r="R22" s="1133"/>
      <c r="S22" s="1133"/>
      <c r="T22" s="1133"/>
      <c r="AB22" s="850"/>
      <c r="AC22" s="1136"/>
      <c r="AD22" s="850"/>
      <c r="AE22" s="850"/>
      <c r="AF22" s="850"/>
      <c r="AG22" s="850"/>
      <c r="AH22" s="850"/>
      <c r="AI22" s="850"/>
      <c r="AJ22" s="850"/>
      <c r="AK22" s="850"/>
      <c r="AL22" s="850"/>
      <c r="AM22" s="850"/>
      <c r="AN22" s="850"/>
      <c r="AO22" s="850"/>
      <c r="AP22" s="850"/>
      <c r="AQ22" s="850"/>
      <c r="AR22" s="850"/>
      <c r="AS22" s="850"/>
      <c r="AT22" s="850"/>
      <c r="AU22" s="850"/>
      <c r="AV22" s="850"/>
      <c r="AW22" s="850"/>
      <c r="AX22" s="850"/>
      <c r="AY22" s="850"/>
      <c r="AZ22" s="850"/>
      <c r="BA22" s="850"/>
    </row>
    <row r="23" spans="2:53" ht="24" customHeight="1">
      <c r="B23" s="1133" t="s">
        <v>1476</v>
      </c>
      <c r="C23" s="1134" t="s">
        <v>1474</v>
      </c>
      <c r="D23" s="4476">
        <f>入力シート!D23</f>
        <v>0</v>
      </c>
      <c r="E23" s="4477"/>
      <c r="F23" s="4477"/>
      <c r="G23" s="4477"/>
      <c r="H23" s="4477"/>
      <c r="I23" s="4477"/>
      <c r="J23" s="4477"/>
      <c r="K23" s="4477"/>
      <c r="L23" s="4477"/>
      <c r="M23" s="4477"/>
      <c r="N23" s="4477"/>
      <c r="O23" s="4477"/>
      <c r="P23" s="4477"/>
      <c r="Q23" s="4477"/>
      <c r="R23" s="4477"/>
      <c r="S23" s="4478"/>
      <c r="T23" s="1137"/>
      <c r="AB23" s="850" t="s">
        <v>1476</v>
      </c>
      <c r="AC23" s="1136" t="s">
        <v>1474</v>
      </c>
      <c r="AD23" s="4460" t="s">
        <v>1477</v>
      </c>
      <c r="AE23" s="4461"/>
      <c r="AF23" s="4461"/>
      <c r="AG23" s="4461"/>
      <c r="AH23" s="4461"/>
      <c r="AI23" s="4461"/>
      <c r="AJ23" s="4461"/>
      <c r="AK23" s="4461"/>
      <c r="AL23" s="4461"/>
      <c r="AM23" s="4461"/>
      <c r="AN23" s="4461"/>
      <c r="AO23" s="4461"/>
      <c r="AP23" s="4461"/>
      <c r="AQ23" s="4461"/>
      <c r="AR23" s="4461"/>
      <c r="AS23" s="4461"/>
      <c r="AT23" s="4462"/>
      <c r="AU23" s="850"/>
      <c r="AV23" s="850"/>
      <c r="AW23" s="850"/>
      <c r="AX23" s="850"/>
      <c r="AY23" s="850"/>
      <c r="AZ23" s="850"/>
      <c r="BA23" s="850"/>
    </row>
    <row r="24" spans="2:53" ht="24" customHeight="1">
      <c r="B24" s="1133"/>
      <c r="C24" s="1134"/>
      <c r="D24" s="1133"/>
      <c r="E24" s="1133"/>
      <c r="F24" s="1133"/>
      <c r="G24" s="1133"/>
      <c r="H24" s="1133"/>
      <c r="I24" s="1133"/>
      <c r="J24" s="1133"/>
      <c r="K24" s="1133"/>
      <c r="L24" s="1133"/>
      <c r="M24" s="1133"/>
      <c r="N24" s="1133"/>
      <c r="O24" s="1133"/>
      <c r="P24" s="1133"/>
      <c r="Q24" s="1133"/>
      <c r="R24" s="1133"/>
      <c r="S24" s="1133"/>
      <c r="T24" s="1133"/>
      <c r="AB24" s="850"/>
      <c r="AC24" s="1136"/>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row>
    <row r="25" spans="2:53" ht="24" customHeight="1">
      <c r="B25" s="1133" t="s">
        <v>1478</v>
      </c>
      <c r="C25" s="1134" t="s">
        <v>1474</v>
      </c>
      <c r="D25" s="4476"/>
      <c r="E25" s="4477"/>
      <c r="F25" s="4477"/>
      <c r="G25" s="4477"/>
      <c r="H25" s="4477"/>
      <c r="I25" s="4477"/>
      <c r="J25" s="4477"/>
      <c r="K25" s="4477"/>
      <c r="L25" s="4477"/>
      <c r="M25" s="4477"/>
      <c r="N25" s="4477"/>
      <c r="O25" s="4477"/>
      <c r="P25" s="4477"/>
      <c r="Q25" s="4477"/>
      <c r="R25" s="4477"/>
      <c r="S25" s="4478"/>
      <c r="T25" s="1137"/>
      <c r="AB25" s="850" t="s">
        <v>1478</v>
      </c>
      <c r="AC25" s="1136" t="s">
        <v>1474</v>
      </c>
      <c r="AD25" s="4460" t="s">
        <v>1464</v>
      </c>
      <c r="AE25" s="4461"/>
      <c r="AF25" s="4461"/>
      <c r="AG25" s="4461"/>
      <c r="AH25" s="4461"/>
      <c r="AI25" s="4461"/>
      <c r="AJ25" s="4461"/>
      <c r="AK25" s="4461"/>
      <c r="AL25" s="4461"/>
      <c r="AM25" s="4461"/>
      <c r="AN25" s="4461"/>
      <c r="AO25" s="4461"/>
      <c r="AP25" s="4461"/>
      <c r="AQ25" s="4461"/>
      <c r="AR25" s="4461"/>
      <c r="AS25" s="4461"/>
      <c r="AT25" s="4462"/>
      <c r="AU25" s="850"/>
      <c r="AV25" s="850"/>
      <c r="AW25" s="850"/>
      <c r="AX25" s="850"/>
      <c r="AY25" s="850"/>
      <c r="AZ25" s="850"/>
      <c r="BA25" s="850"/>
    </row>
    <row r="26" spans="2:53" ht="24" customHeight="1">
      <c r="B26" s="1133"/>
      <c r="C26" s="1134"/>
      <c r="D26" s="1133"/>
      <c r="E26" s="1133"/>
      <c r="F26" s="1133"/>
      <c r="G26" s="1133"/>
      <c r="H26" s="1133"/>
      <c r="I26" s="1133"/>
      <c r="J26" s="1133"/>
      <c r="K26" s="1133"/>
      <c r="L26" s="1133"/>
      <c r="M26" s="1133"/>
      <c r="N26" s="1133"/>
      <c r="O26" s="1133"/>
      <c r="P26" s="1133"/>
      <c r="Q26" s="1133"/>
      <c r="R26" s="1133"/>
      <c r="S26" s="1133"/>
      <c r="T26" s="1133"/>
      <c r="AB26" s="850"/>
      <c r="AC26" s="1136"/>
      <c r="AD26" s="850"/>
      <c r="AE26" s="850"/>
      <c r="AF26" s="850"/>
      <c r="AG26" s="850"/>
      <c r="AH26" s="850"/>
      <c r="AI26" s="850"/>
      <c r="AJ26" s="850"/>
      <c r="AK26" s="850"/>
      <c r="AL26" s="850"/>
      <c r="AM26" s="850"/>
      <c r="AN26" s="850"/>
      <c r="AO26" s="850"/>
      <c r="AP26" s="850"/>
      <c r="AQ26" s="850"/>
      <c r="AR26" s="850"/>
      <c r="AS26" s="850"/>
      <c r="AT26" s="850"/>
      <c r="AU26" s="850"/>
      <c r="AV26" s="850"/>
      <c r="AW26" s="850"/>
      <c r="AX26" s="850"/>
      <c r="AY26" s="850"/>
      <c r="AZ26" s="850"/>
      <c r="BA26" s="850"/>
    </row>
    <row r="27" spans="2:53" ht="24" customHeight="1">
      <c r="B27" s="1133"/>
      <c r="C27" s="1134"/>
      <c r="D27" s="4479"/>
      <c r="E27" s="4480"/>
      <c r="F27" s="4480"/>
      <c r="G27" s="4480"/>
      <c r="H27" s="4480"/>
      <c r="I27" s="4480"/>
      <c r="J27" s="4480"/>
      <c r="K27" s="4480"/>
      <c r="L27" s="4480"/>
      <c r="M27" s="4480"/>
      <c r="N27" s="4480"/>
      <c r="O27" s="4480"/>
      <c r="P27" s="4480"/>
      <c r="Q27" s="4480"/>
      <c r="R27" s="4480"/>
      <c r="S27" s="4481"/>
      <c r="T27" s="1137"/>
      <c r="AB27" s="850"/>
      <c r="AC27" s="1136"/>
      <c r="AD27" s="4460" t="s">
        <v>1479</v>
      </c>
      <c r="AE27" s="4461"/>
      <c r="AF27" s="4461"/>
      <c r="AG27" s="4461"/>
      <c r="AH27" s="4461"/>
      <c r="AI27" s="4461"/>
      <c r="AJ27" s="4461"/>
      <c r="AK27" s="4461"/>
      <c r="AL27" s="4461"/>
      <c r="AM27" s="4461"/>
      <c r="AN27" s="4461"/>
      <c r="AO27" s="4461"/>
      <c r="AP27" s="4461"/>
      <c r="AQ27" s="4461"/>
      <c r="AR27" s="4461"/>
      <c r="AS27" s="4461"/>
      <c r="AT27" s="4462"/>
      <c r="AU27" s="850"/>
      <c r="AV27" s="850"/>
      <c r="AW27" s="850"/>
      <c r="AX27" s="850"/>
      <c r="AY27" s="850"/>
      <c r="AZ27" s="850"/>
      <c r="BA27" s="850"/>
    </row>
    <row r="28" spans="2:53" ht="24" customHeight="1">
      <c r="B28" s="1133"/>
      <c r="C28" s="1134"/>
      <c r="D28" s="1133"/>
      <c r="E28" s="1133"/>
      <c r="F28" s="1133"/>
      <c r="G28" s="1133"/>
      <c r="H28" s="1133"/>
      <c r="I28" s="1133"/>
      <c r="J28" s="1133"/>
      <c r="K28" s="1133"/>
      <c r="L28" s="1133"/>
      <c r="M28" s="1133"/>
      <c r="N28" s="1133"/>
      <c r="O28" s="1133"/>
      <c r="P28" s="1133"/>
      <c r="Q28" s="1133"/>
      <c r="R28" s="1133"/>
      <c r="S28" s="1133"/>
      <c r="T28" s="1133"/>
      <c r="AB28" s="850"/>
      <c r="AC28" s="1136"/>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row>
    <row r="29" spans="2:53" ht="24" customHeight="1">
      <c r="B29" s="1133" t="s">
        <v>1480</v>
      </c>
      <c r="C29" s="1134" t="s">
        <v>1474</v>
      </c>
      <c r="D29" s="4482"/>
      <c r="E29" s="4483"/>
      <c r="F29" s="4483"/>
      <c r="G29" s="4484"/>
      <c r="H29" s="1133"/>
      <c r="I29" s="4482"/>
      <c r="J29" s="4483"/>
      <c r="K29" s="4484"/>
      <c r="L29" s="1133"/>
      <c r="M29" s="1138"/>
      <c r="N29" s="1133" t="s">
        <v>1481</v>
      </c>
      <c r="O29" s="4457"/>
      <c r="P29" s="4458"/>
      <c r="Q29" s="4458"/>
      <c r="R29" s="4459"/>
      <c r="S29" s="1133"/>
      <c r="T29" s="1133"/>
      <c r="V29" s="1135" t="s">
        <v>1482</v>
      </c>
      <c r="X29" s="1135" t="s">
        <v>1483</v>
      </c>
      <c r="Z29" s="1135" t="s">
        <v>1484</v>
      </c>
      <c r="AB29" s="850" t="s">
        <v>1480</v>
      </c>
      <c r="AC29" s="1136" t="s">
        <v>1474</v>
      </c>
      <c r="AD29" s="4451" t="s">
        <v>1482</v>
      </c>
      <c r="AE29" s="4452"/>
      <c r="AF29" s="4452"/>
      <c r="AG29" s="4453"/>
      <c r="AH29" s="850"/>
      <c r="AI29" s="4451" t="s">
        <v>1483</v>
      </c>
      <c r="AJ29" s="4452"/>
      <c r="AK29" s="4453"/>
      <c r="AL29" s="850"/>
      <c r="AM29" s="1139" t="s">
        <v>1485</v>
      </c>
      <c r="AN29" s="850" t="s">
        <v>1481</v>
      </c>
      <c r="AO29" s="4451" t="s">
        <v>1484</v>
      </c>
      <c r="AP29" s="4452"/>
      <c r="AQ29" s="4452"/>
      <c r="AR29" s="4453"/>
      <c r="AS29" s="850"/>
      <c r="AT29" s="850"/>
      <c r="AU29" s="850"/>
      <c r="AV29" s="850" t="s">
        <v>1482</v>
      </c>
      <c r="AW29" s="850"/>
      <c r="AX29" s="850" t="s">
        <v>1483</v>
      </c>
      <c r="AY29" s="850"/>
      <c r="AZ29" s="850" t="s">
        <v>1484</v>
      </c>
      <c r="BA29" s="850"/>
    </row>
    <row r="30" spans="2:53" ht="24" customHeight="1">
      <c r="B30" s="1133"/>
      <c r="C30" s="1134"/>
      <c r="D30" s="1133"/>
      <c r="E30" s="1133"/>
      <c r="F30" s="1133"/>
      <c r="G30" s="1133"/>
      <c r="H30" s="1133"/>
      <c r="I30" s="1133"/>
      <c r="J30" s="1133"/>
      <c r="K30" s="1133"/>
      <c r="L30" s="1133"/>
      <c r="M30" s="1133"/>
      <c r="N30" s="1133"/>
      <c r="O30" s="1133"/>
      <c r="P30" s="1133"/>
      <c r="Q30" s="1133"/>
      <c r="R30" s="1133"/>
      <c r="S30" s="1133"/>
      <c r="T30" s="1133"/>
      <c r="V30" s="1135" t="s">
        <v>1486</v>
      </c>
      <c r="X30" s="1135" t="s">
        <v>1487</v>
      </c>
      <c r="Z30" s="1135" t="s">
        <v>1488</v>
      </c>
      <c r="AB30" s="850"/>
      <c r="AC30" s="1136"/>
      <c r="AD30" s="850"/>
      <c r="AE30" s="850"/>
      <c r="AF30" s="850"/>
      <c r="AG30" s="850"/>
      <c r="AH30" s="850"/>
      <c r="AI30" s="850"/>
      <c r="AJ30" s="850"/>
      <c r="AK30" s="850"/>
      <c r="AL30" s="850"/>
      <c r="AM30" s="850"/>
      <c r="AN30" s="850"/>
      <c r="AO30" s="850"/>
      <c r="AP30" s="850"/>
      <c r="AQ30" s="850"/>
      <c r="AR30" s="850"/>
      <c r="AS30" s="850"/>
      <c r="AT30" s="850"/>
      <c r="AU30" s="850"/>
      <c r="AV30" s="850" t="s">
        <v>1486</v>
      </c>
      <c r="AW30" s="850"/>
      <c r="AX30" s="850" t="s">
        <v>1487</v>
      </c>
      <c r="AY30" s="850"/>
      <c r="AZ30" s="850" t="s">
        <v>1488</v>
      </c>
      <c r="BA30" s="850"/>
    </row>
    <row r="31" spans="2:53" ht="24" customHeight="1">
      <c r="B31" s="1133"/>
      <c r="C31" s="1134"/>
      <c r="D31" s="4482"/>
      <c r="E31" s="4483"/>
      <c r="F31" s="4483"/>
      <c r="G31" s="4484"/>
      <c r="H31" s="1133"/>
      <c r="I31" s="4482"/>
      <c r="J31" s="4483"/>
      <c r="K31" s="4484"/>
      <c r="L31" s="1133"/>
      <c r="M31" s="1138"/>
      <c r="N31" s="1133" t="s">
        <v>1481</v>
      </c>
      <c r="O31" s="4457"/>
      <c r="P31" s="4458"/>
      <c r="Q31" s="4458"/>
      <c r="R31" s="4459"/>
      <c r="S31" s="1133"/>
      <c r="T31" s="1133"/>
      <c r="X31" s="1135" t="s">
        <v>1489</v>
      </c>
      <c r="Z31" s="1135" t="s">
        <v>1490</v>
      </c>
      <c r="AB31" s="850"/>
      <c r="AC31" s="1136"/>
      <c r="AD31" s="4451" t="s">
        <v>1486</v>
      </c>
      <c r="AE31" s="4452"/>
      <c r="AF31" s="4452"/>
      <c r="AG31" s="4453"/>
      <c r="AH31" s="850"/>
      <c r="AI31" s="4451" t="s">
        <v>1483</v>
      </c>
      <c r="AJ31" s="4452"/>
      <c r="AK31" s="4453"/>
      <c r="AL31" s="850"/>
      <c r="AM31" s="1139" t="s">
        <v>1491</v>
      </c>
      <c r="AN31" s="850" t="s">
        <v>1481</v>
      </c>
      <c r="AO31" s="4451" t="s">
        <v>1484</v>
      </c>
      <c r="AP31" s="4452"/>
      <c r="AQ31" s="4452"/>
      <c r="AR31" s="4453"/>
      <c r="AS31" s="850"/>
      <c r="AT31" s="850"/>
      <c r="AU31" s="850"/>
      <c r="AV31" s="850"/>
      <c r="AW31" s="850"/>
      <c r="AX31" s="850" t="s">
        <v>1489</v>
      </c>
      <c r="AY31" s="850"/>
      <c r="AZ31" s="850" t="s">
        <v>1490</v>
      </c>
      <c r="BA31" s="850"/>
    </row>
    <row r="32" spans="2:53" ht="24" customHeight="1">
      <c r="B32" s="1133"/>
      <c r="C32" s="1134"/>
      <c r="D32" s="1133"/>
      <c r="E32" s="1133"/>
      <c r="F32" s="1133"/>
      <c r="G32" s="1133"/>
      <c r="H32" s="1133"/>
      <c r="I32" s="1133"/>
      <c r="J32" s="1133"/>
      <c r="K32" s="1133"/>
      <c r="L32" s="1133"/>
      <c r="M32" s="1133"/>
      <c r="N32" s="1133"/>
      <c r="O32" s="1133"/>
      <c r="P32" s="1133"/>
      <c r="Q32" s="1133"/>
      <c r="R32" s="1133"/>
      <c r="S32" s="1133"/>
      <c r="T32" s="1133"/>
      <c r="X32" s="1135" t="s">
        <v>1492</v>
      </c>
      <c r="AB32" s="850"/>
      <c r="AC32" s="1136"/>
      <c r="AD32" s="850"/>
      <c r="AE32" s="850"/>
      <c r="AF32" s="850"/>
      <c r="AG32" s="850"/>
      <c r="AH32" s="850"/>
      <c r="AI32" s="850"/>
      <c r="AJ32" s="850"/>
      <c r="AK32" s="850"/>
      <c r="AL32" s="850"/>
      <c r="AM32" s="850"/>
      <c r="AN32" s="850"/>
      <c r="AO32" s="850"/>
      <c r="AP32" s="850"/>
      <c r="AQ32" s="850"/>
      <c r="AR32" s="850"/>
      <c r="AS32" s="850"/>
      <c r="AT32" s="850"/>
      <c r="AU32" s="850"/>
      <c r="AV32" s="850"/>
      <c r="AW32" s="850"/>
      <c r="AX32" s="850" t="s">
        <v>1492</v>
      </c>
      <c r="AY32" s="850"/>
      <c r="AZ32" s="850"/>
      <c r="BA32" s="850"/>
    </row>
    <row r="33" spans="2:53" ht="24" customHeight="1">
      <c r="B33" s="1133" t="s">
        <v>1493</v>
      </c>
      <c r="C33" s="1134" t="s">
        <v>1474</v>
      </c>
      <c r="D33" s="1133" t="s">
        <v>1458</v>
      </c>
      <c r="E33" s="1140"/>
      <c r="F33" s="1133" t="s">
        <v>1459</v>
      </c>
      <c r="G33" s="1140"/>
      <c r="H33" s="1133" t="s">
        <v>1460</v>
      </c>
      <c r="I33" s="1140"/>
      <c r="J33" s="1133" t="s">
        <v>1461</v>
      </c>
      <c r="K33" s="1133"/>
      <c r="L33" s="1133"/>
      <c r="M33" s="1133"/>
      <c r="N33" s="1133"/>
      <c r="O33" s="1133"/>
      <c r="P33" s="1133"/>
      <c r="Q33" s="1133"/>
      <c r="R33" s="1133"/>
      <c r="S33" s="1133"/>
      <c r="T33" s="1133"/>
      <c r="X33" s="1135" t="s">
        <v>1494</v>
      </c>
      <c r="AB33" s="850" t="s">
        <v>1493</v>
      </c>
      <c r="AC33" s="1136" t="s">
        <v>1474</v>
      </c>
      <c r="AD33" s="850" t="s">
        <v>1458</v>
      </c>
      <c r="AE33" s="1141" t="s">
        <v>1462</v>
      </c>
      <c r="AF33" s="850" t="s">
        <v>1459</v>
      </c>
      <c r="AG33" s="1141" t="s">
        <v>1462</v>
      </c>
      <c r="AH33" s="850" t="s">
        <v>1460</v>
      </c>
      <c r="AI33" s="1141" t="s">
        <v>1462</v>
      </c>
      <c r="AJ33" s="850" t="s">
        <v>1461</v>
      </c>
      <c r="AK33" s="850"/>
      <c r="AL33" s="850"/>
      <c r="AM33" s="850"/>
      <c r="AN33" s="850"/>
      <c r="AO33" s="850"/>
      <c r="AP33" s="850"/>
      <c r="AQ33" s="850"/>
      <c r="AR33" s="850"/>
      <c r="AS33" s="850"/>
      <c r="AT33" s="850"/>
      <c r="AU33" s="850"/>
      <c r="AV33" s="850"/>
      <c r="AW33" s="850"/>
      <c r="AX33" s="850" t="s">
        <v>1494</v>
      </c>
      <c r="AY33" s="850"/>
      <c r="AZ33" s="850"/>
      <c r="BA33" s="850"/>
    </row>
    <row r="34" spans="2:53" ht="24" customHeight="1">
      <c r="B34" s="1133"/>
      <c r="C34" s="1134"/>
      <c r="D34" s="1133"/>
      <c r="E34" s="1133"/>
      <c r="F34" s="1133"/>
      <c r="G34" s="1133"/>
      <c r="H34" s="1133"/>
      <c r="I34" s="1133"/>
      <c r="J34" s="1133"/>
      <c r="K34" s="1133"/>
      <c r="L34" s="1133"/>
      <c r="M34" s="1133"/>
      <c r="N34" s="1133"/>
      <c r="O34" s="1133"/>
      <c r="P34" s="1133"/>
      <c r="Q34" s="1133"/>
      <c r="R34" s="1133"/>
      <c r="S34" s="1133"/>
      <c r="T34" s="1133"/>
      <c r="AB34" s="850"/>
      <c r="AC34" s="1136"/>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row>
    <row r="35" spans="2:53" ht="24" customHeight="1">
      <c r="B35" s="1133"/>
      <c r="C35" s="1134"/>
      <c r="D35" s="1133"/>
      <c r="E35" s="1133"/>
      <c r="F35" s="1133"/>
      <c r="G35" s="1133"/>
      <c r="H35" s="1133"/>
      <c r="I35" s="1133"/>
      <c r="J35" s="1133"/>
      <c r="K35" s="1133"/>
      <c r="L35" s="1133"/>
      <c r="M35" s="1133"/>
      <c r="N35" s="1133"/>
      <c r="O35" s="1133"/>
      <c r="P35" s="1133"/>
      <c r="Q35" s="1133"/>
      <c r="R35" s="1133"/>
      <c r="S35" s="1133"/>
      <c r="T35" s="1133"/>
      <c r="AB35" s="850"/>
      <c r="AC35" s="1136"/>
      <c r="AD35" s="850"/>
      <c r="AE35" s="850"/>
      <c r="AF35" s="850"/>
      <c r="AG35" s="850"/>
      <c r="AH35" s="850"/>
      <c r="AI35" s="850"/>
      <c r="AJ35" s="850"/>
      <c r="AK35" s="850"/>
      <c r="AL35" s="850"/>
      <c r="AM35" s="850"/>
      <c r="AN35" s="850"/>
      <c r="AO35" s="850"/>
      <c r="AP35" s="850"/>
      <c r="AQ35" s="850"/>
      <c r="AR35" s="850"/>
      <c r="AS35" s="850"/>
      <c r="AT35" s="850"/>
      <c r="AU35" s="850"/>
      <c r="AV35" s="850"/>
      <c r="AW35" s="850"/>
      <c r="AX35" s="850"/>
      <c r="AY35" s="850"/>
      <c r="AZ35" s="850"/>
      <c r="BA35" s="850"/>
    </row>
    <row r="36" spans="2:53">
      <c r="B36" s="1133"/>
      <c r="C36" s="1134"/>
      <c r="D36" s="1133"/>
      <c r="E36" s="1133"/>
      <c r="F36" s="1133"/>
      <c r="G36" s="1133"/>
      <c r="H36" s="1133"/>
      <c r="I36" s="1133"/>
      <c r="J36" s="1133"/>
      <c r="K36" s="1133"/>
      <c r="L36" s="1133"/>
      <c r="M36" s="1133"/>
      <c r="N36" s="1133"/>
      <c r="O36" s="1133"/>
      <c r="P36" s="1133"/>
      <c r="Q36" s="1133"/>
      <c r="R36" s="1133"/>
      <c r="S36" s="1133"/>
      <c r="T36" s="1133"/>
      <c r="AB36" s="850"/>
      <c r="AC36" s="1136"/>
      <c r="AD36" s="850"/>
      <c r="AE36" s="850"/>
      <c r="AF36" s="850"/>
      <c r="AG36" s="850"/>
      <c r="AH36" s="850"/>
      <c r="AI36" s="850"/>
      <c r="AJ36" s="850"/>
      <c r="AK36" s="850"/>
      <c r="AL36" s="850"/>
      <c r="AM36" s="850"/>
      <c r="AN36" s="850"/>
      <c r="AO36" s="850"/>
      <c r="AP36" s="850"/>
      <c r="AQ36" s="850"/>
      <c r="AR36" s="850"/>
      <c r="AS36" s="850"/>
      <c r="AT36" s="850"/>
      <c r="AU36" s="850"/>
      <c r="AV36" s="850"/>
      <c r="AW36" s="850"/>
      <c r="AX36" s="850"/>
      <c r="AY36" s="850"/>
      <c r="AZ36" s="850"/>
      <c r="BA36" s="850"/>
    </row>
    <row r="37" spans="2:53">
      <c r="B37" s="1133"/>
      <c r="C37" s="1134"/>
      <c r="D37" s="1133"/>
      <c r="E37" s="1133"/>
      <c r="F37" s="1133"/>
      <c r="G37" s="1133"/>
      <c r="H37" s="1133"/>
      <c r="I37" s="1133"/>
      <c r="J37" s="1133"/>
      <c r="K37" s="1133"/>
      <c r="L37" s="1133"/>
      <c r="M37" s="1133"/>
      <c r="N37" s="1133"/>
      <c r="O37" s="1133"/>
      <c r="P37" s="1133"/>
      <c r="Q37" s="1133"/>
      <c r="R37" s="1133"/>
      <c r="S37" s="1133"/>
      <c r="T37" s="1133"/>
      <c r="AB37" s="850"/>
      <c r="AC37" s="1136"/>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row>
    <row r="38" spans="2:53">
      <c r="B38" s="1133"/>
      <c r="C38" s="1134"/>
      <c r="D38" s="1133"/>
      <c r="E38" s="1133"/>
      <c r="F38" s="1133"/>
      <c r="G38" s="1133"/>
      <c r="H38" s="1133"/>
      <c r="I38" s="1133"/>
      <c r="J38" s="1133"/>
      <c r="K38" s="1133"/>
      <c r="L38" s="1133"/>
      <c r="M38" s="1133"/>
      <c r="N38" s="1133"/>
      <c r="O38" s="1133"/>
      <c r="P38" s="1133"/>
      <c r="Q38" s="1133"/>
      <c r="R38" s="1133"/>
      <c r="S38" s="1133"/>
      <c r="T38" s="1133"/>
      <c r="AB38" s="850"/>
      <c r="AC38" s="1136"/>
      <c r="AD38" s="850"/>
      <c r="AE38" s="850"/>
      <c r="AF38" s="850"/>
      <c r="AG38" s="850"/>
      <c r="AH38" s="850"/>
      <c r="AI38" s="850"/>
      <c r="AJ38" s="850"/>
      <c r="AK38" s="850"/>
      <c r="AL38" s="850"/>
      <c r="AM38" s="850"/>
      <c r="AN38" s="850"/>
      <c r="AO38" s="850"/>
      <c r="AP38" s="850"/>
      <c r="AQ38" s="850"/>
      <c r="AR38" s="850"/>
      <c r="AS38" s="850"/>
      <c r="AT38" s="850"/>
      <c r="AU38" s="850"/>
      <c r="AV38" s="850"/>
      <c r="AW38" s="850"/>
      <c r="AX38" s="850"/>
      <c r="AY38" s="850"/>
      <c r="AZ38" s="850"/>
      <c r="BA38" s="850"/>
    </row>
  </sheetData>
  <mergeCells count="35">
    <mergeCell ref="AL11:AS11"/>
    <mergeCell ref="N2:S2"/>
    <mergeCell ref="A1:A3"/>
    <mergeCell ref="AB7:AE7"/>
    <mergeCell ref="AB8:AE8"/>
    <mergeCell ref="AB9:AE9"/>
    <mergeCell ref="L11:S11"/>
    <mergeCell ref="L12:S12"/>
    <mergeCell ref="AL12:AS12"/>
    <mergeCell ref="L13:S13"/>
    <mergeCell ref="AL13:AS13"/>
    <mergeCell ref="B16:T16"/>
    <mergeCell ref="AB16:AT16"/>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6"/>
  <dataValidations count="8">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 imeMode="off" allowBlank="1" showInputMessage="1" showErrorMessage="1" sqref="I33 M29 M31 E33 G33 N2:S2"/>
    <dataValidation imeMode="hiragana" allowBlank="1" showInputMessage="1" showErrorMessage="1" sqref="D19:S19 D21:S21"/>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AC47"/>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9" s="264" customFormat="1" ht="13.5" customHeight="1">
      <c r="A1" s="1942" t="s">
        <v>755</v>
      </c>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9" s="264" customFormat="1" ht="18" customHeight="1">
      <c r="A2" s="1942"/>
      <c r="B2" s="104"/>
      <c r="C2" s="104"/>
      <c r="D2" s="104"/>
      <c r="E2" s="276"/>
      <c r="F2" s="189"/>
      <c r="G2" s="189"/>
      <c r="H2" s="189"/>
      <c r="I2" s="105"/>
      <c r="J2" s="105"/>
      <c r="K2" s="2308" t="s">
        <v>255</v>
      </c>
      <c r="L2" s="2309"/>
      <c r="M2" s="2310"/>
      <c r="N2" s="2411" t="s">
        <v>256</v>
      </c>
      <c r="O2" s="2430"/>
      <c r="P2" s="2430"/>
      <c r="Q2" s="2430"/>
      <c r="R2" s="2430"/>
      <c r="S2" s="2431"/>
      <c r="T2" s="2411" t="s">
        <v>257</v>
      </c>
      <c r="U2" s="2430"/>
      <c r="V2" s="2431"/>
      <c r="W2" s="2411" t="s">
        <v>258</v>
      </c>
      <c r="X2" s="2430"/>
      <c r="Y2" s="2431"/>
      <c r="Z2" s="105"/>
      <c r="AA2" s="278"/>
      <c r="AB2" s="278"/>
      <c r="AC2" s="278"/>
    </row>
    <row r="3" spans="1:29" s="264" customFormat="1" ht="54" customHeight="1">
      <c r="A3" s="1942"/>
      <c r="B3" s="104"/>
      <c r="C3" s="104"/>
      <c r="D3" s="104"/>
      <c r="E3" s="104"/>
      <c r="F3"/>
      <c r="G3"/>
      <c r="H3"/>
      <c r="I3" s="104"/>
      <c r="J3" s="104"/>
      <c r="K3" s="240"/>
      <c r="L3" s="415"/>
      <c r="M3" s="416"/>
      <c r="N3" s="237"/>
      <c r="O3" s="238"/>
      <c r="P3" s="238"/>
      <c r="Q3" s="238"/>
      <c r="R3" s="238"/>
      <c r="S3" s="239"/>
      <c r="T3" s="237"/>
      <c r="U3" s="238"/>
      <c r="V3" s="239"/>
      <c r="W3" s="237"/>
      <c r="X3" s="238"/>
      <c r="Y3" s="239"/>
      <c r="Z3"/>
      <c r="AA3" s="279"/>
      <c r="AB3" s="279"/>
      <c r="AC3" s="279"/>
    </row>
    <row r="4" spans="1:29">
      <c r="B4" s="52"/>
      <c r="C4" s="52"/>
      <c r="D4" s="52"/>
      <c r="E4" s="52"/>
      <c r="F4" s="52"/>
      <c r="G4" s="52"/>
      <c r="H4" s="52"/>
      <c r="I4" s="52"/>
      <c r="J4" s="52"/>
      <c r="K4" s="52"/>
      <c r="L4" s="52"/>
      <c r="M4" s="52"/>
      <c r="N4" s="52"/>
      <c r="O4" s="52"/>
      <c r="P4" s="52"/>
      <c r="Q4" s="52"/>
      <c r="R4" s="52"/>
      <c r="S4" s="52"/>
      <c r="T4" s="52"/>
      <c r="U4" s="52"/>
      <c r="V4" s="52"/>
      <c r="W4" s="52"/>
      <c r="X4" s="52"/>
      <c r="Y4" s="52"/>
      <c r="Z4" s="52"/>
    </row>
    <row r="5" spans="1:29">
      <c r="B5" s="52"/>
      <c r="C5" s="52"/>
      <c r="D5" s="52"/>
      <c r="E5" s="52"/>
      <c r="F5" s="52"/>
      <c r="G5" s="52"/>
      <c r="H5" s="52"/>
      <c r="I5" s="52"/>
      <c r="J5" s="52"/>
      <c r="K5" s="52"/>
      <c r="L5" s="52"/>
      <c r="M5" s="52"/>
      <c r="N5" s="52"/>
      <c r="O5" s="52"/>
      <c r="P5" s="52"/>
      <c r="Q5" s="52"/>
      <c r="R5" s="52"/>
      <c r="S5" s="52"/>
      <c r="T5" s="52"/>
      <c r="U5" s="52"/>
      <c r="V5" s="52"/>
      <c r="W5" s="52"/>
      <c r="X5" s="52"/>
      <c r="Y5" s="52"/>
      <c r="Z5" s="52"/>
    </row>
    <row r="6" spans="1:29" ht="21">
      <c r="B6" s="4496" t="s">
        <v>623</v>
      </c>
      <c r="C6" s="4496"/>
      <c r="D6" s="4496"/>
      <c r="E6" s="4496"/>
      <c r="F6" s="4496"/>
      <c r="G6" s="4496"/>
      <c r="H6" s="4496"/>
      <c r="I6" s="4496"/>
      <c r="J6" s="4496"/>
      <c r="K6" s="4496"/>
      <c r="L6" s="4496"/>
      <c r="M6" s="4496"/>
      <c r="N6" s="4496"/>
      <c r="O6" s="4496"/>
      <c r="P6" s="4496"/>
      <c r="Q6" s="4496"/>
      <c r="R6" s="4496"/>
      <c r="S6" s="4496"/>
      <c r="T6" s="4496"/>
      <c r="U6" s="4496"/>
      <c r="V6" s="4496"/>
      <c r="W6" s="4496"/>
      <c r="X6" s="4496"/>
      <c r="Y6" s="4496"/>
      <c r="Z6" s="4496"/>
    </row>
    <row r="7" spans="1:29" ht="13.5" customHeight="1">
      <c r="B7" s="52"/>
      <c r="C7" s="52"/>
      <c r="D7" s="52"/>
      <c r="E7" s="52"/>
      <c r="F7" s="52"/>
      <c r="G7" s="52"/>
      <c r="H7" s="52"/>
      <c r="I7" s="52"/>
      <c r="J7" s="52"/>
      <c r="K7" s="52"/>
      <c r="L7" s="52"/>
      <c r="M7" s="52"/>
      <c r="N7" s="52"/>
      <c r="O7" s="52"/>
      <c r="P7" s="52"/>
      <c r="Q7" s="52"/>
      <c r="R7" s="52"/>
      <c r="S7" s="52"/>
      <c r="T7" s="52"/>
      <c r="U7" s="52"/>
      <c r="V7" s="52"/>
      <c r="W7" s="52"/>
      <c r="X7" s="52"/>
      <c r="Y7" s="52"/>
      <c r="Z7" s="52"/>
    </row>
    <row r="8" spans="1:29" ht="13.5" customHeight="1">
      <c r="B8" s="52"/>
      <c r="C8" s="52"/>
      <c r="D8" s="52"/>
      <c r="E8" s="52" t="s">
        <v>233</v>
      </c>
      <c r="F8" s="52"/>
      <c r="G8" s="52"/>
      <c r="H8" s="52"/>
      <c r="I8" s="52"/>
      <c r="J8" s="52"/>
      <c r="K8" s="52"/>
      <c r="L8" s="52"/>
      <c r="M8" s="52"/>
      <c r="N8" s="52"/>
      <c r="O8" s="52"/>
      <c r="P8" s="52"/>
      <c r="Q8" s="52"/>
      <c r="R8" s="52"/>
      <c r="S8" s="407"/>
      <c r="T8" s="4153" t="s">
        <v>1182</v>
      </c>
      <c r="U8" s="4153"/>
      <c r="V8" s="4153"/>
      <c r="W8" s="4153"/>
      <c r="X8" s="4153"/>
      <c r="Y8" s="4153"/>
      <c r="Z8" s="52"/>
    </row>
    <row r="9" spans="1:29" ht="13.5" customHeight="1">
      <c r="B9" s="52"/>
      <c r="C9" s="52"/>
      <c r="D9" s="52"/>
      <c r="E9" s="52"/>
      <c r="F9" s="52"/>
      <c r="G9" s="52"/>
      <c r="H9" s="52"/>
      <c r="I9" s="52"/>
      <c r="J9" s="52"/>
      <c r="K9" s="52"/>
      <c r="L9" s="52"/>
      <c r="M9" s="407"/>
      <c r="N9" s="52"/>
      <c r="O9" s="52"/>
      <c r="P9" s="52"/>
      <c r="Q9" s="52"/>
      <c r="R9" s="52"/>
      <c r="S9" s="52"/>
      <c r="T9" s="52"/>
      <c r="U9" s="52"/>
      <c r="V9" s="52"/>
      <c r="W9" s="52"/>
      <c r="X9" s="52"/>
      <c r="Y9" s="52"/>
      <c r="Z9" s="52"/>
    </row>
    <row r="10" spans="1:29" ht="13.5" customHeight="1">
      <c r="B10" s="52"/>
      <c r="C10" s="417" t="s">
        <v>624</v>
      </c>
      <c r="D10" s="52"/>
      <c r="E10" s="52"/>
      <c r="F10" s="52"/>
      <c r="G10" s="52"/>
      <c r="H10" s="52"/>
      <c r="I10" s="52"/>
      <c r="J10" s="52"/>
      <c r="K10" s="52"/>
      <c r="L10" s="52"/>
      <c r="M10" s="52"/>
      <c r="N10" s="52"/>
      <c r="O10" s="52"/>
      <c r="P10" s="52"/>
      <c r="Q10" s="52"/>
      <c r="R10" s="52"/>
      <c r="S10" s="52"/>
      <c r="T10" s="52"/>
      <c r="U10" s="52"/>
      <c r="V10" s="52"/>
      <c r="W10" s="52"/>
      <c r="X10" s="52"/>
      <c r="Y10" s="52"/>
      <c r="Z10" s="52"/>
    </row>
    <row r="11" spans="1:29" ht="13.5" customHeight="1">
      <c r="B11" s="52"/>
      <c r="C11" s="4502" t="str">
        <f>"福岡県"&amp;SUBSTITUTE(入力シート!C3," ","")&amp;"長　殿"</f>
        <v>福岡県長　殿</v>
      </c>
      <c r="D11" s="4502"/>
      <c r="E11" s="4502"/>
      <c r="F11" s="4502"/>
      <c r="G11" s="4502"/>
      <c r="H11" s="4502"/>
      <c r="I11" s="4502"/>
      <c r="J11" s="4502"/>
      <c r="K11" s="418"/>
      <c r="L11" s="418"/>
      <c r="M11" s="418"/>
      <c r="N11" s="52"/>
      <c r="O11" s="52"/>
      <c r="P11" s="52"/>
      <c r="Q11" s="52"/>
      <c r="R11" s="52"/>
      <c r="S11" s="52"/>
      <c r="T11" s="52"/>
      <c r="U11" s="52"/>
      <c r="V11" s="52"/>
      <c r="W11" s="52"/>
      <c r="X11" s="52"/>
      <c r="Y11" s="52"/>
      <c r="Z11" s="52"/>
    </row>
    <row r="12" spans="1:29" ht="13.5" customHeight="1">
      <c r="B12" s="52"/>
      <c r="C12" s="4503"/>
      <c r="D12" s="4503"/>
      <c r="E12" s="4503"/>
      <c r="F12" s="4503"/>
      <c r="G12" s="4503"/>
      <c r="H12" s="4503"/>
      <c r="I12" s="4503"/>
      <c r="J12" s="4503"/>
      <c r="K12" s="418"/>
      <c r="L12" s="418"/>
      <c r="M12" s="418"/>
      <c r="N12" s="52"/>
      <c r="O12" s="52"/>
      <c r="P12" s="52"/>
      <c r="Q12" s="52"/>
      <c r="R12" s="52"/>
      <c r="S12" s="52"/>
      <c r="T12" s="52"/>
      <c r="U12" s="52"/>
      <c r="V12" s="52"/>
      <c r="W12" s="52"/>
      <c r="X12" s="52"/>
      <c r="Y12" s="52"/>
      <c r="Z12" s="52"/>
    </row>
    <row r="13" spans="1:29" ht="13.5"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9" ht="13.5" customHeight="1">
      <c r="B14" s="52"/>
      <c r="C14" s="52"/>
      <c r="D14" s="52"/>
      <c r="E14" s="52" t="s">
        <v>233</v>
      </c>
      <c r="F14" s="52"/>
      <c r="G14" s="52"/>
      <c r="H14" s="52"/>
      <c r="I14" s="52"/>
      <c r="J14" s="52"/>
      <c r="K14" s="52"/>
      <c r="L14" s="52"/>
      <c r="M14" s="52"/>
      <c r="N14" s="52"/>
      <c r="O14" s="52"/>
      <c r="P14" s="52"/>
      <c r="Q14" s="52"/>
      <c r="R14" s="52"/>
      <c r="S14" s="52"/>
      <c r="T14" s="52"/>
      <c r="U14" s="52"/>
      <c r="V14" s="52"/>
      <c r="W14" s="52"/>
      <c r="X14" s="52"/>
      <c r="Y14" s="52"/>
      <c r="Z14" s="52"/>
    </row>
    <row r="15" spans="1:29" ht="20.25" customHeight="1">
      <c r="B15" s="52"/>
      <c r="C15" s="52"/>
      <c r="D15" s="52"/>
      <c r="E15" s="52"/>
      <c r="F15" s="52"/>
      <c r="G15" s="52"/>
      <c r="H15" s="52"/>
      <c r="I15" s="52"/>
      <c r="J15" s="52"/>
      <c r="K15" s="4497" t="s">
        <v>1170</v>
      </c>
      <c r="L15" s="4497"/>
      <c r="M15" s="4499" t="str">
        <f>入力シート!D23&amp;"　"&amp;入力シート!D24</f>
        <v>　</v>
      </c>
      <c r="N15" s="4499"/>
      <c r="O15" s="4499"/>
      <c r="P15" s="4499"/>
      <c r="Q15" s="4499"/>
      <c r="R15" s="4499"/>
      <c r="S15" s="4499"/>
      <c r="T15" s="4499"/>
      <c r="U15" s="4499"/>
      <c r="V15" s="4499"/>
      <c r="W15" s="4499"/>
      <c r="X15" s="4499"/>
      <c r="Y15" s="52"/>
      <c r="Z15" s="52"/>
      <c r="AA15" s="869" t="s">
        <v>1169</v>
      </c>
    </row>
    <row r="16" spans="1:29" ht="20.25" customHeight="1">
      <c r="B16" s="52"/>
      <c r="C16" s="52"/>
      <c r="D16" s="52"/>
      <c r="E16" s="52"/>
      <c r="F16" s="52"/>
      <c r="G16" s="52"/>
      <c r="H16" s="52"/>
      <c r="I16" s="52"/>
      <c r="J16" s="184"/>
      <c r="K16" s="4501" t="s">
        <v>1227</v>
      </c>
      <c r="L16" s="4501"/>
      <c r="M16" s="4501"/>
      <c r="N16" s="4501"/>
      <c r="O16" s="4501"/>
      <c r="P16" s="4501"/>
      <c r="Q16" s="4501"/>
      <c r="R16" s="4501"/>
      <c r="S16" s="4501"/>
      <c r="T16" s="4501"/>
      <c r="U16" s="4501"/>
      <c r="V16" s="4501"/>
      <c r="W16" s="4501"/>
      <c r="X16" s="4501"/>
      <c r="Y16" s="418"/>
      <c r="Z16" s="418"/>
    </row>
    <row r="17" spans="2:26" ht="20.25" customHeight="1">
      <c r="B17" s="52"/>
      <c r="C17" s="52"/>
      <c r="D17" s="52"/>
      <c r="E17" s="52"/>
      <c r="F17" s="52"/>
      <c r="G17" s="52"/>
      <c r="H17" s="52"/>
      <c r="I17" s="52"/>
      <c r="J17" s="184"/>
      <c r="K17" s="4498" t="s">
        <v>3</v>
      </c>
      <c r="L17" s="4498"/>
      <c r="M17" s="4500">
        <f>入力シート!D22</f>
        <v>0</v>
      </c>
      <c r="N17" s="4500"/>
      <c r="O17" s="4500"/>
      <c r="P17" s="4500"/>
      <c r="Q17" s="4500"/>
      <c r="R17" s="4500"/>
      <c r="S17" s="4500"/>
      <c r="T17" s="4500"/>
      <c r="U17" s="4500"/>
      <c r="V17" s="4500"/>
      <c r="W17" s="4500"/>
      <c r="X17" s="4500"/>
      <c r="Y17" s="226"/>
      <c r="Z17" s="226"/>
    </row>
    <row r="18" spans="2:26" ht="13.5" customHeight="1">
      <c r="B18" s="52"/>
      <c r="C18" s="52"/>
      <c r="D18" s="52"/>
      <c r="E18" s="52"/>
      <c r="F18" s="52"/>
      <c r="G18" s="52"/>
      <c r="H18" s="52"/>
      <c r="I18" s="52"/>
      <c r="J18" s="184"/>
      <c r="K18" s="52"/>
      <c r="L18" s="52"/>
      <c r="M18" s="52"/>
      <c r="N18" s="52"/>
      <c r="O18" s="52"/>
      <c r="P18" s="52"/>
      <c r="Q18" s="52"/>
      <c r="R18" s="236"/>
      <c r="S18" s="236"/>
      <c r="T18" s="236"/>
      <c r="U18" s="236"/>
      <c r="V18" s="236"/>
      <c r="W18" s="236"/>
      <c r="X18" s="236"/>
      <c r="Y18" s="236"/>
      <c r="Z18" s="236"/>
    </row>
    <row r="19" spans="2:26" ht="13.5" customHeight="1">
      <c r="B19" s="52"/>
      <c r="C19" s="52"/>
      <c r="D19" s="52"/>
      <c r="E19" s="52"/>
      <c r="F19" s="52"/>
      <c r="G19" s="52"/>
      <c r="H19" s="52"/>
      <c r="I19" s="52"/>
      <c r="J19" s="184"/>
      <c r="K19" s="52"/>
      <c r="L19" s="52"/>
      <c r="M19" s="52"/>
      <c r="N19" s="52"/>
      <c r="O19" s="52"/>
      <c r="P19" s="52"/>
      <c r="Q19" s="52"/>
      <c r="R19" s="236"/>
      <c r="S19" s="236"/>
      <c r="T19" s="236"/>
      <c r="U19" s="236"/>
      <c r="V19" s="236"/>
      <c r="W19" s="236"/>
      <c r="X19" s="236"/>
      <c r="Y19" s="236"/>
      <c r="Z19" s="236"/>
    </row>
    <row r="20" spans="2:26" ht="20.25" customHeight="1">
      <c r="B20" s="52"/>
      <c r="C20" s="4154" t="s">
        <v>625</v>
      </c>
      <c r="D20" s="4154"/>
      <c r="E20" s="4154"/>
      <c r="F20" s="4154"/>
      <c r="G20" s="4154"/>
      <c r="H20" s="4154"/>
      <c r="I20" s="4154"/>
      <c r="J20" s="4154"/>
      <c r="K20" s="4154"/>
      <c r="L20" s="4154"/>
      <c r="M20" s="4154"/>
      <c r="N20" s="4154"/>
      <c r="O20" s="4154"/>
      <c r="P20" s="4154"/>
      <c r="Q20" s="4154"/>
      <c r="R20" s="4154"/>
      <c r="S20" s="4154"/>
      <c r="T20" s="4154"/>
      <c r="U20" s="4154"/>
      <c r="V20" s="4154"/>
      <c r="W20" s="4154"/>
      <c r="X20" s="4154"/>
      <c r="Y20" s="4154"/>
      <c r="Z20" s="52"/>
    </row>
    <row r="21" spans="2:26" ht="20.25" customHeight="1">
      <c r="B21" s="52"/>
      <c r="C21" s="4490" t="s">
        <v>626</v>
      </c>
      <c r="D21" s="4490"/>
      <c r="E21" s="4490"/>
      <c r="F21" s="4490"/>
      <c r="G21" s="4490"/>
      <c r="H21" s="4490"/>
      <c r="I21" s="4490"/>
      <c r="J21" s="4490"/>
      <c r="K21" s="4490"/>
      <c r="L21" s="4490"/>
      <c r="M21" s="4490"/>
      <c r="N21" s="4490"/>
      <c r="O21" s="4490"/>
      <c r="P21" s="4490"/>
      <c r="Q21" s="4490"/>
      <c r="R21" s="4490"/>
      <c r="S21" s="4490"/>
      <c r="T21" s="4490"/>
      <c r="U21" s="4490"/>
      <c r="V21" s="4490"/>
      <c r="W21" s="4490"/>
      <c r="X21" s="4490"/>
      <c r="Y21" s="4490"/>
      <c r="Z21" s="52"/>
    </row>
    <row r="22" spans="2:26" ht="13.5" customHeight="1">
      <c r="B22" s="52"/>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52"/>
    </row>
    <row r="23" spans="2:26" ht="13.5" customHeight="1">
      <c r="B23" s="52"/>
      <c r="C23" s="4155" t="s">
        <v>234</v>
      </c>
      <c r="D23" s="4156"/>
      <c r="E23" s="4156"/>
      <c r="F23" s="4156"/>
      <c r="G23" s="4156"/>
      <c r="H23" s="4156"/>
      <c r="I23" s="4156"/>
      <c r="J23" s="4156"/>
      <c r="K23" s="4156"/>
      <c r="L23" s="4156"/>
      <c r="M23" s="4156"/>
      <c r="N23" s="4156"/>
      <c r="O23" s="4156"/>
      <c r="P23" s="4156"/>
      <c r="Q23" s="4156"/>
      <c r="R23" s="4156"/>
      <c r="S23" s="4156"/>
      <c r="T23" s="4156"/>
      <c r="U23" s="4156"/>
      <c r="V23" s="4156"/>
      <c r="W23" s="4156"/>
      <c r="X23" s="4156"/>
      <c r="Y23" s="4156"/>
      <c r="Z23" s="52"/>
    </row>
    <row r="24" spans="2:26" ht="13.5" customHeight="1">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2:26" ht="20.25" customHeight="1">
      <c r="B25" s="52"/>
      <c r="C25" s="409" t="s">
        <v>627</v>
      </c>
      <c r="D25" s="409"/>
      <c r="E25" s="409"/>
      <c r="F25" s="409"/>
      <c r="G25" s="4495" t="str">
        <f>入力シート!$D$5&amp;" "&amp;入力シート!$D$8&amp;"　"&amp;入力シート!$D$7&amp;"　"&amp;入力シート!$D$4&amp;入力シート!$E$4&amp;入力シート!$G$4&amp;入力シート!$I$4&amp;入力シート!$K$4&amp;入力シート!$O$4&amp;"　"&amp;入力シート!D6</f>
        <v xml:space="preserve"> 　　令和年度起工第号　</v>
      </c>
      <c r="H25" s="4495"/>
      <c r="I25" s="4495"/>
      <c r="J25" s="4495"/>
      <c r="K25" s="4495"/>
      <c r="L25" s="4495"/>
      <c r="M25" s="4495"/>
      <c r="N25" s="4495"/>
      <c r="O25" s="4495"/>
      <c r="P25" s="4495"/>
      <c r="Q25" s="4495"/>
      <c r="R25" s="4495"/>
      <c r="S25" s="4495"/>
      <c r="T25" s="4495"/>
      <c r="U25" s="4495"/>
      <c r="V25" s="4495"/>
      <c r="W25" s="4495"/>
      <c r="X25" s="4495"/>
      <c r="Y25" s="4495"/>
      <c r="Z25" s="52"/>
    </row>
    <row r="26" spans="2:26" ht="20.25" customHeight="1">
      <c r="B26" s="52"/>
      <c r="C26" s="409" t="s">
        <v>628</v>
      </c>
      <c r="D26" s="409"/>
      <c r="E26" s="409"/>
      <c r="F26" s="409"/>
      <c r="G26" s="4495">
        <f>入力シート!D9</f>
        <v>0</v>
      </c>
      <c r="H26" s="4495"/>
      <c r="I26" s="4495"/>
      <c r="J26" s="4495"/>
      <c r="K26" s="4495"/>
      <c r="L26" s="4495"/>
      <c r="M26" s="4495"/>
      <c r="N26" s="4495"/>
      <c r="O26" s="4495"/>
      <c r="P26" s="4495"/>
      <c r="Q26" s="4495"/>
      <c r="R26" s="4495"/>
      <c r="S26" s="4495"/>
      <c r="T26" s="4495"/>
      <c r="U26" s="4495"/>
      <c r="V26" s="4495"/>
      <c r="W26" s="4495"/>
      <c r="X26" s="4495"/>
      <c r="Y26" s="4495"/>
      <c r="Z26" s="52"/>
    </row>
    <row r="27" spans="2:26" ht="20.25" customHeight="1">
      <c r="B27" s="52"/>
      <c r="C27" s="409" t="s">
        <v>1171</v>
      </c>
      <c r="D27" s="409"/>
      <c r="E27" s="409"/>
      <c r="F27" s="409"/>
      <c r="G27" s="409"/>
      <c r="H27" s="409"/>
      <c r="I27" s="409"/>
      <c r="J27" s="409"/>
      <c r="K27" s="409"/>
      <c r="L27" s="870"/>
      <c r="M27" s="4494" t="s">
        <v>1172</v>
      </c>
      <c r="N27" s="4494"/>
      <c r="O27" s="4494"/>
      <c r="P27" s="4494"/>
      <c r="Q27" s="4494"/>
      <c r="R27" s="870"/>
      <c r="S27" s="870"/>
      <c r="T27" s="409"/>
      <c r="U27" s="409"/>
      <c r="V27" s="409"/>
      <c r="W27" s="409"/>
      <c r="X27" s="409"/>
      <c r="Y27" s="409"/>
      <c r="Z27" s="52"/>
    </row>
    <row r="28" spans="2:26" ht="20.25" customHeight="1">
      <c r="B28" s="52"/>
      <c r="C28" s="409" t="s">
        <v>629</v>
      </c>
      <c r="D28" s="409"/>
      <c r="E28" s="409"/>
      <c r="F28" s="409"/>
      <c r="G28" s="409"/>
      <c r="H28" s="409"/>
      <c r="I28" s="409"/>
      <c r="J28" s="409"/>
      <c r="K28" s="409"/>
      <c r="L28" s="409"/>
      <c r="M28" s="409"/>
      <c r="N28" s="409"/>
      <c r="O28" s="409"/>
      <c r="P28" s="409"/>
      <c r="Q28" s="409"/>
      <c r="R28" s="409"/>
      <c r="S28" s="409"/>
      <c r="T28" s="409"/>
      <c r="U28" s="409"/>
      <c r="V28" s="409"/>
      <c r="W28" s="409"/>
      <c r="X28" s="409"/>
      <c r="Y28" s="409"/>
      <c r="Z28" s="52"/>
    </row>
    <row r="29" spans="2:26" ht="20.25" customHeight="1">
      <c r="B29" s="52"/>
      <c r="C29" s="409" t="s">
        <v>630</v>
      </c>
      <c r="D29" s="409"/>
      <c r="E29" s="409"/>
      <c r="F29" s="409"/>
      <c r="G29" s="409"/>
      <c r="H29" s="409"/>
      <c r="I29" s="409"/>
      <c r="J29" s="409"/>
      <c r="K29" s="409"/>
      <c r="L29" s="409"/>
      <c r="M29" s="409"/>
      <c r="N29" s="409"/>
      <c r="O29" s="409"/>
      <c r="P29" s="409"/>
      <c r="Q29" s="409"/>
      <c r="R29" s="409"/>
      <c r="S29" s="409"/>
      <c r="T29" s="409"/>
      <c r="U29" s="409"/>
      <c r="V29" s="409"/>
      <c r="W29" s="409"/>
      <c r="X29" s="409"/>
      <c r="Y29" s="409"/>
      <c r="Z29" s="52"/>
    </row>
    <row r="30" spans="2:26" ht="15" customHeight="1">
      <c r="B30" s="52"/>
      <c r="C30" s="4492" t="s">
        <v>631</v>
      </c>
      <c r="D30" s="4492"/>
      <c r="E30" s="4492"/>
      <c r="F30" s="4492"/>
      <c r="G30" s="4492"/>
      <c r="H30" s="4492"/>
      <c r="I30" s="4493" t="s">
        <v>632</v>
      </c>
      <c r="J30" s="4493"/>
      <c r="K30" s="4493"/>
      <c r="L30" s="4493"/>
      <c r="M30" s="4493"/>
      <c r="N30" s="4493"/>
      <c r="O30" s="4493"/>
      <c r="P30" s="4492" t="s">
        <v>124</v>
      </c>
      <c r="Q30" s="4492"/>
      <c r="R30" s="4492"/>
      <c r="S30" s="4492"/>
      <c r="T30" s="4492"/>
      <c r="U30" s="4492"/>
      <c r="V30" s="4492"/>
      <c r="W30" s="4492"/>
      <c r="X30" s="4492"/>
      <c r="Y30" s="410"/>
      <c r="Z30" s="52"/>
    </row>
    <row r="31" spans="2:26" ht="15" customHeight="1">
      <c r="B31" s="52"/>
      <c r="C31" s="4492"/>
      <c r="D31" s="4492"/>
      <c r="E31" s="4492"/>
      <c r="F31" s="4492"/>
      <c r="G31" s="4492"/>
      <c r="H31" s="4492"/>
      <c r="I31" s="4493"/>
      <c r="J31" s="4493"/>
      <c r="K31" s="4493"/>
      <c r="L31" s="4493"/>
      <c r="M31" s="4493"/>
      <c r="N31" s="4493"/>
      <c r="O31" s="4493"/>
      <c r="P31" s="4492"/>
      <c r="Q31" s="4492"/>
      <c r="R31" s="4492"/>
      <c r="S31" s="4492"/>
      <c r="T31" s="4492"/>
      <c r="U31" s="4492"/>
      <c r="V31" s="4492"/>
      <c r="W31" s="4492"/>
      <c r="X31" s="4492"/>
      <c r="Y31" s="410"/>
      <c r="Z31" s="52"/>
    </row>
    <row r="32" spans="2:26" ht="15" customHeight="1">
      <c r="B32" s="52"/>
      <c r="C32" s="4489"/>
      <c r="D32" s="4489"/>
      <c r="E32" s="4489"/>
      <c r="F32" s="4489"/>
      <c r="G32" s="4489"/>
      <c r="H32" s="4489"/>
      <c r="I32" s="4489"/>
      <c r="J32" s="4489"/>
      <c r="K32" s="4489"/>
      <c r="L32" s="4489"/>
      <c r="M32" s="4489"/>
      <c r="N32" s="4489"/>
      <c r="O32" s="4489"/>
      <c r="P32" s="4489"/>
      <c r="Q32" s="4489"/>
      <c r="R32" s="4489"/>
      <c r="S32" s="4489"/>
      <c r="T32" s="4489"/>
      <c r="U32" s="4489"/>
      <c r="V32" s="4489"/>
      <c r="W32" s="4489"/>
      <c r="X32" s="4489"/>
      <c r="Y32" s="411"/>
      <c r="Z32" s="52"/>
    </row>
    <row r="33" spans="2:26" ht="15" customHeight="1">
      <c r="B33" s="52"/>
      <c r="C33" s="4489"/>
      <c r="D33" s="4489"/>
      <c r="E33" s="4489"/>
      <c r="F33" s="4489"/>
      <c r="G33" s="4489"/>
      <c r="H33" s="4489"/>
      <c r="I33" s="4489"/>
      <c r="J33" s="4489"/>
      <c r="K33" s="4489"/>
      <c r="L33" s="4489"/>
      <c r="M33" s="4489"/>
      <c r="N33" s="4489"/>
      <c r="O33" s="4489"/>
      <c r="P33" s="4489"/>
      <c r="Q33" s="4489"/>
      <c r="R33" s="4489"/>
      <c r="S33" s="4489"/>
      <c r="T33" s="4489"/>
      <c r="U33" s="4489"/>
      <c r="V33" s="4489"/>
      <c r="W33" s="4489"/>
      <c r="X33" s="4489"/>
      <c r="Y33" s="411"/>
      <c r="Z33" s="52"/>
    </row>
    <row r="34" spans="2:26" ht="15" customHeight="1">
      <c r="B34" s="52"/>
      <c r="C34" s="4489"/>
      <c r="D34" s="4489"/>
      <c r="E34" s="4489"/>
      <c r="F34" s="4489"/>
      <c r="G34" s="4489"/>
      <c r="H34" s="4489"/>
      <c r="I34" s="4489"/>
      <c r="J34" s="4489"/>
      <c r="K34" s="4489"/>
      <c r="L34" s="4489"/>
      <c r="M34" s="4489"/>
      <c r="N34" s="4489"/>
      <c r="O34" s="4489"/>
      <c r="P34" s="4489"/>
      <c r="Q34" s="4489"/>
      <c r="R34" s="4489"/>
      <c r="S34" s="4489"/>
      <c r="T34" s="4489"/>
      <c r="U34" s="4489"/>
      <c r="V34" s="4489"/>
      <c r="W34" s="4489"/>
      <c r="X34" s="4489"/>
      <c r="Y34" s="411"/>
      <c r="Z34" s="52"/>
    </row>
    <row r="35" spans="2:26" ht="15" customHeight="1">
      <c r="B35" s="52"/>
      <c r="C35" s="4489"/>
      <c r="D35" s="4489"/>
      <c r="E35" s="4489"/>
      <c r="F35" s="4489"/>
      <c r="G35" s="4489"/>
      <c r="H35" s="4489"/>
      <c r="I35" s="4489"/>
      <c r="J35" s="4489"/>
      <c r="K35" s="4489"/>
      <c r="L35" s="4489"/>
      <c r="M35" s="4489"/>
      <c r="N35" s="4489"/>
      <c r="O35" s="4489"/>
      <c r="P35" s="4489"/>
      <c r="Q35" s="4489"/>
      <c r="R35" s="4489"/>
      <c r="S35" s="4489"/>
      <c r="T35" s="4489"/>
      <c r="U35" s="4489"/>
      <c r="V35" s="4489"/>
      <c r="W35" s="4489"/>
      <c r="X35" s="4489"/>
      <c r="Y35" s="411"/>
      <c r="Z35" s="52"/>
    </row>
    <row r="36" spans="2:26" ht="15" customHeight="1">
      <c r="B36" s="52"/>
      <c r="C36" s="4489"/>
      <c r="D36" s="4489"/>
      <c r="E36" s="4489"/>
      <c r="F36" s="4489"/>
      <c r="G36" s="4489"/>
      <c r="H36" s="4489"/>
      <c r="I36" s="4489"/>
      <c r="J36" s="4489"/>
      <c r="K36" s="4489"/>
      <c r="L36" s="4489"/>
      <c r="M36" s="4489"/>
      <c r="N36" s="4489"/>
      <c r="O36" s="4489"/>
      <c r="P36" s="4489"/>
      <c r="Q36" s="4489"/>
      <c r="R36" s="4489"/>
      <c r="S36" s="4489"/>
      <c r="T36" s="4489"/>
      <c r="U36" s="4489"/>
      <c r="V36" s="4489"/>
      <c r="W36" s="4489"/>
      <c r="X36" s="4489"/>
      <c r="Y36" s="411"/>
      <c r="Z36" s="52"/>
    </row>
    <row r="37" spans="2:26" ht="15" customHeight="1">
      <c r="B37" s="52"/>
      <c r="C37" s="4489"/>
      <c r="D37" s="4489"/>
      <c r="E37" s="4489"/>
      <c r="F37" s="4489"/>
      <c r="G37" s="4489"/>
      <c r="H37" s="4489"/>
      <c r="I37" s="4489"/>
      <c r="J37" s="4489"/>
      <c r="K37" s="4489"/>
      <c r="L37" s="4489"/>
      <c r="M37" s="4489"/>
      <c r="N37" s="4489"/>
      <c r="O37" s="4489"/>
      <c r="P37" s="4489"/>
      <c r="Q37" s="4489"/>
      <c r="R37" s="4489"/>
      <c r="S37" s="4489"/>
      <c r="T37" s="4489"/>
      <c r="U37" s="4489"/>
      <c r="V37" s="4489"/>
      <c r="W37" s="4489"/>
      <c r="X37" s="4489"/>
      <c r="Y37" s="411"/>
      <c r="Z37" s="52"/>
    </row>
    <row r="38" spans="2:26" ht="15" customHeight="1">
      <c r="B38" s="52"/>
      <c r="C38" s="4489"/>
      <c r="D38" s="4489"/>
      <c r="E38" s="4489"/>
      <c r="F38" s="4489"/>
      <c r="G38" s="4489"/>
      <c r="H38" s="4489"/>
      <c r="I38" s="4489"/>
      <c r="J38" s="4489"/>
      <c r="K38" s="4489"/>
      <c r="L38" s="4489"/>
      <c r="M38" s="4489"/>
      <c r="N38" s="4489"/>
      <c r="O38" s="4489"/>
      <c r="P38" s="4489"/>
      <c r="Q38" s="4489"/>
      <c r="R38" s="4489"/>
      <c r="S38" s="4489"/>
      <c r="T38" s="4489"/>
      <c r="U38" s="4489"/>
      <c r="V38" s="4489"/>
      <c r="W38" s="4489"/>
      <c r="X38" s="4489"/>
      <c r="Y38" s="411"/>
      <c r="Z38" s="52"/>
    </row>
    <row r="39" spans="2:26" ht="15" customHeight="1">
      <c r="B39" s="52"/>
      <c r="C39" s="4489"/>
      <c r="D39" s="4489"/>
      <c r="E39" s="4489"/>
      <c r="F39" s="4489"/>
      <c r="G39" s="4489"/>
      <c r="H39" s="4489"/>
      <c r="I39" s="4489"/>
      <c r="J39" s="4489"/>
      <c r="K39" s="4489"/>
      <c r="L39" s="4489"/>
      <c r="M39" s="4489"/>
      <c r="N39" s="4489"/>
      <c r="O39" s="4489"/>
      <c r="P39" s="4489"/>
      <c r="Q39" s="4489"/>
      <c r="R39" s="4489"/>
      <c r="S39" s="4489"/>
      <c r="T39" s="4489"/>
      <c r="U39" s="4489"/>
      <c r="V39" s="4489"/>
      <c r="W39" s="4489"/>
      <c r="X39" s="4489"/>
      <c r="Y39" s="411"/>
      <c r="Z39" s="52"/>
    </row>
    <row r="40" spans="2:26" ht="20.25" customHeight="1">
      <c r="B40" s="412"/>
      <c r="C40" s="4154"/>
      <c r="D40" s="4154"/>
      <c r="E40" s="4154"/>
      <c r="F40" s="4154"/>
      <c r="G40" s="4154"/>
      <c r="H40" s="4154"/>
      <c r="I40" s="4154"/>
      <c r="J40" s="4154"/>
      <c r="K40" s="4154"/>
      <c r="L40" s="4154"/>
      <c r="M40" s="4154"/>
      <c r="N40" s="4154"/>
      <c r="O40" s="4154"/>
      <c r="P40" s="4154"/>
      <c r="Q40" s="4154"/>
      <c r="R40" s="4154"/>
      <c r="S40" s="4154"/>
      <c r="T40" s="4154"/>
      <c r="U40" s="4154"/>
      <c r="V40" s="4154"/>
      <c r="W40" s="4154"/>
      <c r="X40" s="4154"/>
      <c r="Y40" s="4154"/>
      <c r="Z40" s="52"/>
    </row>
    <row r="41" spans="2:26" ht="20.25" customHeight="1">
      <c r="B41" s="52"/>
      <c r="C41" s="413" t="s">
        <v>633</v>
      </c>
      <c r="D41" s="409"/>
      <c r="E41" s="409"/>
      <c r="F41" s="409"/>
      <c r="G41" s="409"/>
      <c r="H41" s="409"/>
      <c r="I41" s="409"/>
      <c r="J41" s="409"/>
      <c r="K41" s="409"/>
      <c r="L41" s="409"/>
      <c r="M41" s="409"/>
      <c r="N41" s="409"/>
      <c r="O41" s="420"/>
      <c r="P41" s="420"/>
      <c r="Q41" s="420"/>
      <c r="R41" s="4491"/>
      <c r="S41" s="4491"/>
      <c r="T41" s="4491"/>
      <c r="U41" s="420"/>
      <c r="V41" s="420"/>
      <c r="W41" s="420"/>
      <c r="X41" s="421" t="s">
        <v>634</v>
      </c>
      <c r="Y41" s="409"/>
      <c r="Z41" s="52"/>
    </row>
    <row r="42" spans="2:26" ht="20.25" customHeight="1">
      <c r="B42" s="52"/>
      <c r="C42" s="4490" t="s">
        <v>635</v>
      </c>
      <c r="D42" s="4490"/>
      <c r="E42" s="4490"/>
      <c r="F42" s="4490"/>
      <c r="G42" s="4490"/>
      <c r="H42" s="4490"/>
      <c r="I42" s="4490"/>
      <c r="J42" s="4490"/>
      <c r="K42" s="4490"/>
      <c r="L42" s="4490"/>
      <c r="M42" s="4490"/>
      <c r="N42" s="4490"/>
      <c r="O42" s="4490"/>
      <c r="P42" s="4490"/>
      <c r="Q42" s="4490"/>
      <c r="R42" s="4490"/>
      <c r="S42" s="4490"/>
      <c r="T42" s="4490"/>
      <c r="U42" s="4490"/>
      <c r="V42" s="4490"/>
      <c r="W42" s="4490"/>
      <c r="X42" s="4490"/>
      <c r="Y42" s="414"/>
      <c r="Z42" s="52"/>
    </row>
    <row r="43" spans="2:26" ht="20.25" customHeight="1">
      <c r="B43" s="52"/>
      <c r="C43" s="412"/>
      <c r="D43" s="413" t="s">
        <v>636</v>
      </c>
      <c r="E43" s="413"/>
      <c r="F43" s="413"/>
      <c r="G43" s="413"/>
      <c r="H43" s="413"/>
      <c r="I43" s="413"/>
      <c r="J43" s="413"/>
      <c r="K43" s="413"/>
      <c r="L43" s="413"/>
      <c r="M43" s="413"/>
      <c r="N43" s="413"/>
      <c r="O43" s="52"/>
      <c r="P43" s="52"/>
      <c r="Q43" s="52"/>
      <c r="R43" s="52"/>
      <c r="S43" s="52"/>
      <c r="T43" s="52"/>
      <c r="U43" s="52"/>
      <c r="V43" s="52"/>
      <c r="W43" s="52"/>
      <c r="X43" s="52"/>
      <c r="Y43" s="52"/>
      <c r="Z43" s="52"/>
    </row>
    <row r="44" spans="2:26" ht="20.25" customHeight="1">
      <c r="B44" s="52"/>
      <c r="C44" s="412" t="s">
        <v>637</v>
      </c>
      <c r="D44" s="413" t="s">
        <v>638</v>
      </c>
      <c r="E44" s="413"/>
      <c r="F44" s="413"/>
      <c r="G44" s="413"/>
      <c r="H44" s="413"/>
      <c r="I44" s="413"/>
      <c r="J44" s="413"/>
      <c r="K44" s="413"/>
      <c r="L44" s="413"/>
      <c r="M44" s="413"/>
      <c r="N44" s="413"/>
      <c r="O44" s="52"/>
      <c r="P44" s="52"/>
      <c r="Q44" s="52"/>
      <c r="R44" s="52"/>
      <c r="S44" s="52"/>
      <c r="T44" s="52"/>
      <c r="U44" s="52"/>
      <c r="V44" s="52"/>
      <c r="W44" s="52"/>
      <c r="X44" s="52"/>
      <c r="Y44" s="52"/>
      <c r="Z44" s="52"/>
    </row>
    <row r="45" spans="2:26" ht="20.25" customHeight="1">
      <c r="B45" s="52"/>
      <c r="C45" s="412" t="s">
        <v>637</v>
      </c>
      <c r="D45" s="413" t="s">
        <v>639</v>
      </c>
      <c r="E45" s="413"/>
      <c r="F45" s="413"/>
      <c r="G45" s="413"/>
      <c r="H45" s="413"/>
      <c r="I45" s="413"/>
      <c r="J45" s="413"/>
      <c r="K45" s="413"/>
      <c r="L45" s="413"/>
      <c r="M45" s="413"/>
      <c r="N45" s="413"/>
      <c r="O45" s="409"/>
      <c r="P45" s="409"/>
      <c r="Q45" s="409"/>
      <c r="R45" s="409"/>
      <c r="S45" s="409"/>
      <c r="T45" s="409"/>
      <c r="U45" s="409"/>
      <c r="V45" s="409"/>
      <c r="W45" s="409"/>
      <c r="X45" s="409"/>
      <c r="Y45" s="409"/>
      <c r="Z45" s="52"/>
    </row>
    <row r="46" spans="2:26" ht="20.25" customHeight="1">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2:26">
      <c r="D47" s="427"/>
      <c r="E47" s="427"/>
      <c r="F47" s="427"/>
      <c r="G47" s="427"/>
      <c r="H47" s="427"/>
      <c r="I47" s="427"/>
      <c r="J47" s="427"/>
      <c r="K47" s="427"/>
      <c r="L47" s="427"/>
      <c r="M47" s="427"/>
      <c r="N47" s="427"/>
      <c r="O47" s="427"/>
      <c r="P47" s="427"/>
      <c r="Q47" s="427"/>
      <c r="R47" s="427"/>
      <c r="S47" s="427"/>
      <c r="T47" s="427"/>
      <c r="U47" s="427"/>
      <c r="V47" s="427"/>
      <c r="W47" s="427"/>
      <c r="X47" s="427"/>
      <c r="Y47" s="427"/>
    </row>
  </sheetData>
  <mergeCells count="37">
    <mergeCell ref="W2:Y2"/>
    <mergeCell ref="B6:Z6"/>
    <mergeCell ref="C20:Y20"/>
    <mergeCell ref="A1:A3"/>
    <mergeCell ref="K2:M2"/>
    <mergeCell ref="N2:S2"/>
    <mergeCell ref="T2:V2"/>
    <mergeCell ref="K15:L15"/>
    <mergeCell ref="K17:L17"/>
    <mergeCell ref="M15:X15"/>
    <mergeCell ref="M17:X17"/>
    <mergeCell ref="T8:Y8"/>
    <mergeCell ref="K16:X16"/>
    <mergeCell ref="C11:J12"/>
    <mergeCell ref="C32:H33"/>
    <mergeCell ref="I32:O33"/>
    <mergeCell ref="P32:X33"/>
    <mergeCell ref="G25:Y25"/>
    <mergeCell ref="G26:Y26"/>
    <mergeCell ref="C21:Y21"/>
    <mergeCell ref="C23:Y23"/>
    <mergeCell ref="C30:H31"/>
    <mergeCell ref="I30:O31"/>
    <mergeCell ref="P30:X31"/>
    <mergeCell ref="M27:Q27"/>
    <mergeCell ref="C34:H35"/>
    <mergeCell ref="I34:O35"/>
    <mergeCell ref="P34:X35"/>
    <mergeCell ref="C36:H37"/>
    <mergeCell ref="I36:O37"/>
    <mergeCell ref="P36:X37"/>
    <mergeCell ref="C38:H39"/>
    <mergeCell ref="I38:O39"/>
    <mergeCell ref="P38:X39"/>
    <mergeCell ref="C40:Y40"/>
    <mergeCell ref="C42:X42"/>
    <mergeCell ref="R41:T41"/>
  </mergeCells>
  <phoneticPr fontId="6"/>
  <dataValidations count="2">
    <dataValidation imeMode="off" allowBlank="1" showInputMessage="1" showErrorMessage="1" sqref="T8:Y8 K16:X16 M27:Q27"/>
    <dataValidation imeMode="hiragana" allowBlank="1" showInputMessage="1" showErrorMessage="1" sqref="C32:X39"/>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orientation="portrait" blackAndWhite="1" horizontalDpi="300" verticalDpi="300" r:id="rId1"/>
  <headerFooter scaleWithDoc="0" alignWithMargins="0"/>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workbookViewId="0">
      <selection sqref="A1:A3"/>
    </sheetView>
  </sheetViews>
  <sheetFormatPr defaultColWidth="8.875" defaultRowHeight="13.5"/>
  <cols>
    <col min="1" max="1" width="10.625" style="398" bestFit="1" customWidth="1"/>
    <col min="2" max="2" width="1.25" style="428" customWidth="1"/>
    <col min="3" max="3" width="1.375" style="428" customWidth="1"/>
    <col min="4" max="4" width="2" style="428" customWidth="1"/>
    <col min="5" max="5" width="5.375" style="428" customWidth="1"/>
    <col min="6" max="6" width="4.5" style="428" customWidth="1"/>
    <col min="7" max="7" width="5.625" style="428" customWidth="1"/>
    <col min="8" max="8" width="11.625" style="428" customWidth="1"/>
    <col min="9" max="9" width="5.375" style="428" customWidth="1"/>
    <col min="10" max="10" width="2.25" style="428" customWidth="1"/>
    <col min="11" max="11" width="10" style="428" customWidth="1"/>
    <col min="12" max="12" width="9" style="428" customWidth="1"/>
    <col min="13" max="13" width="13.875" style="428" customWidth="1"/>
    <col min="14" max="14" width="1.5" style="428" customWidth="1"/>
    <col min="15" max="15" width="4.75" style="428" customWidth="1"/>
    <col min="16" max="16" width="1.25" style="428" customWidth="1"/>
    <col min="17" max="18" width="8.875" style="428"/>
    <col min="19" max="19" width="14.875" style="428" customWidth="1"/>
    <col min="20" max="16384" width="8.875" style="428"/>
  </cols>
  <sheetData>
    <row r="1" spans="1:20" ht="15" customHeight="1">
      <c r="A1" s="3420" t="s">
        <v>755</v>
      </c>
      <c r="B1" s="429"/>
      <c r="C1" s="429"/>
      <c r="D1" s="429"/>
      <c r="E1" s="429"/>
      <c r="F1" s="429"/>
      <c r="G1" s="429"/>
      <c r="H1" s="429"/>
      <c r="I1" s="429"/>
      <c r="J1" s="429"/>
      <c r="K1" s="429"/>
      <c r="L1" s="429"/>
      <c r="M1" s="429"/>
      <c r="N1" s="429"/>
      <c r="O1" s="429"/>
      <c r="P1" s="429"/>
      <c r="Q1" s="248"/>
      <c r="R1" s="248"/>
      <c r="S1" s="248"/>
      <c r="T1" s="248"/>
    </row>
    <row r="2" spans="1:20" ht="18" customHeight="1">
      <c r="A2" s="3420"/>
      <c r="B2" s="4507" t="s">
        <v>121</v>
      </c>
      <c r="C2" s="4507"/>
      <c r="D2" s="4507"/>
      <c r="E2" s="4507"/>
      <c r="F2" s="4507"/>
      <c r="G2" s="4507"/>
      <c r="H2" s="4507"/>
      <c r="I2" s="4507"/>
      <c r="J2" s="4507"/>
      <c r="K2" s="4507"/>
      <c r="L2" s="4507"/>
      <c r="M2" s="4507"/>
      <c r="N2" s="4507"/>
      <c r="O2" s="4507"/>
      <c r="P2" s="4507"/>
      <c r="Q2" s="248"/>
      <c r="R2" s="248"/>
      <c r="S2" s="248"/>
      <c r="T2" s="248"/>
    </row>
    <row r="3" spans="1:20" ht="33.6" customHeight="1">
      <c r="A3" s="3420"/>
      <c r="B3" s="429"/>
      <c r="C3" s="429"/>
      <c r="D3" s="429"/>
      <c r="E3" s="429"/>
      <c r="F3" s="429"/>
      <c r="G3" s="429"/>
      <c r="H3" s="429"/>
      <c r="I3" s="429"/>
      <c r="J3" s="429"/>
      <c r="K3" s="429"/>
      <c r="L3" s="429"/>
      <c r="M3" s="429"/>
      <c r="N3" s="429"/>
      <c r="O3" s="429"/>
      <c r="P3" s="429"/>
      <c r="Q3" s="248"/>
      <c r="R3" s="248"/>
      <c r="S3" s="248"/>
      <c r="T3" s="248"/>
    </row>
    <row r="4" spans="1:20" ht="15" customHeight="1">
      <c r="A4" s="248"/>
      <c r="B4" s="429"/>
      <c r="C4" s="429"/>
      <c r="D4" s="429"/>
      <c r="E4" s="429"/>
      <c r="F4" s="429" t="s">
        <v>122</v>
      </c>
      <c r="G4" s="429"/>
      <c r="H4" s="429"/>
      <c r="I4" s="429"/>
      <c r="J4" s="429"/>
      <c r="K4" s="429"/>
      <c r="L4" s="429"/>
      <c r="M4" s="429"/>
      <c r="N4" s="429"/>
      <c r="O4" s="429"/>
      <c r="P4" s="429"/>
      <c r="Q4" s="248"/>
      <c r="R4" s="248"/>
      <c r="S4" s="248"/>
      <c r="T4" s="248"/>
    </row>
    <row r="5" spans="1:20" ht="34.15" customHeight="1">
      <c r="A5" s="248"/>
      <c r="B5" s="429"/>
      <c r="C5" s="429"/>
      <c r="D5" s="429"/>
      <c r="E5" s="429"/>
      <c r="F5" s="429"/>
      <c r="G5" s="429"/>
      <c r="H5" s="429"/>
      <c r="I5" s="429"/>
      <c r="J5" s="429"/>
      <c r="K5" s="429"/>
      <c r="L5" s="429"/>
      <c r="M5" s="429"/>
      <c r="N5" s="429"/>
      <c r="O5" s="429"/>
      <c r="P5" s="429"/>
      <c r="Q5" s="248"/>
      <c r="R5" s="248"/>
      <c r="S5" s="248"/>
      <c r="T5" s="248"/>
    </row>
    <row r="6" spans="1:20" ht="12.6" customHeight="1">
      <c r="A6" s="248"/>
      <c r="B6" s="429"/>
      <c r="C6" s="429"/>
      <c r="D6" s="429"/>
      <c r="E6" s="429"/>
      <c r="F6" s="429"/>
      <c r="G6" s="429"/>
      <c r="H6" s="429"/>
      <c r="I6" s="429" t="s">
        <v>123</v>
      </c>
      <c r="J6" s="429"/>
      <c r="K6" s="429"/>
      <c r="L6" s="429"/>
      <c r="M6" s="430"/>
      <c r="N6" s="430"/>
      <c r="O6" s="430"/>
      <c r="P6" s="429"/>
      <c r="Q6" s="248"/>
      <c r="R6" s="248"/>
      <c r="S6" s="248"/>
      <c r="T6" s="248"/>
    </row>
    <row r="7" spans="1:20" ht="22.9" customHeight="1">
      <c r="A7" s="248"/>
      <c r="B7" s="429"/>
      <c r="C7" s="429"/>
      <c r="D7" s="429"/>
      <c r="E7" s="429"/>
      <c r="F7" s="429"/>
      <c r="G7" s="429"/>
      <c r="H7" s="429"/>
      <c r="I7" s="429"/>
      <c r="J7" s="431"/>
      <c r="K7" s="431" t="s">
        <v>124</v>
      </c>
      <c r="L7" s="4509">
        <f>入力シート!D22</f>
        <v>0</v>
      </c>
      <c r="M7" s="4509"/>
      <c r="N7" s="4509"/>
      <c r="O7" s="4509"/>
      <c r="P7" s="429"/>
      <c r="Q7" s="248"/>
      <c r="R7" s="248"/>
      <c r="S7" s="248"/>
      <c r="T7" s="248"/>
    </row>
    <row r="8" spans="1:20" ht="22.9" customHeight="1">
      <c r="A8" s="248"/>
      <c r="B8" s="429"/>
      <c r="C8" s="429"/>
      <c r="D8" s="429"/>
      <c r="E8" s="429"/>
      <c r="F8" s="429"/>
      <c r="G8" s="429"/>
      <c r="H8" s="429"/>
      <c r="I8" s="429"/>
      <c r="J8" s="432"/>
      <c r="K8" s="432" t="s">
        <v>125</v>
      </c>
      <c r="L8" s="4505">
        <f>入力シート!D23</f>
        <v>0</v>
      </c>
      <c r="M8" s="4505"/>
      <c r="N8" s="432"/>
      <c r="O8" s="432"/>
      <c r="P8" s="429"/>
      <c r="Q8" s="248"/>
      <c r="R8" s="248"/>
      <c r="S8" s="248"/>
      <c r="T8" s="248"/>
    </row>
    <row r="9" spans="1:20" ht="22.9" customHeight="1">
      <c r="A9" s="248"/>
      <c r="B9" s="429"/>
      <c r="C9" s="429"/>
      <c r="D9" s="429"/>
      <c r="E9" s="429"/>
      <c r="F9" s="429"/>
      <c r="G9" s="429"/>
      <c r="H9" s="429"/>
      <c r="I9" s="429"/>
      <c r="J9" s="432"/>
      <c r="K9" s="432" t="s">
        <v>126</v>
      </c>
      <c r="L9" s="4505">
        <f>入力シート!D24</f>
        <v>0</v>
      </c>
      <c r="M9" s="4505"/>
      <c r="N9" s="432"/>
      <c r="O9" s="1025" t="s">
        <v>4</v>
      </c>
      <c r="P9" s="429"/>
      <c r="Q9" s="248"/>
      <c r="R9" s="248"/>
      <c r="S9" s="248"/>
      <c r="T9" s="248"/>
    </row>
    <row r="10" spans="1:20" ht="28.9" customHeight="1">
      <c r="A10" s="248"/>
      <c r="B10" s="429"/>
      <c r="C10" s="429"/>
      <c r="D10" s="429"/>
      <c r="E10" s="429"/>
      <c r="F10" s="429"/>
      <c r="G10" s="429"/>
      <c r="H10" s="429"/>
      <c r="I10" s="429"/>
      <c r="J10" s="429"/>
      <c r="K10" s="429"/>
      <c r="L10" s="429"/>
      <c r="M10" s="429"/>
      <c r="N10" s="429"/>
      <c r="O10" s="429"/>
      <c r="P10" s="429"/>
      <c r="Q10" s="248"/>
      <c r="R10" s="248"/>
      <c r="S10" s="248"/>
      <c r="T10" s="248"/>
    </row>
    <row r="11" spans="1:20" ht="22.9" customHeight="1">
      <c r="A11" s="248"/>
      <c r="B11" s="429"/>
      <c r="C11" s="433" t="s">
        <v>127</v>
      </c>
      <c r="D11" s="431"/>
      <c r="E11" s="431" t="s">
        <v>128</v>
      </c>
      <c r="F11" s="431"/>
      <c r="G11" s="431"/>
      <c r="H11" s="4508" t="str">
        <f>入力シート!$D$5&amp;" "&amp;入力シート!$D$8</f>
        <v xml:space="preserve"> </v>
      </c>
      <c r="I11" s="4508"/>
      <c r="J11" s="4508"/>
      <c r="K11" s="4508"/>
      <c r="L11" s="4508"/>
      <c r="M11" s="4508"/>
      <c r="N11" s="4508"/>
      <c r="O11" s="4508"/>
      <c r="P11" s="429"/>
      <c r="Q11" s="248"/>
      <c r="R11" s="248"/>
      <c r="S11" s="248"/>
      <c r="T11" s="248"/>
    </row>
    <row r="12" spans="1:20" ht="22.9" customHeight="1">
      <c r="A12" s="248"/>
      <c r="B12" s="429"/>
      <c r="C12" s="433" t="s">
        <v>521</v>
      </c>
      <c r="D12" s="431"/>
      <c r="E12" s="431" t="s">
        <v>129</v>
      </c>
      <c r="F12" s="431"/>
      <c r="G12" s="431"/>
      <c r="H12" s="4505">
        <f>入力シート!D9</f>
        <v>0</v>
      </c>
      <c r="I12" s="4505"/>
      <c r="J12" s="4505"/>
      <c r="K12" s="4505"/>
      <c r="L12" s="4505"/>
      <c r="M12" s="4505"/>
      <c r="N12" s="4505"/>
      <c r="O12" s="4505"/>
      <c r="P12" s="429"/>
      <c r="Q12" s="248"/>
      <c r="R12" s="248"/>
      <c r="S12" s="248"/>
      <c r="T12" s="248"/>
    </row>
    <row r="13" spans="1:20" ht="22.9" customHeight="1">
      <c r="A13" s="248"/>
      <c r="B13" s="429"/>
      <c r="C13" s="433" t="s">
        <v>522</v>
      </c>
      <c r="D13" s="431"/>
      <c r="E13" s="431" t="s">
        <v>130</v>
      </c>
      <c r="F13" s="431"/>
      <c r="G13" s="431"/>
      <c r="H13" s="4506">
        <f>入力シート!C3</f>
        <v>0</v>
      </c>
      <c r="I13" s="4506"/>
      <c r="J13" s="4506"/>
      <c r="K13" s="4506"/>
      <c r="L13" s="4506"/>
      <c r="M13" s="4506"/>
      <c r="N13" s="4506"/>
      <c r="O13" s="4506"/>
      <c r="P13" s="429"/>
      <c r="Q13" s="248"/>
      <c r="R13" s="248"/>
      <c r="S13" s="248"/>
      <c r="T13" s="248"/>
    </row>
    <row r="14" spans="1:20" ht="14.45" customHeight="1">
      <c r="A14" s="248"/>
      <c r="B14" s="429"/>
      <c r="C14" s="429"/>
      <c r="D14" s="429"/>
      <c r="E14" s="429"/>
      <c r="F14" s="429"/>
      <c r="G14" s="429"/>
      <c r="H14" s="429"/>
      <c r="I14" s="429"/>
      <c r="J14" s="429"/>
      <c r="K14" s="429"/>
      <c r="L14" s="429"/>
      <c r="M14" s="429"/>
      <c r="N14" s="429"/>
      <c r="O14" s="429"/>
      <c r="P14" s="429"/>
      <c r="Q14" s="248"/>
      <c r="R14" s="248"/>
      <c r="S14" s="248"/>
      <c r="T14" s="248"/>
    </row>
    <row r="15" spans="1:20" ht="15.6" customHeight="1">
      <c r="A15" s="248"/>
      <c r="B15" s="429"/>
      <c r="C15" s="429"/>
      <c r="D15" s="429"/>
      <c r="E15" s="429" t="s">
        <v>131</v>
      </c>
      <c r="F15" s="429"/>
      <c r="G15" s="429"/>
      <c r="H15" s="429"/>
      <c r="I15" s="429"/>
      <c r="J15" s="429"/>
      <c r="K15" s="429"/>
      <c r="L15" s="429"/>
      <c r="M15" s="429"/>
      <c r="N15" s="429"/>
      <c r="O15" s="429"/>
      <c r="P15" s="429"/>
      <c r="Q15" s="248"/>
      <c r="R15" s="248"/>
      <c r="S15" s="248"/>
      <c r="T15" s="248"/>
    </row>
    <row r="16" spans="1:20" ht="12" customHeight="1">
      <c r="A16" s="248"/>
      <c r="B16" s="429"/>
      <c r="C16" s="429"/>
      <c r="D16" s="429"/>
      <c r="E16" s="429"/>
      <c r="F16" s="429"/>
      <c r="G16" s="429"/>
      <c r="H16" s="429"/>
      <c r="I16" s="429"/>
      <c r="J16" s="429"/>
      <c r="K16" s="429"/>
      <c r="L16" s="429"/>
      <c r="M16" s="429"/>
      <c r="N16" s="429"/>
      <c r="O16" s="429"/>
      <c r="P16" s="429"/>
      <c r="Q16" s="248"/>
      <c r="R16" s="248"/>
      <c r="S16" s="248"/>
      <c r="T16" s="248"/>
    </row>
    <row r="17" spans="1:20" ht="13.15" customHeight="1">
      <c r="A17" s="248"/>
      <c r="B17" s="429"/>
      <c r="C17" s="429"/>
      <c r="D17" s="429" t="s">
        <v>132</v>
      </c>
      <c r="E17" s="429"/>
      <c r="F17" s="429"/>
      <c r="G17" s="429"/>
      <c r="H17" s="429"/>
      <c r="I17" s="429"/>
      <c r="J17" s="429"/>
      <c r="K17" s="429"/>
      <c r="L17" s="429"/>
      <c r="M17" s="429"/>
      <c r="N17" s="429"/>
      <c r="O17" s="429"/>
      <c r="P17" s="429"/>
      <c r="Q17" s="248"/>
      <c r="R17" s="248"/>
      <c r="S17" s="248"/>
      <c r="T17" s="248"/>
    </row>
    <row r="18" spans="1:20" ht="39" customHeight="1">
      <c r="A18" s="248"/>
      <c r="B18" s="429"/>
      <c r="C18" s="429"/>
      <c r="D18" s="429"/>
      <c r="E18" s="429"/>
      <c r="F18" s="429"/>
      <c r="G18" s="429"/>
      <c r="H18" s="429"/>
      <c r="I18" s="429"/>
      <c r="J18" s="429"/>
      <c r="K18" s="429"/>
      <c r="L18" s="429"/>
      <c r="M18" s="429"/>
      <c r="N18" s="429"/>
      <c r="O18" s="429"/>
      <c r="P18" s="429"/>
      <c r="Q18" s="248"/>
      <c r="R18" s="248"/>
      <c r="S18" s="248"/>
      <c r="T18" s="248"/>
    </row>
    <row r="19" spans="1:20">
      <c r="A19" s="248"/>
      <c r="B19" s="429"/>
      <c r="C19" s="429"/>
      <c r="D19" s="429"/>
      <c r="E19" s="429"/>
      <c r="F19" s="429"/>
      <c r="G19" s="429"/>
      <c r="H19" s="429"/>
      <c r="I19" s="429"/>
      <c r="J19" s="429" t="s">
        <v>266</v>
      </c>
      <c r="K19" s="429"/>
      <c r="L19" s="429"/>
      <c r="M19" s="429"/>
      <c r="N19" s="429"/>
      <c r="O19" s="429"/>
      <c r="P19" s="429"/>
      <c r="Q19" s="248"/>
      <c r="R19" s="248"/>
      <c r="S19" s="248"/>
      <c r="T19" s="248"/>
    </row>
    <row r="20" spans="1:20" ht="31.9" customHeight="1">
      <c r="A20" s="248"/>
      <c r="B20" s="429"/>
      <c r="C20" s="429"/>
      <c r="D20" s="429"/>
      <c r="E20" s="429"/>
      <c r="F20" s="429"/>
      <c r="G20" s="429"/>
      <c r="H20" s="429"/>
      <c r="I20" s="429"/>
      <c r="J20" s="429"/>
      <c r="K20" s="429"/>
      <c r="L20" s="429"/>
      <c r="M20" s="429"/>
      <c r="N20" s="429"/>
      <c r="O20" s="429"/>
      <c r="P20" s="429"/>
      <c r="Q20" s="248"/>
      <c r="R20" s="248"/>
      <c r="S20" s="248"/>
      <c r="T20" s="248"/>
    </row>
    <row r="21" spans="1:20" ht="14.45" customHeight="1">
      <c r="A21" s="248"/>
      <c r="B21" s="429"/>
      <c r="C21" s="434" t="s">
        <v>133</v>
      </c>
      <c r="D21" s="429"/>
      <c r="E21" s="429" t="s">
        <v>134</v>
      </c>
      <c r="F21" s="429"/>
      <c r="G21" s="429"/>
      <c r="H21" s="429"/>
      <c r="I21" s="429"/>
      <c r="J21" s="429"/>
      <c r="K21" s="429"/>
      <c r="L21" s="429" t="s">
        <v>135</v>
      </c>
      <c r="M21" s="429"/>
      <c r="N21" s="429"/>
      <c r="O21" s="429" t="s">
        <v>136</v>
      </c>
      <c r="P21" s="429"/>
      <c r="Q21" s="248"/>
      <c r="R21" s="248"/>
      <c r="S21" s="736"/>
      <c r="T21" s="248"/>
    </row>
    <row r="22" spans="1:20" ht="20.45" customHeight="1">
      <c r="A22" s="248"/>
      <c r="B22" s="429"/>
      <c r="C22" s="429"/>
      <c r="D22" s="429"/>
      <c r="E22" s="429"/>
      <c r="F22" s="429"/>
      <c r="G22" s="429"/>
      <c r="H22" s="429"/>
      <c r="I22" s="429"/>
      <c r="J22" s="429"/>
      <c r="K22" s="429"/>
      <c r="L22" s="429"/>
      <c r="M22" s="429"/>
      <c r="N22" s="429"/>
      <c r="O22" s="429"/>
      <c r="P22" s="429"/>
      <c r="Q22" s="248"/>
      <c r="R22" s="248"/>
      <c r="S22" s="685">
        <f>入力シート!$D$17</f>
        <v>0</v>
      </c>
      <c r="T22" s="248"/>
    </row>
    <row r="23" spans="1:20" ht="13.9" customHeight="1">
      <c r="A23" s="248"/>
      <c r="B23" s="429"/>
      <c r="C23" s="434" t="s">
        <v>310</v>
      </c>
      <c r="D23" s="429"/>
      <c r="E23" s="429" t="s">
        <v>137</v>
      </c>
      <c r="F23" s="429"/>
      <c r="G23" s="4504">
        <f>入力シート!D12</f>
        <v>0</v>
      </c>
      <c r="H23" s="4504"/>
      <c r="I23" s="675" t="s">
        <v>881</v>
      </c>
      <c r="J23" s="4504">
        <f>MAX(入力シート!D16:D21)</f>
        <v>0</v>
      </c>
      <c r="K23" s="4504"/>
      <c r="L23" s="4504"/>
      <c r="M23" s="429"/>
      <c r="N23" s="429"/>
      <c r="O23" s="429"/>
      <c r="P23" s="429"/>
      <c r="Q23" s="248"/>
      <c r="R23" s="248"/>
      <c r="S23" s="685" t="str">
        <f>IF(入力シート!$D$19=0,"",入力シート!$D$19)</f>
        <v/>
      </c>
      <c r="T23" s="248"/>
    </row>
    <row r="24" spans="1:20" ht="19.899999999999999" customHeight="1">
      <c r="A24" s="248"/>
      <c r="B24" s="429"/>
      <c r="C24" s="429"/>
      <c r="D24" s="429"/>
      <c r="E24" s="429"/>
      <c r="F24" s="429"/>
      <c r="G24" s="429"/>
      <c r="H24" s="429"/>
      <c r="I24" s="429"/>
      <c r="J24" s="429"/>
      <c r="K24" s="429"/>
      <c r="L24" s="429"/>
      <c r="M24" s="429"/>
      <c r="N24" s="429"/>
      <c r="O24" s="429"/>
      <c r="P24" s="429"/>
      <c r="Q24" s="248"/>
      <c r="R24" s="248"/>
      <c r="S24" s="685" t="str">
        <f>IF(入力シート!$D$21=0,"",入力シート!$D$21)</f>
        <v/>
      </c>
      <c r="T24" s="248"/>
    </row>
    <row r="25" spans="1:20">
      <c r="A25" s="248"/>
      <c r="B25" s="429"/>
      <c r="C25" s="434" t="s">
        <v>312</v>
      </c>
      <c r="D25" s="429"/>
      <c r="E25" s="429" t="s">
        <v>138</v>
      </c>
      <c r="F25" s="429"/>
      <c r="G25" s="429"/>
      <c r="H25" s="429"/>
      <c r="I25" s="429"/>
      <c r="J25" s="429"/>
      <c r="K25" s="429"/>
      <c r="L25" s="429" t="s">
        <v>135</v>
      </c>
      <c r="M25" s="429"/>
      <c r="N25" s="429"/>
      <c r="O25" s="429" t="s">
        <v>136</v>
      </c>
      <c r="P25" s="429"/>
      <c r="Q25" s="248"/>
      <c r="R25" s="248"/>
      <c r="S25" s="248"/>
      <c r="T25" s="248"/>
    </row>
    <row r="26" spans="1:20" ht="21" customHeight="1">
      <c r="A26" s="248"/>
      <c r="B26" s="429"/>
      <c r="C26" s="429"/>
      <c r="D26" s="429"/>
      <c r="E26" s="429"/>
      <c r="F26" s="429"/>
      <c r="G26" s="429"/>
      <c r="H26" s="429"/>
      <c r="I26" s="429"/>
      <c r="J26" s="429"/>
      <c r="K26" s="429"/>
      <c r="L26" s="429"/>
      <c r="M26" s="429"/>
      <c r="N26" s="429"/>
      <c r="O26" s="429"/>
      <c r="P26" s="429"/>
      <c r="Q26" s="248"/>
      <c r="R26" s="248"/>
      <c r="S26" s="248"/>
      <c r="T26" s="248"/>
    </row>
    <row r="27" spans="1:20" ht="15" customHeight="1">
      <c r="A27" s="248"/>
      <c r="B27" s="429"/>
      <c r="C27" s="429"/>
      <c r="D27" s="429"/>
      <c r="E27" s="429" t="s">
        <v>139</v>
      </c>
      <c r="F27" s="429"/>
      <c r="G27" s="429"/>
      <c r="H27" s="429"/>
      <c r="I27" s="429"/>
      <c r="J27" s="429"/>
      <c r="K27" s="429"/>
      <c r="L27" s="429"/>
      <c r="M27" s="429"/>
      <c r="N27" s="429"/>
      <c r="O27" s="429"/>
      <c r="P27" s="429"/>
      <c r="Q27" s="248"/>
      <c r="R27" s="248"/>
      <c r="S27" s="248"/>
      <c r="T27" s="248"/>
    </row>
    <row r="28" spans="1:20" ht="23.45" customHeight="1">
      <c r="A28" s="248"/>
      <c r="B28" s="429"/>
      <c r="C28" s="429"/>
      <c r="D28" s="429"/>
      <c r="E28" s="429"/>
      <c r="F28" s="429"/>
      <c r="G28" s="429"/>
      <c r="H28" s="429"/>
      <c r="I28" s="429"/>
      <c r="J28" s="429"/>
      <c r="K28" s="429"/>
      <c r="L28" s="429"/>
      <c r="M28" s="429"/>
      <c r="N28" s="429"/>
      <c r="O28" s="429"/>
      <c r="P28" s="429"/>
      <c r="Q28" s="248"/>
      <c r="R28" s="248"/>
      <c r="S28" s="248"/>
      <c r="T28" s="248"/>
    </row>
    <row r="29" spans="1:20" ht="15.6" customHeight="1">
      <c r="A29" s="248"/>
      <c r="B29" s="429"/>
      <c r="C29" s="429"/>
      <c r="D29" s="429"/>
      <c r="E29" s="429"/>
      <c r="F29" s="429"/>
      <c r="G29" s="429" t="s">
        <v>1000</v>
      </c>
      <c r="H29" s="429"/>
      <c r="I29" s="429"/>
      <c r="J29" s="429"/>
      <c r="K29" s="429"/>
      <c r="L29" s="429"/>
      <c r="M29" s="429"/>
      <c r="N29" s="429"/>
      <c r="O29" s="429"/>
      <c r="P29" s="429"/>
      <c r="Q29" s="248"/>
      <c r="R29" s="248"/>
      <c r="S29" s="248"/>
      <c r="T29" s="248"/>
    </row>
    <row r="30" spans="1:20" ht="43.15" customHeight="1">
      <c r="A30" s="248"/>
      <c r="B30" s="429"/>
      <c r="C30" s="429"/>
      <c r="D30" s="429"/>
      <c r="E30" s="429"/>
      <c r="F30" s="429"/>
      <c r="G30" s="429"/>
      <c r="H30" s="429"/>
      <c r="I30" s="429"/>
      <c r="J30" s="429"/>
      <c r="K30" s="429"/>
      <c r="L30" s="429"/>
      <c r="M30" s="429"/>
      <c r="N30" s="429"/>
      <c r="O30" s="429"/>
      <c r="P30" s="429"/>
      <c r="Q30" s="248"/>
      <c r="R30" s="248"/>
      <c r="S30" s="248"/>
      <c r="T30" s="248"/>
    </row>
    <row r="31" spans="1:20" ht="15.6" customHeight="1">
      <c r="A31" s="248"/>
      <c r="B31" s="429"/>
      <c r="C31" s="429"/>
      <c r="D31" s="429"/>
      <c r="E31" s="429"/>
      <c r="F31" s="429"/>
      <c r="G31" s="429"/>
      <c r="H31" s="429"/>
      <c r="I31" s="429"/>
      <c r="J31" s="429" t="s">
        <v>140</v>
      </c>
      <c r="K31" s="429"/>
      <c r="L31" s="429"/>
      <c r="M31" s="429"/>
      <c r="N31" s="429"/>
      <c r="O31" s="429"/>
      <c r="P31" s="429"/>
      <c r="Q31" s="248"/>
      <c r="R31" s="248"/>
      <c r="S31" s="248"/>
      <c r="T31" s="248"/>
    </row>
    <row r="32" spans="1:20">
      <c r="A32" s="248"/>
      <c r="B32" s="429"/>
      <c r="C32" s="429"/>
      <c r="D32" s="429"/>
      <c r="E32" s="429"/>
      <c r="F32" s="429"/>
      <c r="G32" s="429"/>
      <c r="H32" s="429"/>
      <c r="I32" s="429"/>
      <c r="J32" s="429"/>
      <c r="K32" s="429"/>
      <c r="L32" s="429"/>
      <c r="M32" s="429"/>
      <c r="N32" s="429"/>
      <c r="O32" s="429"/>
      <c r="P32" s="429"/>
      <c r="Q32" s="248"/>
      <c r="R32" s="248"/>
      <c r="S32" s="248"/>
      <c r="T32" s="248"/>
    </row>
    <row r="33" spans="1:20">
      <c r="A33" s="248"/>
      <c r="B33" s="429"/>
      <c r="C33" s="429"/>
      <c r="D33" s="429"/>
      <c r="E33" s="429"/>
      <c r="F33" s="429"/>
      <c r="G33" s="429"/>
      <c r="H33" s="429"/>
      <c r="I33" s="429"/>
      <c r="J33" s="429"/>
      <c r="K33" s="429"/>
      <c r="L33" s="429"/>
      <c r="M33" s="429"/>
      <c r="N33" s="429"/>
      <c r="O33" s="429"/>
      <c r="P33" s="429"/>
      <c r="Q33" s="248"/>
      <c r="R33" s="248"/>
      <c r="S33" s="248"/>
      <c r="T33" s="248"/>
    </row>
    <row r="34" spans="1:20">
      <c r="A34" s="248"/>
      <c r="B34" s="429"/>
      <c r="C34" s="429"/>
      <c r="D34" s="429"/>
      <c r="E34" s="429"/>
      <c r="F34" s="429"/>
      <c r="G34" s="429"/>
      <c r="H34" s="429"/>
      <c r="I34" s="429"/>
      <c r="J34" s="429"/>
      <c r="K34" s="429"/>
      <c r="L34" s="429"/>
      <c r="M34" s="429"/>
      <c r="N34" s="429"/>
      <c r="O34" s="429"/>
      <c r="P34" s="429"/>
      <c r="Q34" s="248"/>
      <c r="R34" s="248"/>
      <c r="S34" s="248"/>
      <c r="T34" s="248"/>
    </row>
    <row r="35" spans="1:20">
      <c r="A35" s="248"/>
      <c r="B35" s="429"/>
      <c r="C35" s="429"/>
      <c r="D35" s="429"/>
      <c r="E35" s="429"/>
      <c r="F35" s="429"/>
      <c r="G35" s="429"/>
      <c r="H35" s="429"/>
      <c r="I35" s="429"/>
      <c r="J35" s="429"/>
      <c r="K35" s="429"/>
      <c r="L35" s="429"/>
      <c r="M35" s="429"/>
      <c r="N35" s="429"/>
      <c r="O35" s="429"/>
      <c r="P35" s="429"/>
      <c r="Q35" s="248"/>
      <c r="R35" s="248"/>
      <c r="S35" s="248"/>
      <c r="T35" s="248"/>
    </row>
    <row r="36" spans="1:20">
      <c r="A36" s="248"/>
      <c r="B36" s="429"/>
      <c r="C36" s="429"/>
      <c r="D36" s="429"/>
      <c r="E36" s="429"/>
      <c r="F36" s="429"/>
      <c r="G36" s="429"/>
      <c r="H36" s="429"/>
      <c r="I36" s="429"/>
      <c r="J36" s="429"/>
      <c r="K36" s="429"/>
      <c r="L36" s="429"/>
      <c r="M36" s="429"/>
      <c r="N36" s="429"/>
      <c r="O36" s="429"/>
      <c r="P36" s="429"/>
      <c r="Q36" s="248"/>
      <c r="R36" s="248"/>
      <c r="S36" s="248"/>
      <c r="T36" s="248"/>
    </row>
    <row r="37" spans="1:20">
      <c r="A37" s="248"/>
      <c r="B37" s="429"/>
      <c r="C37" s="429"/>
      <c r="D37" s="429"/>
      <c r="E37" s="429"/>
      <c r="F37" s="429"/>
      <c r="G37" s="429"/>
      <c r="H37" s="429"/>
      <c r="I37" s="429"/>
      <c r="J37" s="429"/>
      <c r="K37" s="429"/>
      <c r="L37" s="429"/>
      <c r="M37" s="429"/>
      <c r="N37" s="429"/>
      <c r="O37" s="429"/>
      <c r="P37" s="429"/>
      <c r="Q37" s="248"/>
      <c r="R37" s="248"/>
      <c r="S37" s="248"/>
      <c r="T37" s="248"/>
    </row>
    <row r="38" spans="1:20">
      <c r="A38" s="248"/>
      <c r="B38" s="429"/>
      <c r="C38" s="429"/>
      <c r="D38" s="429"/>
      <c r="E38" s="429"/>
      <c r="F38" s="429"/>
      <c r="G38" s="429"/>
      <c r="H38" s="429"/>
      <c r="I38" s="429"/>
      <c r="J38" s="429"/>
      <c r="K38" s="429"/>
      <c r="L38" s="429"/>
      <c r="M38" s="429"/>
      <c r="N38" s="429"/>
      <c r="O38" s="429"/>
      <c r="P38" s="429"/>
      <c r="Q38" s="248"/>
      <c r="R38" s="248"/>
      <c r="S38" s="248"/>
      <c r="T38" s="248"/>
    </row>
  </sheetData>
  <dataConsolidate/>
  <mergeCells count="10">
    <mergeCell ref="G23:H23"/>
    <mergeCell ref="J23:L23"/>
    <mergeCell ref="A1:A3"/>
    <mergeCell ref="H12:O12"/>
    <mergeCell ref="H13:O13"/>
    <mergeCell ref="L8:M8"/>
    <mergeCell ref="L9:M9"/>
    <mergeCell ref="B2:P2"/>
    <mergeCell ref="H11:O11"/>
    <mergeCell ref="L7:O7"/>
  </mergeCells>
  <phoneticPr fontId="6"/>
  <dataValidations count="1">
    <dataValidation type="list" allowBlank="1" showInputMessage="1" sqref="J23:L23">
      <formula1>$S$22:$S$24</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98425196850393704" bottom="0.98425196850393704" header="0.51181102362204722" footer="0.51181102362204722"/>
  <pageSetup paperSize="9"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T32"/>
  <sheetViews>
    <sheetView workbookViewId="0">
      <selection sqref="A1:A3"/>
    </sheetView>
  </sheetViews>
  <sheetFormatPr defaultColWidth="9" defaultRowHeight="13.5"/>
  <cols>
    <col min="1" max="1" width="10.625" style="435" bestFit="1" customWidth="1"/>
    <col min="2" max="13" width="3.875" style="435" customWidth="1"/>
    <col min="14" max="21" width="4.875" style="435" customWidth="1"/>
    <col min="22" max="167" width="3.875" style="435" customWidth="1"/>
    <col min="168" max="16384" width="9" style="435"/>
  </cols>
  <sheetData>
    <row r="1" spans="1:20" ht="20.100000000000001" customHeight="1">
      <c r="A1" s="1942" t="s">
        <v>755</v>
      </c>
      <c r="B1" s="437"/>
      <c r="C1" s="437"/>
      <c r="D1" s="437"/>
      <c r="E1" s="437"/>
      <c r="F1" s="437"/>
      <c r="G1" s="437"/>
      <c r="H1" s="437"/>
      <c r="I1" s="437"/>
      <c r="J1" s="437"/>
      <c r="K1" s="437"/>
      <c r="L1" s="437"/>
      <c r="M1" s="437"/>
      <c r="N1" s="437"/>
      <c r="O1" s="437"/>
      <c r="P1" s="437"/>
      <c r="Q1" s="437"/>
      <c r="R1" s="437"/>
      <c r="S1" s="437"/>
      <c r="T1" s="437"/>
    </row>
    <row r="2" spans="1:20" ht="20.100000000000001" customHeight="1">
      <c r="A2" s="1942"/>
      <c r="B2" s="437"/>
      <c r="C2" s="437"/>
      <c r="D2" s="437"/>
      <c r="E2" s="437"/>
      <c r="F2" s="437"/>
      <c r="G2" s="437"/>
      <c r="H2" s="437"/>
      <c r="I2" s="437"/>
      <c r="J2" s="437"/>
      <c r="K2" s="437"/>
      <c r="L2" s="437"/>
      <c r="M2" s="437"/>
      <c r="N2" s="437"/>
      <c r="O2" s="437"/>
      <c r="P2" s="437"/>
      <c r="Q2" s="437"/>
      <c r="R2" s="437"/>
      <c r="S2" s="437"/>
      <c r="T2" s="437"/>
    </row>
    <row r="3" spans="1:20" ht="21">
      <c r="A3" s="1942"/>
      <c r="B3" s="437"/>
      <c r="C3" s="4514" t="s">
        <v>320</v>
      </c>
      <c r="D3" s="4514"/>
      <c r="E3" s="4514"/>
      <c r="F3" s="4514"/>
      <c r="G3" s="4514"/>
      <c r="H3" s="4514"/>
      <c r="I3" s="4514"/>
      <c r="J3" s="4514"/>
      <c r="K3" s="4514"/>
      <c r="L3" s="4514"/>
      <c r="M3" s="4514"/>
      <c r="N3" s="4514"/>
      <c r="O3" s="4514"/>
      <c r="P3" s="4514"/>
      <c r="Q3" s="4514"/>
      <c r="R3" s="4514"/>
      <c r="S3" s="4514"/>
      <c r="T3" s="437"/>
    </row>
    <row r="4" spans="1:20" ht="20.100000000000001" customHeight="1">
      <c r="B4" s="437"/>
      <c r="C4" s="437"/>
      <c r="D4" s="437"/>
      <c r="E4" s="437"/>
      <c r="F4" s="437"/>
      <c r="G4" s="437"/>
      <c r="H4" s="437"/>
      <c r="I4" s="437"/>
      <c r="J4" s="437"/>
      <c r="K4" s="437"/>
      <c r="L4" s="437"/>
      <c r="M4" s="437"/>
      <c r="N4" s="437"/>
      <c r="O4" s="437"/>
      <c r="P4" s="437"/>
      <c r="Q4" s="437"/>
      <c r="R4" s="437"/>
      <c r="S4" s="437"/>
      <c r="T4" s="437"/>
    </row>
    <row r="5" spans="1:20" ht="20.100000000000001" customHeight="1">
      <c r="B5" s="437"/>
      <c r="C5" s="437"/>
      <c r="D5" s="437"/>
      <c r="E5" s="437"/>
      <c r="F5" s="437"/>
      <c r="G5" s="437"/>
      <c r="H5" s="437"/>
      <c r="I5" s="437"/>
      <c r="J5" s="437"/>
      <c r="K5" s="437"/>
      <c r="L5" s="437"/>
      <c r="M5" s="437"/>
      <c r="N5" s="437"/>
      <c r="O5" s="437"/>
      <c r="P5" s="437"/>
      <c r="Q5" s="437"/>
      <c r="R5" s="437"/>
      <c r="S5" s="437"/>
      <c r="T5" s="437"/>
    </row>
    <row r="6" spans="1:20" ht="20.100000000000001" customHeight="1">
      <c r="B6" s="437"/>
      <c r="C6" s="437"/>
      <c r="D6" s="437"/>
      <c r="E6" s="437"/>
      <c r="F6" s="437"/>
      <c r="G6" s="437"/>
      <c r="H6" s="437"/>
      <c r="I6" s="437"/>
      <c r="J6" s="437"/>
      <c r="K6" s="437"/>
      <c r="L6" s="437"/>
      <c r="M6" s="437"/>
      <c r="N6" s="437"/>
      <c r="O6" s="437"/>
      <c r="P6" s="437"/>
      <c r="Q6" s="437"/>
      <c r="R6" s="437"/>
      <c r="S6" s="437"/>
      <c r="T6" s="437"/>
    </row>
    <row r="7" spans="1:20" ht="20.100000000000001" customHeight="1">
      <c r="B7" s="4513" t="str">
        <f>IF(入力シート!C3="","福岡県○○○○事務所長　殿","福岡県"&amp;SUBSTITUTE(入力シート!C3," ","")&amp;"長　殿")</f>
        <v>福岡県○○○○事務所長　殿</v>
      </c>
      <c r="C7" s="4513"/>
      <c r="D7" s="4513"/>
      <c r="E7" s="4513"/>
      <c r="F7" s="4513"/>
      <c r="G7" s="4513"/>
      <c r="H7" s="4513"/>
      <c r="I7" s="4513"/>
      <c r="J7" s="4513"/>
      <c r="K7" s="4513"/>
      <c r="L7" s="437"/>
      <c r="M7" s="437"/>
      <c r="N7" s="437"/>
      <c r="O7" s="437"/>
      <c r="P7" s="437"/>
      <c r="Q7" s="437"/>
      <c r="R7" s="437"/>
      <c r="S7" s="437"/>
      <c r="T7" s="437"/>
    </row>
    <row r="8" spans="1:20" ht="20.100000000000001" customHeight="1">
      <c r="B8" s="437"/>
      <c r="C8" s="437"/>
      <c r="D8" s="437"/>
      <c r="E8" s="437"/>
      <c r="F8" s="437"/>
      <c r="G8" s="437"/>
      <c r="H8" s="437"/>
      <c r="I8" s="437"/>
      <c r="J8" s="437"/>
      <c r="K8" s="437"/>
      <c r="L8" s="437"/>
      <c r="M8" s="437"/>
      <c r="N8" s="437"/>
      <c r="O8" s="437"/>
      <c r="P8" s="437"/>
      <c r="Q8" s="437"/>
      <c r="R8" s="437"/>
      <c r="S8" s="437"/>
      <c r="T8" s="437"/>
    </row>
    <row r="9" spans="1:20" ht="20.100000000000001" customHeight="1">
      <c r="B9" s="437"/>
      <c r="C9" s="437"/>
      <c r="D9" s="437"/>
      <c r="E9" s="437"/>
      <c r="F9" s="437"/>
      <c r="G9" s="437"/>
      <c r="H9" s="437"/>
      <c r="I9" s="437"/>
      <c r="J9" s="437"/>
      <c r="K9" s="437"/>
      <c r="L9" s="437"/>
      <c r="M9" s="437"/>
      <c r="N9" s="437"/>
      <c r="O9" s="437"/>
      <c r="P9" s="437"/>
      <c r="Q9" s="437"/>
      <c r="R9" s="437"/>
      <c r="S9" s="437"/>
      <c r="T9" s="437"/>
    </row>
    <row r="10" spans="1:20" ht="20.100000000000001" customHeight="1">
      <c r="B10" s="437"/>
      <c r="C10" s="437"/>
      <c r="D10" s="437"/>
      <c r="E10" s="437"/>
      <c r="F10" s="437"/>
      <c r="G10" s="437"/>
      <c r="H10" s="437"/>
      <c r="I10" s="4511" t="s">
        <v>1395</v>
      </c>
      <c r="J10" s="4511"/>
      <c r="K10" s="4511"/>
      <c r="L10" s="4511"/>
      <c r="M10" s="4515">
        <f>入力シート!D22</f>
        <v>0</v>
      </c>
      <c r="N10" s="4515"/>
      <c r="O10" s="4515"/>
      <c r="P10" s="4515"/>
      <c r="Q10" s="4515"/>
      <c r="R10" s="4515"/>
      <c r="S10" s="4515"/>
      <c r="T10" s="437"/>
    </row>
    <row r="11" spans="1:20" ht="20.100000000000001" customHeight="1">
      <c r="B11" s="437"/>
      <c r="C11" s="437"/>
      <c r="D11" s="437"/>
      <c r="E11" s="437"/>
      <c r="F11" s="437"/>
      <c r="G11" s="437"/>
      <c r="H11" s="437"/>
      <c r="I11" s="4511" t="s">
        <v>321</v>
      </c>
      <c r="J11" s="4511"/>
      <c r="K11" s="4511"/>
      <c r="L11" s="4511"/>
      <c r="M11" s="4515">
        <f>入力シート!D23</f>
        <v>0</v>
      </c>
      <c r="N11" s="4515"/>
      <c r="O11" s="4515"/>
      <c r="P11" s="4515"/>
      <c r="Q11" s="4515"/>
      <c r="R11" s="4515"/>
      <c r="S11" s="4515"/>
      <c r="T11" s="437"/>
    </row>
    <row r="12" spans="1:20" ht="20.100000000000001" customHeight="1">
      <c r="B12" s="437"/>
      <c r="C12" s="437"/>
      <c r="D12" s="437"/>
      <c r="E12" s="437"/>
      <c r="F12" s="437"/>
      <c r="G12" s="437"/>
      <c r="H12" s="437"/>
      <c r="I12" s="437" t="s">
        <v>322</v>
      </c>
      <c r="J12" s="437"/>
      <c r="K12" s="437"/>
      <c r="L12" s="437"/>
      <c r="M12" s="437"/>
      <c r="N12" s="437"/>
      <c r="O12" s="437"/>
      <c r="P12" s="437"/>
      <c r="Q12" s="437"/>
      <c r="R12" s="437"/>
      <c r="S12" s="437"/>
      <c r="T12" s="437"/>
    </row>
    <row r="13" spans="1:20" ht="20.100000000000001" customHeight="1">
      <c r="B13" s="437"/>
      <c r="C13" s="437"/>
      <c r="D13" s="437"/>
      <c r="E13" s="437"/>
      <c r="F13" s="437"/>
      <c r="G13" s="437"/>
      <c r="H13" s="437"/>
      <c r="I13" s="437"/>
      <c r="J13" s="437"/>
      <c r="K13" s="437"/>
      <c r="L13" s="437"/>
      <c r="M13" s="437"/>
      <c r="N13" s="437"/>
      <c r="O13" s="437"/>
      <c r="P13" s="437"/>
      <c r="Q13" s="437"/>
      <c r="R13" s="437"/>
      <c r="S13" s="437"/>
      <c r="T13" s="437"/>
    </row>
    <row r="14" spans="1:20" ht="20.100000000000001" customHeight="1">
      <c r="B14" s="437"/>
      <c r="C14" s="437"/>
      <c r="D14" s="437"/>
      <c r="E14" s="437"/>
      <c r="F14" s="437"/>
      <c r="G14" s="437"/>
      <c r="H14" s="437"/>
      <c r="I14" s="437"/>
      <c r="J14" s="437"/>
      <c r="K14" s="437"/>
      <c r="L14" s="437"/>
      <c r="M14" s="437"/>
      <c r="N14" s="437"/>
      <c r="O14" s="437"/>
      <c r="P14" s="437"/>
      <c r="Q14" s="437"/>
      <c r="R14" s="437"/>
      <c r="S14" s="437"/>
      <c r="T14" s="437"/>
    </row>
    <row r="15" spans="1:20" ht="20.100000000000001" customHeight="1">
      <c r="B15" s="437"/>
      <c r="C15" s="437"/>
      <c r="D15" s="437"/>
      <c r="E15" s="437"/>
      <c r="F15" s="437"/>
      <c r="G15" s="437"/>
      <c r="H15" s="437"/>
      <c r="I15" s="437"/>
      <c r="J15" s="437"/>
      <c r="K15" s="437"/>
      <c r="L15" s="437"/>
      <c r="M15" s="437"/>
      <c r="N15" s="437"/>
      <c r="O15" s="437"/>
      <c r="P15" s="437"/>
      <c r="Q15" s="437"/>
      <c r="R15" s="437"/>
      <c r="S15" s="437"/>
      <c r="T15" s="437"/>
    </row>
    <row r="16" spans="1:20" ht="20.100000000000001" customHeight="1">
      <c r="B16" s="437"/>
      <c r="C16" s="437" t="s">
        <v>1549</v>
      </c>
      <c r="D16" s="437"/>
      <c r="E16" s="437"/>
      <c r="F16" s="437"/>
      <c r="G16" s="437"/>
      <c r="H16" s="437"/>
      <c r="I16" s="437"/>
      <c r="J16" s="437"/>
      <c r="K16" s="437"/>
      <c r="L16" s="437"/>
      <c r="M16" s="437"/>
      <c r="N16" s="437"/>
      <c r="O16" s="437"/>
      <c r="P16" s="437"/>
      <c r="Q16" s="437"/>
      <c r="R16" s="437"/>
      <c r="S16" s="437"/>
      <c r="T16" s="437"/>
    </row>
    <row r="17" spans="2:20" ht="20.100000000000001" customHeight="1">
      <c r="B17" s="437"/>
      <c r="C17" s="437" t="s">
        <v>1550</v>
      </c>
      <c r="D17" s="437"/>
      <c r="E17" s="437"/>
      <c r="F17" s="437"/>
      <c r="G17" s="437"/>
      <c r="H17" s="437"/>
      <c r="I17" s="437"/>
      <c r="J17" s="437"/>
      <c r="K17" s="437"/>
      <c r="L17" s="437"/>
      <c r="M17" s="437"/>
      <c r="N17" s="437"/>
      <c r="O17" s="437"/>
      <c r="P17" s="437"/>
      <c r="Q17" s="437"/>
      <c r="R17" s="437"/>
      <c r="S17" s="437"/>
      <c r="T17" s="437"/>
    </row>
    <row r="18" spans="2:20" ht="20.100000000000001" customHeight="1">
      <c r="B18" s="437"/>
      <c r="C18" s="437"/>
      <c r="D18" s="437"/>
      <c r="E18" s="437"/>
      <c r="F18" s="437"/>
      <c r="G18" s="437"/>
      <c r="H18" s="437"/>
      <c r="I18" s="437"/>
      <c r="J18" s="437"/>
      <c r="K18" s="437"/>
      <c r="L18" s="437"/>
      <c r="M18" s="437"/>
      <c r="N18" s="437"/>
      <c r="O18" s="437"/>
      <c r="P18" s="437"/>
      <c r="Q18" s="437"/>
      <c r="R18" s="437"/>
      <c r="S18" s="437"/>
      <c r="T18" s="437"/>
    </row>
    <row r="19" spans="2:20" ht="20.100000000000001" customHeight="1">
      <c r="B19" s="437"/>
      <c r="C19" s="437"/>
      <c r="D19" s="437"/>
      <c r="E19" s="437"/>
      <c r="F19" s="437"/>
      <c r="G19" s="437"/>
      <c r="H19" s="437"/>
      <c r="I19" s="437"/>
      <c r="J19" s="437"/>
      <c r="K19" s="437"/>
      <c r="L19" s="437"/>
      <c r="M19" s="437"/>
      <c r="N19" s="437"/>
      <c r="O19" s="437"/>
      <c r="P19" s="437"/>
      <c r="Q19" s="437"/>
      <c r="R19" s="437"/>
      <c r="S19" s="437"/>
      <c r="T19" s="437"/>
    </row>
    <row r="20" spans="2:20" ht="20.100000000000001" customHeight="1">
      <c r="B20" s="437"/>
      <c r="C20" s="437"/>
      <c r="D20" s="437"/>
      <c r="E20" s="437"/>
      <c r="F20" s="437"/>
      <c r="G20" s="437"/>
      <c r="H20" s="437"/>
      <c r="I20" s="437"/>
      <c r="J20" s="437"/>
      <c r="K20" s="437"/>
      <c r="L20" s="437"/>
      <c r="M20" s="437"/>
      <c r="N20" s="437"/>
      <c r="O20" s="437"/>
      <c r="P20" s="437"/>
      <c r="Q20" s="437"/>
      <c r="R20" s="437"/>
      <c r="S20" s="437"/>
      <c r="T20" s="437"/>
    </row>
    <row r="21" spans="2:20" ht="20.100000000000001" customHeight="1">
      <c r="B21" s="4516" t="s">
        <v>266</v>
      </c>
      <c r="C21" s="4516"/>
      <c r="D21" s="4516"/>
      <c r="E21" s="4516"/>
      <c r="F21" s="4516"/>
      <c r="G21" s="4516"/>
      <c r="H21" s="4516"/>
      <c r="I21" s="4516"/>
      <c r="J21" s="4516"/>
      <c r="K21" s="4516"/>
      <c r="L21" s="4516"/>
      <c r="M21" s="4516"/>
      <c r="N21" s="4516"/>
      <c r="O21" s="4516"/>
      <c r="P21" s="4516"/>
      <c r="Q21" s="4516"/>
      <c r="R21" s="4516"/>
      <c r="S21" s="4516"/>
      <c r="T21" s="4516"/>
    </row>
    <row r="22" spans="2:20" ht="20.100000000000001" customHeight="1">
      <c r="B22" s="437"/>
      <c r="C22" s="437"/>
      <c r="D22" s="437"/>
      <c r="E22" s="437"/>
      <c r="F22" s="437"/>
      <c r="G22" s="437"/>
      <c r="H22" s="437"/>
      <c r="I22" s="437"/>
      <c r="J22" s="437"/>
      <c r="K22" s="437"/>
      <c r="L22" s="437"/>
      <c r="M22" s="437"/>
      <c r="N22" s="437"/>
      <c r="O22" s="437"/>
      <c r="P22" s="437"/>
      <c r="Q22" s="437"/>
      <c r="R22" s="437"/>
      <c r="S22" s="437"/>
      <c r="T22" s="437"/>
    </row>
    <row r="23" spans="2:20" ht="20.100000000000001" customHeight="1">
      <c r="B23" s="4510" t="s">
        <v>323</v>
      </c>
      <c r="C23" s="4510"/>
      <c r="D23" s="4510"/>
      <c r="E23" s="4510"/>
      <c r="F23" s="4510">
        <f>入力シート!D6</f>
        <v>0</v>
      </c>
      <c r="G23" s="4510"/>
      <c r="H23" s="4510"/>
      <c r="I23" s="4510"/>
      <c r="J23" s="4510"/>
      <c r="K23" s="4510"/>
      <c r="L23" s="4510"/>
      <c r="M23" s="4510"/>
      <c r="N23" s="4510" t="s">
        <v>324</v>
      </c>
      <c r="O23" s="4510"/>
      <c r="P23" s="4510"/>
      <c r="Q23" s="4510"/>
      <c r="R23" s="4510"/>
      <c r="S23" s="4510"/>
      <c r="T23" s="4510"/>
    </row>
    <row r="24" spans="2:20" ht="20.100000000000001" customHeight="1">
      <c r="B24" s="4510"/>
      <c r="C24" s="4510"/>
      <c r="D24" s="4510"/>
      <c r="E24" s="4510"/>
      <c r="F24" s="4510"/>
      <c r="G24" s="4510"/>
      <c r="H24" s="4510"/>
      <c r="I24" s="4510"/>
      <c r="J24" s="4510"/>
      <c r="K24" s="4510"/>
      <c r="L24" s="4510"/>
      <c r="M24" s="4510"/>
      <c r="N24" s="4510"/>
      <c r="O24" s="4510"/>
      <c r="P24" s="4510"/>
      <c r="Q24" s="4510"/>
      <c r="R24" s="4510"/>
      <c r="S24" s="4510"/>
      <c r="T24" s="4510"/>
    </row>
    <row r="25" spans="2:20" ht="20.100000000000001" customHeight="1">
      <c r="B25" s="4510"/>
      <c r="C25" s="4510"/>
      <c r="D25" s="4510"/>
      <c r="E25" s="4510"/>
      <c r="F25" s="4510"/>
      <c r="G25" s="4510"/>
      <c r="H25" s="4510"/>
      <c r="I25" s="4510"/>
      <c r="J25" s="4510"/>
      <c r="K25" s="4510"/>
      <c r="L25" s="4510"/>
      <c r="M25" s="4510"/>
      <c r="N25" s="4510"/>
      <c r="O25" s="4510"/>
      <c r="P25" s="4510"/>
      <c r="Q25" s="4510"/>
      <c r="R25" s="4510"/>
      <c r="S25" s="4510"/>
      <c r="T25" s="4510"/>
    </row>
    <row r="26" spans="2:20" ht="20.100000000000001" customHeight="1">
      <c r="B26" s="4510" t="s">
        <v>325</v>
      </c>
      <c r="C26" s="4510"/>
      <c r="D26" s="4510"/>
      <c r="E26" s="4510"/>
      <c r="F26" s="4510" t="s">
        <v>201</v>
      </c>
      <c r="G26" s="4510"/>
      <c r="H26" s="4510"/>
      <c r="I26" s="4510"/>
      <c r="J26" s="4510" t="s">
        <v>202</v>
      </c>
      <c r="K26" s="4510"/>
      <c r="L26" s="4510" t="s">
        <v>30</v>
      </c>
      <c r="M26" s="4510"/>
      <c r="N26" s="4510" t="s">
        <v>326</v>
      </c>
      <c r="O26" s="4510"/>
      <c r="P26" s="4510"/>
      <c r="Q26" s="4510"/>
      <c r="R26" s="4510" t="s">
        <v>152</v>
      </c>
      <c r="S26" s="4510"/>
      <c r="T26" s="4510"/>
    </row>
    <row r="27" spans="2:20" ht="19.899999999999999" customHeight="1">
      <c r="B27" s="4510"/>
      <c r="C27" s="4510"/>
      <c r="D27" s="4510"/>
      <c r="E27" s="4510"/>
      <c r="F27" s="4510"/>
      <c r="G27" s="4510"/>
      <c r="H27" s="4510"/>
      <c r="I27" s="4510"/>
      <c r="J27" s="4510"/>
      <c r="K27" s="4510"/>
      <c r="L27" s="4510"/>
      <c r="M27" s="4510"/>
      <c r="N27" s="4512"/>
      <c r="O27" s="4512"/>
      <c r="P27" s="4512"/>
      <c r="Q27" s="4512"/>
      <c r="R27" s="4510"/>
      <c r="S27" s="4510"/>
      <c r="T27" s="4510"/>
    </row>
    <row r="28" spans="2:20" ht="19.899999999999999" customHeight="1">
      <c r="B28" s="4510"/>
      <c r="C28" s="4510"/>
      <c r="D28" s="4510"/>
      <c r="E28" s="4510"/>
      <c r="F28" s="4510"/>
      <c r="G28" s="4510"/>
      <c r="H28" s="4510"/>
      <c r="I28" s="4510"/>
      <c r="J28" s="4510"/>
      <c r="K28" s="4510"/>
      <c r="L28" s="4510"/>
      <c r="M28" s="4510"/>
      <c r="N28" s="4512"/>
      <c r="O28" s="4512"/>
      <c r="P28" s="4512"/>
      <c r="Q28" s="4512"/>
      <c r="R28" s="4510"/>
      <c r="S28" s="4510"/>
      <c r="T28" s="4510"/>
    </row>
    <row r="29" spans="2:20" ht="19.899999999999999" customHeight="1">
      <c r="B29" s="4510"/>
      <c r="C29" s="4510"/>
      <c r="D29" s="4510"/>
      <c r="E29" s="4510"/>
      <c r="F29" s="4510"/>
      <c r="G29" s="4510"/>
      <c r="H29" s="4510"/>
      <c r="I29" s="4510"/>
      <c r="J29" s="4510"/>
      <c r="K29" s="4510"/>
      <c r="L29" s="4510"/>
      <c r="M29" s="4510"/>
      <c r="N29" s="4512"/>
      <c r="O29" s="4512"/>
      <c r="P29" s="4512"/>
      <c r="Q29" s="4512"/>
      <c r="R29" s="4510"/>
      <c r="S29" s="4510"/>
      <c r="T29" s="4510"/>
    </row>
    <row r="30" spans="2:20" ht="19.899999999999999" customHeight="1">
      <c r="B30" s="4510"/>
      <c r="C30" s="4510"/>
      <c r="D30" s="4510"/>
      <c r="E30" s="4510"/>
      <c r="F30" s="4510"/>
      <c r="G30" s="4510"/>
      <c r="H30" s="4510"/>
      <c r="I30" s="4510"/>
      <c r="J30" s="4510"/>
      <c r="K30" s="4510"/>
      <c r="L30" s="4510"/>
      <c r="M30" s="4510"/>
      <c r="N30" s="4512"/>
      <c r="O30" s="4512"/>
      <c r="P30" s="4512"/>
      <c r="Q30" s="4512"/>
      <c r="R30" s="4510"/>
      <c r="S30" s="4510"/>
      <c r="T30" s="4510"/>
    </row>
    <row r="31" spans="2:20" ht="19.899999999999999" customHeight="1">
      <c r="B31" s="4510"/>
      <c r="C31" s="4510"/>
      <c r="D31" s="4510"/>
      <c r="E31" s="4510"/>
      <c r="F31" s="4510"/>
      <c r="G31" s="4510"/>
      <c r="H31" s="4510"/>
      <c r="I31" s="4510"/>
      <c r="J31" s="4510"/>
      <c r="K31" s="4510"/>
      <c r="L31" s="4510"/>
      <c r="M31" s="4510"/>
      <c r="N31" s="4512"/>
      <c r="O31" s="4512"/>
      <c r="P31" s="4512"/>
      <c r="Q31" s="4512"/>
      <c r="R31" s="4510"/>
      <c r="S31" s="4510"/>
      <c r="T31" s="4510"/>
    </row>
    <row r="32" spans="2:20">
      <c r="B32" s="436"/>
      <c r="C32" s="436"/>
      <c r="D32" s="436"/>
      <c r="E32" s="436"/>
      <c r="F32" s="436"/>
      <c r="G32" s="436"/>
      <c r="H32" s="436"/>
      <c r="I32" s="436"/>
      <c r="J32" s="436"/>
      <c r="K32" s="436"/>
      <c r="L32" s="436"/>
      <c r="M32" s="436"/>
      <c r="N32" s="436"/>
      <c r="O32" s="436"/>
      <c r="P32" s="436"/>
      <c r="Q32" s="436"/>
      <c r="R32" s="436"/>
      <c r="S32" s="436"/>
      <c r="T32" s="436"/>
    </row>
  </sheetData>
  <mergeCells count="48">
    <mergeCell ref="R27:T27"/>
    <mergeCell ref="R28:T28"/>
    <mergeCell ref="L29:M29"/>
    <mergeCell ref="N29:Q29"/>
    <mergeCell ref="R29:T29"/>
    <mergeCell ref="N27:Q27"/>
    <mergeCell ref="N28:Q28"/>
    <mergeCell ref="L27:M27"/>
    <mergeCell ref="A1:A3"/>
    <mergeCell ref="B7:K7"/>
    <mergeCell ref="B26:E26"/>
    <mergeCell ref="F26:I26"/>
    <mergeCell ref="J26:K26"/>
    <mergeCell ref="C3:S3"/>
    <mergeCell ref="B23:E25"/>
    <mergeCell ref="F23:M25"/>
    <mergeCell ref="N23:Q25"/>
    <mergeCell ref="N26:Q26"/>
    <mergeCell ref="R26:T26"/>
    <mergeCell ref="R23:T25"/>
    <mergeCell ref="M10:S10"/>
    <mergeCell ref="M11:S11"/>
    <mergeCell ref="L26:M26"/>
    <mergeCell ref="B21:T21"/>
    <mergeCell ref="R31:T31"/>
    <mergeCell ref="B30:E30"/>
    <mergeCell ref="F30:I30"/>
    <mergeCell ref="J30:K30"/>
    <mergeCell ref="L30:M30"/>
    <mergeCell ref="N30:Q30"/>
    <mergeCell ref="R30:T30"/>
    <mergeCell ref="B31:E31"/>
    <mergeCell ref="F31:I31"/>
    <mergeCell ref="J31:K31"/>
    <mergeCell ref="L31:M31"/>
    <mergeCell ref="N31:Q31"/>
    <mergeCell ref="F29:I29"/>
    <mergeCell ref="L28:M28"/>
    <mergeCell ref="I10:L10"/>
    <mergeCell ref="I11:L11"/>
    <mergeCell ref="B29:E29"/>
    <mergeCell ref="J29:K29"/>
    <mergeCell ref="B27:E27"/>
    <mergeCell ref="F27:I27"/>
    <mergeCell ref="J27:K27"/>
    <mergeCell ref="B28:E28"/>
    <mergeCell ref="F28:I28"/>
    <mergeCell ref="J28:K28"/>
  </mergeCells>
  <phoneticPr fontId="6"/>
  <dataValidations count="2">
    <dataValidation imeMode="off" allowBlank="1" showInputMessage="1" showErrorMessage="1" sqref="L27:M31"/>
    <dataValidation imeMode="hiragana" allowBlank="1" showInputMessage="1" showErrorMessage="1" sqref="J27:K31"/>
  </dataValidations>
  <hyperlinks>
    <hyperlink ref="A1:A2" location="表紙１!A1" display="表紙１へ戻る"/>
    <hyperlink ref="A1:A3" location="表紙!A1" display="表紙へ戻る"/>
  </hyperlinks>
  <printOptions horizontalCentered="1"/>
  <pageMargins left="0.98425196850393704" right="0.59055118110236227" top="0.98425196850393704" bottom="0.98425196850393704" header="0.51181102362204722" footer="0.51181102362204722"/>
  <pageSetup paperSize="9" fitToHeight="0" orientation="portrait" r:id="rId1"/>
  <headerFooter scaleWithDoc="0"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9"/>
  <sheetViews>
    <sheetView view="pageBreakPreview" zoomScaleNormal="100" zoomScaleSheetLayoutView="100" workbookViewId="0">
      <selection sqref="A1:A3"/>
    </sheetView>
  </sheetViews>
  <sheetFormatPr defaultRowHeight="13.5"/>
  <cols>
    <col min="1" max="1" width="10.75" style="1387" customWidth="1"/>
    <col min="2" max="2" width="4.875" style="692" customWidth="1"/>
    <col min="3" max="39" width="2.25" style="692" customWidth="1"/>
    <col min="40" max="40" width="2.25" style="1282" customWidth="1"/>
    <col min="41" max="41" width="9" style="1282"/>
    <col min="42" max="42" width="9" style="272"/>
    <col min="43" max="16384" width="9" style="1282"/>
  </cols>
  <sheetData>
    <row r="1" spans="1:42">
      <c r="A1" s="1761" t="s">
        <v>754</v>
      </c>
      <c r="B1" s="1474"/>
      <c r="C1" s="1474"/>
      <c r="D1" s="1474"/>
      <c r="E1" s="1474"/>
      <c r="F1" s="1474"/>
      <c r="G1" s="1474"/>
      <c r="H1" s="1474"/>
      <c r="I1" s="1474"/>
      <c r="J1" s="1474"/>
      <c r="K1" s="1474"/>
      <c r="L1" s="1474"/>
      <c r="M1" s="1474"/>
      <c r="N1" s="1474"/>
      <c r="O1" s="1474"/>
      <c r="P1" s="1474"/>
      <c r="Q1" s="1474"/>
      <c r="R1" s="1474"/>
      <c r="S1" s="1474"/>
      <c r="T1" s="1474"/>
      <c r="U1" s="1474"/>
      <c r="V1" s="1474"/>
      <c r="W1" s="1474"/>
      <c r="X1" s="1474"/>
      <c r="Y1" s="1474"/>
      <c r="Z1" s="1474"/>
      <c r="AA1" s="1474"/>
      <c r="AB1" s="1474"/>
      <c r="AC1" s="1474"/>
      <c r="AD1" s="1474"/>
      <c r="AE1" s="1474"/>
      <c r="AF1" s="1474"/>
      <c r="AG1" s="1474"/>
      <c r="AH1" s="1474"/>
      <c r="AI1" s="1474"/>
      <c r="AJ1" s="1474"/>
      <c r="AK1" s="1474"/>
      <c r="AL1" s="1474"/>
      <c r="AM1" s="1474"/>
    </row>
    <row r="2" spans="1:42">
      <c r="A2" s="1761"/>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row>
    <row r="3" spans="1:42" ht="21">
      <c r="A3" s="1761"/>
      <c r="B3" s="4519" t="s">
        <v>1610</v>
      </c>
      <c r="C3" s="4519"/>
      <c r="D3" s="4519"/>
      <c r="E3" s="4519"/>
      <c r="F3" s="4519"/>
      <c r="G3" s="4519"/>
      <c r="H3" s="4519"/>
      <c r="I3" s="4519"/>
      <c r="J3" s="4519"/>
      <c r="K3" s="4519"/>
      <c r="L3" s="4519"/>
      <c r="M3" s="4519"/>
      <c r="N3" s="4519"/>
      <c r="O3" s="4519"/>
      <c r="P3" s="4519"/>
      <c r="Q3" s="4519"/>
      <c r="R3" s="4519"/>
      <c r="S3" s="4519"/>
      <c r="T3" s="4519"/>
      <c r="U3" s="4519"/>
      <c r="V3" s="4519"/>
      <c r="W3" s="4519"/>
      <c r="X3" s="4519"/>
      <c r="Y3" s="4519"/>
      <c r="Z3" s="4519"/>
      <c r="AA3" s="4519"/>
      <c r="AB3" s="4519"/>
      <c r="AC3" s="4519"/>
      <c r="AD3" s="4519"/>
      <c r="AE3" s="4519"/>
      <c r="AF3" s="4519"/>
      <c r="AG3" s="4519"/>
      <c r="AH3" s="4519"/>
      <c r="AI3" s="4519"/>
      <c r="AJ3" s="4519"/>
      <c r="AK3" s="4519"/>
      <c r="AL3" s="4519"/>
      <c r="AM3" s="4519"/>
      <c r="AN3" s="1284"/>
      <c r="AO3" s="1284"/>
    </row>
    <row r="4" spans="1:42">
      <c r="B4" s="1474"/>
      <c r="C4" s="1474"/>
      <c r="D4" s="1474"/>
      <c r="E4" s="1474"/>
      <c r="F4" s="1474"/>
      <c r="G4" s="1474"/>
      <c r="H4" s="1474"/>
      <c r="I4" s="1474"/>
      <c r="J4" s="1474"/>
      <c r="K4" s="1474"/>
      <c r="L4" s="1474"/>
      <c r="M4" s="1474"/>
      <c r="N4" s="1474"/>
      <c r="O4" s="1474"/>
      <c r="P4" s="1474"/>
      <c r="Q4" s="1474"/>
      <c r="R4" s="1474"/>
      <c r="S4" s="1474"/>
      <c r="T4" s="1474"/>
      <c r="U4" s="1474"/>
      <c r="V4" s="1474"/>
      <c r="W4" s="1474"/>
      <c r="X4" s="1474"/>
      <c r="Y4" s="1474"/>
      <c r="Z4" s="1474"/>
      <c r="AA4" s="1474"/>
      <c r="AB4" s="1474"/>
      <c r="AC4" s="1474"/>
      <c r="AD4" s="1474"/>
      <c r="AE4" s="1474"/>
      <c r="AF4" s="1474"/>
      <c r="AG4" s="1474"/>
      <c r="AH4" s="1474"/>
      <c r="AI4" s="1474"/>
      <c r="AJ4" s="1474"/>
      <c r="AK4" s="1474"/>
      <c r="AL4" s="1474"/>
      <c r="AM4" s="1474"/>
      <c r="AN4" s="1284"/>
      <c r="AO4" s="1284"/>
    </row>
    <row r="5" spans="1:42">
      <c r="B5" s="1475"/>
      <c r="C5" s="1475"/>
      <c r="D5" s="1475"/>
      <c r="E5" s="1475"/>
      <c r="F5" s="1475"/>
      <c r="G5" s="1475"/>
      <c r="H5" s="1475"/>
      <c r="I5" s="1475"/>
      <c r="J5" s="1475"/>
      <c r="K5" s="1475"/>
      <c r="L5" s="1475"/>
      <c r="M5" s="1475"/>
      <c r="N5" s="1475"/>
      <c r="O5" s="1475"/>
      <c r="P5" s="1475"/>
      <c r="Q5" s="1475"/>
      <c r="R5" s="1475"/>
      <c r="S5" s="1475"/>
      <c r="T5" s="1475"/>
      <c r="U5" s="1475"/>
      <c r="V5" s="1475"/>
      <c r="W5" s="1475"/>
      <c r="X5" s="1475"/>
      <c r="Y5" s="1475"/>
      <c r="Z5" s="1475"/>
      <c r="AA5" s="1475"/>
      <c r="AB5" s="1475"/>
      <c r="AC5" s="4520"/>
      <c r="AD5" s="4520"/>
      <c r="AE5" s="4520"/>
      <c r="AF5" s="4520"/>
      <c r="AG5" s="1475" t="s">
        <v>1600</v>
      </c>
      <c r="AH5" s="4520"/>
      <c r="AI5" s="4520"/>
      <c r="AJ5" s="1475" t="s">
        <v>1599</v>
      </c>
      <c r="AK5" s="4520"/>
      <c r="AL5" s="4520"/>
      <c r="AM5" s="1475" t="s">
        <v>1598</v>
      </c>
      <c r="AN5" s="1284"/>
      <c r="AO5" s="1284"/>
      <c r="AP5" s="873">
        <f>入力シート!$D$17</f>
        <v>0</v>
      </c>
    </row>
    <row r="6" spans="1:42">
      <c r="B6" s="1475" t="s">
        <v>1609</v>
      </c>
      <c r="C6" s="1475"/>
      <c r="D6" s="1475"/>
      <c r="E6" s="1475"/>
      <c r="F6" s="1475"/>
      <c r="G6" s="1475"/>
      <c r="H6" s="1475"/>
      <c r="I6" s="1475"/>
      <c r="J6" s="1475"/>
      <c r="K6" s="1475"/>
      <c r="L6" s="1475"/>
      <c r="M6" s="1475"/>
      <c r="N6" s="1475"/>
      <c r="O6" s="1475"/>
      <c r="P6" s="1475"/>
      <c r="Q6" s="1475"/>
      <c r="R6" s="1475"/>
      <c r="S6" s="1475"/>
      <c r="T6" s="1475"/>
      <c r="U6" s="1475"/>
      <c r="V6" s="1475"/>
      <c r="W6" s="1475"/>
      <c r="X6" s="1475"/>
      <c r="Y6" s="1475"/>
      <c r="Z6" s="1475"/>
      <c r="AA6" s="1475"/>
      <c r="AB6" s="1475"/>
      <c r="AC6" s="1475"/>
      <c r="AD6" s="1475"/>
      <c r="AE6" s="1475"/>
      <c r="AF6" s="1475"/>
      <c r="AG6" s="1475"/>
      <c r="AH6" s="1475"/>
      <c r="AI6" s="1475"/>
      <c r="AJ6" s="1475"/>
      <c r="AK6" s="1475"/>
      <c r="AL6" s="1475"/>
      <c r="AM6" s="1475"/>
      <c r="AN6" s="1284"/>
      <c r="AO6" s="1284"/>
      <c r="AP6" s="873">
        <f>入力シート!$D$19</f>
        <v>0</v>
      </c>
    </row>
    <row r="7" spans="1:42">
      <c r="B7" s="1475"/>
      <c r="C7" s="4521" t="str">
        <f>"福岡県"&amp;SUBSTITUTE(入力シート!C3," ","")&amp; "長　殿"</f>
        <v>福岡県長　殿</v>
      </c>
      <c r="D7" s="4521"/>
      <c r="E7" s="4521"/>
      <c r="F7" s="4521"/>
      <c r="G7" s="4521"/>
      <c r="H7" s="4521"/>
      <c r="I7" s="4521"/>
      <c r="J7" s="4521"/>
      <c r="K7" s="4521"/>
      <c r="L7" s="4521"/>
      <c r="M7" s="4521"/>
      <c r="N7" s="4521"/>
      <c r="O7" s="4521"/>
      <c r="P7" s="4521"/>
      <c r="Q7" s="4521"/>
      <c r="R7" s="4521"/>
      <c r="S7" s="1476"/>
      <c r="T7" s="1475"/>
      <c r="U7" s="1475"/>
      <c r="V7" s="1475"/>
      <c r="W7" s="1475"/>
      <c r="X7" s="1475"/>
      <c r="Y7" s="1475"/>
      <c r="Z7" s="1475"/>
      <c r="AA7" s="1475"/>
      <c r="AB7" s="1475"/>
      <c r="AC7" s="1475"/>
      <c r="AD7" s="1475"/>
      <c r="AE7" s="1475"/>
      <c r="AF7" s="1475"/>
      <c r="AG7" s="1475"/>
      <c r="AH7" s="1475"/>
      <c r="AI7" s="1475"/>
      <c r="AJ7" s="1475"/>
      <c r="AK7" s="1475"/>
      <c r="AL7" s="1475"/>
      <c r="AM7" s="1475"/>
      <c r="AN7" s="1284"/>
      <c r="AO7" s="1284"/>
      <c r="AP7" s="873">
        <f>入力シート!$D$21</f>
        <v>0</v>
      </c>
    </row>
    <row r="8" spans="1:42">
      <c r="B8" s="1475"/>
      <c r="C8" s="147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5"/>
      <c r="AJ8" s="1475"/>
      <c r="AK8" s="1475"/>
      <c r="AL8" s="1475"/>
      <c r="AM8" s="1475"/>
      <c r="AN8" s="1284"/>
      <c r="AO8" s="1284"/>
    </row>
    <row r="9" spans="1:42">
      <c r="B9" s="1475"/>
      <c r="C9" s="1475"/>
      <c r="D9" s="1475"/>
      <c r="E9" s="1475"/>
      <c r="F9" s="1475"/>
      <c r="G9" s="1475"/>
      <c r="H9" s="1475"/>
      <c r="I9" s="1475"/>
      <c r="J9" s="1475"/>
      <c r="K9" s="1475"/>
      <c r="L9" s="1475"/>
      <c r="M9" s="1475"/>
      <c r="N9" s="1475"/>
      <c r="O9" s="1475"/>
      <c r="P9" s="1475"/>
      <c r="Q9" s="1475"/>
      <c r="R9" s="1475"/>
      <c r="S9" s="1475"/>
      <c r="T9" s="1475"/>
      <c r="U9" s="1475" t="s">
        <v>1608</v>
      </c>
      <c r="V9" s="1475"/>
      <c r="W9" s="1475"/>
      <c r="X9" s="1475"/>
      <c r="Y9" s="1475"/>
      <c r="Z9" s="1475"/>
      <c r="AA9" s="1475"/>
      <c r="AB9" s="1475"/>
      <c r="AC9" s="1475"/>
      <c r="AD9" s="1475"/>
      <c r="AE9" s="1475"/>
      <c r="AF9" s="1475"/>
      <c r="AG9" s="1475"/>
      <c r="AH9" s="1475"/>
      <c r="AI9" s="1475"/>
      <c r="AJ9" s="1475"/>
      <c r="AK9" s="1475"/>
      <c r="AL9" s="1475"/>
      <c r="AM9" s="1475"/>
      <c r="AN9" s="1284"/>
      <c r="AO9" s="1284"/>
    </row>
    <row r="10" spans="1:42">
      <c r="B10" s="1475"/>
      <c r="C10" s="1475"/>
      <c r="D10" s="1475"/>
      <c r="E10" s="1475"/>
      <c r="F10" s="1475"/>
      <c r="G10" s="1475"/>
      <c r="H10" s="1475"/>
      <c r="I10" s="1475"/>
      <c r="J10" s="1475"/>
      <c r="K10" s="1475"/>
      <c r="L10" s="1475"/>
      <c r="M10" s="1475"/>
      <c r="N10" s="1475"/>
      <c r="O10" s="1475"/>
      <c r="P10" s="1475"/>
      <c r="Q10" s="1475"/>
      <c r="R10" s="1475"/>
      <c r="S10" s="1475"/>
      <c r="T10" s="1475"/>
      <c r="U10" s="1475"/>
      <c r="V10" s="1476" t="s">
        <v>1607</v>
      </c>
      <c r="W10" s="1476"/>
      <c r="X10" s="4522">
        <f xml:space="preserve"> 入力シート!$D$22</f>
        <v>0</v>
      </c>
      <c r="Y10" s="4522"/>
      <c r="Z10" s="4522"/>
      <c r="AA10" s="4522"/>
      <c r="AB10" s="4522"/>
      <c r="AC10" s="4522"/>
      <c r="AD10" s="4522"/>
      <c r="AE10" s="4522"/>
      <c r="AF10" s="4522"/>
      <c r="AG10" s="4522"/>
      <c r="AH10" s="4522"/>
      <c r="AI10" s="4522"/>
      <c r="AJ10" s="4522"/>
      <c r="AK10" s="4522"/>
      <c r="AL10" s="4522"/>
      <c r="AM10" s="1475"/>
      <c r="AN10" s="1284"/>
      <c r="AO10" s="1284"/>
    </row>
    <row r="11" spans="1:42">
      <c r="B11" s="1475"/>
      <c r="C11" s="1475"/>
      <c r="D11" s="1475"/>
      <c r="E11" s="1475"/>
      <c r="F11" s="1475"/>
      <c r="G11" s="1475"/>
      <c r="H11" s="1475"/>
      <c r="I11" s="1475"/>
      <c r="J11" s="1475"/>
      <c r="K11" s="1475"/>
      <c r="L11" s="1475"/>
      <c r="M11" s="1475"/>
      <c r="N11" s="1475"/>
      <c r="O11" s="1475"/>
      <c r="P11" s="1475"/>
      <c r="Q11" s="1475"/>
      <c r="R11" s="1475"/>
      <c r="S11" s="1475"/>
      <c r="T11" s="1475"/>
      <c r="U11" s="1475"/>
      <c r="V11" s="1477"/>
      <c r="W11" s="1477"/>
      <c r="X11" s="1477"/>
      <c r="Y11" s="1477"/>
      <c r="Z11" s="1477"/>
      <c r="AA11" s="1478"/>
      <c r="AB11" s="1477"/>
      <c r="AC11" s="1477"/>
      <c r="AD11" s="1477"/>
      <c r="AE11" s="1477"/>
      <c r="AF11" s="1477"/>
      <c r="AG11" s="1477"/>
      <c r="AH11" s="1477"/>
      <c r="AI11" s="1477"/>
      <c r="AJ11" s="1475"/>
      <c r="AK11" s="1475"/>
      <c r="AL11" s="1475"/>
      <c r="AM11" s="1475"/>
      <c r="AN11" s="1284"/>
      <c r="AO11" s="1284"/>
    </row>
    <row r="12" spans="1:42">
      <c r="B12" s="1475"/>
      <c r="C12" s="1475"/>
      <c r="D12" s="1475"/>
      <c r="E12" s="1475"/>
      <c r="F12" s="1475"/>
      <c r="G12" s="1475"/>
      <c r="H12" s="1475"/>
      <c r="I12" s="1475"/>
      <c r="J12" s="1475"/>
      <c r="K12" s="1475"/>
      <c r="L12" s="1475"/>
      <c r="M12" s="1475"/>
      <c r="N12" s="1475"/>
      <c r="O12" s="1475"/>
      <c r="P12" s="1475"/>
      <c r="Q12" s="1475"/>
      <c r="R12" s="1475"/>
      <c r="S12" s="1475"/>
      <c r="T12" s="1475"/>
      <c r="U12" s="1475"/>
      <c r="V12" s="1476" t="s">
        <v>1606</v>
      </c>
      <c r="W12" s="1476"/>
      <c r="X12" s="4522" t="str">
        <f>入力シート!$D$23&amp;"　"&amp;入力シート!D24</f>
        <v>　</v>
      </c>
      <c r="Y12" s="4522"/>
      <c r="Z12" s="4522"/>
      <c r="AA12" s="4522"/>
      <c r="AB12" s="4522" t="str">
        <f>入力シート!$D$23&amp;"　"&amp;入力シート!X23</f>
        <v>　</v>
      </c>
      <c r="AC12" s="4522"/>
      <c r="AD12" s="4522"/>
      <c r="AE12" s="4522"/>
      <c r="AF12" s="4522" t="str">
        <f>入力シート!$D$23&amp;"　"&amp;入力シート!AB23</f>
        <v>　</v>
      </c>
      <c r="AG12" s="4522"/>
      <c r="AH12" s="4522"/>
      <c r="AI12" s="4522"/>
      <c r="AJ12" s="1475"/>
      <c r="AK12" s="1475"/>
      <c r="AL12" s="1475"/>
      <c r="AM12" s="1475"/>
      <c r="AN12" s="1284"/>
      <c r="AO12" s="1284"/>
    </row>
    <row r="13" spans="1:42">
      <c r="B13" s="1475"/>
      <c r="C13" s="1475" t="s">
        <v>1605</v>
      </c>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c r="AM13" s="1475"/>
      <c r="AN13" s="1284"/>
      <c r="AO13" s="1284"/>
    </row>
    <row r="14" spans="1:42" ht="14.25" thickBot="1">
      <c r="B14" s="1475"/>
      <c r="C14" s="1475"/>
      <c r="D14" s="1477"/>
      <c r="E14" s="4525"/>
      <c r="F14" s="4525"/>
      <c r="G14" s="4525"/>
      <c r="H14" s="4525"/>
      <c r="I14" s="4525"/>
      <c r="J14" s="4525"/>
      <c r="K14" s="4525"/>
      <c r="L14" s="4525"/>
      <c r="M14" s="4525"/>
      <c r="N14" s="4525"/>
      <c r="O14" s="4525"/>
      <c r="P14" s="4525"/>
      <c r="Q14" s="4525"/>
      <c r="R14" s="4525"/>
      <c r="S14" s="4525"/>
      <c r="T14" s="4525"/>
      <c r="U14" s="4525"/>
      <c r="V14" s="4525"/>
      <c r="W14" s="4525"/>
      <c r="X14" s="4525"/>
      <c r="Y14" s="4525"/>
      <c r="Z14" s="4525"/>
      <c r="AA14" s="4525"/>
      <c r="AB14" s="4525"/>
      <c r="AC14" s="4525"/>
      <c r="AD14" s="4525"/>
      <c r="AE14" s="4525"/>
      <c r="AF14" s="4525"/>
      <c r="AG14" s="4525"/>
      <c r="AH14" s="4525"/>
      <c r="AI14" s="4525"/>
      <c r="AJ14" s="4525"/>
      <c r="AK14" s="4525"/>
      <c r="AL14" s="4525"/>
      <c r="AM14" s="4525"/>
      <c r="AN14" s="1284"/>
      <c r="AO14" s="1284"/>
    </row>
    <row r="15" spans="1:42" ht="14.25" thickTop="1">
      <c r="B15" s="1475"/>
      <c r="C15" s="1475"/>
      <c r="D15" s="1477"/>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1475"/>
      <c r="AM15" s="1475"/>
      <c r="AN15" s="1284"/>
      <c r="AO15" s="1284"/>
    </row>
    <row r="16" spans="1:42">
      <c r="B16" s="1475"/>
      <c r="C16" s="1475" t="s">
        <v>1604</v>
      </c>
      <c r="D16" s="1477"/>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1475"/>
      <c r="AM16" s="1475"/>
      <c r="AN16" s="1284"/>
      <c r="AO16" s="1284"/>
    </row>
    <row r="17" spans="2:41" ht="14.25" thickBot="1">
      <c r="B17" s="1475"/>
      <c r="C17" s="1475"/>
      <c r="D17" s="1477"/>
      <c r="E17" s="4525"/>
      <c r="F17" s="4525"/>
      <c r="G17" s="4525"/>
      <c r="H17" s="4525"/>
      <c r="I17" s="4525"/>
      <c r="J17" s="4525"/>
      <c r="K17" s="4525"/>
      <c r="L17" s="4525"/>
      <c r="M17" s="4525"/>
      <c r="N17" s="4525"/>
      <c r="O17" s="4525"/>
      <c r="P17" s="4525"/>
      <c r="Q17" s="4525"/>
      <c r="R17" s="4525"/>
      <c r="S17" s="4525"/>
      <c r="T17" s="4525"/>
      <c r="U17" s="4525"/>
      <c r="V17" s="4525"/>
      <c r="W17" s="4525"/>
      <c r="X17" s="4525"/>
      <c r="Y17" s="4525"/>
      <c r="Z17" s="4525"/>
      <c r="AA17" s="4525"/>
      <c r="AB17" s="4525"/>
      <c r="AC17" s="4525"/>
      <c r="AD17" s="4525"/>
      <c r="AE17" s="4525"/>
      <c r="AF17" s="4525"/>
      <c r="AG17" s="4525"/>
      <c r="AH17" s="4525"/>
      <c r="AI17" s="4525"/>
      <c r="AJ17" s="4525"/>
      <c r="AK17" s="4525"/>
      <c r="AL17" s="4525"/>
      <c r="AM17" s="4525"/>
      <c r="AN17" s="1284"/>
      <c r="AO17" s="1284"/>
    </row>
    <row r="18" spans="2:41" ht="14.25" thickTop="1">
      <c r="B18" s="1475"/>
      <c r="C18" s="1475"/>
      <c r="D18" s="1477"/>
      <c r="E18" s="1475"/>
      <c r="F18" s="1475"/>
      <c r="G18" s="1475"/>
      <c r="H18" s="1475"/>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5"/>
      <c r="AJ18" s="1475"/>
      <c r="AK18" s="1475"/>
      <c r="AL18" s="1475"/>
      <c r="AM18" s="1475"/>
      <c r="AN18" s="1284"/>
      <c r="AO18" s="1284"/>
    </row>
    <row r="19" spans="2:41">
      <c r="B19" s="1475"/>
      <c r="C19" s="1475" t="s">
        <v>1603</v>
      </c>
      <c r="D19" s="1477"/>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5"/>
      <c r="AJ19" s="1475"/>
      <c r="AK19" s="1475"/>
      <c r="AL19" s="1475"/>
      <c r="AM19" s="1475"/>
      <c r="AN19" s="1284"/>
      <c r="AO19" s="1284"/>
    </row>
    <row r="20" spans="2:41" ht="14.25" thickBot="1">
      <c r="B20" s="1475"/>
      <c r="C20" s="1475"/>
      <c r="D20" s="1477"/>
      <c r="E20" s="4525"/>
      <c r="F20" s="4525"/>
      <c r="G20" s="4525"/>
      <c r="H20" s="4525"/>
      <c r="I20" s="4525"/>
      <c r="J20" s="4525"/>
      <c r="K20" s="4525"/>
      <c r="L20" s="4525"/>
      <c r="M20" s="4525"/>
      <c r="N20" s="4525"/>
      <c r="O20" s="4525"/>
      <c r="P20" s="4525"/>
      <c r="Q20" s="4525"/>
      <c r="R20" s="4525"/>
      <c r="S20" s="4525"/>
      <c r="T20" s="4525"/>
      <c r="U20" s="4525"/>
      <c r="V20" s="4525"/>
      <c r="W20" s="4525"/>
      <c r="X20" s="4525"/>
      <c r="Y20" s="4525"/>
      <c r="Z20" s="4525"/>
      <c r="AA20" s="4525"/>
      <c r="AB20" s="4525"/>
      <c r="AC20" s="4525"/>
      <c r="AD20" s="4525"/>
      <c r="AE20" s="4525"/>
      <c r="AF20" s="4525"/>
      <c r="AG20" s="4525"/>
      <c r="AH20" s="4525"/>
      <c r="AI20" s="4525"/>
      <c r="AJ20" s="4525"/>
      <c r="AK20" s="4525"/>
      <c r="AL20" s="4525"/>
      <c r="AM20" s="4525"/>
      <c r="AN20" s="1284"/>
      <c r="AO20" s="1284"/>
    </row>
    <row r="21" spans="2:41" ht="14.25" thickTop="1">
      <c r="B21" s="1475"/>
      <c r="C21" s="1475"/>
      <c r="D21" s="1477"/>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1475"/>
      <c r="AM21" s="1475"/>
      <c r="AN21" s="1284"/>
      <c r="AO21" s="1284"/>
    </row>
    <row r="22" spans="2:41">
      <c r="B22" s="1475"/>
      <c r="C22" s="1475" t="s">
        <v>1602</v>
      </c>
      <c r="D22" s="1477"/>
      <c r="E22" s="1475"/>
      <c r="F22" s="1475"/>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1475"/>
      <c r="AM22" s="1475"/>
      <c r="AN22" s="1284"/>
      <c r="AO22" s="1284"/>
    </row>
    <row r="23" spans="2:41" ht="14.25" thickBot="1">
      <c r="B23" s="1475"/>
      <c r="C23" s="1475"/>
      <c r="D23" s="1477"/>
      <c r="E23" s="4525"/>
      <c r="F23" s="4525"/>
      <c r="G23" s="4525"/>
      <c r="H23" s="4525"/>
      <c r="I23" s="4525"/>
      <c r="J23" s="4525"/>
      <c r="K23" s="4525"/>
      <c r="L23" s="4525"/>
      <c r="M23" s="4525"/>
      <c r="N23" s="4525"/>
      <c r="O23" s="4525"/>
      <c r="P23" s="4525"/>
      <c r="Q23" s="4525"/>
      <c r="R23" s="4525"/>
      <c r="S23" s="4525"/>
      <c r="T23" s="4525"/>
      <c r="U23" s="4525"/>
      <c r="V23" s="4525"/>
      <c r="W23" s="4525"/>
      <c r="X23" s="4525"/>
      <c r="Y23" s="4525"/>
      <c r="Z23" s="4525"/>
      <c r="AA23" s="4525"/>
      <c r="AB23" s="4525"/>
      <c r="AC23" s="4525"/>
      <c r="AD23" s="4525"/>
      <c r="AE23" s="4525"/>
      <c r="AF23" s="4525"/>
      <c r="AG23" s="4525"/>
      <c r="AH23" s="4525"/>
      <c r="AI23" s="4525"/>
      <c r="AJ23" s="4525"/>
      <c r="AK23" s="4525"/>
      <c r="AL23" s="4525"/>
      <c r="AM23" s="4525"/>
      <c r="AN23" s="1284"/>
      <c r="AO23" s="1284"/>
    </row>
    <row r="24" spans="2:41" ht="14.25" thickTop="1">
      <c r="B24" s="1475"/>
      <c r="C24" s="1475"/>
      <c r="D24" s="1477"/>
      <c r="E24" s="1475"/>
      <c r="F24" s="1475"/>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284"/>
      <c r="AO24" s="1284"/>
    </row>
    <row r="25" spans="2:41">
      <c r="B25" s="1475"/>
      <c r="C25" s="1475" t="s">
        <v>1601</v>
      </c>
      <c r="D25" s="1477"/>
      <c r="E25" s="1475"/>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475"/>
      <c r="AM25" s="1475"/>
      <c r="AN25" s="1284"/>
      <c r="AO25" s="1284"/>
    </row>
    <row r="26" spans="2:41" ht="14.25" thickBot="1">
      <c r="B26" s="1475"/>
      <c r="C26" s="1475"/>
      <c r="D26" s="1477"/>
      <c r="E26" s="1479"/>
      <c r="F26" s="1479"/>
      <c r="G26" s="4523" t="str">
        <f>入力シート!D16</f>
        <v/>
      </c>
      <c r="H26" s="4523"/>
      <c r="I26" s="4523"/>
      <c r="J26" s="4523"/>
      <c r="K26" s="4523"/>
      <c r="L26" s="4523"/>
      <c r="M26" s="4523"/>
      <c r="N26" s="4524" t="s">
        <v>1965</v>
      </c>
      <c r="O26" s="4524"/>
      <c r="P26" s="4524"/>
      <c r="Q26" s="4523">
        <f>MAX(AP5:AP7)</f>
        <v>0</v>
      </c>
      <c r="R26" s="4524"/>
      <c r="S26" s="4524"/>
      <c r="T26" s="4524"/>
      <c r="U26" s="4524"/>
      <c r="V26" s="4524"/>
      <c r="W26" s="4524"/>
      <c r="X26" s="1479"/>
      <c r="Y26" s="1479"/>
      <c r="Z26" s="1479"/>
      <c r="AA26" s="1479"/>
      <c r="AB26" s="1479"/>
      <c r="AC26" s="1479"/>
      <c r="AD26" s="1479"/>
      <c r="AE26" s="1479"/>
      <c r="AF26" s="1479"/>
      <c r="AG26" s="1479"/>
      <c r="AH26" s="1479"/>
      <c r="AI26" s="1479"/>
      <c r="AJ26" s="1479"/>
      <c r="AK26" s="1479"/>
      <c r="AL26" s="1479"/>
      <c r="AM26" s="1479"/>
      <c r="AN26" s="1284"/>
      <c r="AO26" s="1284"/>
    </row>
    <row r="27" spans="2:41" ht="14.25" thickTop="1">
      <c r="B27" s="1475"/>
      <c r="C27" s="1475"/>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5"/>
      <c r="AH27" s="1475"/>
      <c r="AI27" s="1475"/>
      <c r="AJ27" s="1475"/>
      <c r="AK27" s="1475"/>
      <c r="AL27" s="1475"/>
      <c r="AM27" s="1475"/>
      <c r="AN27" s="1284"/>
      <c r="AO27" s="1284"/>
    </row>
    <row r="28" spans="2:41">
      <c r="B28" s="1475"/>
      <c r="C28" s="1475" t="s">
        <v>1597</v>
      </c>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1475"/>
      <c r="AM28" s="1475"/>
      <c r="AN28" s="1284"/>
      <c r="AO28" s="1284"/>
    </row>
    <row r="29" spans="2:41">
      <c r="B29" s="1475"/>
      <c r="C29" s="1475"/>
      <c r="D29" s="1475"/>
      <c r="E29" s="1475"/>
      <c r="F29" s="1475"/>
      <c r="G29" s="1475"/>
      <c r="H29" s="1475"/>
      <c r="I29" s="1475"/>
      <c r="J29" s="1475"/>
      <c r="K29" s="1475"/>
      <c r="L29" s="1475"/>
      <c r="M29" s="1475"/>
      <c r="N29" s="1475"/>
      <c r="O29" s="1475"/>
      <c r="P29" s="1475"/>
      <c r="Q29" s="1475"/>
      <c r="R29" s="1475"/>
      <c r="S29" s="1475"/>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284"/>
      <c r="AO29" s="1284"/>
    </row>
    <row r="30" spans="2:41">
      <c r="B30" s="1480" t="s">
        <v>1596</v>
      </c>
      <c r="C30" s="1475" t="s">
        <v>1595</v>
      </c>
      <c r="D30" s="1475"/>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475"/>
      <c r="AM30" s="1475"/>
      <c r="AN30" s="1284"/>
      <c r="AO30" s="1284"/>
    </row>
    <row r="31" spans="2:41">
      <c r="B31" s="1475"/>
      <c r="C31" s="1475"/>
      <c r="D31" s="1475"/>
      <c r="E31" s="1475"/>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284"/>
      <c r="AO31" s="1284"/>
    </row>
    <row r="32" spans="2:41">
      <c r="B32" s="1475"/>
      <c r="C32" s="1475" t="s">
        <v>1594</v>
      </c>
      <c r="D32" s="1475"/>
      <c r="E32" s="1475"/>
      <c r="F32" s="1475"/>
      <c r="G32" s="1475"/>
      <c r="H32" s="1475"/>
      <c r="I32" s="1475"/>
      <c r="J32" s="1475"/>
      <c r="K32" s="1475"/>
      <c r="L32" s="1475"/>
      <c r="M32" s="1475"/>
      <c r="N32" s="1475"/>
      <c r="O32" s="1475"/>
      <c r="P32" s="1475"/>
      <c r="Q32" s="1475"/>
      <c r="R32" s="1475"/>
      <c r="S32" s="1475"/>
      <c r="T32" s="1475"/>
      <c r="U32" s="1475"/>
      <c r="V32" s="1475"/>
      <c r="W32" s="1475"/>
      <c r="X32" s="1475"/>
      <c r="Y32" s="1475"/>
      <c r="Z32" s="1475"/>
      <c r="AA32" s="1475"/>
      <c r="AB32" s="1475"/>
      <c r="AC32" s="1475"/>
      <c r="AD32" s="1475"/>
      <c r="AE32" s="4517"/>
      <c r="AF32" s="4517"/>
      <c r="AG32" s="4517"/>
      <c r="AH32" s="4517"/>
      <c r="AI32" s="4517"/>
      <c r="AJ32" s="4517"/>
      <c r="AK32" s="4517"/>
      <c r="AL32" s="4518" t="s">
        <v>1579</v>
      </c>
      <c r="AM32" s="4518"/>
      <c r="AN32" s="1284"/>
      <c r="AO32" s="1284"/>
    </row>
    <row r="33" spans="2:41">
      <c r="B33" s="1475"/>
      <c r="C33" s="1475"/>
      <c r="D33" s="1475"/>
      <c r="E33" s="1475"/>
      <c r="F33" s="1475"/>
      <c r="G33" s="1475"/>
      <c r="H33" s="1475"/>
      <c r="I33" s="1475"/>
      <c r="J33" s="1475"/>
      <c r="K33" s="1475"/>
      <c r="L33" s="1475"/>
      <c r="M33" s="1475"/>
      <c r="N33" s="1475"/>
      <c r="O33" s="1475"/>
      <c r="P33" s="1475"/>
      <c r="Q33" s="1475"/>
      <c r="R33" s="1475"/>
      <c r="S33" s="1475"/>
      <c r="T33" s="1475"/>
      <c r="U33" s="1475"/>
      <c r="V33" s="1475"/>
      <c r="W33" s="1475"/>
      <c r="X33" s="1475"/>
      <c r="Y33" s="1475"/>
      <c r="Z33" s="1475"/>
      <c r="AA33" s="1475"/>
      <c r="AB33" s="1475"/>
      <c r="AC33" s="1475"/>
      <c r="AD33" s="1475"/>
      <c r="AE33" s="1475"/>
      <c r="AF33" s="1475"/>
      <c r="AG33" s="1475"/>
      <c r="AH33" s="1475"/>
      <c r="AI33" s="1475"/>
      <c r="AJ33" s="1475"/>
      <c r="AK33" s="1475"/>
      <c r="AL33" s="1475"/>
      <c r="AM33" s="1475"/>
      <c r="AN33" s="1284"/>
      <c r="AO33" s="1284"/>
    </row>
    <row r="34" spans="2:41">
      <c r="B34" s="1475"/>
      <c r="C34" s="1475" t="s">
        <v>1593</v>
      </c>
      <c r="D34" s="1475"/>
      <c r="E34" s="1475"/>
      <c r="F34" s="1475"/>
      <c r="G34" s="1475"/>
      <c r="H34" s="1475"/>
      <c r="I34" s="1475"/>
      <c r="J34" s="1475"/>
      <c r="K34" s="1475"/>
      <c r="L34" s="1475"/>
      <c r="M34" s="1475"/>
      <c r="N34" s="1475"/>
      <c r="O34" s="1475"/>
      <c r="P34" s="1475"/>
      <c r="Q34" s="1475"/>
      <c r="R34" s="1475"/>
      <c r="S34" s="1475"/>
      <c r="T34" s="1475"/>
      <c r="U34" s="1475"/>
      <c r="V34" s="1475"/>
      <c r="W34" s="1475"/>
      <c r="X34" s="1475"/>
      <c r="Y34" s="1475"/>
      <c r="Z34" s="1475"/>
      <c r="AA34" s="1475"/>
      <c r="AB34" s="1475"/>
      <c r="AC34" s="1475"/>
      <c r="AD34" s="1475"/>
      <c r="AE34" s="4517"/>
      <c r="AF34" s="4517"/>
      <c r="AG34" s="4517"/>
      <c r="AH34" s="4517"/>
      <c r="AI34" s="4517"/>
      <c r="AJ34" s="4517"/>
      <c r="AK34" s="4517"/>
      <c r="AL34" s="4517"/>
      <c r="AM34" s="1476" t="s">
        <v>1576</v>
      </c>
      <c r="AN34" s="1284"/>
      <c r="AO34" s="1284"/>
    </row>
    <row r="35" spans="2:41">
      <c r="B35" s="1475"/>
      <c r="C35" s="1475"/>
      <c r="D35" s="1475"/>
      <c r="E35" s="1475"/>
      <c r="F35" s="1475"/>
      <c r="G35" s="1475"/>
      <c r="H35" s="1475"/>
      <c r="I35" s="1475"/>
      <c r="J35" s="1475"/>
      <c r="K35" s="1475"/>
      <c r="L35" s="1475"/>
      <c r="M35" s="1475"/>
      <c r="N35" s="1475"/>
      <c r="O35" s="1475"/>
      <c r="P35" s="1475"/>
      <c r="Q35" s="1475"/>
      <c r="R35" s="1475"/>
      <c r="S35" s="1475"/>
      <c r="T35" s="1475"/>
      <c r="U35" s="1475"/>
      <c r="V35" s="1475"/>
      <c r="W35" s="1475"/>
      <c r="X35" s="1475"/>
      <c r="Y35" s="1475"/>
      <c r="Z35" s="1475"/>
      <c r="AA35" s="1475"/>
      <c r="AB35" s="1475"/>
      <c r="AC35" s="1475"/>
      <c r="AD35" s="1475"/>
      <c r="AE35" s="1475"/>
      <c r="AF35" s="1475"/>
      <c r="AG35" s="1475"/>
      <c r="AH35" s="1475"/>
      <c r="AI35" s="1475"/>
      <c r="AJ35" s="1475"/>
      <c r="AK35" s="1475"/>
      <c r="AL35" s="1475"/>
      <c r="AM35" s="1475"/>
      <c r="AN35" s="1284"/>
      <c r="AO35" s="1284"/>
    </row>
    <row r="36" spans="2:41">
      <c r="B36" s="1475"/>
      <c r="C36" s="1475" t="s">
        <v>1592</v>
      </c>
      <c r="D36" s="1475"/>
      <c r="E36" s="1475"/>
      <c r="F36" s="1475"/>
      <c r="G36" s="1475"/>
      <c r="H36" s="1475"/>
      <c r="I36" s="1475"/>
      <c r="J36" s="1475"/>
      <c r="K36" s="1475"/>
      <c r="L36" s="1475"/>
      <c r="M36" s="1475"/>
      <c r="N36" s="1475"/>
      <c r="O36" s="1475"/>
      <c r="P36" s="1475"/>
      <c r="Q36" s="1475"/>
      <c r="R36" s="1475"/>
      <c r="S36" s="1475"/>
      <c r="T36" s="1475"/>
      <c r="U36" s="1475"/>
      <c r="V36" s="1475"/>
      <c r="W36" s="1475"/>
      <c r="X36" s="1475"/>
      <c r="Y36" s="1475"/>
      <c r="Z36" s="1475"/>
      <c r="AA36" s="1475"/>
      <c r="AB36" s="1475"/>
      <c r="AC36" s="1475"/>
      <c r="AD36" s="1475"/>
      <c r="AE36" s="4517"/>
      <c r="AF36" s="4517"/>
      <c r="AG36" s="4517"/>
      <c r="AH36" s="4517"/>
      <c r="AI36" s="4517"/>
      <c r="AJ36" s="4517"/>
      <c r="AK36" s="4517"/>
      <c r="AL36" s="4517"/>
      <c r="AM36" s="1476" t="s">
        <v>1573</v>
      </c>
      <c r="AN36" s="1284"/>
      <c r="AO36" s="1284"/>
    </row>
    <row r="37" spans="2:41">
      <c r="B37" s="1475"/>
      <c r="C37" s="1475"/>
      <c r="D37" s="1475"/>
      <c r="E37" s="1475"/>
      <c r="F37" s="1475"/>
      <c r="G37" s="1475"/>
      <c r="H37" s="1475"/>
      <c r="I37" s="1475"/>
      <c r="J37" s="1475"/>
      <c r="K37" s="1475"/>
      <c r="L37" s="1475"/>
      <c r="M37" s="1475"/>
      <c r="N37" s="1475"/>
      <c r="O37" s="1475"/>
      <c r="P37" s="1475"/>
      <c r="Q37" s="1475"/>
      <c r="R37" s="1475"/>
      <c r="S37" s="1475"/>
      <c r="T37" s="1475"/>
      <c r="U37" s="1475"/>
      <c r="V37" s="1475"/>
      <c r="W37" s="1475"/>
      <c r="X37" s="1475"/>
      <c r="Y37" s="1475"/>
      <c r="Z37" s="1475"/>
      <c r="AA37" s="1475"/>
      <c r="AB37" s="1475"/>
      <c r="AC37" s="1475"/>
      <c r="AD37" s="1475"/>
      <c r="AE37" s="1475"/>
      <c r="AF37" s="1475"/>
      <c r="AG37" s="1475"/>
      <c r="AH37" s="1475"/>
      <c r="AI37" s="1475"/>
      <c r="AJ37" s="1475"/>
      <c r="AK37" s="1475"/>
      <c r="AL37" s="1475"/>
      <c r="AM37" s="1475"/>
      <c r="AN37" s="1284"/>
      <c r="AO37" s="1284"/>
    </row>
    <row r="38" spans="2:41">
      <c r="B38" s="1480" t="s">
        <v>1591</v>
      </c>
      <c r="C38" s="1475" t="s">
        <v>1590</v>
      </c>
      <c r="D38" s="1475"/>
      <c r="E38" s="1475"/>
      <c r="F38" s="1475"/>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c r="AL38" s="1475"/>
      <c r="AM38" s="1475"/>
      <c r="AN38" s="1284"/>
      <c r="AO38" s="1284"/>
    </row>
    <row r="39" spans="2:41">
      <c r="B39" s="1475"/>
      <c r="C39" s="1475"/>
      <c r="D39" s="1475"/>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284"/>
      <c r="AO39" s="1284"/>
    </row>
    <row r="40" spans="2:41">
      <c r="B40" s="1475"/>
      <c r="C40" s="1475" t="s">
        <v>1589</v>
      </c>
      <c r="D40" s="1475"/>
      <c r="E40" s="1475"/>
      <c r="F40" s="1475"/>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4517"/>
      <c r="AF40" s="4517"/>
      <c r="AG40" s="4517"/>
      <c r="AH40" s="4517"/>
      <c r="AI40" s="4517"/>
      <c r="AJ40" s="4517"/>
      <c r="AK40" s="4517"/>
      <c r="AL40" s="1476" t="s">
        <v>1579</v>
      </c>
      <c r="AM40" s="1476"/>
      <c r="AN40" s="1284"/>
      <c r="AO40" s="1284"/>
    </row>
    <row r="41" spans="2:41">
      <c r="B41" s="1475"/>
      <c r="C41" s="1475"/>
      <c r="D41" s="1475"/>
      <c r="E41" s="1475"/>
      <c r="F41" s="1475"/>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475"/>
      <c r="AN41" s="1284"/>
      <c r="AO41" s="1284"/>
    </row>
    <row r="42" spans="2:41">
      <c r="B42" s="1475"/>
      <c r="C42" s="1475"/>
      <c r="D42" s="1475" t="s">
        <v>1588</v>
      </c>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5"/>
      <c r="AH42" s="1475"/>
      <c r="AI42" s="1475"/>
      <c r="AJ42" s="1475"/>
      <c r="AK42" s="1475"/>
      <c r="AL42" s="1475"/>
      <c r="AM42" s="1475"/>
      <c r="AN42" s="1284"/>
      <c r="AO42" s="1284"/>
    </row>
    <row r="43" spans="2:41">
      <c r="B43" s="1475"/>
      <c r="C43" s="1475"/>
      <c r="D43" s="1475"/>
      <c r="E43" s="1475"/>
      <c r="F43" s="1475"/>
      <c r="G43" s="1475"/>
      <c r="H43" s="1475"/>
      <c r="I43" s="1475"/>
      <c r="J43" s="1475"/>
      <c r="K43" s="1475"/>
      <c r="L43" s="1475"/>
      <c r="M43" s="1475"/>
      <c r="N43" s="1475"/>
      <c r="O43" s="1475" t="s">
        <v>1587</v>
      </c>
      <c r="P43" s="1475"/>
      <c r="Q43" s="1475"/>
      <c r="R43" s="1475"/>
      <c r="S43" s="1475"/>
      <c r="T43" s="1475"/>
      <c r="U43" s="1475"/>
      <c r="V43" s="1475"/>
      <c r="W43" s="1475"/>
      <c r="X43" s="1475"/>
      <c r="Y43" s="1475" t="s">
        <v>1586</v>
      </c>
      <c r="Z43" s="1475"/>
      <c r="AA43" s="1475"/>
      <c r="AB43" s="1475"/>
      <c r="AC43" s="1475"/>
      <c r="AD43" s="1475"/>
      <c r="AE43" s="1475"/>
      <c r="AF43" s="1475"/>
      <c r="AG43" s="1475"/>
      <c r="AH43" s="1475"/>
      <c r="AI43" s="1475"/>
      <c r="AJ43" s="1475"/>
      <c r="AK43" s="1475"/>
      <c r="AL43" s="1475"/>
      <c r="AM43" s="1475"/>
      <c r="AN43" s="1284"/>
      <c r="AO43" s="1284"/>
    </row>
    <row r="44" spans="2:41">
      <c r="B44" s="1475"/>
      <c r="C44" s="1475"/>
      <c r="D44" s="1475"/>
      <c r="E44" s="1475"/>
      <c r="F44" s="1475"/>
      <c r="G44" s="1475"/>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5"/>
      <c r="AH44" s="1475"/>
      <c r="AI44" s="1475"/>
      <c r="AJ44" s="1475"/>
      <c r="AK44" s="1475"/>
      <c r="AL44" s="1475"/>
      <c r="AM44" s="1475"/>
      <c r="AN44" s="1284"/>
      <c r="AO44" s="1284"/>
    </row>
    <row r="45" spans="2:41">
      <c r="B45" s="1475"/>
      <c r="C45" s="1475" t="s">
        <v>1578</v>
      </c>
      <c r="D45" s="1475" t="s">
        <v>1585</v>
      </c>
      <c r="E45" s="1475"/>
      <c r="F45" s="1475"/>
      <c r="G45" s="1475"/>
      <c r="H45" s="1475"/>
      <c r="I45" s="1475"/>
      <c r="J45" s="1475"/>
      <c r="K45" s="1475"/>
      <c r="L45" s="1475"/>
      <c r="M45" s="1475"/>
      <c r="N45" s="1475"/>
      <c r="O45" s="1475"/>
      <c r="P45" s="1475"/>
      <c r="Q45" s="1475"/>
      <c r="R45" s="1475"/>
      <c r="S45" s="1475"/>
      <c r="T45" s="1475"/>
      <c r="U45" s="1475"/>
      <c r="V45" s="1475"/>
      <c r="W45" s="1475"/>
      <c r="X45" s="1475"/>
      <c r="Y45" s="1475"/>
      <c r="Z45" s="1475"/>
      <c r="AA45" s="1475"/>
      <c r="AB45" s="1475"/>
      <c r="AC45" s="1475"/>
      <c r="AD45" s="1475"/>
      <c r="AE45" s="4517"/>
      <c r="AF45" s="4517"/>
      <c r="AG45" s="4517"/>
      <c r="AH45" s="4517"/>
      <c r="AI45" s="4517"/>
      <c r="AJ45" s="4517"/>
      <c r="AK45" s="4517"/>
      <c r="AL45" s="4517"/>
      <c r="AM45" s="1476" t="s">
        <v>1576</v>
      </c>
      <c r="AN45" s="1284"/>
      <c r="AO45" s="1284"/>
    </row>
    <row r="46" spans="2:41">
      <c r="B46" s="1475"/>
      <c r="C46" s="1475"/>
      <c r="D46" s="1475"/>
      <c r="E46" s="1475"/>
      <c r="F46" s="1475"/>
      <c r="G46" s="1475"/>
      <c r="H46" s="1475"/>
      <c r="I46" s="1475"/>
      <c r="J46" s="1475"/>
      <c r="K46" s="1475"/>
      <c r="L46" s="1475"/>
      <c r="M46" s="1475"/>
      <c r="N46" s="1475"/>
      <c r="O46" s="1475"/>
      <c r="P46" s="1475"/>
      <c r="Q46" s="1475"/>
      <c r="R46" s="1475"/>
      <c r="S46" s="1475"/>
      <c r="T46" s="1475"/>
      <c r="U46" s="1475"/>
      <c r="V46" s="1475"/>
      <c r="W46" s="1475"/>
      <c r="X46" s="1475"/>
      <c r="Y46" s="1475"/>
      <c r="Z46" s="1475"/>
      <c r="AA46" s="1475"/>
      <c r="AB46" s="1475"/>
      <c r="AC46" s="1475"/>
      <c r="AD46" s="1475"/>
      <c r="AE46" s="1475"/>
      <c r="AF46" s="1475"/>
      <c r="AG46" s="1475"/>
      <c r="AH46" s="1475"/>
      <c r="AI46" s="1475"/>
      <c r="AJ46" s="1475"/>
      <c r="AK46" s="1475"/>
      <c r="AL46" s="1475"/>
      <c r="AM46" s="1475"/>
      <c r="AN46" s="1284"/>
      <c r="AO46" s="1284"/>
    </row>
    <row r="47" spans="2:41">
      <c r="B47" s="1475"/>
      <c r="C47" s="1475" t="s">
        <v>1584</v>
      </c>
      <c r="D47" s="1475" t="s">
        <v>1583</v>
      </c>
      <c r="E47" s="1475"/>
      <c r="F47" s="1475"/>
      <c r="G47" s="1475"/>
      <c r="H47" s="1475"/>
      <c r="I47" s="1475"/>
      <c r="J47" s="1475"/>
      <c r="K47" s="1475"/>
      <c r="L47" s="1475"/>
      <c r="M47" s="1475"/>
      <c r="N47" s="1475"/>
      <c r="O47" s="1475"/>
      <c r="P47" s="1475"/>
      <c r="Q47" s="1475"/>
      <c r="R47" s="1475"/>
      <c r="S47" s="1475"/>
      <c r="T47" s="1475"/>
      <c r="U47" s="1475"/>
      <c r="V47" s="1475"/>
      <c r="W47" s="1475"/>
      <c r="X47" s="1475"/>
      <c r="Y47" s="1475"/>
      <c r="Z47" s="1475"/>
      <c r="AA47" s="1475"/>
      <c r="AB47" s="1475"/>
      <c r="AC47" s="1475"/>
      <c r="AD47" s="1475"/>
      <c r="AE47" s="4517"/>
      <c r="AF47" s="4517"/>
      <c r="AG47" s="4517"/>
      <c r="AH47" s="4517"/>
      <c r="AI47" s="4517"/>
      <c r="AJ47" s="4517"/>
      <c r="AK47" s="4517"/>
      <c r="AL47" s="4517"/>
      <c r="AM47" s="1476" t="s">
        <v>1573</v>
      </c>
      <c r="AN47" s="1284"/>
      <c r="AO47" s="1284"/>
    </row>
    <row r="48" spans="2:41">
      <c r="B48" s="1475"/>
      <c r="C48" s="1475"/>
      <c r="D48" s="1475"/>
      <c r="E48" s="1475"/>
      <c r="F48" s="1475"/>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475"/>
      <c r="AM48" s="1475"/>
      <c r="AN48" s="1284"/>
      <c r="AO48" s="1284"/>
    </row>
    <row r="49" spans="2:41">
      <c r="B49" s="1475" t="s">
        <v>1582</v>
      </c>
      <c r="C49" s="1475"/>
      <c r="D49" s="1475"/>
      <c r="E49" s="1475"/>
      <c r="F49" s="1475"/>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475"/>
      <c r="AM49" s="1475"/>
      <c r="AN49" s="1284"/>
      <c r="AO49" s="1284"/>
    </row>
    <row r="50" spans="2:41">
      <c r="B50" s="1475"/>
      <c r="C50" s="1475"/>
      <c r="D50" s="1475"/>
      <c r="E50" s="1475"/>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475"/>
      <c r="AM50" s="1475"/>
      <c r="AN50" s="1284"/>
      <c r="AO50" s="1284"/>
    </row>
    <row r="51" spans="2:41">
      <c r="B51" s="1475"/>
      <c r="C51" s="1475" t="s">
        <v>1581</v>
      </c>
      <c r="D51" s="1475" t="s">
        <v>1580</v>
      </c>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4517"/>
      <c r="AF51" s="4517"/>
      <c r="AG51" s="4517"/>
      <c r="AH51" s="4517"/>
      <c r="AI51" s="4517"/>
      <c r="AJ51" s="4517"/>
      <c r="AK51" s="4517"/>
      <c r="AL51" s="1476" t="s">
        <v>1579</v>
      </c>
      <c r="AM51" s="1476"/>
      <c r="AN51" s="1284"/>
      <c r="AO51" s="1284"/>
    </row>
    <row r="52" spans="2:41">
      <c r="B52" s="1475"/>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284"/>
      <c r="AO52" s="1284"/>
    </row>
    <row r="53" spans="2:41">
      <c r="B53" s="1475"/>
      <c r="C53" s="1475" t="s">
        <v>1578</v>
      </c>
      <c r="D53" s="1475" t="s">
        <v>1577</v>
      </c>
      <c r="E53" s="1475"/>
      <c r="F53" s="1475"/>
      <c r="G53" s="1475"/>
      <c r="H53" s="1475"/>
      <c r="I53" s="1475"/>
      <c r="J53" s="1475"/>
      <c r="K53" s="1475"/>
      <c r="L53" s="1475"/>
      <c r="M53" s="1475"/>
      <c r="N53" s="1475"/>
      <c r="O53" s="1475"/>
      <c r="P53" s="1475"/>
      <c r="Q53" s="1475"/>
      <c r="R53" s="1475"/>
      <c r="S53" s="1475"/>
      <c r="T53" s="1475"/>
      <c r="U53" s="1475"/>
      <c r="V53" s="1475"/>
      <c r="W53" s="1475"/>
      <c r="X53" s="1475"/>
      <c r="Y53" s="1475"/>
      <c r="Z53" s="1475"/>
      <c r="AA53" s="1475"/>
      <c r="AB53" s="1475"/>
      <c r="AC53" s="1475"/>
      <c r="AD53" s="1475"/>
      <c r="AE53" s="4517"/>
      <c r="AF53" s="4517"/>
      <c r="AG53" s="4517"/>
      <c r="AH53" s="4517"/>
      <c r="AI53" s="4517"/>
      <c r="AJ53" s="4517"/>
      <c r="AK53" s="4517"/>
      <c r="AL53" s="4517"/>
      <c r="AM53" s="1476" t="s">
        <v>1576</v>
      </c>
      <c r="AN53" s="1284"/>
      <c r="AO53" s="1284"/>
    </row>
    <row r="54" spans="2:41">
      <c r="B54" s="1475"/>
      <c r="C54" s="1475"/>
      <c r="D54" s="1475"/>
      <c r="E54" s="1475"/>
      <c r="F54" s="1475"/>
      <c r="G54" s="1475"/>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5"/>
      <c r="AH54" s="1475"/>
      <c r="AI54" s="1475"/>
      <c r="AJ54" s="1475"/>
      <c r="AK54" s="1475"/>
      <c r="AL54" s="1475"/>
      <c r="AM54" s="1475"/>
      <c r="AN54" s="1284"/>
      <c r="AO54" s="1284"/>
    </row>
    <row r="55" spans="2:41">
      <c r="B55" s="1475"/>
      <c r="C55" s="1475" t="s">
        <v>1575</v>
      </c>
      <c r="D55" s="1475" t="s">
        <v>1574</v>
      </c>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4517"/>
      <c r="AF55" s="4517"/>
      <c r="AG55" s="4517"/>
      <c r="AH55" s="4517"/>
      <c r="AI55" s="4517"/>
      <c r="AJ55" s="4517"/>
      <c r="AK55" s="4517"/>
      <c r="AL55" s="4517"/>
      <c r="AM55" s="1476" t="s">
        <v>1573</v>
      </c>
      <c r="AN55" s="1284"/>
      <c r="AO55" s="1284"/>
    </row>
    <row r="56" spans="2:41">
      <c r="B56" s="1474"/>
      <c r="C56" s="1474"/>
      <c r="D56" s="1474"/>
      <c r="E56" s="1474"/>
      <c r="F56" s="1474"/>
      <c r="G56" s="1474"/>
      <c r="H56" s="1474"/>
      <c r="I56" s="1474"/>
      <c r="J56" s="1474"/>
      <c r="K56" s="1474"/>
      <c r="L56" s="1474"/>
      <c r="M56" s="1474"/>
      <c r="N56" s="1474"/>
      <c r="O56" s="1474"/>
      <c r="P56" s="1474"/>
      <c r="Q56" s="1474"/>
      <c r="R56" s="1474"/>
      <c r="S56" s="1474"/>
      <c r="T56" s="1474"/>
      <c r="U56" s="1474"/>
      <c r="V56" s="1474"/>
      <c r="W56" s="1474"/>
      <c r="X56" s="1474"/>
      <c r="Y56" s="1474"/>
      <c r="Z56" s="1474"/>
      <c r="AA56" s="1474"/>
      <c r="AB56" s="1474"/>
      <c r="AC56" s="1474"/>
      <c r="AD56" s="1474"/>
      <c r="AE56" s="1474"/>
      <c r="AF56" s="1474"/>
      <c r="AG56" s="1474"/>
      <c r="AH56" s="1474"/>
      <c r="AI56" s="1474"/>
      <c r="AJ56" s="1474"/>
      <c r="AK56" s="1474"/>
      <c r="AL56" s="1474"/>
      <c r="AM56" s="1474"/>
      <c r="AN56" s="1284"/>
      <c r="AO56" s="1284"/>
    </row>
    <row r="57" spans="2:41">
      <c r="B57" s="1474"/>
      <c r="C57" s="1474"/>
      <c r="D57" s="1474"/>
      <c r="E57" s="1474"/>
      <c r="F57" s="1474"/>
      <c r="G57" s="1474"/>
      <c r="H57" s="1474"/>
      <c r="I57" s="1474"/>
      <c r="J57" s="1474"/>
      <c r="K57" s="1474"/>
      <c r="L57" s="1474"/>
      <c r="M57" s="1474"/>
      <c r="N57" s="1474"/>
      <c r="O57" s="1474"/>
      <c r="P57" s="1474"/>
      <c r="Q57" s="1474"/>
      <c r="R57" s="1474"/>
      <c r="S57" s="1474"/>
      <c r="T57" s="1474"/>
      <c r="U57" s="1474"/>
      <c r="V57" s="1474"/>
      <c r="W57" s="1474"/>
      <c r="X57" s="1474"/>
      <c r="Y57" s="1474"/>
      <c r="Z57" s="1474"/>
      <c r="AA57" s="1474"/>
      <c r="AB57" s="1474"/>
      <c r="AC57" s="1474"/>
      <c r="AD57" s="1474"/>
      <c r="AE57" s="1474"/>
      <c r="AF57" s="1474"/>
      <c r="AG57" s="1474"/>
      <c r="AH57" s="1474"/>
      <c r="AI57" s="1474"/>
      <c r="AJ57" s="1474"/>
      <c r="AK57" s="1474"/>
      <c r="AL57" s="1474"/>
      <c r="AM57" s="1474"/>
      <c r="AN57" s="1284"/>
      <c r="AO57" s="1284"/>
    </row>
    <row r="58" spans="2:41">
      <c r="B58" s="1474"/>
      <c r="C58" s="1474"/>
      <c r="D58" s="1474"/>
      <c r="E58" s="1474"/>
      <c r="F58" s="1474"/>
      <c r="G58" s="1474"/>
      <c r="H58" s="1474"/>
      <c r="I58" s="1474"/>
      <c r="J58" s="1474"/>
      <c r="K58" s="1474"/>
      <c r="L58" s="1474"/>
      <c r="M58" s="1474"/>
      <c r="N58" s="1474"/>
      <c r="O58" s="1474"/>
      <c r="P58" s="1474"/>
      <c r="Q58" s="1474"/>
      <c r="R58" s="1474"/>
      <c r="S58" s="1474"/>
      <c r="T58" s="1474"/>
      <c r="U58" s="1474"/>
      <c r="V58" s="1474"/>
      <c r="W58" s="1474"/>
      <c r="X58" s="1474"/>
      <c r="Y58" s="1474"/>
      <c r="Z58" s="1474"/>
      <c r="AA58" s="1474"/>
      <c r="AB58" s="1474"/>
      <c r="AC58" s="1474"/>
      <c r="AD58" s="1474"/>
      <c r="AE58" s="1474"/>
      <c r="AF58" s="1474"/>
      <c r="AG58" s="1474"/>
      <c r="AH58" s="1474"/>
      <c r="AI58" s="1474"/>
      <c r="AJ58" s="1474"/>
      <c r="AK58" s="1474"/>
      <c r="AL58" s="1474"/>
      <c r="AM58" s="1474"/>
      <c r="AN58" s="1284"/>
      <c r="AO58" s="1284"/>
    </row>
    <row r="59" spans="2:41">
      <c r="B59" s="1474"/>
      <c r="C59" s="1474"/>
      <c r="D59" s="1474"/>
      <c r="E59" s="1474"/>
      <c r="F59" s="1474"/>
      <c r="G59" s="1474"/>
      <c r="H59" s="1474"/>
      <c r="I59" s="1474"/>
      <c r="J59" s="1474"/>
      <c r="K59" s="1474"/>
      <c r="L59" s="1474"/>
      <c r="M59" s="1474"/>
      <c r="N59" s="1474"/>
      <c r="O59" s="1474"/>
      <c r="P59" s="1474"/>
      <c r="Q59" s="1474"/>
      <c r="R59" s="1474"/>
      <c r="S59" s="1474"/>
      <c r="T59" s="1474"/>
      <c r="U59" s="1474"/>
      <c r="V59" s="1474"/>
      <c r="W59" s="1474"/>
      <c r="X59" s="1474"/>
      <c r="Y59" s="1474"/>
      <c r="Z59" s="1474"/>
      <c r="AA59" s="1474"/>
      <c r="AB59" s="1474"/>
      <c r="AC59" s="1474"/>
      <c r="AD59" s="1474"/>
      <c r="AE59" s="1474"/>
      <c r="AF59" s="1474"/>
      <c r="AG59" s="1474"/>
      <c r="AH59" s="1474"/>
      <c r="AI59" s="1474"/>
      <c r="AJ59" s="1474"/>
      <c r="AK59" s="1474"/>
      <c r="AL59" s="1474"/>
      <c r="AM59" s="1474"/>
      <c r="AN59" s="1284"/>
      <c r="AO59" s="1284"/>
    </row>
  </sheetData>
  <mergeCells count="25">
    <mergeCell ref="AE40:AK40"/>
    <mergeCell ref="X12:AI12"/>
    <mergeCell ref="E14:AM14"/>
    <mergeCell ref="E17:AM17"/>
    <mergeCell ref="E20:AM20"/>
    <mergeCell ref="E23:AM23"/>
    <mergeCell ref="G26:M26"/>
    <mergeCell ref="N26:P26"/>
    <mergeCell ref="A1:A3"/>
    <mergeCell ref="AE32:AK32"/>
    <mergeCell ref="AL32:AM32"/>
    <mergeCell ref="AE36:AL36"/>
    <mergeCell ref="AE34:AL34"/>
    <mergeCell ref="B3:AM3"/>
    <mergeCell ref="AC5:AF5"/>
    <mergeCell ref="AH5:AI5"/>
    <mergeCell ref="AK5:AL5"/>
    <mergeCell ref="C7:R7"/>
    <mergeCell ref="X10:AL10"/>
    <mergeCell ref="Q26:W26"/>
    <mergeCell ref="AE45:AL45"/>
    <mergeCell ref="AE47:AL47"/>
    <mergeCell ref="AE51:AK51"/>
    <mergeCell ref="AE53:AL53"/>
    <mergeCell ref="AE55:AL55"/>
  </mergeCells>
  <phoneticPr fontId="6"/>
  <hyperlinks>
    <hyperlink ref="A1:A2" location="表紙１!A1" display="表紙１へ戻る"/>
    <hyperlink ref="A1:A3" location="表紙!A1" display="表紙へ戻る"/>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36"/>
  <sheetViews>
    <sheetView workbookViewId="0">
      <selection sqref="A1:A3"/>
    </sheetView>
  </sheetViews>
  <sheetFormatPr defaultColWidth="9" defaultRowHeight="13.5"/>
  <cols>
    <col min="1" max="1" width="11.125" style="248" customWidth="1"/>
    <col min="2" max="22" width="4.25" style="248" customWidth="1"/>
    <col min="23" max="23" width="1.625" style="248" customWidth="1"/>
    <col min="24" max="16384" width="9" style="248"/>
  </cols>
  <sheetData>
    <row r="1" spans="1:25" ht="30.75" customHeight="1" thickBot="1">
      <c r="A1" s="1942" t="s">
        <v>754</v>
      </c>
      <c r="B1" s="1892" t="s">
        <v>415</v>
      </c>
      <c r="C1" s="1892"/>
      <c r="D1" s="1892"/>
      <c r="E1" s="1892"/>
      <c r="F1" s="167"/>
      <c r="G1" s="167"/>
      <c r="H1" s="1893" t="s">
        <v>49</v>
      </c>
      <c r="I1" s="1893"/>
      <c r="J1" s="1893"/>
      <c r="K1" s="1893"/>
      <c r="L1" s="1893"/>
      <c r="M1" s="1893"/>
      <c r="N1" s="1893"/>
      <c r="O1" s="1893"/>
      <c r="P1" s="1893"/>
      <c r="Q1" s="167"/>
      <c r="R1" s="167"/>
      <c r="S1" s="167"/>
      <c r="T1" s="167"/>
      <c r="U1" s="167"/>
      <c r="V1" s="167"/>
      <c r="W1" s="249"/>
      <c r="X1" s="249"/>
      <c r="Y1" s="249"/>
    </row>
    <row r="2" spans="1:25" ht="18" customHeight="1">
      <c r="A2" s="1942"/>
      <c r="B2" s="1898" t="s">
        <v>26</v>
      </c>
      <c r="C2" s="1899"/>
      <c r="D2" s="1896" t="s">
        <v>25</v>
      </c>
      <c r="E2" s="1897"/>
      <c r="F2" s="1896" t="s">
        <v>24</v>
      </c>
      <c r="G2" s="1897"/>
      <c r="H2" s="1899" t="s">
        <v>258</v>
      </c>
      <c r="I2" s="1899"/>
      <c r="J2" s="19"/>
      <c r="K2" s="1896" t="s">
        <v>20</v>
      </c>
      <c r="L2" s="1897"/>
      <c r="M2" s="1896" t="s">
        <v>382</v>
      </c>
      <c r="N2" s="1897"/>
      <c r="O2" s="1896" t="s">
        <v>21</v>
      </c>
      <c r="P2" s="1897"/>
      <c r="Q2" s="1896" t="s">
        <v>22</v>
      </c>
      <c r="R2" s="1897"/>
      <c r="S2" s="1896" t="s">
        <v>27</v>
      </c>
      <c r="T2" s="1897"/>
      <c r="U2" s="1896" t="s">
        <v>23</v>
      </c>
      <c r="V2" s="1907"/>
      <c r="W2" s="250"/>
      <c r="X2" s="249"/>
      <c r="Y2" s="249"/>
    </row>
    <row r="3" spans="1:25" ht="49.5" customHeight="1">
      <c r="A3" s="1942"/>
      <c r="B3" s="1900"/>
      <c r="C3" s="1901"/>
      <c r="D3" s="1903"/>
      <c r="E3" s="1904"/>
      <c r="F3" s="1903"/>
      <c r="G3" s="1904"/>
      <c r="H3" s="1903"/>
      <c r="I3" s="1904"/>
      <c r="J3" s="4"/>
      <c r="K3" s="1903"/>
      <c r="L3" s="1904"/>
      <c r="M3" s="1903"/>
      <c r="N3" s="1904"/>
      <c r="O3" s="1903"/>
      <c r="P3" s="1904"/>
      <c r="Q3" s="1903"/>
      <c r="R3" s="1904"/>
      <c r="S3" s="1903"/>
      <c r="T3" s="1904"/>
      <c r="U3" s="1903"/>
      <c r="V3" s="1908"/>
      <c r="W3" s="249"/>
      <c r="X3" s="249"/>
      <c r="Y3" s="249"/>
    </row>
    <row r="4" spans="1:25" ht="21" customHeight="1">
      <c r="B4" s="20"/>
      <c r="C4" s="4"/>
      <c r="D4" s="4"/>
      <c r="E4" s="4"/>
      <c r="F4" s="4"/>
      <c r="G4" s="4"/>
      <c r="H4" s="4"/>
      <c r="I4" s="4"/>
      <c r="J4" s="4"/>
      <c r="K4" s="4"/>
      <c r="L4" s="4"/>
      <c r="M4" s="4"/>
      <c r="N4" s="4"/>
      <c r="O4" s="4"/>
      <c r="P4" s="4"/>
      <c r="Q4" s="4"/>
      <c r="R4" s="4"/>
      <c r="S4" s="4"/>
      <c r="T4" s="4"/>
      <c r="U4" s="4"/>
      <c r="V4" s="21"/>
      <c r="W4" s="249"/>
      <c r="X4" s="249"/>
      <c r="Y4" s="249"/>
    </row>
    <row r="5" spans="1:25" ht="21" customHeight="1">
      <c r="B5" s="20"/>
      <c r="C5" s="1941" t="str">
        <f>"福岡県"&amp;SUBSTITUTE(入力シート!C3," ","")&amp; "長　殿"</f>
        <v>福岡県長　殿</v>
      </c>
      <c r="D5" s="1941"/>
      <c r="E5" s="1941"/>
      <c r="F5" s="1941"/>
      <c r="G5" s="1941"/>
      <c r="H5" s="1941"/>
      <c r="I5" s="1941"/>
      <c r="J5" s="4"/>
      <c r="K5" s="4"/>
      <c r="L5" s="4"/>
      <c r="M5" s="4"/>
      <c r="N5" s="4"/>
      <c r="O5" s="4"/>
      <c r="P5" s="4"/>
      <c r="Q5" s="4"/>
      <c r="R5" s="4"/>
      <c r="S5" s="4"/>
      <c r="T5" s="4"/>
      <c r="U5" s="22"/>
      <c r="V5" s="21"/>
      <c r="W5" s="249"/>
      <c r="X5" s="249"/>
      <c r="Y5" s="249"/>
    </row>
    <row r="6" spans="1:25" ht="18" customHeight="1">
      <c r="B6" s="20"/>
      <c r="C6" s="4"/>
      <c r="D6" s="4"/>
      <c r="E6" s="4"/>
      <c r="F6" s="4"/>
      <c r="G6" s="4"/>
      <c r="H6" s="4"/>
      <c r="I6" s="4"/>
      <c r="J6" s="4"/>
      <c r="K6" s="4"/>
      <c r="L6" s="4"/>
      <c r="M6" s="4"/>
      <c r="N6" s="4"/>
      <c r="O6" s="4"/>
      <c r="P6" s="4"/>
      <c r="Q6" s="4"/>
      <c r="R6" s="4"/>
      <c r="S6" s="4"/>
      <c r="T6" s="4"/>
      <c r="U6" s="4"/>
      <c r="V6" s="21"/>
      <c r="W6" s="249"/>
      <c r="X6" s="249"/>
      <c r="Y6" s="249"/>
    </row>
    <row r="7" spans="1:25" ht="21.75" customHeight="1">
      <c r="B7" s="20"/>
      <c r="C7" s="4"/>
      <c r="D7" s="4"/>
      <c r="E7" s="4"/>
      <c r="F7" s="4"/>
      <c r="G7" s="4"/>
      <c r="H7" s="4"/>
      <c r="I7" s="4"/>
      <c r="J7" s="4"/>
      <c r="K7" s="4"/>
      <c r="L7" s="4"/>
      <c r="M7" s="4"/>
      <c r="N7" s="4"/>
      <c r="O7" s="4"/>
      <c r="P7" s="1914" t="s">
        <v>1546</v>
      </c>
      <c r="Q7" s="1914"/>
      <c r="R7" s="1914"/>
      <c r="S7" s="1914"/>
      <c r="T7" s="1914"/>
      <c r="U7" s="5"/>
      <c r="V7" s="23"/>
      <c r="W7" s="251"/>
      <c r="X7" s="249"/>
      <c r="Y7" s="249"/>
    </row>
    <row r="8" spans="1:25" ht="12" customHeight="1">
      <c r="B8" s="20"/>
      <c r="C8" s="4"/>
      <c r="D8" s="4"/>
      <c r="E8" s="4"/>
      <c r="F8" s="4"/>
      <c r="G8" s="4"/>
      <c r="H8" s="4"/>
      <c r="I8" s="4"/>
      <c r="J8" s="4"/>
      <c r="K8" s="4"/>
      <c r="L8" s="4"/>
      <c r="M8" s="4"/>
      <c r="N8" s="4"/>
      <c r="O8" s="4"/>
      <c r="P8" s="4"/>
      <c r="Q8" s="4"/>
      <c r="R8" s="4"/>
      <c r="S8" s="4"/>
      <c r="T8" s="4"/>
      <c r="U8" s="4"/>
      <c r="V8" s="21"/>
      <c r="W8" s="249"/>
      <c r="X8" s="249"/>
      <c r="Y8" s="249"/>
    </row>
    <row r="9" spans="1:25" ht="12" customHeight="1">
      <c r="B9" s="20"/>
      <c r="C9" s="4"/>
      <c r="D9" s="4"/>
      <c r="E9" s="4"/>
      <c r="F9" s="4"/>
      <c r="G9" s="4"/>
      <c r="H9" s="4"/>
      <c r="I9" s="4"/>
      <c r="J9" s="4"/>
      <c r="K9" s="4"/>
      <c r="L9" s="4"/>
      <c r="M9" s="4"/>
      <c r="N9" s="4"/>
      <c r="O9" s="4"/>
      <c r="P9" s="4"/>
      <c r="Q9" s="4"/>
      <c r="R9" s="4"/>
      <c r="S9" s="4"/>
      <c r="T9" s="4"/>
      <c r="U9" s="4"/>
      <c r="V9" s="21"/>
      <c r="W9" s="249"/>
      <c r="X9" s="249"/>
      <c r="Y9" s="249"/>
    </row>
    <row r="10" spans="1:25" ht="12" customHeight="1">
      <c r="B10" s="20"/>
      <c r="C10" s="4"/>
      <c r="D10" s="4"/>
      <c r="E10" s="4"/>
      <c r="F10" s="4"/>
      <c r="G10" s="4"/>
      <c r="H10" s="4"/>
      <c r="I10" s="4"/>
      <c r="J10" s="4"/>
      <c r="K10" s="4"/>
      <c r="L10" s="4"/>
      <c r="M10" s="4"/>
      <c r="N10" s="4"/>
      <c r="O10" s="4"/>
      <c r="P10" s="4"/>
      <c r="Q10" s="4"/>
      <c r="R10" s="4"/>
      <c r="S10" s="4"/>
      <c r="T10" s="4"/>
      <c r="U10" s="4"/>
      <c r="V10" s="21"/>
      <c r="W10" s="249"/>
      <c r="X10" s="249"/>
      <c r="Y10" s="249"/>
    </row>
    <row r="11" spans="1:25" ht="15" customHeight="1">
      <c r="B11" s="20"/>
      <c r="C11" s="4"/>
      <c r="D11" s="4"/>
      <c r="E11" s="4"/>
      <c r="F11" s="4"/>
      <c r="G11" s="4"/>
      <c r="H11" s="5"/>
      <c r="I11" s="24"/>
      <c r="J11" s="14"/>
      <c r="K11" s="1958" t="s">
        <v>5</v>
      </c>
      <c r="L11" s="1958"/>
      <c r="M11" s="1740">
        <f xml:space="preserve"> 入力シート!$D$22</f>
        <v>0</v>
      </c>
      <c r="N11" s="1740"/>
      <c r="O11" s="1740"/>
      <c r="P11" s="1740"/>
      <c r="Q11" s="1740"/>
      <c r="R11" s="1740"/>
      <c r="S11" s="1740"/>
      <c r="T11" s="1740"/>
      <c r="U11" s="1740"/>
      <c r="V11" s="1902"/>
      <c r="W11" s="252"/>
      <c r="X11" s="249"/>
      <c r="Y11" s="249"/>
    </row>
    <row r="12" spans="1:25" ht="15" customHeight="1">
      <c r="B12" s="20"/>
      <c r="C12" s="4"/>
      <c r="D12" s="4"/>
      <c r="E12" s="4"/>
      <c r="F12" s="4"/>
      <c r="G12" s="4"/>
      <c r="H12" s="5"/>
      <c r="I12" s="5" t="s">
        <v>17</v>
      </c>
      <c r="J12" s="14"/>
      <c r="K12" s="14"/>
      <c r="L12" s="14"/>
      <c r="M12" s="25"/>
      <c r="N12" s="25"/>
      <c r="O12" s="25"/>
      <c r="P12" s="25"/>
      <c r="Q12" s="25"/>
      <c r="R12" s="25"/>
      <c r="S12" s="25"/>
      <c r="T12" s="25"/>
      <c r="U12" s="25"/>
      <c r="V12" s="26"/>
      <c r="W12" s="252"/>
      <c r="X12" s="249"/>
      <c r="Y12" s="249"/>
    </row>
    <row r="13" spans="1:25" ht="15" customHeight="1">
      <c r="B13" s="20"/>
      <c r="C13" s="4"/>
      <c r="D13" s="4"/>
      <c r="E13" s="4"/>
      <c r="F13" s="4"/>
      <c r="G13" s="4"/>
      <c r="H13" s="4"/>
      <c r="I13" s="27"/>
      <c r="J13" s="14"/>
      <c r="K13" s="1958" t="s">
        <v>34</v>
      </c>
      <c r="L13" s="1958"/>
      <c r="M13" s="1740" t="str">
        <f>入力シート!$D$23&amp;" "</f>
        <v xml:space="preserve"> </v>
      </c>
      <c r="N13" s="1740"/>
      <c r="O13" s="1740"/>
      <c r="P13" s="1740"/>
      <c r="Q13" s="1740"/>
      <c r="R13" s="1740"/>
      <c r="S13" s="1740"/>
      <c r="T13" s="1740"/>
      <c r="U13" s="1740"/>
      <c r="V13" s="28"/>
      <c r="W13" s="252"/>
      <c r="X13" s="249"/>
      <c r="Y13" s="249"/>
    </row>
    <row r="14" spans="1:25" ht="15" customHeight="1">
      <c r="B14" s="20"/>
      <c r="C14" s="4"/>
      <c r="D14" s="4"/>
      <c r="E14" s="4"/>
      <c r="F14" s="4"/>
      <c r="G14" s="4"/>
      <c r="H14" s="4"/>
      <c r="I14" s="27"/>
      <c r="J14" s="14"/>
      <c r="K14" s="14"/>
      <c r="L14" s="14"/>
      <c r="M14" s="25"/>
      <c r="N14" s="1909" t="str">
        <f>" "&amp;入力シート!$D$24</f>
        <v xml:space="preserve"> </v>
      </c>
      <c r="O14" s="1909"/>
      <c r="P14" s="1909"/>
      <c r="Q14" s="1909"/>
      <c r="R14" s="1909"/>
      <c r="S14" s="1909"/>
      <c r="T14" s="1909"/>
      <c r="U14" s="1909"/>
      <c r="V14" s="161"/>
      <c r="W14" s="252"/>
      <c r="X14" s="249"/>
      <c r="Y14" s="249"/>
    </row>
    <row r="15" spans="1:25" ht="27.75" customHeight="1">
      <c r="B15" s="20"/>
      <c r="C15" s="1910" t="s">
        <v>56</v>
      </c>
      <c r="D15" s="1910"/>
      <c r="E15" s="1910"/>
      <c r="F15" s="1910"/>
      <c r="G15" s="1910"/>
      <c r="H15" s="1910"/>
      <c r="I15" s="1910"/>
      <c r="J15" s="1910"/>
      <c r="K15" s="1910"/>
      <c r="L15" s="1910"/>
      <c r="M15" s="1910"/>
      <c r="N15" s="1910"/>
      <c r="O15" s="1910"/>
      <c r="P15" s="1910"/>
      <c r="Q15" s="1910"/>
      <c r="R15" s="1910"/>
      <c r="S15" s="1910"/>
      <c r="T15" s="1910"/>
      <c r="U15" s="1910"/>
      <c r="V15" s="28"/>
      <c r="W15" s="252"/>
      <c r="X15" s="249"/>
      <c r="Y15" s="249"/>
    </row>
    <row r="16" spans="1:25" ht="12" customHeight="1">
      <c r="B16" s="20"/>
      <c r="C16" s="4"/>
      <c r="D16" s="4"/>
      <c r="E16" s="4"/>
      <c r="F16" s="4"/>
      <c r="G16" s="4"/>
      <c r="H16" s="4"/>
      <c r="I16" s="4"/>
      <c r="J16" s="4"/>
      <c r="K16" s="4"/>
      <c r="L16" s="4"/>
      <c r="M16" s="4"/>
      <c r="N16" s="4"/>
      <c r="O16" s="4"/>
      <c r="P16" s="4"/>
      <c r="Q16" s="4"/>
      <c r="R16" s="4"/>
      <c r="S16" s="4"/>
      <c r="T16" s="4"/>
      <c r="U16" s="4"/>
      <c r="V16" s="21"/>
      <c r="W16" s="249"/>
      <c r="X16" s="249"/>
      <c r="Y16" s="249"/>
    </row>
    <row r="17" spans="2:25" ht="33" customHeight="1">
      <c r="B17" s="1905" t="s">
        <v>267</v>
      </c>
      <c r="C17" s="1906"/>
      <c r="D17" s="1906"/>
      <c r="E17" s="1961" t="str">
        <f>" "&amp;入力シート!$D$4&amp;入力シート!$E$4&amp;入力シート!$G$4&amp;" "&amp;入力シート!$I$4&amp;入力シート!$K$4&amp;入力シート!$O$4</f>
        <v xml:space="preserve"> 令和年度 起工第号</v>
      </c>
      <c r="F17" s="1962"/>
      <c r="G17" s="1962"/>
      <c r="H17" s="1962"/>
      <c r="I17" s="1962"/>
      <c r="J17" s="1962"/>
      <c r="K17" s="1962"/>
      <c r="L17" s="1963"/>
      <c r="M17" s="1906" t="s">
        <v>52</v>
      </c>
      <c r="N17" s="1906"/>
      <c r="O17" s="1906"/>
      <c r="P17" s="1911" t="s">
        <v>53</v>
      </c>
      <c r="Q17" s="1912"/>
      <c r="R17" s="1912"/>
      <c r="S17" s="1912"/>
      <c r="T17" s="1912"/>
      <c r="U17" s="1912"/>
      <c r="V17" s="1913"/>
      <c r="W17" s="253"/>
      <c r="X17" s="249"/>
      <c r="Y17" s="249"/>
    </row>
    <row r="18" spans="2:25" ht="33" customHeight="1">
      <c r="B18" s="1905" t="s">
        <v>270</v>
      </c>
      <c r="C18" s="1906"/>
      <c r="D18" s="1906"/>
      <c r="E18" s="1964" t="str">
        <f>" "&amp;入力シート!$D$5&amp;" "&amp;入力シート!$D$8</f>
        <v xml:space="preserve">  </v>
      </c>
      <c r="F18" s="1937"/>
      <c r="G18" s="1937"/>
      <c r="H18" s="1937"/>
      <c r="I18" s="1937"/>
      <c r="J18" s="1937"/>
      <c r="K18" s="1937"/>
      <c r="L18" s="1965"/>
      <c r="M18" s="1906" t="s">
        <v>269</v>
      </c>
      <c r="N18" s="1906"/>
      <c r="O18" s="1906"/>
      <c r="P18" s="1915" t="str">
        <f>" " &amp; 入力シート!$D$6</f>
        <v xml:space="preserve"> </v>
      </c>
      <c r="Q18" s="1915"/>
      <c r="R18" s="1915"/>
      <c r="S18" s="1915"/>
      <c r="T18" s="1915"/>
      <c r="U18" s="1915"/>
      <c r="V18" s="1916"/>
      <c r="W18" s="253"/>
      <c r="X18" s="249"/>
      <c r="Y18" s="249"/>
    </row>
    <row r="19" spans="2:25" ht="33" customHeight="1">
      <c r="B19" s="1925" t="s">
        <v>271</v>
      </c>
      <c r="C19" s="1923"/>
      <c r="D19" s="1924"/>
      <c r="E19" s="29" t="s">
        <v>40</v>
      </c>
      <c r="F19" s="1923" t="str">
        <f>+" " &amp;入力シート!$D$7</f>
        <v xml:space="preserve"> </v>
      </c>
      <c r="G19" s="1923"/>
      <c r="H19" s="1923"/>
      <c r="I19" s="18" t="s">
        <v>41</v>
      </c>
      <c r="J19" s="1937" t="str">
        <f>+" " &amp; 入力シート!$D$9</f>
        <v xml:space="preserve"> </v>
      </c>
      <c r="K19" s="1937"/>
      <c r="L19" s="1937"/>
      <c r="M19" s="1937"/>
      <c r="N19" s="1937"/>
      <c r="O19" s="1937"/>
      <c r="P19" s="1937"/>
      <c r="Q19" s="1937"/>
      <c r="R19" s="1937"/>
      <c r="S19" s="1937"/>
      <c r="T19" s="1937"/>
      <c r="U19" s="1937"/>
      <c r="V19" s="1938"/>
      <c r="W19" s="253"/>
      <c r="X19" s="249"/>
      <c r="Y19" s="249"/>
    </row>
    <row r="20" spans="2:25" ht="33" customHeight="1">
      <c r="B20" s="1905" t="s">
        <v>272</v>
      </c>
      <c r="C20" s="1906"/>
      <c r="D20" s="1906"/>
      <c r="E20" s="1959" t="str">
        <f>" \ " &amp; TEXT(入力シート!$D$13,"#,##0") &amp; " 円"</f>
        <v xml:space="preserve"> \ 0 円</v>
      </c>
      <c r="F20" s="1960"/>
      <c r="G20" s="1960"/>
      <c r="H20" s="1960"/>
      <c r="I20" s="1960"/>
      <c r="J20" s="1960"/>
      <c r="K20" s="1960"/>
      <c r="L20" s="1960"/>
      <c r="M20" s="1912" t="str">
        <f>+" (うち消費税および地方消費税の額 " &amp; TEXT(0.1*入力シート!$D$13/1.1,"#,##0") &amp; " 円）"</f>
        <v xml:space="preserve"> (うち消費税および地方消費税の額 0 円）</v>
      </c>
      <c r="N20" s="1912"/>
      <c r="O20" s="1912"/>
      <c r="P20" s="1912"/>
      <c r="Q20" s="1912"/>
      <c r="R20" s="1912"/>
      <c r="S20" s="1912"/>
      <c r="T20" s="1912"/>
      <c r="U20" s="1912"/>
      <c r="V20" s="1913"/>
      <c r="W20" s="253"/>
      <c r="X20" s="249"/>
      <c r="Y20" s="249"/>
    </row>
    <row r="21" spans="2:25" ht="33" customHeight="1">
      <c r="B21" s="1925" t="s">
        <v>54</v>
      </c>
      <c r="C21" s="1923"/>
      <c r="D21" s="1924"/>
      <c r="E21" s="1930" t="str">
        <f>IF(入力シート!D12&gt;0,入力シート!D12,"")</f>
        <v/>
      </c>
      <c r="F21" s="1931"/>
      <c r="G21" s="1931"/>
      <c r="H21" s="1931"/>
      <c r="I21" s="1931"/>
      <c r="J21" s="1931"/>
      <c r="K21" s="1931"/>
      <c r="L21" s="1932"/>
      <c r="M21" s="1933" t="s">
        <v>55</v>
      </c>
      <c r="N21" s="1923"/>
      <c r="O21" s="1924"/>
      <c r="P21" s="1934" t="str">
        <f>E21</f>
        <v/>
      </c>
      <c r="Q21" s="1935"/>
      <c r="R21" s="1935"/>
      <c r="S21" s="1935"/>
      <c r="T21" s="1935"/>
      <c r="U21" s="1935"/>
      <c r="V21" s="1936"/>
      <c r="W21" s="253"/>
      <c r="X21" s="249"/>
      <c r="Y21" s="249"/>
    </row>
    <row r="22" spans="2:25" ht="15" customHeight="1">
      <c r="B22" s="1943" t="s">
        <v>29</v>
      </c>
      <c r="C22" s="1944"/>
      <c r="D22" s="1945"/>
      <c r="E22" s="1928" t="str">
        <f>IF(入力シート!D16&gt;0,入力シート!D16,"")</f>
        <v/>
      </c>
      <c r="F22" s="1929"/>
      <c r="G22" s="1929"/>
      <c r="H22" s="1929"/>
      <c r="I22" s="1929"/>
      <c r="J22" s="1939" t="s">
        <v>284</v>
      </c>
      <c r="K22" s="1940"/>
      <c r="L22" s="157"/>
      <c r="M22" s="303"/>
      <c r="N22" s="303"/>
      <c r="O22" s="303"/>
      <c r="P22" s="1952"/>
      <c r="Q22" s="1952"/>
      <c r="R22" s="1952"/>
      <c r="S22" s="1952"/>
      <c r="T22" s="1952"/>
      <c r="U22" s="1952"/>
      <c r="V22" s="1953"/>
      <c r="W22" s="253"/>
      <c r="X22" s="249"/>
      <c r="Y22" s="249"/>
    </row>
    <row r="23" spans="2:25" ht="15" customHeight="1">
      <c r="B23" s="1946"/>
      <c r="C23" s="1947"/>
      <c r="D23" s="1948"/>
      <c r="E23" s="31"/>
      <c r="F23" s="32"/>
      <c r="G23" s="32"/>
      <c r="H23" s="32"/>
      <c r="I23" s="32"/>
      <c r="J23" s="156"/>
      <c r="K23" s="156"/>
      <c r="L23" s="1895" t="str">
        <f>IF(E22="","",E24+1-E22)</f>
        <v/>
      </c>
      <c r="M23" s="1895"/>
      <c r="N23" s="4" t="s">
        <v>349</v>
      </c>
      <c r="O23" s="4"/>
      <c r="P23" s="1954"/>
      <c r="Q23" s="1954"/>
      <c r="R23" s="1954"/>
      <c r="S23" s="1954"/>
      <c r="T23" s="1954"/>
      <c r="U23" s="1954"/>
      <c r="V23" s="1955"/>
      <c r="W23" s="253"/>
      <c r="X23" s="249"/>
      <c r="Y23" s="249"/>
    </row>
    <row r="24" spans="2:25" ht="15" customHeight="1">
      <c r="B24" s="1949"/>
      <c r="C24" s="1950"/>
      <c r="D24" s="1951"/>
      <c r="E24" s="1926" t="str">
        <f>IF(入力シート!D17&gt;0,入力シート!D17,"")</f>
        <v/>
      </c>
      <c r="F24" s="1927"/>
      <c r="G24" s="1927"/>
      <c r="H24" s="1927"/>
      <c r="I24" s="1927"/>
      <c r="J24" s="1894" t="s">
        <v>285</v>
      </c>
      <c r="K24" s="1894"/>
      <c r="L24" s="304"/>
      <c r="M24" s="304"/>
      <c r="N24" s="304"/>
      <c r="O24" s="304"/>
      <c r="P24" s="1956"/>
      <c r="Q24" s="1956"/>
      <c r="R24" s="1956"/>
      <c r="S24" s="1956"/>
      <c r="T24" s="1956"/>
      <c r="U24" s="1956"/>
      <c r="V24" s="1957"/>
      <c r="W24" s="253"/>
      <c r="X24" s="249"/>
      <c r="Y24" s="249"/>
    </row>
    <row r="25" spans="2:25" ht="33" customHeight="1">
      <c r="B25" s="1922" t="s">
        <v>50</v>
      </c>
      <c r="C25" s="1923"/>
      <c r="D25" s="1924"/>
      <c r="E25" s="1920">
        <f>入力シート!D25</f>
        <v>0</v>
      </c>
      <c r="F25" s="1921"/>
      <c r="G25" s="1921"/>
      <c r="H25" s="1921"/>
      <c r="I25" s="1921"/>
      <c r="J25" s="1921"/>
      <c r="K25" s="1921"/>
      <c r="L25" s="1921"/>
      <c r="M25" s="1937" t="s">
        <v>495</v>
      </c>
      <c r="N25" s="1937"/>
      <c r="O25" s="1937"/>
      <c r="P25" s="1937"/>
      <c r="Q25" s="1937"/>
      <c r="R25" s="1937"/>
      <c r="S25" s="1937"/>
      <c r="T25" s="1937"/>
      <c r="U25" s="1937"/>
      <c r="V25" s="1938"/>
      <c r="W25" s="253"/>
      <c r="X25" s="249"/>
      <c r="Y25" s="249"/>
    </row>
    <row r="26" spans="2:25" ht="33" customHeight="1">
      <c r="B26" s="1922" t="s">
        <v>51</v>
      </c>
      <c r="C26" s="1923"/>
      <c r="D26" s="1924"/>
      <c r="E26" s="1920">
        <f>入力シート!D26</f>
        <v>0</v>
      </c>
      <c r="F26" s="1921"/>
      <c r="G26" s="1921"/>
      <c r="H26" s="1921"/>
      <c r="I26" s="1921"/>
      <c r="J26" s="1921"/>
      <c r="K26" s="1921"/>
      <c r="L26" s="1921"/>
      <c r="M26" s="1937" t="s">
        <v>495</v>
      </c>
      <c r="N26" s="1937"/>
      <c r="O26" s="1937"/>
      <c r="P26" s="1937"/>
      <c r="Q26" s="1937"/>
      <c r="R26" s="1937"/>
      <c r="S26" s="1937"/>
      <c r="T26" s="1937"/>
      <c r="U26" s="1937"/>
      <c r="V26" s="1938"/>
      <c r="W26" s="253"/>
      <c r="X26" s="249"/>
      <c r="Y26" s="249"/>
    </row>
    <row r="27" spans="2:25" ht="210" customHeight="1" thickBot="1">
      <c r="B27" s="1917" t="s">
        <v>496</v>
      </c>
      <c r="C27" s="1918"/>
      <c r="D27" s="1918"/>
      <c r="E27" s="1918"/>
      <c r="F27" s="1918"/>
      <c r="G27" s="1918"/>
      <c r="H27" s="1918"/>
      <c r="I27" s="1918"/>
      <c r="J27" s="1918"/>
      <c r="K27" s="1918"/>
      <c r="L27" s="1918"/>
      <c r="M27" s="1918"/>
      <c r="N27" s="1918"/>
      <c r="O27" s="1918"/>
      <c r="P27" s="1918"/>
      <c r="Q27" s="1918"/>
      <c r="R27" s="1918"/>
      <c r="S27" s="1918"/>
      <c r="T27" s="1918"/>
      <c r="U27" s="1918"/>
      <c r="V27" s="1919"/>
      <c r="W27" s="253"/>
      <c r="X27" s="249"/>
      <c r="Y27" s="249"/>
    </row>
    <row r="28" spans="2:25">
      <c r="W28" s="249"/>
      <c r="X28" s="249"/>
      <c r="Y28" s="249"/>
    </row>
    <row r="29" spans="2:25">
      <c r="W29" s="249"/>
      <c r="X29" s="249"/>
      <c r="Y29" s="249"/>
    </row>
    <row r="30" spans="2:25">
      <c r="W30" s="249"/>
      <c r="X30" s="249"/>
      <c r="Y30" s="249"/>
    </row>
    <row r="31" spans="2:25">
      <c r="W31" s="249"/>
      <c r="X31" s="249"/>
      <c r="Y31" s="249"/>
    </row>
    <row r="32" spans="2:25">
      <c r="W32" s="249"/>
      <c r="X32" s="249"/>
      <c r="Y32" s="249"/>
    </row>
    <row r="33" spans="23:25">
      <c r="W33" s="249"/>
      <c r="X33" s="249"/>
      <c r="Y33" s="249"/>
    </row>
    <row r="34" spans="23:25">
      <c r="W34" s="249"/>
      <c r="X34" s="249"/>
      <c r="Y34" s="249"/>
    </row>
    <row r="35" spans="23:25">
      <c r="W35" s="249"/>
      <c r="X35" s="249"/>
      <c r="Y35" s="249"/>
    </row>
    <row r="36" spans="23:25">
      <c r="W36" s="249"/>
      <c r="X36" s="249"/>
      <c r="Y36" s="249"/>
    </row>
  </sheetData>
  <mergeCells count="63">
    <mergeCell ref="C5:I5"/>
    <mergeCell ref="A1:A3"/>
    <mergeCell ref="M26:V26"/>
    <mergeCell ref="B22:D24"/>
    <mergeCell ref="P22:V24"/>
    <mergeCell ref="M20:V20"/>
    <mergeCell ref="K11:L11"/>
    <mergeCell ref="K13:L13"/>
    <mergeCell ref="B20:D20"/>
    <mergeCell ref="E20:L20"/>
    <mergeCell ref="B19:D19"/>
    <mergeCell ref="F19:H19"/>
    <mergeCell ref="J19:V19"/>
    <mergeCell ref="B18:D18"/>
    <mergeCell ref="E17:L17"/>
    <mergeCell ref="E18:L18"/>
    <mergeCell ref="M18:O18"/>
    <mergeCell ref="P18:V18"/>
    <mergeCell ref="B27:V27"/>
    <mergeCell ref="E26:L26"/>
    <mergeCell ref="B26:D26"/>
    <mergeCell ref="B21:D21"/>
    <mergeCell ref="E24:I24"/>
    <mergeCell ref="E22:I22"/>
    <mergeCell ref="E21:L21"/>
    <mergeCell ref="M21:O21"/>
    <mergeCell ref="P21:V21"/>
    <mergeCell ref="M25:V25"/>
    <mergeCell ref="B25:D25"/>
    <mergeCell ref="E25:L25"/>
    <mergeCell ref="J22:K22"/>
    <mergeCell ref="K2:L2"/>
    <mergeCell ref="M2:N2"/>
    <mergeCell ref="S3:T3"/>
    <mergeCell ref="Q3:R3"/>
    <mergeCell ref="B17:D17"/>
    <mergeCell ref="M13:U13"/>
    <mergeCell ref="U2:V2"/>
    <mergeCell ref="U3:V3"/>
    <mergeCell ref="S2:T2"/>
    <mergeCell ref="Q2:R2"/>
    <mergeCell ref="O2:P2"/>
    <mergeCell ref="M17:O17"/>
    <mergeCell ref="N14:U14"/>
    <mergeCell ref="C15:U15"/>
    <mergeCell ref="P17:V17"/>
    <mergeCell ref="P7:T7"/>
    <mergeCell ref="B1:E1"/>
    <mergeCell ref="H1:P1"/>
    <mergeCell ref="J24:K24"/>
    <mergeCell ref="L23:M23"/>
    <mergeCell ref="F2:G2"/>
    <mergeCell ref="D2:E2"/>
    <mergeCell ref="B2:C2"/>
    <mergeCell ref="B3:C3"/>
    <mergeCell ref="H2:I2"/>
    <mergeCell ref="M11:V11"/>
    <mergeCell ref="F3:G3"/>
    <mergeCell ref="D3:E3"/>
    <mergeCell ref="H3:I3"/>
    <mergeCell ref="O3:P3"/>
    <mergeCell ref="M3:N3"/>
    <mergeCell ref="K3:L3"/>
  </mergeCells>
  <phoneticPr fontId="6"/>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Z58"/>
  <sheetViews>
    <sheetView view="pageBreakPreview" zoomScale="70" zoomScaleNormal="100" zoomScaleSheetLayoutView="70" workbookViewId="0">
      <selection activeCell="N37" sqref="N37:X37"/>
    </sheetView>
  </sheetViews>
  <sheetFormatPr defaultColWidth="8" defaultRowHeight="12"/>
  <cols>
    <col min="1" max="1" width="10.75" style="1387" customWidth="1"/>
    <col min="2" max="2" width="4.625" style="1387" customWidth="1"/>
    <col min="3" max="27" width="3.625" style="1387" customWidth="1"/>
    <col min="28" max="16384" width="8" style="1387"/>
  </cols>
  <sheetData>
    <row r="1" spans="1:26" ht="12.75" customHeight="1">
      <c r="A1" s="1761" t="s">
        <v>754</v>
      </c>
      <c r="B1" s="1386"/>
      <c r="C1" s="1386"/>
      <c r="D1" s="1386"/>
      <c r="E1" s="1386"/>
      <c r="F1" s="1386"/>
      <c r="G1" s="1386"/>
      <c r="H1" s="1386"/>
      <c r="I1" s="1386"/>
      <c r="J1" s="1386"/>
      <c r="K1" s="1386"/>
      <c r="L1" s="1386"/>
      <c r="M1" s="1386"/>
      <c r="N1" s="1386"/>
      <c r="O1" s="1386"/>
      <c r="P1" s="1386"/>
      <c r="Q1" s="1386"/>
      <c r="R1" s="1386"/>
      <c r="S1" s="1386"/>
      <c r="T1" s="1386"/>
      <c r="U1" s="1386"/>
      <c r="V1" s="1386"/>
      <c r="W1" s="1386"/>
      <c r="X1" s="1386"/>
      <c r="Y1" s="1386"/>
      <c r="Z1" s="1386"/>
    </row>
    <row r="2" spans="1:26" ht="13.5">
      <c r="A2" s="1761"/>
      <c r="B2" s="1386"/>
      <c r="C2" s="1987"/>
      <c r="D2" s="1979"/>
      <c r="E2" s="1979"/>
      <c r="F2" s="1979"/>
      <c r="G2" s="1386"/>
      <c r="H2" s="1386"/>
      <c r="I2" s="1386"/>
      <c r="J2" s="1386"/>
      <c r="K2" s="1386"/>
      <c r="L2" s="1386"/>
      <c r="M2" s="1386"/>
      <c r="N2" s="1386"/>
      <c r="O2" s="1386"/>
      <c r="P2" s="1386"/>
      <c r="Q2" s="1386"/>
      <c r="R2" s="1386"/>
      <c r="S2" s="1386"/>
      <c r="T2" s="1386"/>
      <c r="U2" s="1386"/>
      <c r="V2" s="1386"/>
      <c r="W2" s="1386"/>
      <c r="X2" s="1386"/>
      <c r="Y2" s="1386"/>
      <c r="Z2" s="1386"/>
    </row>
    <row r="3" spans="1:26">
      <c r="A3" s="1761"/>
      <c r="B3" s="1386"/>
      <c r="C3" s="1386"/>
      <c r="D3" s="1386"/>
      <c r="E3" s="1386"/>
      <c r="F3" s="1386"/>
      <c r="G3" s="1386"/>
      <c r="H3" s="1386"/>
      <c r="I3" s="1386"/>
      <c r="J3" s="1386"/>
      <c r="K3" s="1386"/>
      <c r="L3" s="1386"/>
      <c r="M3" s="1386"/>
      <c r="N3" s="1386"/>
      <c r="O3" s="1386"/>
      <c r="P3" s="1386"/>
      <c r="Q3" s="1386"/>
      <c r="R3" s="1386"/>
      <c r="S3" s="1386"/>
      <c r="T3" s="1386"/>
      <c r="U3" s="1386"/>
      <c r="V3" s="1386"/>
      <c r="W3" s="1386"/>
      <c r="X3" s="1386"/>
      <c r="Y3" s="1386"/>
      <c r="Z3" s="1386"/>
    </row>
    <row r="4" spans="1:26">
      <c r="B4" s="1386"/>
      <c r="C4" s="1386"/>
      <c r="D4" s="1386"/>
      <c r="E4" s="44" t="s">
        <v>233</v>
      </c>
      <c r="F4" s="1386"/>
      <c r="G4" s="1386"/>
      <c r="H4" s="1386"/>
      <c r="I4" s="1386"/>
      <c r="J4" s="1386"/>
      <c r="K4" s="1386"/>
      <c r="L4" s="1386"/>
      <c r="M4" s="1386"/>
      <c r="N4" s="1386"/>
      <c r="O4" s="1386"/>
      <c r="P4" s="1386"/>
      <c r="Q4" s="1386"/>
      <c r="R4" s="1386"/>
      <c r="S4" s="1386"/>
      <c r="T4" s="1386"/>
      <c r="U4" s="1386"/>
      <c r="V4" s="1386"/>
      <c r="W4" s="1386"/>
      <c r="X4" s="1386"/>
      <c r="Y4" s="1386"/>
      <c r="Z4" s="1386"/>
    </row>
    <row r="5" spans="1:26">
      <c r="B5" s="1386"/>
      <c r="C5" s="1386"/>
      <c r="D5" s="1386"/>
      <c r="E5" s="1386"/>
      <c r="F5" s="1386"/>
      <c r="G5" s="1386"/>
      <c r="H5" s="1386"/>
      <c r="I5" s="1386"/>
      <c r="J5" s="1386"/>
      <c r="K5" s="1386"/>
      <c r="L5" s="1386"/>
      <c r="M5" s="1386"/>
      <c r="N5" s="1386"/>
      <c r="O5" s="1386"/>
      <c r="P5" s="1386"/>
      <c r="Q5" s="1386"/>
      <c r="R5" s="1386"/>
      <c r="S5" s="1386"/>
      <c r="T5" s="1386"/>
      <c r="U5" s="1386"/>
      <c r="V5" s="1386"/>
      <c r="W5" s="1386"/>
      <c r="X5" s="1386"/>
      <c r="Y5" s="1386"/>
      <c r="Z5" s="1386"/>
    </row>
    <row r="6" spans="1:26" ht="18.75" customHeight="1">
      <c r="B6" s="1386"/>
      <c r="C6" s="1388"/>
      <c r="D6" s="1388"/>
      <c r="E6" s="1388"/>
      <c r="F6" s="1388"/>
      <c r="G6" s="1992" t="s">
        <v>213</v>
      </c>
      <c r="H6" s="1992"/>
      <c r="I6" s="1992"/>
      <c r="J6" s="1992"/>
      <c r="K6" s="1992"/>
      <c r="L6" s="1992"/>
      <c r="M6" s="1992"/>
      <c r="N6" s="1992"/>
      <c r="O6" s="1992"/>
      <c r="P6" s="1992"/>
      <c r="Q6" s="1992"/>
      <c r="R6" s="1992"/>
      <c r="S6" s="1992"/>
      <c r="T6" s="1992"/>
      <c r="U6" s="1991" t="s">
        <v>233</v>
      </c>
      <c r="V6" s="1991"/>
      <c r="W6" s="1991"/>
      <c r="X6" s="1386"/>
      <c r="Y6" s="1388"/>
      <c r="Z6" s="1388"/>
    </row>
    <row r="7" spans="1:26" ht="18.75" customHeight="1">
      <c r="B7" s="1386"/>
      <c r="C7" s="1388"/>
      <c r="D7" s="1388"/>
      <c r="E7" s="1388"/>
      <c r="F7" s="1388"/>
      <c r="G7" s="1294"/>
      <c r="H7" s="1294"/>
      <c r="I7" s="1294"/>
      <c r="J7" s="1294"/>
      <c r="K7" s="1294"/>
      <c r="L7" s="1294"/>
      <c r="M7" s="1294"/>
      <c r="N7" s="1294"/>
      <c r="O7" s="1294"/>
      <c r="P7" s="1294"/>
      <c r="Q7" s="1294"/>
      <c r="R7" s="1294"/>
      <c r="S7" s="1294"/>
      <c r="T7" s="1294"/>
      <c r="U7" s="1389"/>
      <c r="V7" s="1389"/>
      <c r="W7" s="1389"/>
      <c r="X7" s="1386"/>
      <c r="Y7" s="1388"/>
      <c r="Z7" s="1388"/>
    </row>
    <row r="8" spans="1:26">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row>
    <row r="9" spans="1:26" ht="15" customHeight="1">
      <c r="B9" s="1386"/>
      <c r="C9" s="1386"/>
      <c r="D9" s="1386"/>
      <c r="E9" s="45" t="s">
        <v>233</v>
      </c>
      <c r="F9" s="1386"/>
      <c r="G9" s="1386"/>
      <c r="H9" s="1386"/>
      <c r="I9" s="1386"/>
      <c r="J9" s="1386"/>
      <c r="K9" s="1386"/>
      <c r="L9" s="1386"/>
      <c r="M9" s="1386"/>
      <c r="N9" s="1386"/>
      <c r="O9" s="1386"/>
      <c r="P9" s="1386"/>
      <c r="Q9" s="1386"/>
      <c r="R9" s="1386"/>
      <c r="S9" s="46"/>
      <c r="T9" s="1988" t="s">
        <v>1329</v>
      </c>
      <c r="U9" s="1988"/>
      <c r="V9" s="1988"/>
      <c r="W9" s="1988"/>
      <c r="X9" s="1988"/>
      <c r="Y9" s="1988"/>
      <c r="Z9" s="1386"/>
    </row>
    <row r="10" spans="1:26">
      <c r="B10" s="1386"/>
      <c r="C10" s="1386"/>
      <c r="D10" s="1386"/>
      <c r="E10" s="1386"/>
      <c r="F10" s="1386"/>
      <c r="G10" s="1386"/>
      <c r="H10" s="1386"/>
      <c r="I10" s="1386"/>
      <c r="J10" s="1386"/>
      <c r="K10" s="1386"/>
      <c r="L10" s="1386"/>
      <c r="M10" s="47"/>
      <c r="N10" s="1386"/>
      <c r="O10" s="1386"/>
      <c r="P10" s="1386"/>
      <c r="Q10" s="1386"/>
      <c r="R10" s="1386"/>
      <c r="S10" s="1386"/>
      <c r="T10" s="1386"/>
      <c r="U10" s="1386"/>
      <c r="V10" s="1386"/>
      <c r="W10" s="1386"/>
      <c r="X10" s="1386"/>
      <c r="Y10" s="1386"/>
      <c r="Z10" s="1386"/>
    </row>
    <row r="11" spans="1:26">
      <c r="B11" s="1386"/>
      <c r="C11" s="1386"/>
      <c r="D11" s="1386"/>
      <c r="E11" s="45" t="s">
        <v>233</v>
      </c>
      <c r="F11" s="1386"/>
      <c r="G11" s="1386"/>
      <c r="H11" s="1386"/>
      <c r="I11" s="1386"/>
      <c r="J11" s="1386"/>
      <c r="K11" s="1386"/>
      <c r="L11" s="1386"/>
      <c r="M11" s="1386"/>
      <c r="N11" s="1386"/>
      <c r="O11" s="1386"/>
      <c r="P11" s="1386"/>
      <c r="Q11" s="1386"/>
      <c r="R11" s="1386"/>
      <c r="S11" s="1386"/>
      <c r="T11" s="1386"/>
      <c r="U11" s="1386"/>
      <c r="V11" s="1386"/>
      <c r="W11" s="1386"/>
      <c r="X11" s="1386"/>
      <c r="Y11" s="1386"/>
      <c r="Z11" s="1386"/>
    </row>
    <row r="12" spans="1:26">
      <c r="B12" s="1386"/>
      <c r="C12" s="1386"/>
      <c r="D12" s="1386"/>
      <c r="E12" s="1386"/>
      <c r="F12" s="1386"/>
      <c r="G12" s="1386"/>
      <c r="H12" s="1386"/>
      <c r="I12" s="1386"/>
      <c r="J12" s="1386"/>
      <c r="K12" s="1386"/>
      <c r="L12" s="1386"/>
      <c r="M12" s="1386"/>
      <c r="N12" s="1386"/>
      <c r="O12" s="1386"/>
      <c r="P12" s="1386"/>
      <c r="Q12" s="1386"/>
      <c r="R12" s="1386"/>
      <c r="S12" s="1386"/>
      <c r="T12" s="1386"/>
      <c r="U12" s="1386"/>
      <c r="V12" s="1386"/>
      <c r="W12" s="1386"/>
      <c r="X12" s="1386"/>
      <c r="Y12" s="1386"/>
      <c r="Z12" s="1386"/>
    </row>
    <row r="13" spans="1:26" ht="17.25">
      <c r="B13" s="1386"/>
      <c r="C13" s="1386"/>
      <c r="D13" s="183"/>
      <c r="E13" s="1386"/>
      <c r="F13" s="1386"/>
      <c r="G13" s="1386"/>
      <c r="H13" s="1386"/>
      <c r="I13" s="1386"/>
      <c r="J13" s="1386"/>
      <c r="K13" s="1386"/>
      <c r="L13" s="1386"/>
      <c r="M13" s="1386"/>
      <c r="N13" s="1386"/>
      <c r="O13" s="1386"/>
      <c r="P13" s="1386"/>
      <c r="Q13" s="1386"/>
      <c r="R13" s="1386"/>
      <c r="S13" s="1386"/>
      <c r="T13" s="1386"/>
      <c r="U13" s="1386"/>
      <c r="V13" s="1386"/>
      <c r="W13" s="1386"/>
      <c r="X13" s="1386"/>
      <c r="Y13" s="1386"/>
      <c r="Z13" s="1386"/>
    </row>
    <row r="14" spans="1:26">
      <c r="B14" s="1386"/>
      <c r="C14" s="1386"/>
      <c r="D14" s="1386"/>
      <c r="E14" s="1386"/>
      <c r="F14" s="1386"/>
      <c r="G14" s="1386"/>
      <c r="H14" s="1386"/>
      <c r="I14" s="1386"/>
      <c r="J14" s="1386"/>
      <c r="K14" s="1386"/>
      <c r="L14" s="1386"/>
      <c r="M14" s="1386"/>
      <c r="N14" s="1386"/>
      <c r="O14" s="1386"/>
      <c r="P14" s="1386"/>
      <c r="Q14" s="1386"/>
      <c r="R14" s="1386"/>
      <c r="S14" s="1386"/>
      <c r="T14" s="1386"/>
      <c r="U14" s="1386"/>
      <c r="V14" s="1386"/>
      <c r="W14" s="1386"/>
      <c r="X14" s="1386"/>
      <c r="Y14" s="1386"/>
      <c r="Z14" s="1386"/>
    </row>
    <row r="15" spans="1:26">
      <c r="B15" s="1386"/>
      <c r="C15" s="1386"/>
      <c r="D15" s="1386"/>
      <c r="E15" s="45" t="s">
        <v>233</v>
      </c>
      <c r="F15" s="1386"/>
      <c r="G15" s="1386"/>
      <c r="H15" s="1386"/>
      <c r="I15" s="1386"/>
      <c r="J15" s="1386"/>
      <c r="K15" s="1386"/>
      <c r="L15" s="1386"/>
      <c r="M15" s="1386"/>
      <c r="N15" s="1386"/>
      <c r="O15" s="1386"/>
      <c r="P15" s="1386"/>
      <c r="Q15" s="1386"/>
      <c r="R15" s="1386"/>
      <c r="S15" s="1386"/>
      <c r="T15" s="1386"/>
      <c r="U15" s="1386"/>
      <c r="V15" s="1386"/>
      <c r="W15" s="1386"/>
      <c r="X15" s="1386"/>
      <c r="Y15" s="1386"/>
      <c r="Z15" s="1386"/>
    </row>
    <row r="16" spans="1:26">
      <c r="B16" s="1386"/>
      <c r="C16" s="1386"/>
      <c r="D16" s="1386"/>
      <c r="E16" s="1386"/>
      <c r="F16" s="1386"/>
      <c r="G16" s="1386"/>
      <c r="H16" s="1386"/>
      <c r="I16" s="1386"/>
      <c r="J16" s="1386"/>
      <c r="K16" s="1386"/>
      <c r="L16" s="1386"/>
      <c r="M16" s="1386"/>
      <c r="N16" s="1386"/>
      <c r="O16" s="1386"/>
      <c r="P16" s="1386"/>
      <c r="Q16" s="1386"/>
      <c r="R16" s="1386"/>
      <c r="S16" s="1386"/>
      <c r="T16" s="1386"/>
      <c r="U16" s="1386"/>
      <c r="V16" s="1386"/>
      <c r="W16" s="1386"/>
      <c r="X16" s="1386"/>
      <c r="Y16" s="1386"/>
      <c r="Z16" s="1386"/>
    </row>
    <row r="17" spans="2:26" ht="13.5" customHeight="1">
      <c r="B17" s="1386"/>
      <c r="C17" s="1386"/>
      <c r="D17" s="1386"/>
      <c r="E17" s="48"/>
      <c r="F17" s="1386"/>
      <c r="G17" s="1386"/>
      <c r="H17" s="1386"/>
      <c r="I17" s="1386"/>
      <c r="J17" s="1390"/>
      <c r="K17" s="1386"/>
      <c r="L17" s="1386"/>
      <c r="M17" s="1300"/>
      <c r="N17" s="50" t="s">
        <v>1378</v>
      </c>
      <c r="O17" s="1993" t="s">
        <v>235</v>
      </c>
      <c r="P17" s="1993"/>
      <c r="Q17" s="1993"/>
      <c r="R17" s="1985" t="str">
        <f>"" &amp; 入力シート!D22</f>
        <v/>
      </c>
      <c r="S17" s="1985"/>
      <c r="T17" s="1985"/>
      <c r="U17" s="1985"/>
      <c r="V17" s="1985"/>
      <c r="W17" s="1985"/>
      <c r="X17" s="1985"/>
      <c r="Y17" s="1985"/>
      <c r="Z17" s="1985"/>
    </row>
    <row r="18" spans="2:26" ht="13.5">
      <c r="B18" s="1386"/>
      <c r="C18" s="1386"/>
      <c r="D18" s="1386"/>
      <c r="E18" s="1386"/>
      <c r="F18" s="1386"/>
      <c r="G18" s="1386"/>
      <c r="H18" s="1386"/>
      <c r="I18" s="1386"/>
      <c r="J18" s="1390"/>
      <c r="K18" s="1386"/>
      <c r="L18" s="1386"/>
      <c r="M18" s="1300"/>
      <c r="N18" s="1300"/>
      <c r="O18" s="1993"/>
      <c r="P18" s="1993"/>
      <c r="Q18" s="1993"/>
      <c r="R18" s="1985"/>
      <c r="S18" s="1985"/>
      <c r="T18" s="1985"/>
      <c r="U18" s="1985"/>
      <c r="V18" s="1985"/>
      <c r="W18" s="1985"/>
      <c r="X18" s="1985"/>
      <c r="Y18" s="1985"/>
      <c r="Z18" s="1985"/>
    </row>
    <row r="19" spans="2:26" ht="13.5" customHeight="1">
      <c r="B19" s="1386"/>
      <c r="C19" s="1386"/>
      <c r="D19" s="1386"/>
      <c r="E19" s="48"/>
      <c r="F19" s="1386"/>
      <c r="G19" s="1386"/>
      <c r="H19" s="1386"/>
      <c r="I19" s="1386"/>
      <c r="J19" s="1390"/>
      <c r="K19" s="1386"/>
      <c r="L19" s="1386"/>
      <c r="M19" s="1300"/>
      <c r="N19" s="1300"/>
      <c r="O19" s="1966" t="s">
        <v>236</v>
      </c>
      <c r="P19" s="1966"/>
      <c r="Q19" s="1966"/>
      <c r="R19" s="1984" t="str">
        <f>" " &amp; 入力シート!D23</f>
        <v xml:space="preserve"> </v>
      </c>
      <c r="S19" s="1984"/>
      <c r="T19" s="1984"/>
      <c r="U19" s="1984"/>
      <c r="V19" s="1984"/>
      <c r="W19" s="1984"/>
      <c r="X19" s="1984"/>
      <c r="Y19" s="1984"/>
      <c r="Z19" s="1984"/>
    </row>
    <row r="20" spans="2:26" ht="13.5">
      <c r="B20" s="1386"/>
      <c r="C20" s="1386"/>
      <c r="D20" s="1386"/>
      <c r="E20" s="1386"/>
      <c r="F20" s="1386"/>
      <c r="G20" s="1386"/>
      <c r="H20" s="1386"/>
      <c r="I20" s="1386"/>
      <c r="J20" s="1390"/>
      <c r="K20" s="1386"/>
      <c r="L20" s="1386"/>
      <c r="M20" s="1300"/>
      <c r="N20" s="1300"/>
      <c r="O20" s="1966"/>
      <c r="P20" s="1966"/>
      <c r="Q20" s="1966"/>
      <c r="R20" s="1984"/>
      <c r="S20" s="1984"/>
      <c r="T20" s="1984"/>
      <c r="U20" s="1984"/>
      <c r="V20" s="1984"/>
      <c r="W20" s="1984"/>
      <c r="X20" s="1984"/>
      <c r="Y20" s="1984"/>
      <c r="Z20" s="1984"/>
    </row>
    <row r="21" spans="2:26" ht="13.5">
      <c r="B21" s="1386"/>
      <c r="C21" s="1391"/>
      <c r="D21" s="1386"/>
      <c r="E21" s="48"/>
      <c r="F21" s="1386"/>
      <c r="G21" s="1386"/>
      <c r="H21" s="1386"/>
      <c r="I21" s="1386"/>
      <c r="J21" s="1390"/>
      <c r="K21" s="1386"/>
      <c r="L21" s="1386"/>
      <c r="M21" s="1300"/>
      <c r="N21" s="1300"/>
      <c r="O21" s="1966" t="s">
        <v>237</v>
      </c>
      <c r="P21" s="1966"/>
      <c r="Q21" s="1966"/>
      <c r="R21" s="1986" t="str">
        <f>" " &amp; 入力シート!D24</f>
        <v xml:space="preserve"> </v>
      </c>
      <c r="S21" s="1986"/>
      <c r="T21" s="1986"/>
      <c r="U21" s="1986"/>
      <c r="V21" s="1986"/>
      <c r="W21" s="1986"/>
      <c r="X21" s="1986"/>
      <c r="Y21" s="1386"/>
      <c r="Z21" s="1386"/>
    </row>
    <row r="22" spans="2:26">
      <c r="B22" s="1386"/>
      <c r="C22" s="1386"/>
      <c r="D22" s="1386"/>
      <c r="E22" s="1386"/>
      <c r="F22" s="1386"/>
      <c r="G22" s="1386"/>
      <c r="H22" s="1386"/>
      <c r="I22" s="1386"/>
      <c r="J22" s="1386"/>
      <c r="K22" s="1386"/>
      <c r="L22" s="1386"/>
      <c r="M22" s="1386"/>
      <c r="N22" s="1386"/>
      <c r="O22" s="1386"/>
      <c r="P22" s="1386"/>
      <c r="Q22" s="1386"/>
      <c r="R22" s="1386"/>
      <c r="S22" s="1386"/>
      <c r="T22" s="1386"/>
      <c r="U22" s="1386"/>
      <c r="V22" s="1386"/>
      <c r="W22" s="1386"/>
      <c r="X22" s="1386"/>
      <c r="Y22" s="1386"/>
      <c r="Z22" s="1386"/>
    </row>
    <row r="23" spans="2:26">
      <c r="B23" s="1386"/>
      <c r="C23" s="1386"/>
      <c r="D23" s="1386"/>
      <c r="E23" s="45" t="s">
        <v>233</v>
      </c>
      <c r="F23" s="1386"/>
      <c r="G23" s="1386"/>
      <c r="H23" s="1386"/>
      <c r="I23" s="1386"/>
      <c r="J23" s="1386"/>
      <c r="K23" s="1386"/>
      <c r="L23" s="1386"/>
      <c r="M23" s="1386"/>
      <c r="N23" s="1386"/>
      <c r="O23" s="1386"/>
      <c r="P23" s="1386"/>
      <c r="Q23" s="1386"/>
      <c r="R23" s="1386"/>
      <c r="S23" s="1386"/>
      <c r="T23" s="1386"/>
      <c r="U23" s="1386"/>
      <c r="V23" s="1386"/>
      <c r="W23" s="1386"/>
      <c r="X23" s="1386"/>
      <c r="Y23" s="1386"/>
      <c r="Z23" s="1386"/>
    </row>
    <row r="24" spans="2:26" ht="14.25">
      <c r="B24" s="1386"/>
      <c r="C24" s="1386"/>
      <c r="D24" s="1295"/>
      <c r="E24" s="1386"/>
      <c r="F24" s="185"/>
      <c r="G24" s="1386"/>
      <c r="H24" s="1981" t="str">
        <f>" "&amp;入力シート!$D$5&amp;" "&amp;入力シート!$D$8</f>
        <v xml:space="preserve">  </v>
      </c>
      <c r="I24" s="1982"/>
      <c r="J24" s="1982"/>
      <c r="K24" s="1982"/>
      <c r="L24" s="1982"/>
      <c r="M24" s="1982"/>
      <c r="N24" s="1982"/>
      <c r="O24" s="1982"/>
      <c r="P24" s="1982"/>
      <c r="Q24" s="1982"/>
      <c r="R24" s="1982"/>
      <c r="S24" s="1983" t="str">
        <f>"" &amp; 入力シート!D7</f>
        <v/>
      </c>
      <c r="T24" s="1979"/>
      <c r="U24" s="1979"/>
      <c r="V24" s="1979"/>
      <c r="W24" s="1979"/>
      <c r="X24" s="1979"/>
      <c r="Y24" s="1386"/>
      <c r="Z24" s="1386"/>
    </row>
    <row r="25" spans="2:26" ht="16.5" customHeight="1">
      <c r="B25" s="1386"/>
      <c r="C25" s="1386"/>
      <c r="D25" s="1292" t="s">
        <v>238</v>
      </c>
      <c r="E25" s="53"/>
      <c r="F25" s="54"/>
      <c r="G25" s="54"/>
      <c r="H25" s="1989" t="str">
        <f>" "&amp;入力シート!$D$4&amp;入力シート!$E$4&amp;入力シート!$G$4&amp;"　"&amp;入力シート!$I$4&amp;入力シート!$K$4&amp;入力シート!$O$4</f>
        <v xml:space="preserve"> 令和年度　起工第号</v>
      </c>
      <c r="I25" s="1989"/>
      <c r="J25" s="1989"/>
      <c r="K25" s="1989"/>
      <c r="L25" s="1989"/>
      <c r="M25" s="1989"/>
      <c r="N25" s="1989"/>
      <c r="O25" s="1989"/>
      <c r="P25" s="1989"/>
      <c r="Q25" s="1989"/>
      <c r="R25" s="1990" t="str">
        <f>"" &amp; 入力シート!D6</f>
        <v/>
      </c>
      <c r="S25" s="1990"/>
      <c r="T25" s="1990"/>
      <c r="U25" s="1990"/>
      <c r="V25" s="1990"/>
      <c r="W25" s="1990"/>
      <c r="X25" s="1990"/>
      <c r="Y25" s="1990"/>
      <c r="Z25" s="1386"/>
    </row>
    <row r="26" spans="2:26" ht="14.25">
      <c r="B26" s="1386"/>
      <c r="C26" s="1386"/>
      <c r="D26" s="1386"/>
      <c r="E26" s="55" t="s">
        <v>233</v>
      </c>
      <c r="F26" s="1301"/>
      <c r="G26" s="1301"/>
      <c r="H26" s="1301"/>
      <c r="I26" s="1301"/>
      <c r="J26" s="1301"/>
      <c r="K26" s="1301"/>
      <c r="L26" s="1301"/>
      <c r="M26" s="1301"/>
      <c r="N26" s="1386"/>
      <c r="O26" s="1386"/>
      <c r="P26" s="1386"/>
      <c r="Q26" s="1386"/>
      <c r="R26" s="1386"/>
      <c r="S26" s="1386"/>
      <c r="T26" s="1386"/>
      <c r="U26" s="1386"/>
      <c r="V26" s="1386"/>
      <c r="W26" s="1386"/>
      <c r="X26" s="1386"/>
      <c r="Y26" s="1386"/>
      <c r="Z26" s="1386"/>
    </row>
    <row r="27" spans="2:26" ht="14.25">
      <c r="B27" s="1386"/>
      <c r="C27" s="1386"/>
      <c r="D27" s="1386"/>
      <c r="E27" s="1301"/>
      <c r="F27" s="1301"/>
      <c r="G27" s="1301"/>
      <c r="H27" s="1301"/>
      <c r="I27" s="1301"/>
      <c r="J27" s="1301"/>
      <c r="K27" s="1301"/>
      <c r="L27" s="1301"/>
      <c r="M27" s="1301"/>
      <c r="N27" s="1386"/>
      <c r="O27" s="1386"/>
      <c r="P27" s="1386"/>
      <c r="Q27" s="1386"/>
      <c r="R27" s="1386"/>
      <c r="S27" s="1386"/>
      <c r="T27" s="1386"/>
      <c r="U27" s="1386"/>
      <c r="V27" s="1386"/>
      <c r="W27" s="1386"/>
      <c r="X27" s="1386"/>
      <c r="Y27" s="1386"/>
      <c r="Z27" s="1386"/>
    </row>
    <row r="28" spans="2:26" ht="24" customHeight="1">
      <c r="B28" s="1386"/>
      <c r="C28" s="1386"/>
      <c r="D28" s="1978" t="str">
        <f>"　"&amp;TEXT(入力シート!D12,"ggge年m月d日")&amp;"契約締結した上記の工事について現場代理人等を下記のとおり定めたので工事請負契約書第１０条第１項の規定に基づき通知します。"</f>
        <v>　明治33年1月0日契約締結した上記の工事について現場代理人等を下記のとおり定めたので工事請負契約書第１０条第１項の規定に基づき通知します。</v>
      </c>
      <c r="E28" s="1967"/>
      <c r="F28" s="1967"/>
      <c r="G28" s="1967"/>
      <c r="H28" s="1967"/>
      <c r="I28" s="1967"/>
      <c r="J28" s="1967"/>
      <c r="K28" s="1967"/>
      <c r="L28" s="1967"/>
      <c r="M28" s="1967"/>
      <c r="N28" s="1979"/>
      <c r="O28" s="1979"/>
      <c r="P28" s="1979"/>
      <c r="Q28" s="1979"/>
      <c r="R28" s="1979"/>
      <c r="S28" s="1979"/>
      <c r="T28" s="1979"/>
      <c r="U28" s="1979"/>
      <c r="V28" s="1979"/>
      <c r="W28" s="1979"/>
      <c r="X28" s="1979"/>
      <c r="Y28" s="1979"/>
      <c r="Z28" s="1386"/>
    </row>
    <row r="29" spans="2:26" ht="24" customHeight="1">
      <c r="B29" s="1386"/>
      <c r="C29" s="1386"/>
      <c r="D29" s="1967"/>
      <c r="E29" s="1967"/>
      <c r="F29" s="1967"/>
      <c r="G29" s="1967"/>
      <c r="H29" s="1967"/>
      <c r="I29" s="1967"/>
      <c r="J29" s="1967"/>
      <c r="K29" s="1967"/>
      <c r="L29" s="1967"/>
      <c r="M29" s="1967"/>
      <c r="N29" s="1979"/>
      <c r="O29" s="1979"/>
      <c r="P29" s="1979"/>
      <c r="Q29" s="1979"/>
      <c r="R29" s="1979"/>
      <c r="S29" s="1979"/>
      <c r="T29" s="1979"/>
      <c r="U29" s="1979"/>
      <c r="V29" s="1979"/>
      <c r="W29" s="1979"/>
      <c r="X29" s="1979"/>
      <c r="Y29" s="1979"/>
      <c r="Z29" s="1386"/>
    </row>
    <row r="30" spans="2:26" ht="14.25">
      <c r="B30" s="1386"/>
      <c r="C30" s="1386"/>
      <c r="D30" s="1386"/>
      <c r="E30" s="1301"/>
      <c r="F30" s="1301"/>
      <c r="G30" s="1301"/>
      <c r="H30" s="1301"/>
      <c r="I30" s="1301"/>
      <c r="J30" s="1301"/>
      <c r="K30" s="1301"/>
      <c r="L30" s="1301"/>
      <c r="M30" s="1301"/>
      <c r="N30" s="1386"/>
      <c r="O30" s="1386"/>
      <c r="P30" s="1386"/>
      <c r="Q30" s="1386"/>
      <c r="R30" s="1386"/>
      <c r="S30" s="1386"/>
      <c r="T30" s="1386"/>
      <c r="U30" s="1386"/>
      <c r="V30" s="1386"/>
      <c r="W30" s="1386"/>
      <c r="X30" s="1386"/>
      <c r="Y30" s="1386"/>
      <c r="Z30" s="1386"/>
    </row>
    <row r="31" spans="2:26" ht="14.25">
      <c r="B31" s="1386"/>
      <c r="C31" s="1980" t="s">
        <v>234</v>
      </c>
      <c r="D31" s="1979"/>
      <c r="E31" s="1979"/>
      <c r="F31" s="1979"/>
      <c r="G31" s="1979"/>
      <c r="H31" s="1979"/>
      <c r="I31" s="1979"/>
      <c r="J31" s="1979"/>
      <c r="K31" s="1979"/>
      <c r="L31" s="1979"/>
      <c r="M31" s="1979"/>
      <c r="N31" s="1979"/>
      <c r="O31" s="1979"/>
      <c r="P31" s="1979"/>
      <c r="Q31" s="1979"/>
      <c r="R31" s="1979"/>
      <c r="S31" s="1979"/>
      <c r="T31" s="1979"/>
      <c r="U31" s="1979"/>
      <c r="V31" s="1979"/>
      <c r="W31" s="1979"/>
      <c r="X31" s="1979"/>
      <c r="Y31" s="1979"/>
      <c r="Z31" s="1386"/>
    </row>
    <row r="32" spans="2:26" ht="15.95" customHeight="1">
      <c r="B32" s="1386"/>
      <c r="C32" s="1386"/>
      <c r="D32" s="1386"/>
      <c r="E32" s="1301"/>
      <c r="F32" s="1301"/>
      <c r="G32" s="1301"/>
      <c r="H32" s="1301"/>
      <c r="I32" s="1301"/>
      <c r="J32" s="1301"/>
      <c r="K32" s="1301"/>
      <c r="L32" s="1301"/>
      <c r="M32" s="1301"/>
      <c r="N32" s="1386"/>
      <c r="O32" s="1386"/>
      <c r="P32" s="1386"/>
      <c r="Q32" s="1386"/>
      <c r="R32" s="1386"/>
      <c r="S32" s="1386"/>
      <c r="T32" s="1386"/>
      <c r="U32" s="1386"/>
      <c r="V32" s="1386"/>
      <c r="W32" s="1386"/>
      <c r="X32" s="1386"/>
      <c r="Y32" s="1386"/>
      <c r="Z32" s="1386"/>
    </row>
    <row r="33" spans="2:26" ht="15.95" customHeight="1">
      <c r="B33" s="1386"/>
      <c r="C33" s="1386"/>
      <c r="D33" s="1386"/>
      <c r="E33" s="57" t="s">
        <v>233</v>
      </c>
      <c r="F33" s="57" t="s">
        <v>233</v>
      </c>
      <c r="G33" s="1301"/>
      <c r="H33" s="1301"/>
      <c r="I33" s="1301"/>
      <c r="J33" s="1301"/>
      <c r="K33" s="1301"/>
      <c r="L33" s="1301"/>
      <c r="M33" s="1301"/>
      <c r="N33" s="1386"/>
      <c r="O33" s="1386"/>
      <c r="P33" s="1386"/>
      <c r="Q33" s="1386"/>
      <c r="R33" s="1386"/>
      <c r="S33" s="1386"/>
      <c r="T33" s="1386"/>
      <c r="U33" s="1386"/>
      <c r="V33" s="1386"/>
      <c r="W33" s="1386"/>
      <c r="X33" s="1386"/>
      <c r="Y33" s="1386"/>
      <c r="Z33" s="1386"/>
    </row>
    <row r="34" spans="2:26" ht="17.25">
      <c r="B34" s="1386"/>
      <c r="C34" s="1386"/>
      <c r="D34" s="1971" t="s">
        <v>239</v>
      </c>
      <c r="E34" s="1972"/>
      <c r="F34" s="1972"/>
      <c r="G34" s="1972"/>
      <c r="H34" s="1972"/>
      <c r="I34" s="1972"/>
      <c r="J34" s="1972"/>
      <c r="K34" s="1972"/>
      <c r="L34" s="58"/>
      <c r="M34" s="1392"/>
      <c r="N34" s="1968" t="str">
        <f>" " &amp; 入力シート!D25</f>
        <v xml:space="preserve"> </v>
      </c>
      <c r="O34" s="1968"/>
      <c r="P34" s="1968"/>
      <c r="Q34" s="1968"/>
      <c r="R34" s="1968"/>
      <c r="S34" s="1968"/>
      <c r="T34" s="1968"/>
      <c r="U34" s="1968"/>
      <c r="V34" s="1968"/>
      <c r="W34" s="1968"/>
      <c r="X34" s="1968"/>
      <c r="Y34" s="1393"/>
      <c r="Z34" s="1386"/>
    </row>
    <row r="35" spans="2:26" ht="15.95" customHeight="1">
      <c r="B35" s="1386"/>
      <c r="C35" s="1386"/>
      <c r="D35" s="1295" t="s">
        <v>233</v>
      </c>
      <c r="E35" s="57"/>
      <c r="F35" s="57"/>
      <c r="G35" s="1301"/>
      <c r="H35" s="1301"/>
      <c r="I35" s="1301"/>
      <c r="J35" s="1301"/>
      <c r="K35" s="1301"/>
      <c r="L35" s="1301"/>
      <c r="M35" s="1301"/>
      <c r="N35" s="1386"/>
      <c r="O35" s="1386"/>
      <c r="P35" s="1386"/>
      <c r="Q35" s="1386"/>
      <c r="R35" s="1386"/>
      <c r="S35" s="1386"/>
      <c r="T35" s="1386"/>
      <c r="U35" s="1386"/>
      <c r="V35" s="1386"/>
      <c r="W35" s="1386"/>
      <c r="X35" s="1386"/>
      <c r="Y35" s="1386"/>
      <c r="Z35" s="1386"/>
    </row>
    <row r="36" spans="2:26" ht="15.95" customHeight="1">
      <c r="B36" s="1386"/>
      <c r="C36" s="1386"/>
      <c r="D36" s="37" t="s">
        <v>233</v>
      </c>
      <c r="E36" s="1301"/>
      <c r="F36" s="1301"/>
      <c r="G36" s="1301"/>
      <c r="H36" s="1301"/>
      <c r="I36" s="1301"/>
      <c r="J36" s="1301"/>
      <c r="K36" s="1301"/>
      <c r="L36" s="1301"/>
      <c r="M36" s="1301"/>
      <c r="N36" s="1386"/>
      <c r="O36" s="1386"/>
      <c r="P36" s="1386"/>
      <c r="Q36" s="1386"/>
      <c r="R36" s="1386"/>
      <c r="S36" s="1386"/>
      <c r="T36" s="1386"/>
      <c r="U36" s="1386"/>
      <c r="V36" s="1386"/>
      <c r="W36" s="1386"/>
      <c r="X36" s="1386"/>
      <c r="Y36" s="1386"/>
      <c r="Z36" s="1386"/>
    </row>
    <row r="37" spans="2:26" ht="17.25">
      <c r="B37" s="1386"/>
      <c r="C37" s="1386"/>
      <c r="D37" s="1973" t="s">
        <v>1569</v>
      </c>
      <c r="E37" s="1974"/>
      <c r="F37" s="1974"/>
      <c r="G37" s="1974"/>
      <c r="H37" s="1974"/>
      <c r="I37" s="1974"/>
      <c r="J37" s="1974"/>
      <c r="K37" s="1974"/>
      <c r="L37" s="59"/>
      <c r="M37" s="1394"/>
      <c r="N37" s="1969" t="str">
        <f>" " &amp; 入力シート!D26</f>
        <v xml:space="preserve"> </v>
      </c>
      <c r="O37" s="1969"/>
      <c r="P37" s="1969"/>
      <c r="Q37" s="1969"/>
      <c r="R37" s="1969"/>
      <c r="S37" s="1969"/>
      <c r="T37" s="1969"/>
      <c r="U37" s="1969"/>
      <c r="V37" s="1969"/>
      <c r="W37" s="1969"/>
      <c r="X37" s="1969"/>
      <c r="Y37" s="1395"/>
      <c r="Z37" s="1386"/>
    </row>
    <row r="38" spans="2:26" ht="15.95" customHeight="1">
      <c r="B38" s="1386"/>
      <c r="C38" s="1386"/>
      <c r="D38" s="37" t="s">
        <v>233</v>
      </c>
      <c r="E38" s="1301"/>
      <c r="F38" s="1301"/>
      <c r="G38" s="1301"/>
      <c r="H38" s="1301"/>
      <c r="I38" s="1301"/>
      <c r="J38" s="1301"/>
      <c r="K38" s="1301"/>
      <c r="L38" s="1301"/>
      <c r="M38" s="1301"/>
      <c r="N38" s="1386"/>
      <c r="O38" s="1386"/>
      <c r="P38" s="1386"/>
      <c r="Q38" s="1386"/>
      <c r="R38" s="1386"/>
      <c r="S38" s="1386"/>
      <c r="T38" s="1386"/>
      <c r="U38" s="1386"/>
      <c r="V38" s="1386"/>
      <c r="W38" s="1386"/>
      <c r="X38" s="1386"/>
      <c r="Y38" s="1386"/>
      <c r="Z38" s="1386"/>
    </row>
    <row r="39" spans="2:26" ht="15.95" customHeight="1">
      <c r="B39" s="1386"/>
      <c r="C39" s="1386"/>
      <c r="D39" s="37"/>
      <c r="E39" s="1301"/>
      <c r="F39" s="1301"/>
      <c r="G39" s="1301"/>
      <c r="H39" s="1301"/>
      <c r="I39" s="1301"/>
      <c r="J39" s="1301"/>
      <c r="K39" s="1301"/>
      <c r="L39" s="1301"/>
      <c r="M39" s="1301"/>
      <c r="N39" s="1386"/>
      <c r="O39" s="1386"/>
      <c r="P39" s="1386"/>
      <c r="Q39" s="1386"/>
      <c r="R39" s="1386"/>
      <c r="S39" s="1386"/>
      <c r="T39" s="1386"/>
      <c r="U39" s="1386"/>
      <c r="V39" s="1386"/>
      <c r="W39" s="1386"/>
      <c r="X39" s="1386"/>
      <c r="Y39" s="1386"/>
      <c r="Z39" s="1386"/>
    </row>
    <row r="40" spans="2:26" ht="17.25" customHeight="1">
      <c r="B40" s="1386"/>
      <c r="C40" s="1386"/>
      <c r="D40" s="1975" t="s">
        <v>1568</v>
      </c>
      <c r="E40" s="1976"/>
      <c r="F40" s="1976"/>
      <c r="G40" s="1976"/>
      <c r="H40" s="1976"/>
      <c r="I40" s="1976"/>
      <c r="J40" s="1976"/>
      <c r="K40" s="1183"/>
      <c r="L40" s="1183"/>
      <c r="M40" s="1396"/>
      <c r="N40" s="1977"/>
      <c r="O40" s="1977"/>
      <c r="P40" s="1977"/>
      <c r="Q40" s="1977"/>
      <c r="R40" s="1977"/>
      <c r="S40" s="1977"/>
      <c r="T40" s="1977"/>
      <c r="U40" s="1977"/>
      <c r="V40" s="1977"/>
      <c r="W40" s="1977"/>
      <c r="X40" s="1977"/>
      <c r="Y40" s="1397"/>
      <c r="Z40" s="1386"/>
    </row>
    <row r="41" spans="2:26" ht="15.95" customHeight="1">
      <c r="B41" s="1386"/>
      <c r="C41" s="1386"/>
      <c r="D41" s="37" t="s">
        <v>233</v>
      </c>
      <c r="E41" s="1301"/>
      <c r="F41" s="1301"/>
      <c r="G41" s="1301"/>
      <c r="H41" s="1301"/>
      <c r="I41" s="1301"/>
      <c r="J41" s="1301"/>
      <c r="K41" s="1301"/>
      <c r="L41" s="1301"/>
      <c r="M41" s="1301"/>
      <c r="N41" s="1386"/>
      <c r="O41" s="1386"/>
      <c r="P41" s="1386"/>
      <c r="Q41" s="1386"/>
      <c r="R41" s="1386"/>
      <c r="S41" s="1386"/>
      <c r="T41" s="1386"/>
      <c r="U41" s="1386"/>
      <c r="V41" s="1386"/>
      <c r="W41" s="1386"/>
      <c r="X41" s="1386"/>
      <c r="Y41" s="1386"/>
      <c r="Z41" s="1386"/>
    </row>
    <row r="42" spans="2:26" ht="15.95" customHeight="1">
      <c r="B42" s="1386"/>
      <c r="C42" s="1386"/>
      <c r="D42" s="37"/>
      <c r="E42" s="1301"/>
      <c r="F42" s="1301"/>
      <c r="G42" s="1301"/>
      <c r="H42" s="1301"/>
      <c r="I42" s="1301"/>
      <c r="J42" s="1301"/>
      <c r="K42" s="1301"/>
      <c r="L42" s="1301"/>
      <c r="M42" s="1301"/>
      <c r="N42" s="1386"/>
      <c r="O42" s="1386"/>
      <c r="P42" s="1386"/>
      <c r="Q42" s="1386"/>
      <c r="R42" s="1386"/>
      <c r="S42" s="1386"/>
      <c r="T42" s="1386"/>
      <c r="U42" s="1386"/>
      <c r="V42" s="1386"/>
      <c r="W42" s="1386"/>
      <c r="X42" s="1386"/>
      <c r="Y42" s="1386"/>
      <c r="Z42" s="1386"/>
    </row>
    <row r="43" spans="2:26" ht="17.25" customHeight="1">
      <c r="B43" s="1386"/>
      <c r="C43" s="1386"/>
      <c r="D43" s="1971" t="s">
        <v>240</v>
      </c>
      <c r="E43" s="1972"/>
      <c r="F43" s="1972"/>
      <c r="G43" s="1972"/>
      <c r="H43" s="1972"/>
      <c r="I43" s="1972"/>
      <c r="J43" s="1972"/>
      <c r="K43" s="53"/>
      <c r="L43" s="53"/>
      <c r="M43" s="1398"/>
      <c r="N43" s="1970"/>
      <c r="O43" s="1970"/>
      <c r="P43" s="1970"/>
      <c r="Q43" s="1970"/>
      <c r="R43" s="1970"/>
      <c r="S43" s="1970"/>
      <c r="T43" s="1970"/>
      <c r="U43" s="1970"/>
      <c r="V43" s="1970"/>
      <c r="W43" s="1970"/>
      <c r="X43" s="1970"/>
      <c r="Y43" s="1393"/>
      <c r="Z43" s="1386"/>
    </row>
    <row r="44" spans="2:26" ht="15.95" customHeight="1">
      <c r="B44" s="1386"/>
      <c r="C44" s="1386"/>
      <c r="D44" s="37" t="s">
        <v>233</v>
      </c>
      <c r="E44" s="1301"/>
      <c r="F44" s="1301"/>
      <c r="G44" s="1301"/>
      <c r="H44" s="1301"/>
      <c r="I44" s="1301"/>
      <c r="J44" s="1301"/>
      <c r="K44" s="1301"/>
      <c r="L44" s="1301"/>
      <c r="M44" s="1301"/>
      <c r="N44" s="1386"/>
      <c r="O44" s="1386"/>
      <c r="P44" s="1386"/>
      <c r="Q44" s="1386"/>
      <c r="R44" s="1386"/>
      <c r="S44" s="1386"/>
      <c r="T44" s="1386"/>
      <c r="U44" s="1386"/>
      <c r="V44" s="1386"/>
      <c r="W44" s="1386"/>
      <c r="X44" s="1386"/>
      <c r="Y44" s="1386"/>
      <c r="Z44" s="1386"/>
    </row>
    <row r="45" spans="2:26" ht="15.95" customHeight="1">
      <c r="B45" s="1386"/>
      <c r="C45" s="1386"/>
      <c r="D45" s="37" t="s">
        <v>233</v>
      </c>
      <c r="E45" s="1301"/>
      <c r="F45" s="1301"/>
      <c r="G45" s="1301"/>
      <c r="H45" s="1301"/>
      <c r="I45" s="1301"/>
      <c r="J45" s="1301"/>
      <c r="K45" s="1301"/>
      <c r="L45" s="1301"/>
      <c r="M45" s="1301"/>
      <c r="N45" s="1386"/>
      <c r="O45" s="1386"/>
      <c r="P45" s="1386"/>
      <c r="Q45" s="1386"/>
      <c r="R45" s="1386"/>
      <c r="S45" s="1386"/>
      <c r="T45" s="1386"/>
      <c r="U45" s="1386"/>
      <c r="V45" s="1386"/>
      <c r="W45" s="1386"/>
      <c r="X45" s="1386"/>
      <c r="Y45" s="1386"/>
      <c r="Z45" s="1386"/>
    </row>
    <row r="46" spans="2:26" ht="17.25" customHeight="1">
      <c r="B46" s="1386"/>
      <c r="C46" s="1386"/>
      <c r="D46" s="1975" t="s">
        <v>1553</v>
      </c>
      <c r="E46" s="1976"/>
      <c r="F46" s="1976"/>
      <c r="G46" s="1976"/>
      <c r="H46" s="1976"/>
      <c r="I46" s="1976"/>
      <c r="J46" s="1976"/>
      <c r="K46" s="1183"/>
      <c r="L46" s="1183"/>
      <c r="M46" s="1396"/>
      <c r="N46" s="1977"/>
      <c r="O46" s="1977"/>
      <c r="P46" s="1977"/>
      <c r="Q46" s="1977"/>
      <c r="R46" s="1977"/>
      <c r="S46" s="1977"/>
      <c r="T46" s="1977"/>
      <c r="U46" s="1977"/>
      <c r="V46" s="1977"/>
      <c r="W46" s="1977"/>
      <c r="X46" s="1977"/>
      <c r="Y46" s="1397"/>
      <c r="Z46" s="1386"/>
    </row>
    <row r="47" spans="2:26" ht="15.95" customHeight="1">
      <c r="B47" s="1386"/>
      <c r="C47" s="1386"/>
      <c r="D47" s="1386"/>
      <c r="E47" s="55" t="s">
        <v>233</v>
      </c>
      <c r="F47" s="1301"/>
      <c r="G47" s="1301"/>
      <c r="H47" s="1301"/>
      <c r="I47" s="1301"/>
      <c r="J47" s="1301"/>
      <c r="K47" s="1301"/>
      <c r="L47" s="1301"/>
      <c r="M47" s="1301"/>
      <c r="N47" s="1386"/>
      <c r="O47" s="1386"/>
      <c r="P47" s="1386"/>
      <c r="Q47" s="1386"/>
      <c r="R47" s="1386"/>
      <c r="S47" s="1386"/>
      <c r="T47" s="1386"/>
      <c r="U47" s="1386"/>
      <c r="V47" s="1386"/>
      <c r="W47" s="1386"/>
      <c r="X47" s="1386"/>
      <c r="Y47" s="1386"/>
      <c r="Z47" s="1386"/>
    </row>
    <row r="48" spans="2:26" ht="15.95" customHeight="1">
      <c r="B48" s="1386"/>
      <c r="C48" s="1386"/>
      <c r="D48" s="1386"/>
      <c r="E48" s="55"/>
      <c r="F48" s="1301"/>
      <c r="G48" s="1301"/>
      <c r="H48" s="1301"/>
      <c r="I48" s="1301"/>
      <c r="J48" s="1301"/>
      <c r="K48" s="1301"/>
      <c r="L48" s="1301"/>
      <c r="M48" s="1301"/>
      <c r="N48" s="1386"/>
      <c r="O48" s="1386"/>
      <c r="P48" s="1386"/>
      <c r="Q48" s="1386"/>
      <c r="R48" s="1386"/>
      <c r="S48" s="1386"/>
      <c r="T48" s="1386"/>
      <c r="U48" s="1386"/>
      <c r="V48" s="1386"/>
      <c r="W48" s="1386"/>
      <c r="X48" s="1386"/>
      <c r="Y48" s="1386"/>
      <c r="Z48" s="1386"/>
    </row>
    <row r="49" spans="2:26" ht="14.25">
      <c r="B49" s="1386"/>
      <c r="C49" s="1386"/>
      <c r="D49" s="1386"/>
      <c r="E49" s="1301"/>
      <c r="F49" s="1301"/>
      <c r="G49" s="1301"/>
      <c r="H49" s="1301"/>
      <c r="I49" s="1301"/>
      <c r="J49" s="1301"/>
      <c r="K49" s="1301"/>
      <c r="L49" s="1301"/>
      <c r="M49" s="1301"/>
      <c r="N49" s="1386"/>
      <c r="O49" s="1386"/>
      <c r="P49" s="1386"/>
      <c r="Q49" s="1386"/>
      <c r="R49" s="1386"/>
      <c r="S49" s="1386"/>
      <c r="T49" s="1386"/>
      <c r="U49" s="1386"/>
      <c r="V49" s="1386"/>
      <c r="W49" s="1386"/>
      <c r="X49" s="1386"/>
      <c r="Y49" s="1386"/>
      <c r="Z49" s="1386"/>
    </row>
    <row r="50" spans="2:26" ht="14.25">
      <c r="B50" s="1386"/>
      <c r="C50" s="1386"/>
      <c r="D50" s="1386" t="s">
        <v>241</v>
      </c>
      <c r="E50" s="1386" t="s">
        <v>761</v>
      </c>
      <c r="F50" s="1301"/>
      <c r="G50" s="1301"/>
      <c r="H50" s="1301"/>
      <c r="I50" s="1301"/>
      <c r="J50" s="1301"/>
      <c r="K50" s="1301"/>
      <c r="L50" s="1301"/>
      <c r="M50" s="1301"/>
      <c r="N50" s="1386"/>
      <c r="O50" s="1386"/>
      <c r="P50" s="1386"/>
      <c r="Q50" s="1386"/>
      <c r="R50" s="1386"/>
      <c r="S50" s="1386"/>
      <c r="T50" s="1386"/>
      <c r="U50" s="1386"/>
      <c r="V50" s="1386"/>
      <c r="W50" s="1386"/>
      <c r="X50" s="1386"/>
      <c r="Y50" s="1386"/>
      <c r="Z50" s="1386"/>
    </row>
    <row r="51" spans="2:26" ht="14.25">
      <c r="B51" s="1386"/>
      <c r="C51" s="1386"/>
      <c r="D51" s="1386"/>
      <c r="E51" s="1386"/>
      <c r="F51" s="1301"/>
      <c r="G51" s="1301"/>
      <c r="H51" s="1301"/>
      <c r="I51" s="1301"/>
      <c r="J51" s="1301"/>
      <c r="K51" s="1301"/>
      <c r="L51" s="1301"/>
      <c r="M51" s="1301"/>
      <c r="N51" s="1386"/>
      <c r="O51" s="1386"/>
      <c r="P51" s="1386"/>
      <c r="Q51" s="1386"/>
      <c r="R51" s="1386"/>
      <c r="S51" s="1386"/>
      <c r="T51" s="1386"/>
      <c r="U51" s="1386"/>
      <c r="V51" s="1386"/>
      <c r="W51" s="1386"/>
      <c r="X51" s="1386"/>
      <c r="Y51" s="1386"/>
      <c r="Z51" s="1386"/>
    </row>
    <row r="52" spans="2:26" ht="12" customHeight="1">
      <c r="B52" s="1386"/>
      <c r="C52" s="1386"/>
      <c r="D52" s="1399" t="s">
        <v>242</v>
      </c>
      <c r="E52" s="1967" t="s">
        <v>243</v>
      </c>
      <c r="F52" s="1967"/>
      <c r="G52" s="1967"/>
      <c r="H52" s="1967"/>
      <c r="I52" s="1967"/>
      <c r="J52" s="1967"/>
      <c r="K52" s="1967"/>
      <c r="L52" s="1967"/>
      <c r="M52" s="1967"/>
      <c r="N52" s="1967"/>
      <c r="O52" s="1967"/>
      <c r="P52" s="1967"/>
      <c r="Q52" s="1967"/>
      <c r="R52" s="1967"/>
      <c r="S52" s="1967"/>
      <c r="T52" s="1967"/>
      <c r="U52" s="1967"/>
      <c r="V52" s="1967"/>
      <c r="W52" s="1967"/>
      <c r="X52" s="1967"/>
      <c r="Y52" s="1386"/>
      <c r="Z52" s="1386"/>
    </row>
    <row r="53" spans="2:26" ht="12" customHeight="1">
      <c r="B53" s="1386"/>
      <c r="C53" s="1386"/>
      <c r="D53" s="1386"/>
      <c r="E53" s="1967"/>
      <c r="F53" s="1967"/>
      <c r="G53" s="1967"/>
      <c r="H53" s="1967"/>
      <c r="I53" s="1967"/>
      <c r="J53" s="1967"/>
      <c r="K53" s="1967"/>
      <c r="L53" s="1967"/>
      <c r="M53" s="1967"/>
      <c r="N53" s="1967"/>
      <c r="O53" s="1967"/>
      <c r="P53" s="1967"/>
      <c r="Q53" s="1967"/>
      <c r="R53" s="1967"/>
      <c r="S53" s="1967"/>
      <c r="T53" s="1967"/>
      <c r="U53" s="1967"/>
      <c r="V53" s="1967"/>
      <c r="W53" s="1967"/>
      <c r="X53" s="1967"/>
      <c r="Y53" s="1386"/>
      <c r="Z53" s="1386"/>
    </row>
    <row r="54" spans="2:26">
      <c r="B54" s="1386"/>
      <c r="C54" s="1386"/>
      <c r="D54" s="1386"/>
      <c r="E54" s="1386"/>
      <c r="F54" s="1386"/>
      <c r="G54" s="1386"/>
      <c r="H54" s="1386"/>
      <c r="I54" s="1386"/>
      <c r="J54" s="1386"/>
      <c r="K54" s="1386"/>
      <c r="L54" s="1386"/>
      <c r="M54" s="1386"/>
      <c r="N54" s="1386"/>
      <c r="O54" s="1386"/>
      <c r="P54" s="1386"/>
      <c r="Q54" s="1386"/>
      <c r="R54" s="1386"/>
      <c r="S54" s="1386"/>
      <c r="T54" s="1386"/>
      <c r="U54" s="1386"/>
      <c r="V54" s="1386"/>
      <c r="W54" s="1386"/>
      <c r="X54" s="1386"/>
      <c r="Y54" s="1386"/>
      <c r="Z54" s="1386"/>
    </row>
    <row r="55" spans="2:26">
      <c r="B55" s="1386"/>
      <c r="C55" s="1386"/>
      <c r="D55" s="1386"/>
      <c r="E55" s="1386"/>
      <c r="F55" s="1386"/>
      <c r="G55" s="1386"/>
      <c r="H55" s="1386"/>
      <c r="I55" s="1386"/>
      <c r="J55" s="1386"/>
      <c r="K55" s="1386"/>
      <c r="L55" s="1386"/>
      <c r="M55" s="1386"/>
      <c r="N55" s="1386"/>
      <c r="O55" s="1386"/>
      <c r="P55" s="1386"/>
      <c r="Q55" s="1386"/>
      <c r="R55" s="1386"/>
      <c r="S55" s="1386"/>
      <c r="T55" s="1386"/>
      <c r="U55" s="1386"/>
      <c r="V55" s="1386"/>
      <c r="W55" s="1386"/>
      <c r="X55" s="1386"/>
      <c r="Y55" s="1386"/>
      <c r="Z55" s="1386"/>
    </row>
    <row r="56" spans="2:26">
      <c r="B56" s="1386"/>
      <c r="C56" s="1386"/>
      <c r="D56" s="1386"/>
      <c r="E56" s="1386"/>
      <c r="F56" s="1386"/>
      <c r="G56" s="1386"/>
      <c r="H56" s="1386"/>
      <c r="I56" s="1386"/>
      <c r="J56" s="1386"/>
      <c r="K56" s="1386"/>
      <c r="L56" s="1386"/>
      <c r="M56" s="1386"/>
      <c r="N56" s="1386"/>
      <c r="O56" s="1386"/>
      <c r="P56" s="1386"/>
      <c r="Q56" s="1386"/>
      <c r="R56" s="1386"/>
      <c r="S56" s="1386"/>
      <c r="T56" s="1386"/>
      <c r="U56" s="1386"/>
      <c r="V56" s="1386"/>
      <c r="W56" s="1386"/>
      <c r="X56" s="1386"/>
      <c r="Y56" s="1386"/>
      <c r="Z56" s="1386"/>
    </row>
    <row r="57" spans="2:26">
      <c r="B57" s="1386"/>
      <c r="C57" s="1386"/>
      <c r="D57" s="1386"/>
      <c r="E57" s="1386"/>
      <c r="F57" s="1386"/>
      <c r="G57" s="1386"/>
      <c r="H57" s="1386"/>
      <c r="I57" s="1386"/>
      <c r="J57" s="1386"/>
      <c r="K57" s="1386"/>
      <c r="L57" s="1386"/>
      <c r="M57" s="1386"/>
      <c r="N57" s="1386"/>
      <c r="O57" s="1386"/>
      <c r="P57" s="1386"/>
      <c r="Q57" s="1386"/>
      <c r="R57" s="1386"/>
      <c r="S57" s="1386"/>
      <c r="T57" s="1386"/>
      <c r="U57" s="1386"/>
      <c r="V57" s="1386"/>
      <c r="W57" s="1386"/>
      <c r="X57" s="1386"/>
      <c r="Y57" s="1386"/>
      <c r="Z57" s="1386"/>
    </row>
    <row r="58" spans="2:26">
      <c r="B58" s="1386"/>
      <c r="C58" s="1386"/>
      <c r="D58" s="1386"/>
      <c r="E58" s="1386"/>
      <c r="F58" s="1386"/>
      <c r="G58" s="1386"/>
      <c r="H58" s="1386"/>
      <c r="I58" s="1386"/>
      <c r="J58" s="1386"/>
      <c r="K58" s="1386"/>
      <c r="L58" s="1386"/>
      <c r="M58" s="1386"/>
      <c r="N58" s="1386"/>
      <c r="O58" s="1386"/>
      <c r="P58" s="1386"/>
      <c r="Q58" s="1386"/>
      <c r="R58" s="1386"/>
      <c r="S58" s="1386"/>
      <c r="T58" s="1386"/>
      <c r="U58" s="1386"/>
      <c r="V58" s="1386"/>
      <c r="W58" s="1386"/>
      <c r="X58" s="1386"/>
      <c r="Y58" s="1386"/>
      <c r="Z58" s="1386"/>
    </row>
  </sheetData>
  <mergeCells count="28">
    <mergeCell ref="A1:A3"/>
    <mergeCell ref="D28:Y29"/>
    <mergeCell ref="C31:Y31"/>
    <mergeCell ref="H24:R24"/>
    <mergeCell ref="S24:X24"/>
    <mergeCell ref="R19:Z20"/>
    <mergeCell ref="R17:Z18"/>
    <mergeCell ref="R21:X21"/>
    <mergeCell ref="C2:F2"/>
    <mergeCell ref="T9:Y9"/>
    <mergeCell ref="H25:Q25"/>
    <mergeCell ref="R25:Y25"/>
    <mergeCell ref="U6:W6"/>
    <mergeCell ref="G6:T6"/>
    <mergeCell ref="O17:Q18"/>
    <mergeCell ref="O19:Q20"/>
    <mergeCell ref="O21:Q21"/>
    <mergeCell ref="E52:X53"/>
    <mergeCell ref="N34:X34"/>
    <mergeCell ref="N37:X37"/>
    <mergeCell ref="N43:X43"/>
    <mergeCell ref="D34:K34"/>
    <mergeCell ref="D37:K37"/>
    <mergeCell ref="D43:J43"/>
    <mergeCell ref="D46:J46"/>
    <mergeCell ref="N46:X46"/>
    <mergeCell ref="D40:J40"/>
    <mergeCell ref="N40:X40"/>
  </mergeCells>
  <phoneticPr fontId="10"/>
  <dataValidations count="2">
    <dataValidation type="list" allowBlank="1" showInputMessage="1" showErrorMessage="1" sqref="U6:W7">
      <formula1>"　,（変更）"</formula1>
    </dataValidation>
    <dataValidation imeMode="hiragana" allowBlank="1" showInputMessage="1" showErrorMessage="1" sqref="N43:X43 N46:X46 N40:X40"/>
  </dataValidations>
  <hyperlinks>
    <hyperlink ref="A1:A2" location="表紙１!A1" display="表紙１へ戻る"/>
    <hyperlink ref="A1:A3" location="表紙!A1" display="表紙へ戻る"/>
  </hyperlinks>
  <pageMargins left="0.6692913385826772" right="0.6692913385826772" top="0.70866141732283472" bottom="0.31496062992125984" header="0.51181102362204722" footer="0.23622047244094491"/>
  <pageSetup paperSize="9" scale="9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W39"/>
  <sheetViews>
    <sheetView view="pageBreakPreview" zoomScale="70" zoomScaleNormal="100" zoomScaleSheetLayoutView="70" workbookViewId="0">
      <selection activeCell="S16" sqref="S16"/>
    </sheetView>
  </sheetViews>
  <sheetFormatPr defaultColWidth="8" defaultRowHeight="14.25"/>
  <cols>
    <col min="1" max="1" width="10.625" style="256" bestFit="1" customWidth="1"/>
    <col min="2" max="2" width="4.125" style="256" customWidth="1"/>
    <col min="3" max="3" width="6.5" style="256" customWidth="1"/>
    <col min="4" max="4" width="4.5" style="256" customWidth="1"/>
    <col min="5" max="5" width="3.75" style="256" bestFit="1" customWidth="1"/>
    <col min="6" max="6" width="3.625" style="256" customWidth="1"/>
    <col min="7" max="12" width="8" style="256" customWidth="1"/>
    <col min="13" max="13" width="8.25" style="256" customWidth="1"/>
    <col min="14" max="14" width="8" style="256" customWidth="1"/>
    <col min="15" max="15" width="3.625" style="257" customWidth="1"/>
    <col min="16" max="23" width="8" style="257"/>
    <col min="24" max="16384" width="8" style="256"/>
  </cols>
  <sheetData>
    <row r="1" spans="1:20" ht="18" customHeight="1">
      <c r="A1" s="1942" t="s">
        <v>754</v>
      </c>
      <c r="B1" s="36"/>
      <c r="C1" s="1295"/>
      <c r="D1" s="1295"/>
      <c r="E1" s="1295"/>
      <c r="F1" s="1295"/>
      <c r="G1" s="1295"/>
      <c r="H1" s="1295"/>
      <c r="I1" s="1295"/>
      <c r="J1" s="1295"/>
      <c r="K1" s="1295"/>
      <c r="L1" s="1295"/>
      <c r="M1" s="1295"/>
      <c r="N1" s="1295"/>
    </row>
    <row r="2" spans="1:20" ht="18" customHeight="1">
      <c r="A2" s="1942"/>
      <c r="B2" s="1995" t="s">
        <v>1555</v>
      </c>
      <c r="C2" s="1995"/>
      <c r="D2" s="1995"/>
      <c r="E2" s="1995"/>
      <c r="F2" s="1995"/>
      <c r="G2" s="1995"/>
      <c r="H2" s="1995"/>
      <c r="I2" s="1995"/>
      <c r="J2" s="1995"/>
      <c r="K2" s="1995"/>
      <c r="L2" s="1295"/>
      <c r="M2" s="1295"/>
      <c r="N2" s="1295"/>
      <c r="O2" s="1997">
        <f>IF('４着工届'!P7="令和　年　月　日",入力シート!D12,'４着工届'!P7)</f>
        <v>0</v>
      </c>
      <c r="P2" s="1997"/>
      <c r="Q2" s="1997"/>
      <c r="R2" s="1997"/>
      <c r="S2" s="1997"/>
      <c r="T2" s="1997"/>
    </row>
    <row r="3" spans="1:20" ht="18" customHeight="1">
      <c r="A3" s="1942"/>
      <c r="B3" s="1995" t="s">
        <v>1556</v>
      </c>
      <c r="C3" s="1995"/>
      <c r="D3" s="1995"/>
      <c r="E3" s="1995"/>
      <c r="F3" s="1995"/>
      <c r="G3" s="1995"/>
      <c r="H3" s="1995"/>
      <c r="I3" s="1995"/>
      <c r="J3" s="1995"/>
      <c r="K3" s="1995"/>
      <c r="L3" s="1295"/>
      <c r="M3" s="1295"/>
      <c r="N3" s="1295"/>
    </row>
    <row r="4" spans="1:20" ht="18" customHeight="1">
      <c r="A4" s="1942"/>
      <c r="B4" s="1995" t="s">
        <v>1557</v>
      </c>
      <c r="C4" s="1995"/>
      <c r="D4" s="1995"/>
      <c r="E4" s="1995"/>
      <c r="F4" s="1995"/>
      <c r="G4" s="1995"/>
      <c r="H4" s="1995"/>
      <c r="I4" s="1995"/>
      <c r="J4" s="1995"/>
      <c r="K4" s="1995"/>
      <c r="L4" s="1295" t="s">
        <v>1554</v>
      </c>
      <c r="M4" s="1295"/>
      <c r="N4" s="1295"/>
    </row>
    <row r="5" spans="1:20" ht="18" customHeight="1">
      <c r="B5" s="1995" t="s">
        <v>1558</v>
      </c>
      <c r="C5" s="1995"/>
      <c r="D5" s="1995"/>
      <c r="E5" s="1995"/>
      <c r="F5" s="1995"/>
      <c r="G5" s="1995"/>
      <c r="H5" s="1995"/>
      <c r="I5" s="1995"/>
      <c r="J5" s="1995"/>
      <c r="K5" s="1995"/>
      <c r="L5" s="1295"/>
      <c r="M5" s="1295"/>
      <c r="N5" s="1295"/>
    </row>
    <row r="6" spans="1:20" ht="18" customHeight="1">
      <c r="B6" s="1995" t="s">
        <v>1559</v>
      </c>
      <c r="C6" s="1995"/>
      <c r="D6" s="1995"/>
      <c r="E6" s="1995"/>
      <c r="F6" s="1995"/>
      <c r="G6" s="1995"/>
      <c r="H6" s="1995"/>
      <c r="I6" s="1995"/>
      <c r="J6" s="1995"/>
      <c r="K6" s="1995"/>
      <c r="L6" s="1295"/>
      <c r="M6" s="1295"/>
      <c r="N6" s="1295"/>
    </row>
    <row r="7" spans="1:20" ht="24" customHeight="1">
      <c r="B7" s="1295"/>
      <c r="C7" s="1295"/>
      <c r="D7" s="1295"/>
      <c r="E7" s="1295"/>
      <c r="F7" s="1295"/>
      <c r="G7" s="1295"/>
      <c r="H7" s="1295"/>
      <c r="I7" s="1295"/>
      <c r="J7" s="1295"/>
      <c r="K7" s="1295"/>
      <c r="L7" s="1295"/>
      <c r="M7" s="1295"/>
      <c r="N7" s="1295"/>
    </row>
    <row r="8" spans="1:20" ht="24" customHeight="1">
      <c r="B8" s="1295"/>
      <c r="C8" s="37" t="s">
        <v>244</v>
      </c>
      <c r="D8" s="1295"/>
      <c r="E8" s="1295"/>
      <c r="F8" s="1295"/>
      <c r="G8" s="1295"/>
      <c r="H8" s="1295"/>
      <c r="I8" s="1295"/>
      <c r="J8" s="1295"/>
      <c r="K8" s="1295"/>
      <c r="L8" s="1295"/>
      <c r="M8" s="1295"/>
      <c r="N8" s="1295"/>
    </row>
    <row r="9" spans="1:20" ht="24" customHeight="1">
      <c r="B9" s="1295"/>
      <c r="C9" s="37"/>
      <c r="D9" s="1295"/>
      <c r="E9" s="2001" t="str">
        <f>"" &amp; 入力シート!D25</f>
        <v/>
      </c>
      <c r="F9" s="2001"/>
      <c r="G9" s="2001"/>
      <c r="H9" s="2001"/>
      <c r="I9" s="2001"/>
      <c r="J9" s="2001"/>
      <c r="K9" s="2001"/>
      <c r="L9" s="2001"/>
      <c r="M9" s="2001"/>
      <c r="N9" s="1295"/>
    </row>
    <row r="10" spans="1:20" ht="24" customHeight="1">
      <c r="B10" s="1295"/>
      <c r="C10" s="1295"/>
      <c r="D10" s="1295"/>
      <c r="E10" s="2001"/>
      <c r="F10" s="2001"/>
      <c r="G10" s="2001"/>
      <c r="H10" s="2001"/>
      <c r="I10" s="2001"/>
      <c r="J10" s="2001"/>
      <c r="K10" s="2001"/>
      <c r="L10" s="2001"/>
      <c r="M10" s="2001"/>
      <c r="N10" s="1295"/>
    </row>
    <row r="11" spans="1:20" ht="24" customHeight="1">
      <c r="B11" s="1295"/>
      <c r="C11" s="37" t="s">
        <v>245</v>
      </c>
      <c r="D11" s="1295"/>
      <c r="E11" s="1295"/>
      <c r="F11" s="1295"/>
      <c r="G11" s="1295"/>
      <c r="H11" s="1295"/>
      <c r="I11" s="1295"/>
      <c r="J11" s="1295"/>
      <c r="K11" s="1295"/>
      <c r="L11" s="1295"/>
      <c r="M11" s="1295"/>
      <c r="N11" s="1295"/>
    </row>
    <row r="12" spans="1:20" ht="24" customHeight="1">
      <c r="B12" s="1295"/>
      <c r="C12" s="37"/>
      <c r="D12" s="1295"/>
      <c r="E12" s="1998" t="s">
        <v>1343</v>
      </c>
      <c r="F12" s="1998"/>
      <c r="G12" s="1998"/>
      <c r="H12" s="1998"/>
      <c r="I12" s="1999" t="str">
        <f>IF(E12="年　月　日","（　　歳）",DATEDIF(E12,$O$2,"Y"))</f>
        <v>（　　歳）</v>
      </c>
      <c r="J12" s="1999"/>
      <c r="K12" s="1034"/>
      <c r="L12" s="1295"/>
      <c r="M12" s="1295"/>
      <c r="N12" s="1295"/>
    </row>
    <row r="13" spans="1:20" ht="24" customHeight="1">
      <c r="B13" s="1295"/>
      <c r="C13" s="1295"/>
      <c r="D13" s="1295"/>
      <c r="E13" s="1998"/>
      <c r="F13" s="1998"/>
      <c r="G13" s="1998"/>
      <c r="H13" s="1998"/>
      <c r="I13" s="1999"/>
      <c r="J13" s="1999"/>
      <c r="K13" s="1034"/>
      <c r="L13" s="1295"/>
      <c r="M13" s="1295"/>
      <c r="N13" s="1295"/>
    </row>
    <row r="14" spans="1:20" ht="24" customHeight="1">
      <c r="B14" s="1295"/>
      <c r="C14" s="37" t="s">
        <v>246</v>
      </c>
      <c r="D14" s="1295"/>
      <c r="E14" s="1033"/>
      <c r="F14" s="1033"/>
      <c r="G14" s="1033"/>
      <c r="H14" s="1295"/>
      <c r="I14" s="1034"/>
      <c r="J14" s="1034"/>
      <c r="K14" s="1034"/>
      <c r="L14" s="1295"/>
      <c r="M14" s="1295"/>
      <c r="N14" s="1295"/>
    </row>
    <row r="15" spans="1:20" ht="24" customHeight="1">
      <c r="B15" s="1295"/>
      <c r="C15" s="37"/>
      <c r="D15" s="1295"/>
      <c r="E15" s="2000"/>
      <c r="F15" s="2000"/>
      <c r="G15" s="2000"/>
      <c r="H15" s="2000"/>
      <c r="I15" s="2000"/>
      <c r="J15" s="2000"/>
      <c r="K15" s="2000"/>
      <c r="L15" s="2000"/>
      <c r="M15" s="2000"/>
      <c r="N15" s="1295"/>
    </row>
    <row r="16" spans="1:20" ht="24" customHeight="1">
      <c r="B16" s="1295"/>
      <c r="C16" s="1295"/>
      <c r="D16" s="1295"/>
      <c r="E16" s="2000"/>
      <c r="F16" s="2000"/>
      <c r="G16" s="2000"/>
      <c r="H16" s="2000"/>
      <c r="I16" s="2000"/>
      <c r="J16" s="2000"/>
      <c r="K16" s="2000"/>
      <c r="L16" s="2000"/>
      <c r="M16" s="2000"/>
      <c r="N16" s="1295"/>
    </row>
    <row r="17" spans="2:14" ht="24" customHeight="1">
      <c r="B17" s="1295"/>
      <c r="C17" s="37" t="s">
        <v>247</v>
      </c>
      <c r="D17" s="1295"/>
      <c r="E17" s="1295"/>
      <c r="F17" s="1295"/>
      <c r="G17" s="1295"/>
      <c r="H17" s="1295"/>
      <c r="I17" s="1295"/>
      <c r="J17" s="1295"/>
      <c r="K17" s="1295"/>
      <c r="L17" s="1295"/>
      <c r="M17" s="1295"/>
      <c r="N17" s="1295"/>
    </row>
    <row r="18" spans="2:14" ht="24" customHeight="1">
      <c r="B18" s="1295"/>
      <c r="C18" s="37"/>
      <c r="D18" s="1295"/>
      <c r="E18" s="2000"/>
      <c r="F18" s="2000"/>
      <c r="G18" s="2000"/>
      <c r="H18" s="2000"/>
      <c r="I18" s="2000"/>
      <c r="J18" s="2000"/>
      <c r="K18" s="2000"/>
      <c r="L18" s="2000"/>
      <c r="M18" s="2000"/>
      <c r="N18" s="1295"/>
    </row>
    <row r="19" spans="2:14" ht="24" customHeight="1">
      <c r="B19" s="1295"/>
      <c r="C19" s="1295"/>
      <c r="D19" s="1295"/>
      <c r="E19" s="2000"/>
      <c r="F19" s="2000"/>
      <c r="G19" s="2000"/>
      <c r="H19" s="2000"/>
      <c r="I19" s="2000"/>
      <c r="J19" s="2000"/>
      <c r="K19" s="2000"/>
      <c r="L19" s="2000"/>
      <c r="M19" s="2000"/>
      <c r="N19" s="1295"/>
    </row>
    <row r="20" spans="2:14" ht="24" customHeight="1">
      <c r="B20" s="1295"/>
      <c r="C20" s="37" t="s">
        <v>248</v>
      </c>
      <c r="D20" s="1295"/>
      <c r="E20" s="1295"/>
      <c r="F20" s="1295"/>
      <c r="G20" s="1295"/>
      <c r="H20" s="1295"/>
      <c r="I20" s="1295"/>
      <c r="J20" s="1295"/>
      <c r="K20" s="1295"/>
      <c r="L20" s="1295"/>
      <c r="M20" s="1295"/>
      <c r="N20" s="1295"/>
    </row>
    <row r="21" spans="2:14" ht="24" customHeight="1">
      <c r="B21" s="1295"/>
      <c r="C21" s="37"/>
      <c r="D21" s="1295"/>
      <c r="E21" s="1995"/>
      <c r="F21" s="1995"/>
      <c r="G21" s="1995"/>
      <c r="H21" s="1995"/>
      <c r="I21" s="1295"/>
      <c r="J21" s="1295"/>
      <c r="K21" s="1295"/>
      <c r="L21" s="1295"/>
      <c r="M21" s="1295"/>
      <c r="N21" s="1295"/>
    </row>
    <row r="22" spans="2:14" ht="24" customHeight="1">
      <c r="B22" s="1295"/>
      <c r="C22" s="1295"/>
      <c r="D22" s="1295"/>
      <c r="E22" s="1995"/>
      <c r="F22" s="1995"/>
      <c r="G22" s="1995"/>
      <c r="H22" s="1995"/>
      <c r="I22" s="1295"/>
      <c r="J22" s="1295"/>
      <c r="K22" s="1295"/>
      <c r="L22" s="1295"/>
      <c r="M22" s="1295"/>
      <c r="N22" s="1295"/>
    </row>
    <row r="23" spans="2:14" ht="24" customHeight="1">
      <c r="B23" s="1295"/>
      <c r="C23" s="37" t="s">
        <v>249</v>
      </c>
      <c r="D23" s="1295"/>
      <c r="E23" s="1295"/>
      <c r="F23" s="1295"/>
      <c r="G23" s="1295"/>
      <c r="H23" s="1295"/>
      <c r="I23" s="1295"/>
      <c r="J23" s="1295"/>
      <c r="K23" s="1295"/>
      <c r="L23" s="1295"/>
      <c r="M23" s="1295"/>
      <c r="N23" s="1295"/>
    </row>
    <row r="24" spans="2:14" ht="23.25" customHeight="1">
      <c r="B24" s="1295"/>
      <c r="C24" s="1295"/>
      <c r="D24" s="1295"/>
      <c r="E24" s="1295"/>
      <c r="F24" s="1295"/>
      <c r="G24" s="1295"/>
      <c r="H24" s="1295"/>
      <c r="I24" s="1295"/>
      <c r="J24" s="1295"/>
      <c r="K24" s="1295"/>
      <c r="L24" s="1295"/>
      <c r="M24" s="1295"/>
      <c r="N24" s="1295"/>
    </row>
    <row r="25" spans="2:14" ht="18" customHeight="1">
      <c r="B25" s="1295"/>
      <c r="C25" s="37" t="s">
        <v>250</v>
      </c>
      <c r="D25" s="1295"/>
      <c r="E25" s="1295"/>
      <c r="F25" s="1295"/>
      <c r="G25" s="1295"/>
      <c r="H25" s="1295"/>
      <c r="I25" s="1295"/>
      <c r="J25" s="1295" t="s">
        <v>251</v>
      </c>
      <c r="K25" s="1295"/>
      <c r="L25" s="1295"/>
      <c r="M25" s="1295"/>
      <c r="N25" s="1295"/>
    </row>
    <row r="26" spans="2:14" ht="18" customHeight="1">
      <c r="B26" s="1295"/>
      <c r="C26" s="1295"/>
      <c r="D26" s="1295"/>
      <c r="E26" s="1295"/>
      <c r="F26" s="1295"/>
      <c r="G26" s="1295"/>
      <c r="H26" s="1295"/>
      <c r="I26" s="1295"/>
      <c r="J26" s="1295"/>
      <c r="K26" s="1295"/>
      <c r="L26" s="1295"/>
      <c r="M26" s="1295"/>
      <c r="N26" s="1295"/>
    </row>
    <row r="27" spans="2:14" ht="18" customHeight="1">
      <c r="B27" s="1295"/>
      <c r="C27" s="1994">
        <v>43285</v>
      </c>
      <c r="D27" s="1994"/>
      <c r="E27" s="1000" t="s">
        <v>1292</v>
      </c>
      <c r="F27" s="1994">
        <v>43549</v>
      </c>
      <c r="G27" s="1994"/>
      <c r="H27" s="1996"/>
      <c r="I27" s="1996"/>
      <c r="J27" s="1996"/>
      <c r="K27" s="1996"/>
      <c r="L27" s="1996"/>
      <c r="M27" s="1996"/>
      <c r="N27" s="1996"/>
    </row>
    <row r="28" spans="2:14" ht="18" customHeight="1">
      <c r="B28" s="1295"/>
      <c r="C28" s="1994" t="s">
        <v>1344</v>
      </c>
      <c r="D28" s="1994"/>
      <c r="E28" s="1000" t="s">
        <v>1292</v>
      </c>
      <c r="F28" s="1994" t="s">
        <v>1344</v>
      </c>
      <c r="G28" s="1994"/>
      <c r="H28" s="1996"/>
      <c r="I28" s="1996"/>
      <c r="J28" s="1996"/>
      <c r="K28" s="1996"/>
      <c r="L28" s="1996"/>
      <c r="M28" s="1996"/>
      <c r="N28" s="1996"/>
    </row>
    <row r="29" spans="2:14" ht="18" customHeight="1">
      <c r="B29" s="1295"/>
      <c r="C29" s="1994" t="s">
        <v>1344</v>
      </c>
      <c r="D29" s="1994"/>
      <c r="E29" s="1000" t="s">
        <v>1292</v>
      </c>
      <c r="F29" s="1994" t="s">
        <v>1344</v>
      </c>
      <c r="G29" s="1994"/>
      <c r="H29" s="1996"/>
      <c r="I29" s="1996"/>
      <c r="J29" s="1996"/>
      <c r="K29" s="1996"/>
      <c r="L29" s="1996"/>
      <c r="M29" s="1996"/>
      <c r="N29" s="1996"/>
    </row>
    <row r="30" spans="2:14" ht="18" customHeight="1">
      <c r="B30" s="1295"/>
      <c r="C30" s="1994" t="s">
        <v>1344</v>
      </c>
      <c r="D30" s="1994"/>
      <c r="E30" s="1000" t="s">
        <v>1292</v>
      </c>
      <c r="F30" s="1994" t="s">
        <v>1344</v>
      </c>
      <c r="G30" s="1994"/>
      <c r="H30" s="1996"/>
      <c r="I30" s="1996"/>
      <c r="J30" s="1996"/>
      <c r="K30" s="1996"/>
      <c r="L30" s="1996"/>
      <c r="M30" s="1996"/>
      <c r="N30" s="1996"/>
    </row>
    <row r="31" spans="2:14" ht="18" customHeight="1">
      <c r="B31" s="1295"/>
      <c r="C31" s="1994" t="s">
        <v>1344</v>
      </c>
      <c r="D31" s="1994"/>
      <c r="E31" s="1000" t="s">
        <v>1292</v>
      </c>
      <c r="F31" s="1994" t="s">
        <v>1344</v>
      </c>
      <c r="G31" s="1994"/>
      <c r="H31" s="1996"/>
      <c r="I31" s="1996"/>
      <c r="J31" s="1996"/>
      <c r="K31" s="1996"/>
      <c r="L31" s="1996"/>
      <c r="M31" s="1996"/>
      <c r="N31" s="1996"/>
    </row>
    <row r="32" spans="2:14" ht="18" customHeight="1">
      <c r="B32" s="1295"/>
      <c r="C32" s="1994" t="s">
        <v>1344</v>
      </c>
      <c r="D32" s="1994"/>
      <c r="E32" s="1000" t="s">
        <v>1292</v>
      </c>
      <c r="F32" s="1994" t="s">
        <v>1344</v>
      </c>
      <c r="G32" s="1994"/>
      <c r="H32" s="1996"/>
      <c r="I32" s="1996"/>
      <c r="J32" s="1996"/>
      <c r="K32" s="1996"/>
      <c r="L32" s="1996"/>
      <c r="M32" s="1996"/>
      <c r="N32" s="1996"/>
    </row>
    <row r="33" spans="2:14" ht="18" customHeight="1">
      <c r="B33" s="1295"/>
      <c r="C33" s="1994" t="s">
        <v>1344</v>
      </c>
      <c r="D33" s="1994"/>
      <c r="E33" s="1000" t="s">
        <v>1292</v>
      </c>
      <c r="F33" s="1994" t="s">
        <v>1344</v>
      </c>
      <c r="G33" s="1994"/>
      <c r="H33" s="1996"/>
      <c r="I33" s="1996"/>
      <c r="J33" s="1996"/>
      <c r="K33" s="1996"/>
      <c r="L33" s="1996"/>
      <c r="M33" s="1996"/>
      <c r="N33" s="1996"/>
    </row>
    <row r="34" spans="2:14" ht="18" customHeight="1">
      <c r="B34" s="1295"/>
      <c r="C34" s="1994" t="s">
        <v>1344</v>
      </c>
      <c r="D34" s="1994"/>
      <c r="E34" s="1000" t="s">
        <v>1292</v>
      </c>
      <c r="F34" s="1994" t="s">
        <v>1344</v>
      </c>
      <c r="G34" s="1994"/>
      <c r="H34" s="1996"/>
      <c r="I34" s="1996"/>
      <c r="J34" s="1996"/>
      <c r="K34" s="1996"/>
      <c r="L34" s="1996"/>
      <c r="M34" s="1996"/>
      <c r="N34" s="1996"/>
    </row>
    <row r="35" spans="2:14" ht="18" customHeight="1">
      <c r="B35" s="38"/>
      <c r="C35" s="39"/>
      <c r="D35" s="39"/>
      <c r="E35" s="39"/>
      <c r="F35" s="40"/>
      <c r="G35" s="38"/>
      <c r="H35" s="38"/>
      <c r="I35" s="38"/>
      <c r="J35" s="38"/>
      <c r="K35" s="38"/>
      <c r="L35" s="38"/>
      <c r="M35" s="38"/>
      <c r="N35" s="38"/>
    </row>
    <row r="36" spans="2:14" ht="18" customHeight="1">
      <c r="B36" s="42" t="s">
        <v>252</v>
      </c>
      <c r="C36" s="43" t="s">
        <v>2008</v>
      </c>
      <c r="D36" s="1293"/>
      <c r="E36" s="1293"/>
      <c r="F36" s="1293"/>
      <c r="G36" s="1293"/>
      <c r="H36" s="1293"/>
      <c r="I36" s="1293"/>
      <c r="J36" s="1293"/>
      <c r="K36" s="1293"/>
      <c r="L36" s="1293"/>
      <c r="M36" s="1293"/>
      <c r="N36" s="1295"/>
    </row>
    <row r="37" spans="2:14" ht="18" customHeight="1">
      <c r="B37" s="43"/>
      <c r="C37" s="43" t="s">
        <v>1560</v>
      </c>
      <c r="D37" s="1293"/>
      <c r="E37" s="1293"/>
      <c r="F37" s="1293"/>
      <c r="G37" s="1293"/>
      <c r="H37" s="1293"/>
      <c r="I37" s="1293"/>
      <c r="J37" s="1293"/>
      <c r="K37" s="1293"/>
      <c r="L37" s="1293"/>
      <c r="M37" s="1293"/>
      <c r="N37" s="1295"/>
    </row>
    <row r="38" spans="2:14" ht="18" customHeight="1">
      <c r="B38" s="36"/>
      <c r="C38" s="13"/>
      <c r="D38" s="13"/>
      <c r="E38" s="13"/>
      <c r="F38" s="13"/>
      <c r="G38" s="13"/>
      <c r="H38" s="13"/>
      <c r="I38" s="13"/>
      <c r="J38" s="13"/>
      <c r="K38" s="13"/>
      <c r="L38" s="13"/>
      <c r="M38" s="13"/>
      <c r="N38" s="13"/>
    </row>
    <row r="39" spans="2:14" ht="18" customHeight="1">
      <c r="B39" s="36"/>
      <c r="C39" s="13"/>
      <c r="D39" s="13"/>
      <c r="E39" s="13"/>
      <c r="F39" s="13"/>
      <c r="G39" s="13"/>
      <c r="H39" s="13"/>
      <c r="I39" s="13"/>
      <c r="J39" s="13"/>
      <c r="K39" s="13"/>
      <c r="L39" s="13"/>
      <c r="M39" s="13"/>
      <c r="N39" s="13"/>
    </row>
  </sheetData>
  <mergeCells count="37">
    <mergeCell ref="O2:T2"/>
    <mergeCell ref="E12:H13"/>
    <mergeCell ref="I12:J13"/>
    <mergeCell ref="F29:G29"/>
    <mergeCell ref="F30:G30"/>
    <mergeCell ref="B3:K3"/>
    <mergeCell ref="B2:K2"/>
    <mergeCell ref="B4:K4"/>
    <mergeCell ref="B5:K5"/>
    <mergeCell ref="B6:K6"/>
    <mergeCell ref="C29:D29"/>
    <mergeCell ref="C30:D30"/>
    <mergeCell ref="E15:M16"/>
    <mergeCell ref="E18:M19"/>
    <mergeCell ref="E9:M10"/>
    <mergeCell ref="F31:G31"/>
    <mergeCell ref="F32:G32"/>
    <mergeCell ref="F33:G33"/>
    <mergeCell ref="F34:G34"/>
    <mergeCell ref="E21:H22"/>
    <mergeCell ref="H34:N34"/>
    <mergeCell ref="F28:G28"/>
    <mergeCell ref="H30:N30"/>
    <mergeCell ref="H31:N31"/>
    <mergeCell ref="H32:N32"/>
    <mergeCell ref="H33:N33"/>
    <mergeCell ref="F27:G27"/>
    <mergeCell ref="H27:N27"/>
    <mergeCell ref="H28:N28"/>
    <mergeCell ref="H29:N29"/>
    <mergeCell ref="C31:D31"/>
    <mergeCell ref="C32:D32"/>
    <mergeCell ref="C33:D33"/>
    <mergeCell ref="C34:D34"/>
    <mergeCell ref="A1:A4"/>
    <mergeCell ref="C27:D27"/>
    <mergeCell ref="C28:D28"/>
  </mergeCells>
  <phoneticPr fontId="10"/>
  <dataValidations count="1">
    <dataValidation imeMode="hiragana" allowBlank="1" showInputMessage="1" showErrorMessage="1" sqref="E15:M16 E18:M19 E21:H22 H27:N34"/>
  </dataValidations>
  <hyperlinks>
    <hyperlink ref="A38" location="表紙１!A1" display="表紙１へ戻る"/>
    <hyperlink ref="A1:A3" location="表紙１!A1" display="表紙１へ戻る"/>
    <hyperlink ref="A1:A4" location="表紙!A1" display="表紙へ戻る"/>
  </hyperlinks>
  <printOptions horizontalCentered="1" verticalCentered="1"/>
  <pageMargins left="0.6692913385826772" right="0.6692913385826772" top="0.70866141732283472" bottom="1.1023622047244095" header="0.51181102362204722" footer="0.23622047244094491"/>
  <pageSetup paperSize="9" fitToHeight="3"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6"/>
  <sheetViews>
    <sheetView workbookViewId="0">
      <selection sqref="A1:A3"/>
    </sheetView>
  </sheetViews>
  <sheetFormatPr defaultColWidth="8" defaultRowHeight="12"/>
  <cols>
    <col min="1" max="1" width="10.5" style="258" customWidth="1"/>
    <col min="2" max="2" width="14.75" style="258" customWidth="1"/>
    <col min="3" max="3" width="10.875" style="258" customWidth="1"/>
    <col min="4" max="4" width="5.875" style="259" customWidth="1"/>
    <col min="5" max="31" width="4.125" style="258" customWidth="1"/>
    <col min="32" max="32" width="5" style="258" customWidth="1"/>
    <col min="33" max="33" width="12.5" style="258" customWidth="1"/>
    <col min="34" max="36" width="8" style="258"/>
    <col min="37" max="37" width="16.125" style="258" customWidth="1"/>
    <col min="38" max="16384" width="8" style="258"/>
  </cols>
  <sheetData>
    <row r="1" spans="1:37" ht="17.25" customHeight="1">
      <c r="A1" s="2017" t="s">
        <v>754</v>
      </c>
      <c r="B1" s="60" t="s">
        <v>512</v>
      </c>
      <c r="C1" s="2022" t="str">
        <f>入力シート!D16</f>
        <v/>
      </c>
      <c r="D1" s="2022"/>
      <c r="E1" s="178" t="s">
        <v>513</v>
      </c>
      <c r="F1" s="178"/>
      <c r="G1" s="62"/>
      <c r="H1" s="62"/>
      <c r="I1" s="62"/>
      <c r="J1" s="62"/>
      <c r="K1" s="62"/>
      <c r="L1" s="62"/>
      <c r="M1" s="62"/>
      <c r="N1" s="62"/>
      <c r="O1" s="62"/>
      <c r="P1" s="62"/>
      <c r="Q1" s="62"/>
      <c r="R1" s="62"/>
      <c r="S1" s="62"/>
      <c r="T1" s="61" t="s">
        <v>514</v>
      </c>
      <c r="U1" s="62"/>
      <c r="V1" s="2014" t="str">
        <f>" "&amp;入力シート!$D$5&amp;" "&amp;入力シート!$D$8</f>
        <v xml:space="preserve">  </v>
      </c>
      <c r="W1" s="2014"/>
      <c r="X1" s="2014"/>
      <c r="Y1" s="2014"/>
      <c r="Z1" s="2014"/>
      <c r="AA1" s="2014"/>
      <c r="AB1" s="2014"/>
      <c r="AC1" s="2014"/>
      <c r="AD1" s="2014"/>
      <c r="AE1" s="2014"/>
      <c r="AF1" s="2014"/>
      <c r="AG1" s="2015"/>
    </row>
    <row r="2" spans="1:37" ht="24">
      <c r="A2" s="2017"/>
      <c r="B2" s="63"/>
      <c r="C2" s="179"/>
      <c r="D2" s="180"/>
      <c r="E2" s="2021" t="str">
        <f>IF(C3&gt;0,C3+1-C1,"")</f>
        <v/>
      </c>
      <c r="F2" s="2021"/>
      <c r="G2" s="179" t="s">
        <v>214</v>
      </c>
      <c r="H2" s="179"/>
      <c r="I2" s="179"/>
      <c r="J2" s="64" t="s">
        <v>253</v>
      </c>
      <c r="K2" s="179"/>
      <c r="L2" s="179"/>
      <c r="M2" s="179"/>
      <c r="N2" s="179"/>
      <c r="O2" s="179"/>
      <c r="P2" s="179"/>
      <c r="Q2" s="179"/>
      <c r="R2" s="179"/>
      <c r="S2" s="65"/>
      <c r="T2" s="65" t="s">
        <v>515</v>
      </c>
      <c r="U2" s="65"/>
      <c r="V2" s="2016" t="str">
        <f>" " &amp; 入力シート!D7</f>
        <v xml:space="preserve"> </v>
      </c>
      <c r="W2" s="2016"/>
      <c r="X2" s="2016"/>
      <c r="Y2" s="2016"/>
      <c r="Z2" s="2016"/>
      <c r="AA2" s="2016"/>
      <c r="AB2" s="2016"/>
      <c r="AC2" s="2016"/>
      <c r="AD2" s="2016"/>
      <c r="AE2" s="2016"/>
      <c r="AF2" s="2016"/>
      <c r="AG2" s="66"/>
      <c r="AK2" s="306">
        <f>入力シート!$D$17</f>
        <v>0</v>
      </c>
    </row>
    <row r="3" spans="1:37" ht="15.75" customHeight="1">
      <c r="A3" s="2017"/>
      <c r="B3" s="63" t="s">
        <v>516</v>
      </c>
      <c r="C3" s="2023">
        <f>MAX(AK2:AK4)</f>
        <v>0</v>
      </c>
      <c r="D3" s="2023"/>
      <c r="E3" s="181" t="s">
        <v>517</v>
      </c>
      <c r="F3" s="181"/>
      <c r="G3" s="179"/>
      <c r="H3" s="179"/>
      <c r="I3" s="179"/>
      <c r="J3" s="179"/>
      <c r="K3" s="179"/>
      <c r="L3" s="179"/>
      <c r="M3" s="179"/>
      <c r="N3" s="179"/>
      <c r="O3" s="179"/>
      <c r="P3" s="179"/>
      <c r="Q3" s="179"/>
      <c r="R3" s="179"/>
      <c r="S3" s="65"/>
      <c r="T3" s="65" t="s">
        <v>254</v>
      </c>
      <c r="U3" s="65"/>
      <c r="V3" s="2012" t="str">
        <f>" "&amp;入力シート!$D$4&amp;入力シート!$E$4&amp;入力シート!$G$4&amp;"　"&amp;入力シート!$I$4&amp;入力シート!$K$4&amp;入力シート!$O$4&amp;" "&amp;入力シート!D6</f>
        <v xml:space="preserve"> 令和年度　起工第号 </v>
      </c>
      <c r="W3" s="2012"/>
      <c r="X3" s="2012"/>
      <c r="Y3" s="2012"/>
      <c r="Z3" s="2012"/>
      <c r="AA3" s="2012"/>
      <c r="AB3" s="2012"/>
      <c r="AC3" s="2012"/>
      <c r="AD3" s="2012"/>
      <c r="AE3" s="2012"/>
      <c r="AF3" s="2012"/>
      <c r="AG3" s="2013"/>
      <c r="AK3" s="306" t="str">
        <f>IF(入力シート!$D$19=0,"",入力シート!$D$19)</f>
        <v/>
      </c>
    </row>
    <row r="4" spans="1:37" ht="15" customHeight="1">
      <c r="B4" s="2018" t="s">
        <v>218</v>
      </c>
      <c r="C4" s="2006" t="s">
        <v>219</v>
      </c>
      <c r="D4" s="67" t="s">
        <v>215</v>
      </c>
      <c r="E4" s="68"/>
      <c r="F4" s="69"/>
      <c r="G4" s="70" t="s">
        <v>216</v>
      </c>
      <c r="H4" s="68"/>
      <c r="I4" s="69"/>
      <c r="J4" s="70" t="s">
        <v>216</v>
      </c>
      <c r="K4" s="68"/>
      <c r="L4" s="69"/>
      <c r="M4" s="70" t="s">
        <v>216</v>
      </c>
      <c r="N4" s="68"/>
      <c r="O4" s="69"/>
      <c r="P4" s="70" t="s">
        <v>216</v>
      </c>
      <c r="Q4" s="68"/>
      <c r="R4" s="69"/>
      <c r="S4" s="70" t="s">
        <v>216</v>
      </c>
      <c r="T4" s="68"/>
      <c r="U4" s="69"/>
      <c r="V4" s="70" t="s">
        <v>216</v>
      </c>
      <c r="W4" s="68"/>
      <c r="X4" s="69"/>
      <c r="Y4" s="70" t="s">
        <v>216</v>
      </c>
      <c r="Z4" s="68"/>
      <c r="AA4" s="69"/>
      <c r="AB4" s="70" t="s">
        <v>216</v>
      </c>
      <c r="AC4" s="68"/>
      <c r="AD4" s="69"/>
      <c r="AE4" s="70" t="s">
        <v>216</v>
      </c>
      <c r="AF4" s="67" t="s">
        <v>217</v>
      </c>
      <c r="AG4" s="71"/>
      <c r="AK4" s="306" t="str">
        <f>IF(入力シート!$D$21=0,"",入力シート!$D$21)</f>
        <v/>
      </c>
    </row>
    <row r="5" spans="1:37" ht="15" customHeight="1">
      <c r="B5" s="2019"/>
      <c r="C5" s="2020"/>
      <c r="D5" s="72" t="s">
        <v>220</v>
      </c>
      <c r="E5" s="68" t="s">
        <v>221</v>
      </c>
      <c r="F5" s="69"/>
      <c r="G5" s="70"/>
      <c r="H5" s="68" t="s">
        <v>221</v>
      </c>
      <c r="I5" s="69"/>
      <c r="J5" s="70"/>
      <c r="K5" s="68" t="s">
        <v>221</v>
      </c>
      <c r="L5" s="69"/>
      <c r="M5" s="70"/>
      <c r="N5" s="68" t="s">
        <v>221</v>
      </c>
      <c r="O5" s="69"/>
      <c r="P5" s="70"/>
      <c r="Q5" s="68" t="s">
        <v>221</v>
      </c>
      <c r="R5" s="69"/>
      <c r="S5" s="70"/>
      <c r="T5" s="68" t="s">
        <v>221</v>
      </c>
      <c r="U5" s="69"/>
      <c r="V5" s="70"/>
      <c r="W5" s="68" t="s">
        <v>221</v>
      </c>
      <c r="X5" s="69"/>
      <c r="Y5" s="70"/>
      <c r="Z5" s="68" t="s">
        <v>221</v>
      </c>
      <c r="AA5" s="69"/>
      <c r="AB5" s="70"/>
      <c r="AC5" s="68" t="s">
        <v>221</v>
      </c>
      <c r="AD5" s="69"/>
      <c r="AE5" s="70"/>
      <c r="AF5" s="72" t="s">
        <v>222</v>
      </c>
      <c r="AG5" s="73" t="s">
        <v>223</v>
      </c>
    </row>
    <row r="6" spans="1:37" ht="18" customHeight="1">
      <c r="B6" s="2002"/>
      <c r="C6" s="2004"/>
      <c r="D6" s="2006"/>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71"/>
    </row>
    <row r="7" spans="1:37" ht="18" customHeight="1">
      <c r="B7" s="2003"/>
      <c r="C7" s="2005"/>
      <c r="D7" s="2007"/>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9"/>
    </row>
    <row r="8" spans="1:37" ht="18" customHeight="1">
      <c r="B8" s="2002"/>
      <c r="C8" s="2008"/>
      <c r="D8" s="2006"/>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71"/>
    </row>
    <row r="9" spans="1:37" ht="18" customHeight="1">
      <c r="B9" s="2003"/>
      <c r="C9" s="2009"/>
      <c r="D9" s="20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9"/>
    </row>
    <row r="10" spans="1:37" ht="18" customHeight="1">
      <c r="B10" s="2002"/>
      <c r="C10" s="2010"/>
      <c r="D10" s="2006"/>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71"/>
    </row>
    <row r="11" spans="1:37" ht="18" customHeight="1">
      <c r="B11" s="2003"/>
      <c r="C11" s="2011"/>
      <c r="D11" s="2007"/>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9"/>
    </row>
    <row r="12" spans="1:37" ht="18" customHeight="1">
      <c r="B12" s="2002"/>
      <c r="C12" s="2010"/>
      <c r="D12" s="2006"/>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71"/>
    </row>
    <row r="13" spans="1:37" ht="18" customHeight="1">
      <c r="B13" s="2003"/>
      <c r="C13" s="2011"/>
      <c r="D13" s="2007"/>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9"/>
    </row>
    <row r="14" spans="1:37" ht="18" customHeight="1">
      <c r="B14" s="2002"/>
      <c r="C14" s="2010"/>
      <c r="D14" s="2006"/>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71"/>
    </row>
    <row r="15" spans="1:37" ht="18" customHeight="1">
      <c r="B15" s="2003"/>
      <c r="C15" s="2011"/>
      <c r="D15" s="2007"/>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9"/>
    </row>
    <row r="16" spans="1:37" ht="18" customHeight="1">
      <c r="B16" s="2002"/>
      <c r="C16" s="2004"/>
      <c r="D16" s="2006"/>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71"/>
    </row>
    <row r="17" spans="2:33" ht="18" customHeight="1">
      <c r="B17" s="2003"/>
      <c r="C17" s="2005"/>
      <c r="D17" s="2007"/>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9"/>
    </row>
    <row r="18" spans="2:33" ht="36" customHeight="1">
      <c r="B18" s="310"/>
      <c r="C18" s="311"/>
      <c r="D18" s="312"/>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3"/>
    </row>
    <row r="19" spans="2:33" ht="36" customHeight="1">
      <c r="B19" s="310"/>
      <c r="C19" s="311"/>
      <c r="D19" s="312"/>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3"/>
    </row>
    <row r="20" spans="2:33" ht="36" customHeight="1">
      <c r="B20" s="310"/>
      <c r="C20" s="311"/>
      <c r="D20" s="312"/>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3"/>
    </row>
    <row r="21" spans="2:33" ht="36" customHeight="1">
      <c r="B21" s="310"/>
      <c r="C21" s="311"/>
      <c r="D21" s="312"/>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3"/>
    </row>
    <row r="22" spans="2:33" ht="36" customHeight="1">
      <c r="B22" s="310"/>
      <c r="C22" s="311"/>
      <c r="D22" s="312"/>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3"/>
    </row>
    <row r="23" spans="2:33" ht="36" customHeight="1">
      <c r="B23" s="310"/>
      <c r="C23" s="311"/>
      <c r="D23" s="312"/>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3"/>
    </row>
    <row r="24" spans="2:33" ht="36" customHeight="1">
      <c r="B24" s="310"/>
      <c r="C24" s="311"/>
      <c r="D24" s="312"/>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3"/>
    </row>
    <row r="25" spans="2:33" ht="36" customHeight="1">
      <c r="B25" s="310"/>
      <c r="C25" s="311"/>
      <c r="D25" s="312"/>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3"/>
    </row>
    <row r="26" spans="2:33" ht="36" customHeight="1" thickBot="1">
      <c r="B26" s="314"/>
      <c r="C26" s="315"/>
      <c r="D26" s="316"/>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7"/>
    </row>
  </sheetData>
  <dataConsolidate/>
  <mergeCells count="27">
    <mergeCell ref="V3:AG3"/>
    <mergeCell ref="V1:AG1"/>
    <mergeCell ref="V2:AF2"/>
    <mergeCell ref="A1:A3"/>
    <mergeCell ref="B4:B5"/>
    <mergeCell ref="C4:C5"/>
    <mergeCell ref="E2:F2"/>
    <mergeCell ref="C1:D1"/>
    <mergeCell ref="C3:D3"/>
    <mergeCell ref="B16:B17"/>
    <mergeCell ref="C16:C17"/>
    <mergeCell ref="D16:D17"/>
    <mergeCell ref="B14:B15"/>
    <mergeCell ref="D14:D15"/>
    <mergeCell ref="C14:C15"/>
    <mergeCell ref="B10:B11"/>
    <mergeCell ref="B12:B13"/>
    <mergeCell ref="C10:C11"/>
    <mergeCell ref="D10:D11"/>
    <mergeCell ref="D12:D13"/>
    <mergeCell ref="C12:C13"/>
    <mergeCell ref="B6:B7"/>
    <mergeCell ref="C6:C7"/>
    <mergeCell ref="D6:D7"/>
    <mergeCell ref="B8:B9"/>
    <mergeCell ref="C8:C9"/>
    <mergeCell ref="D8:D9"/>
  </mergeCells>
  <phoneticPr fontId="10"/>
  <dataValidations count="3">
    <dataValidation type="list" showInputMessage="1" sqref="C3:D3">
      <formula1>$AK$2:$AK$4</formula1>
    </dataValidation>
    <dataValidation imeMode="hiragana" allowBlank="1" showInputMessage="1" showErrorMessage="1" sqref="D6:D26 B6:B26"/>
    <dataValidation imeMode="off" allowBlank="1" showInputMessage="1" showErrorMessage="1" sqref="C6:C26"/>
  </dataValidations>
  <hyperlinks>
    <hyperlink ref="A1:A2" location="表紙１!A1" display="表紙１へ戻る"/>
    <hyperlink ref="A1:A3" location="表紙!A1" display="表紙へ戻る"/>
  </hyperlinks>
  <printOptions horizontalCentered="1"/>
  <pageMargins left="0.6692913385826772" right="0.6692913385826772" top="1.1023622047244095" bottom="0.31496062992125984" header="0.9055118110236221" footer="0.23622047244094491"/>
  <pageSetup paperSize="9" scale="83"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64</vt:i4>
      </vt:variant>
    </vt:vector>
  </HeadingPairs>
  <TitlesOfParts>
    <vt:vector size="119" baseType="lpstr">
      <vt:lpstr>表紙</vt:lpstr>
      <vt:lpstr>入力シート</vt:lpstr>
      <vt:lpstr>１主任技術者（現場代理人）兼務申請書</vt:lpstr>
      <vt:lpstr>２非専任技術者等の配置申請書</vt:lpstr>
      <vt:lpstr>３特例監理技術者の配置申請書</vt:lpstr>
      <vt:lpstr>４着工届</vt:lpstr>
      <vt:lpstr>5-1現･主通知書</vt:lpstr>
      <vt:lpstr>5-2経歴書</vt:lpstr>
      <vt:lpstr>6工程表</vt:lpstr>
      <vt:lpstr>7請負代金内訳書</vt:lpstr>
      <vt:lpstr>8建退共</vt:lpstr>
      <vt:lpstr>9段階確認</vt:lpstr>
      <vt:lpstr>9段階確認 (林務関係)</vt:lpstr>
      <vt:lpstr>10ポンプ車</vt:lpstr>
      <vt:lpstr>11実施状況確認表</vt:lpstr>
      <vt:lpstr>12不履行協議書</vt:lpstr>
      <vt:lpstr>13-1材料承認</vt:lpstr>
      <vt:lpstr>13-2材料一覧表</vt:lpstr>
      <vt:lpstr>14認定リサイクル製品不使用理由書</vt:lpstr>
      <vt:lpstr>15県産材不使用</vt:lpstr>
      <vt:lpstr>16-1施工体制台帳（様式１）</vt:lpstr>
      <vt:lpstr>16-2選定理由</vt:lpstr>
      <vt:lpstr>16-３作業員名簿</vt:lpstr>
      <vt:lpstr>17再下請通知書（様式２）</vt:lpstr>
      <vt:lpstr>18施工体系図（様式３）</vt:lpstr>
      <vt:lpstr>19廃棄物処理計画</vt:lpstr>
      <vt:lpstr>20発生土処分計画</vt:lpstr>
      <vt:lpstr>21確認結果票</vt:lpstr>
      <vt:lpstr>22特記仕様書等の確認事項</vt:lpstr>
      <vt:lpstr>23快適トイレチェックシート</vt:lpstr>
      <vt:lpstr>24公共事業施行通知</vt:lpstr>
      <vt:lpstr>25安全訓練_計画</vt:lpstr>
      <vt:lpstr>26事前協議（農）</vt:lpstr>
      <vt:lpstr>26事前協議（林）</vt:lpstr>
      <vt:lpstr>27交通安全計画</vt:lpstr>
      <vt:lpstr>28打合書</vt:lpstr>
      <vt:lpstr>29安全訓練_報告</vt:lpstr>
      <vt:lpstr>30事故報告</vt:lpstr>
      <vt:lpstr>31履行報告</vt:lpstr>
      <vt:lpstr>32統括安全衛生義務者</vt:lpstr>
      <vt:lpstr>33-1休日取得計画・実績表（現場閉所・農）</vt:lpstr>
      <vt:lpstr>33-２休日取得計画・実績表（交替制・農）</vt:lpstr>
      <vt:lpstr>33-３休日取得計画・実績表（現場閉所・林）</vt:lpstr>
      <vt:lpstr>33-４休日取得計画・実績表（交替制・林）</vt:lpstr>
      <vt:lpstr>34現場発生品</vt:lpstr>
      <vt:lpstr>35下請契約解除報告</vt:lpstr>
      <vt:lpstr>36期間延長申請</vt:lpstr>
      <vt:lpstr>37しゅん工届</vt:lpstr>
      <vt:lpstr>38発生土処分確認</vt:lpstr>
      <vt:lpstr>39-1土砂受領書</vt:lpstr>
      <vt:lpstr>39-2土砂搬出及び受領証明書</vt:lpstr>
      <vt:lpstr>40再資源化等報告</vt:lpstr>
      <vt:lpstr>41公共事業失業者吸収証明願い</vt:lpstr>
      <vt:lpstr>42電子媒体納品書</vt:lpstr>
      <vt:lpstr>43建設業退職金共済証紙配付状況報告書</vt:lpstr>
      <vt:lpstr>'10ポンプ車'!Print_Area</vt:lpstr>
      <vt:lpstr>'11実施状況確認表'!Print_Area</vt:lpstr>
      <vt:lpstr>'12不履行協議書'!Print_Area</vt:lpstr>
      <vt:lpstr>'13-1材料承認'!Print_Area</vt:lpstr>
      <vt:lpstr>'13-2材料一覧表'!Print_Area</vt:lpstr>
      <vt:lpstr>'14認定リサイクル製品不使用理由書'!Print_Area</vt:lpstr>
      <vt:lpstr>'15県産材不使用'!Print_Area</vt:lpstr>
      <vt:lpstr>'16-1施工体制台帳（様式１）'!Print_Area</vt:lpstr>
      <vt:lpstr>'16-2選定理由'!Print_Area</vt:lpstr>
      <vt:lpstr>'16-３作業員名簿'!Print_Area</vt:lpstr>
      <vt:lpstr>'17再下請通知書（様式２）'!Print_Area</vt:lpstr>
      <vt:lpstr>'18施工体系図（様式３）'!Print_Area</vt:lpstr>
      <vt:lpstr>'19廃棄物処理計画'!Print_Area</vt:lpstr>
      <vt:lpstr>'１主任技術者（現場代理人）兼務申請書'!Print_Area</vt:lpstr>
      <vt:lpstr>'20発生土処分計画'!Print_Area</vt:lpstr>
      <vt:lpstr>'21確認結果票'!Print_Area</vt:lpstr>
      <vt:lpstr>'22特記仕様書等の確認事項'!Print_Area</vt:lpstr>
      <vt:lpstr>'23快適トイレチェックシート'!Print_Area</vt:lpstr>
      <vt:lpstr>'24公共事業施行通知'!Print_Area</vt:lpstr>
      <vt:lpstr>'25安全訓練_計画'!Print_Area</vt:lpstr>
      <vt:lpstr>'26事前協議（農）'!Print_Area</vt:lpstr>
      <vt:lpstr>'26事前協議（林）'!Print_Area</vt:lpstr>
      <vt:lpstr>'27交通安全計画'!Print_Area</vt:lpstr>
      <vt:lpstr>'28打合書'!Print_Area</vt:lpstr>
      <vt:lpstr>'29安全訓練_報告'!Print_Area</vt:lpstr>
      <vt:lpstr>'２非専任技術者等の配置申請書'!Print_Area</vt:lpstr>
      <vt:lpstr>'30事故報告'!Print_Area</vt:lpstr>
      <vt:lpstr>'31履行報告'!Print_Area</vt:lpstr>
      <vt:lpstr>'32統括安全衛生義務者'!Print_Area</vt:lpstr>
      <vt:lpstr>'33-1休日取得計画・実績表（現場閉所・農）'!Print_Area</vt:lpstr>
      <vt:lpstr>'33-２休日取得計画・実績表（交替制・農）'!Print_Area</vt:lpstr>
      <vt:lpstr>'33-３休日取得計画・実績表（現場閉所・林）'!Print_Area</vt:lpstr>
      <vt:lpstr>'33-４休日取得計画・実績表（交替制・林）'!Print_Area</vt:lpstr>
      <vt:lpstr>'34現場発生品'!Print_Area</vt:lpstr>
      <vt:lpstr>'35下請契約解除報告'!Print_Area</vt:lpstr>
      <vt:lpstr>'36期間延長申請'!Print_Area</vt:lpstr>
      <vt:lpstr>'37しゅん工届'!Print_Area</vt:lpstr>
      <vt:lpstr>'38発生土処分確認'!Print_Area</vt:lpstr>
      <vt:lpstr>'39-1土砂受領書'!Print_Area</vt:lpstr>
      <vt:lpstr>'39-2土砂搬出及び受領証明書'!Print_Area</vt:lpstr>
      <vt:lpstr>'３特例監理技術者の配置申請書'!Print_Area</vt:lpstr>
      <vt:lpstr>'40再資源化等報告'!Print_Area</vt:lpstr>
      <vt:lpstr>'41公共事業失業者吸収証明願い'!Print_Area</vt:lpstr>
      <vt:lpstr>'42電子媒体納品書'!Print_Area</vt:lpstr>
      <vt:lpstr>'43建設業退職金共済証紙配付状況報告書'!Print_Area</vt:lpstr>
      <vt:lpstr>'４着工届'!Print_Area</vt:lpstr>
      <vt:lpstr>'5-1現･主通知書'!Print_Area</vt:lpstr>
      <vt:lpstr>'5-2経歴書'!Print_Area</vt:lpstr>
      <vt:lpstr>'6工程表'!Print_Area</vt:lpstr>
      <vt:lpstr>'7請負代金内訳書'!Print_Area</vt:lpstr>
      <vt:lpstr>'8建退共'!Print_Area</vt:lpstr>
      <vt:lpstr>'9段階確認'!Print_Area</vt:lpstr>
      <vt:lpstr>'9段階確認 (林務関係)'!Print_Area</vt:lpstr>
      <vt:lpstr>入力シート!Print_Area</vt:lpstr>
      <vt:lpstr>表紙!Print_Area</vt:lpstr>
      <vt:lpstr>'13-2材料一覧表'!Print_Titles</vt:lpstr>
      <vt:lpstr>'25安全訓練_計画'!Print_Titles</vt:lpstr>
      <vt:lpstr>'33-1休日取得計画・実績表（現場閉所・農）'!Print_Titles</vt:lpstr>
      <vt:lpstr>'33-２休日取得計画・実績表（交替制・農）'!Print_Titles</vt:lpstr>
      <vt:lpstr>'33-３休日取得計画・実績表（現場閉所・林）'!Print_Titles</vt:lpstr>
      <vt:lpstr>'33-４休日取得計画・実績表（交替制・林）'!Print_Titles</vt:lpstr>
      <vt:lpstr>'9段階確認'!Print_Titles</vt:lpstr>
      <vt:lpstr>'9段階確認 (林務関係)'!Print_Titles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dc:creator>
  <cp:lastModifiedBy>福岡県</cp:lastModifiedBy>
  <cp:lastPrinted>2025-09-26T07:07:40Z</cp:lastPrinted>
  <dcterms:created xsi:type="dcterms:W3CDTF">1997-01-08T22:48:59Z</dcterms:created>
  <dcterms:modified xsi:type="dcterms:W3CDTF">2025-09-29T08:27:38Z</dcterms:modified>
</cp:coreProperties>
</file>