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古賀市" sheetId="1" r:id="rId1"/>
  </sheets>
  <definedNames>
    <definedName name="_xlnm.Print_Area" localSheetId="0">'古賀市'!$A$1:$M$49</definedName>
  </definedNames>
  <calcPr fullCalcOnLoad="1"/>
</workbook>
</file>

<file path=xl/sharedStrings.xml><?xml version="1.0" encoding="utf-8"?>
<sst xmlns="http://schemas.openxmlformats.org/spreadsheetml/2006/main" count="93" uniqueCount="77">
  <si>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</si>
  <si>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</si>
  <si>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</si>
  <si>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</si>
  <si>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</si>
  <si>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</si>
  <si>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</si>
  <si>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</si>
  <si>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</si>
  <si>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</si>
  <si>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</si>
  <si>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</si>
  <si>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</si>
  <si>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</si>
  <si>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</si>
  <si>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</si>
  <si>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t>法適用企業</t>
  </si>
  <si>
    <t>他会計からの繰入金</t>
  </si>
  <si>
    <t>財政状況等一覧表（平成17年度）</t>
  </si>
  <si>
    <t>福岡県古賀市</t>
  </si>
  <si>
    <t>住宅新築資金等貸付事業特別会計</t>
  </si>
  <si>
    <t>都市計画公園用地取得事業特別会計</t>
  </si>
  <si>
    <t>公共下水道事業特別会計</t>
  </si>
  <si>
    <t>農業集落排水事業特別会計</t>
  </si>
  <si>
    <t>国民健康保険特別会計</t>
  </si>
  <si>
    <t>老人保健特別会計</t>
  </si>
  <si>
    <t>介護保険特別会計</t>
  </si>
  <si>
    <t>玄海環境組合</t>
  </si>
  <si>
    <t>当該団体の負担割合</t>
  </si>
  <si>
    <t>経常損益
（千円）</t>
  </si>
  <si>
    <t>当該団体からの貸付金
（千円）</t>
  </si>
  <si>
    <t>古賀高等学校組合</t>
  </si>
  <si>
    <t>福岡県市町村消防団員等公務災害補償組合</t>
  </si>
  <si>
    <t>糟屋郡自治会館組合</t>
  </si>
  <si>
    <t>北筑衛生施設組合</t>
  </si>
  <si>
    <t>粕屋北部消防組合</t>
  </si>
  <si>
    <t>福岡県自治振興組合</t>
  </si>
  <si>
    <t>福岡地区水道企業団</t>
  </si>
  <si>
    <t>-</t>
  </si>
  <si>
    <t>水道事業会計</t>
  </si>
  <si>
    <t>-</t>
  </si>
  <si>
    <t>古賀市土地開発公社</t>
  </si>
  <si>
    <t>福岡県市町村職員退職手当組合(一般会計)</t>
  </si>
  <si>
    <t>福岡都市圏競艇等事業組合(事業会計)</t>
  </si>
  <si>
    <t>不良債務
（実質収支）</t>
  </si>
  <si>
    <t>純損益
（形式収支）</t>
  </si>
  <si>
    <t>実質収支
(不良債務)</t>
  </si>
  <si>
    <t>法適用</t>
  </si>
  <si>
    <t>歳入
(総収益)</t>
  </si>
  <si>
    <t>歳出
(総費用)</t>
  </si>
  <si>
    <t>形式収支
(純損益)</t>
  </si>
  <si>
    <t>総費用
（歳出）</t>
  </si>
  <si>
    <t>総収益
（歳入）</t>
  </si>
  <si>
    <t>当該団体からの
出資金（千円）</t>
  </si>
  <si>
    <t>当該団体からの
補助金（千円）</t>
  </si>
  <si>
    <t>資本又は正味財産（千円）</t>
  </si>
  <si>
    <t>-</t>
  </si>
  <si>
    <t>○</t>
  </si>
  <si>
    <t>-</t>
  </si>
  <si>
    <t>-</t>
  </si>
  <si>
    <t>（百万円）</t>
  </si>
  <si>
    <t>1.一般会計及び特別会計の財政状況（主として普通会計に係るもの）</t>
  </si>
  <si>
    <t>2.1以外の特別会計の財政状況（公営事業会計に係るもの）</t>
  </si>
  <si>
    <t>3.関係する一部事務組合等の財政状況</t>
  </si>
  <si>
    <t>4.第三セクター等の経営状況及び地方公共団体の財政的支援の状況</t>
  </si>
  <si>
    <t>5.財政指数</t>
  </si>
  <si>
    <t>○</t>
  </si>
  <si>
    <t>基金繰入580</t>
  </si>
  <si>
    <t>(注)1.法適用企業とは、地方公営企業法を適用している公営企業である。</t>
  </si>
  <si>
    <t xml:space="preserve">     2.不良債務が～百万円となるときは、「▲～」と表記している。</t>
  </si>
  <si>
    <t>福岡都市圏広域行政事業組合(一般会計)</t>
  </si>
  <si>
    <t>繰出金60</t>
  </si>
  <si>
    <t>福岡県市町村災害共済基金組合(一般会計)</t>
  </si>
  <si>
    <t>　　〃　　(基金特別会計)</t>
  </si>
  <si>
    <t>　　〃　　(普通会計)</t>
  </si>
  <si>
    <t>　　〃　　(流域連携事業特別会計)</t>
  </si>
  <si>
    <t>　　〃　　(福岡県公営競技収益金均てん化基金特別会計)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</si>
</sst>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.00_ "/>
    <numFmt numFmtId="179" formatCode="#,##0;&quot;▲ &quot;#,##0"/>
    <numFmt numFmtId="180" formatCode="&quot;歳&quot;&quot;入&quot;#,##0;&quot;歳入▲ &quot;#,##0"/>
    <numFmt numFmtId="181" formatCode="&quot;(歳入)&quot;#,##0;&quot;(歳入)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179" fontId="7" fillId="0" borderId="7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shrinkToFit="1"/>
    </xf>
    <xf numFmtId="179" fontId="7" fillId="0" borderId="12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 shrinkToFit="1"/>
    </xf>
    <xf numFmtId="179" fontId="8" fillId="0" borderId="13" xfId="0" applyNumberFormat="1" applyFont="1" applyBorder="1" applyAlignment="1">
      <alignment horizontal="right" vertical="center" shrinkToFit="1"/>
    </xf>
    <xf numFmtId="179" fontId="8" fillId="0" borderId="14" xfId="0" applyNumberFormat="1" applyFont="1" applyBorder="1" applyAlignment="1">
      <alignment horizontal="right" vertical="center" shrinkToFit="1"/>
    </xf>
    <xf numFmtId="179" fontId="7" fillId="0" borderId="15" xfId="0" applyNumberFormat="1" applyFont="1" applyBorder="1" applyAlignment="1" quotePrefix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179" fontId="7" fillId="0" borderId="23" xfId="0" applyNumberFormat="1" applyFont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10" fontId="7" fillId="0" borderId="16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 quotePrefix="1">
      <alignment horizontal="right" vertical="center"/>
    </xf>
    <xf numFmtId="176" fontId="8" fillId="0" borderId="21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 quotePrefix="1">
      <alignment horizontal="right" vertical="center"/>
    </xf>
    <xf numFmtId="176" fontId="6" fillId="2" borderId="28" xfId="0" applyNumberFormat="1" applyFont="1" applyFill="1" applyBorder="1" applyAlignment="1">
      <alignment horizontal="center" vertical="center" wrapText="1"/>
    </xf>
    <xf numFmtId="179" fontId="7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179" fontId="7" fillId="0" borderId="31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left" vertical="center" wrapText="1"/>
    </xf>
    <xf numFmtId="176" fontId="7" fillId="0" borderId="26" xfId="0" applyNumberFormat="1" applyFont="1" applyBorder="1" applyAlignment="1">
      <alignment horizontal="left" vertical="center" wrapText="1"/>
    </xf>
    <xf numFmtId="176" fontId="7" fillId="0" borderId="27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10" fontId="7" fillId="0" borderId="23" xfId="0" applyNumberFormat="1" applyFont="1" applyBorder="1" applyAlignment="1" quotePrefix="1">
      <alignment horizontal="right" vertical="center"/>
    </xf>
    <xf numFmtId="176" fontId="7" fillId="0" borderId="36" xfId="0" applyNumberFormat="1" applyFont="1" applyBorder="1" applyAlignment="1">
      <alignment horizontal="left" vertical="center"/>
    </xf>
    <xf numFmtId="176" fontId="7" fillId="0" borderId="37" xfId="0" applyNumberFormat="1" applyFont="1" applyBorder="1" applyAlignment="1">
      <alignment horizontal="left" vertical="center" wrapText="1"/>
    </xf>
    <xf numFmtId="176" fontId="7" fillId="0" borderId="38" xfId="0" applyNumberFormat="1" applyFont="1" applyBorder="1" applyAlignment="1">
      <alignment horizontal="left" vertical="center" wrapText="1" shrinkToFit="1"/>
    </xf>
    <xf numFmtId="176" fontId="7" fillId="0" borderId="39" xfId="0" applyNumberFormat="1" applyFont="1" applyBorder="1" applyAlignment="1">
      <alignment horizontal="left" vertical="center" wrapText="1" shrinkToFi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right" vertical="center"/>
    </xf>
    <xf numFmtId="179" fontId="7" fillId="0" borderId="40" xfId="0" applyNumberFormat="1" applyFont="1" applyBorder="1" applyAlignment="1">
      <alignment horizontal="right" vertical="center"/>
    </xf>
    <xf numFmtId="0" fontId="7" fillId="2" borderId="41" xfId="0" applyFont="1" applyFill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6" fontId="7" fillId="2" borderId="42" xfId="0" applyNumberFormat="1" applyFont="1" applyFill="1" applyBorder="1" applyAlignment="1">
      <alignment horizontal="center" vertical="center" wrapText="1"/>
    </xf>
    <xf numFmtId="176" fontId="7" fillId="2" borderId="41" xfId="0" applyNumberFormat="1" applyFont="1" applyFill="1" applyBorder="1" applyAlignment="1">
      <alignment horizontal="center" vertical="center" wrapText="1"/>
    </xf>
    <xf numFmtId="179" fontId="7" fillId="0" borderId="43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6" fontId="7" fillId="2" borderId="44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Border="1" applyAlignment="1">
      <alignment horizontal="right" vertical="center"/>
    </xf>
    <xf numFmtId="179" fontId="7" fillId="0" borderId="46" xfId="0" applyNumberFormat="1" applyFont="1" applyBorder="1" applyAlignment="1">
      <alignment horizontal="right" vertical="center"/>
    </xf>
    <xf numFmtId="179" fontId="7" fillId="0" borderId="47" xfId="0" applyNumberFormat="1" applyFont="1" applyBorder="1" applyAlignment="1">
      <alignment horizontal="right" vertical="center"/>
    </xf>
    <xf numFmtId="179" fontId="7" fillId="0" borderId="48" xfId="0" applyNumberFormat="1" applyFont="1" applyBorder="1" applyAlignment="1">
      <alignment horizontal="right" vertical="center"/>
    </xf>
    <xf numFmtId="179" fontId="7" fillId="0" borderId="49" xfId="0" applyNumberFormat="1" applyFont="1" applyBorder="1" applyAlignment="1">
      <alignment horizontal="right" vertical="center"/>
    </xf>
    <xf numFmtId="179" fontId="7" fillId="0" borderId="34" xfId="0" applyNumberFormat="1" applyFont="1" applyBorder="1" applyAlignment="1">
      <alignment horizontal="right" vertical="center"/>
    </xf>
    <xf numFmtId="179" fontId="7" fillId="0" borderId="50" xfId="0" applyNumberFormat="1" applyFont="1" applyBorder="1" applyAlignment="1">
      <alignment horizontal="right" vertical="center"/>
    </xf>
    <xf numFmtId="176" fontId="7" fillId="2" borderId="29" xfId="0" applyNumberFormat="1" applyFont="1" applyFill="1" applyBorder="1" applyAlignment="1">
      <alignment horizontal="right" vertical="center"/>
    </xf>
    <xf numFmtId="176" fontId="7" fillId="2" borderId="51" xfId="0" applyNumberFormat="1" applyFont="1" applyFill="1" applyBorder="1" applyAlignment="1">
      <alignment horizontal="right" vertical="center"/>
    </xf>
    <xf numFmtId="176" fontId="7" fillId="2" borderId="43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9" fontId="7" fillId="0" borderId="52" xfId="0" applyNumberFormat="1" applyFont="1" applyBorder="1" applyAlignment="1">
      <alignment horizontal="right" vertical="center"/>
    </xf>
    <xf numFmtId="179" fontId="7" fillId="0" borderId="53" xfId="0" applyNumberFormat="1" applyFont="1" applyBorder="1" applyAlignment="1">
      <alignment horizontal="right" vertical="center"/>
    </xf>
    <xf numFmtId="179" fontId="7" fillId="0" borderId="54" xfId="0" applyNumberFormat="1" applyFont="1" applyBorder="1" applyAlignment="1">
      <alignment horizontal="right" vertical="center"/>
    </xf>
    <xf numFmtId="179" fontId="7" fillId="0" borderId="55" xfId="0" applyNumberFormat="1" applyFont="1" applyBorder="1" applyAlignment="1">
      <alignment horizontal="right" vertical="center"/>
    </xf>
    <xf numFmtId="179" fontId="7" fillId="0" borderId="56" xfId="0" applyNumberFormat="1" applyFont="1" applyBorder="1" applyAlignment="1">
      <alignment horizontal="right" vertical="center"/>
    </xf>
    <xf numFmtId="179" fontId="7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workbookViewId="0" topLeftCell="A1">
      <selection activeCell="B17" sqref="B17"/>
    </sheetView>
  </sheetViews>
  <sheetFormatPr defaultColWidth="9.00390625" defaultRowHeight="13.5"/>
  <cols>
    <col min="1" max="1" width="25.125" style="1" customWidth="1"/>
    <col min="2" max="2" width="6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1" width="14.625" style="1" customWidth="1"/>
    <col min="12" max="13" width="13.75390625" style="1" customWidth="1"/>
    <col min="14" max="14" width="7.50390625" style="1" bestFit="1" customWidth="1"/>
    <col min="15" max="15" width="11.50390625" style="1" customWidth="1"/>
    <col min="16" max="18" width="11.75390625" style="1" customWidth="1"/>
    <col min="19" max="16384" width="9.00390625" style="1" customWidth="1"/>
  </cols>
  <sheetData>
    <row r="1" spans="1:12" ht="33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1:13" ht="18.75" customHeight="1">
      <c r="K2" s="103" t="s">
        <v>19</v>
      </c>
      <c r="L2" s="103"/>
      <c r="M2" s="3"/>
    </row>
    <row r="3" spans="11:12" ht="21.75" customHeight="1">
      <c r="K3" s="3"/>
      <c r="L3" s="3"/>
    </row>
    <row r="4" spans="1:16" ht="18.75">
      <c r="A4" s="4" t="s">
        <v>61</v>
      </c>
      <c r="B4" s="4"/>
      <c r="L4" s="57" t="s">
        <v>60</v>
      </c>
      <c r="M4"/>
      <c r="N4"/>
      <c r="O4"/>
      <c r="P4"/>
    </row>
    <row r="5" spans="1:16" s="2" customFormat="1" ht="29.25" customHeight="1">
      <c r="A5" s="14"/>
      <c r="B5" s="94" t="s">
        <v>2</v>
      </c>
      <c r="C5" s="95"/>
      <c r="D5" s="95" t="s">
        <v>3</v>
      </c>
      <c r="E5" s="95"/>
      <c r="F5" s="95" t="s">
        <v>4</v>
      </c>
      <c r="G5" s="95"/>
      <c r="H5" s="72" t="s">
        <v>5</v>
      </c>
      <c r="I5" s="73"/>
      <c r="J5" s="16" t="s">
        <v>6</v>
      </c>
      <c r="K5" s="16" t="s">
        <v>17</v>
      </c>
      <c r="L5" s="17" t="s">
        <v>11</v>
      </c>
      <c r="M5" s="8"/>
      <c r="N5"/>
      <c r="O5"/>
      <c r="P5"/>
    </row>
    <row r="6" spans="1:16" ht="30" customHeight="1">
      <c r="A6" s="69" t="s">
        <v>0</v>
      </c>
      <c r="B6" s="96">
        <v>16245</v>
      </c>
      <c r="C6" s="97"/>
      <c r="D6" s="97">
        <v>15839</v>
      </c>
      <c r="E6" s="97"/>
      <c r="F6" s="97">
        <f>B6-D6</f>
        <v>406</v>
      </c>
      <c r="G6" s="97"/>
      <c r="H6" s="86">
        <v>369</v>
      </c>
      <c r="I6" s="87"/>
      <c r="J6" s="18">
        <v>16822</v>
      </c>
      <c r="K6" s="18">
        <v>47</v>
      </c>
      <c r="L6" s="19" t="s">
        <v>67</v>
      </c>
      <c r="M6" s="8"/>
      <c r="N6"/>
      <c r="O6"/>
      <c r="P6"/>
    </row>
    <row r="7" spans="1:16" ht="30" customHeight="1">
      <c r="A7" s="70" t="s">
        <v>20</v>
      </c>
      <c r="B7" s="98">
        <v>77</v>
      </c>
      <c r="C7" s="99"/>
      <c r="D7" s="99">
        <v>44</v>
      </c>
      <c r="E7" s="99"/>
      <c r="F7" s="99">
        <f>B7-D7</f>
        <v>33</v>
      </c>
      <c r="G7" s="99"/>
      <c r="H7" s="88">
        <v>33</v>
      </c>
      <c r="I7" s="89"/>
      <c r="J7" s="20">
        <v>114</v>
      </c>
      <c r="K7" s="20">
        <v>0</v>
      </c>
      <c r="L7" s="21"/>
      <c r="M7" s="8"/>
      <c r="N7"/>
      <c r="O7"/>
      <c r="P7"/>
    </row>
    <row r="8" spans="1:16" ht="30" customHeight="1" thickBot="1">
      <c r="A8" s="71" t="s">
        <v>21</v>
      </c>
      <c r="B8" s="100">
        <v>105</v>
      </c>
      <c r="C8" s="101"/>
      <c r="D8" s="101">
        <v>105</v>
      </c>
      <c r="E8" s="101"/>
      <c r="F8" s="101">
        <f>B8-D8</f>
        <v>0</v>
      </c>
      <c r="G8" s="101"/>
      <c r="H8" s="90">
        <v>0</v>
      </c>
      <c r="I8" s="91"/>
      <c r="J8" s="65">
        <v>199</v>
      </c>
      <c r="K8" s="65">
        <v>105</v>
      </c>
      <c r="L8" s="66"/>
      <c r="M8" s="8"/>
      <c r="N8"/>
      <c r="O8"/>
      <c r="P8"/>
    </row>
    <row r="9" spans="1:16" ht="30" customHeight="1" thickTop="1">
      <c r="A9" s="68" t="s">
        <v>12</v>
      </c>
      <c r="B9" s="107">
        <f>SUM(B6:B8)-83-105</f>
        <v>16239</v>
      </c>
      <c r="C9" s="85"/>
      <c r="D9" s="85">
        <f>SUM(D6:D8)-83-105</f>
        <v>15800</v>
      </c>
      <c r="E9" s="85"/>
      <c r="F9" s="85">
        <f>SUM(F6:F8)</f>
        <v>439</v>
      </c>
      <c r="G9" s="85"/>
      <c r="H9" s="92">
        <v>363</v>
      </c>
      <c r="I9" s="93"/>
      <c r="J9" s="63">
        <f>SUM(J6:J8)</f>
        <v>17135</v>
      </c>
      <c r="K9" s="63">
        <f>SUM(K6:K8)-105</f>
        <v>47</v>
      </c>
      <c r="L9" s="64"/>
      <c r="M9" s="8"/>
      <c r="N9"/>
      <c r="O9"/>
      <c r="P9"/>
    </row>
    <row r="10" spans="12:16" ht="24.75" customHeight="1">
      <c r="L10"/>
      <c r="M10"/>
      <c r="N10"/>
      <c r="O10"/>
      <c r="P10"/>
    </row>
    <row r="11" spans="1:16" ht="18.75">
      <c r="A11" s="4" t="s">
        <v>62</v>
      </c>
      <c r="B11" s="4"/>
      <c r="L11" s="57" t="s">
        <v>60</v>
      </c>
      <c r="M11"/>
      <c r="N11"/>
      <c r="O11"/>
      <c r="P11"/>
    </row>
    <row r="12" spans="1:16" s="2" customFormat="1" ht="29.25" customHeight="1">
      <c r="A12" s="23"/>
      <c r="B12" s="80" t="s">
        <v>52</v>
      </c>
      <c r="C12" s="81"/>
      <c r="D12" s="81" t="s">
        <v>51</v>
      </c>
      <c r="E12" s="84"/>
      <c r="F12" s="72" t="s">
        <v>45</v>
      </c>
      <c r="G12" s="73"/>
      <c r="H12" s="72" t="s">
        <v>44</v>
      </c>
      <c r="I12" s="73"/>
      <c r="J12" s="16" t="s">
        <v>6</v>
      </c>
      <c r="K12" s="16" t="s">
        <v>17</v>
      </c>
      <c r="L12" s="17" t="s">
        <v>11</v>
      </c>
      <c r="N12" s="41" t="s">
        <v>47</v>
      </c>
      <c r="O12"/>
      <c r="P12"/>
    </row>
    <row r="13" spans="1:16" ht="30" customHeight="1">
      <c r="A13" s="60" t="s">
        <v>39</v>
      </c>
      <c r="B13" s="24">
        <f aca="true" t="shared" si="0" ref="B13:B18">IF($N13="","(歳入)","")</f>
      </c>
      <c r="C13" s="25">
        <v>964</v>
      </c>
      <c r="D13" s="26">
        <f aca="true" t="shared" si="1" ref="D13:D18">IF($N13="","(歳出)","")</f>
      </c>
      <c r="E13" s="25">
        <v>987</v>
      </c>
      <c r="F13" s="27">
        <f aca="true" t="shared" si="2" ref="F13:F18">IF($N13="","(形式収支)","")</f>
      </c>
      <c r="G13" s="25">
        <f aca="true" t="shared" si="3" ref="G13:G18">C13-E13</f>
        <v>-23</v>
      </c>
      <c r="H13" s="28">
        <f aca="true" t="shared" si="4" ref="H13:H18">IF($N13="","(実質収支)","")</f>
      </c>
      <c r="I13" s="29" t="s">
        <v>56</v>
      </c>
      <c r="J13" s="30">
        <v>4742</v>
      </c>
      <c r="K13" s="30">
        <v>6</v>
      </c>
      <c r="L13" s="19" t="s">
        <v>16</v>
      </c>
      <c r="N13" s="42" t="s">
        <v>57</v>
      </c>
      <c r="O13"/>
      <c r="P13"/>
    </row>
    <row r="14" spans="1:16" ht="30" customHeight="1">
      <c r="A14" s="61" t="s">
        <v>22</v>
      </c>
      <c r="B14" s="24" t="str">
        <f t="shared" si="0"/>
        <v>(歳入)</v>
      </c>
      <c r="C14" s="31">
        <v>2422</v>
      </c>
      <c r="D14" s="32" t="str">
        <f t="shared" si="1"/>
        <v>(歳出)</v>
      </c>
      <c r="E14" s="31">
        <v>2395</v>
      </c>
      <c r="F14" s="33" t="str">
        <f t="shared" si="2"/>
        <v>(形式収支)</v>
      </c>
      <c r="G14" s="31">
        <f t="shared" si="3"/>
        <v>27</v>
      </c>
      <c r="H14" s="33" t="str">
        <f t="shared" si="4"/>
        <v>(実質収支)</v>
      </c>
      <c r="I14" s="31">
        <v>13</v>
      </c>
      <c r="J14" s="34">
        <v>10837</v>
      </c>
      <c r="K14" s="34">
        <v>376</v>
      </c>
      <c r="L14" s="21"/>
      <c r="N14" s="43"/>
      <c r="O14"/>
      <c r="P14"/>
    </row>
    <row r="15" spans="1:16" ht="30" customHeight="1">
      <c r="A15" s="61" t="s">
        <v>23</v>
      </c>
      <c r="B15" s="24" t="str">
        <f t="shared" si="0"/>
        <v>(歳入)</v>
      </c>
      <c r="C15" s="31">
        <v>556</v>
      </c>
      <c r="D15" s="32" t="str">
        <f t="shared" si="1"/>
        <v>(歳出)</v>
      </c>
      <c r="E15" s="31">
        <v>544</v>
      </c>
      <c r="F15" s="33" t="str">
        <f t="shared" si="2"/>
        <v>(形式収支)</v>
      </c>
      <c r="G15" s="31">
        <f t="shared" si="3"/>
        <v>12</v>
      </c>
      <c r="H15" s="33" t="str">
        <f t="shared" si="4"/>
        <v>(実質収支)</v>
      </c>
      <c r="I15" s="31">
        <v>17</v>
      </c>
      <c r="J15" s="34">
        <v>931</v>
      </c>
      <c r="K15" s="34">
        <v>61</v>
      </c>
      <c r="L15" s="21"/>
      <c r="N15" s="43"/>
      <c r="O15"/>
      <c r="P15"/>
    </row>
    <row r="16" spans="1:16" ht="30" customHeight="1">
      <c r="A16" s="61" t="s">
        <v>24</v>
      </c>
      <c r="B16" s="24" t="str">
        <f t="shared" si="0"/>
        <v>(歳入)</v>
      </c>
      <c r="C16" s="31">
        <v>4360</v>
      </c>
      <c r="D16" s="32" t="str">
        <f t="shared" si="1"/>
        <v>(歳出)</v>
      </c>
      <c r="E16" s="31">
        <v>4258</v>
      </c>
      <c r="F16" s="33" t="str">
        <f t="shared" si="2"/>
        <v>(形式収支)</v>
      </c>
      <c r="G16" s="31">
        <f t="shared" si="3"/>
        <v>102</v>
      </c>
      <c r="H16" s="33" t="str">
        <f t="shared" si="4"/>
        <v>(実質収支)</v>
      </c>
      <c r="I16" s="31">
        <v>102</v>
      </c>
      <c r="J16" s="34">
        <v>0</v>
      </c>
      <c r="K16" s="34">
        <v>354</v>
      </c>
      <c r="L16" s="21"/>
      <c r="N16" s="44"/>
      <c r="O16"/>
      <c r="P16"/>
    </row>
    <row r="17" spans="1:16" ht="30" customHeight="1">
      <c r="A17" s="61" t="s">
        <v>25</v>
      </c>
      <c r="B17" s="24" t="str">
        <f t="shared" si="0"/>
        <v>(歳入)</v>
      </c>
      <c r="C17" s="31">
        <v>4519</v>
      </c>
      <c r="D17" s="32" t="str">
        <f t="shared" si="1"/>
        <v>(歳出)</v>
      </c>
      <c r="E17" s="31">
        <v>4572</v>
      </c>
      <c r="F17" s="33" t="str">
        <f t="shared" si="2"/>
        <v>(形式収支)</v>
      </c>
      <c r="G17" s="31">
        <f t="shared" si="3"/>
        <v>-53</v>
      </c>
      <c r="H17" s="33" t="str">
        <f t="shared" si="4"/>
        <v>(実質収支)</v>
      </c>
      <c r="I17" s="31">
        <v>-53</v>
      </c>
      <c r="J17" s="34">
        <v>0</v>
      </c>
      <c r="K17" s="34">
        <v>350</v>
      </c>
      <c r="L17" s="21"/>
      <c r="N17" s="44"/>
      <c r="O17"/>
      <c r="P17"/>
    </row>
    <row r="18" spans="1:16" ht="30" customHeight="1">
      <c r="A18" s="62" t="s">
        <v>26</v>
      </c>
      <c r="B18" s="35" t="str">
        <f t="shared" si="0"/>
        <v>(歳入)</v>
      </c>
      <c r="C18" s="36">
        <v>2179</v>
      </c>
      <c r="D18" s="37" t="str">
        <f t="shared" si="1"/>
        <v>(歳出)</v>
      </c>
      <c r="E18" s="36">
        <v>2146</v>
      </c>
      <c r="F18" s="38" t="str">
        <f t="shared" si="2"/>
        <v>(形式収支)</v>
      </c>
      <c r="G18" s="36">
        <f t="shared" si="3"/>
        <v>33</v>
      </c>
      <c r="H18" s="38" t="str">
        <f t="shared" si="4"/>
        <v>(実質収支)</v>
      </c>
      <c r="I18" s="36">
        <v>33</v>
      </c>
      <c r="J18" s="39">
        <v>0</v>
      </c>
      <c r="K18" s="39">
        <v>379</v>
      </c>
      <c r="L18" s="40"/>
      <c r="N18" s="45"/>
      <c r="O18"/>
      <c r="P18"/>
    </row>
    <row r="19" spans="1:16" ht="21" customHeight="1">
      <c r="A19" s="56" t="s">
        <v>68</v>
      </c>
      <c r="B19" s="9"/>
      <c r="C19" s="6"/>
      <c r="D19" s="6"/>
      <c r="E19" s="6"/>
      <c r="F19" s="6"/>
      <c r="G19" s="6"/>
      <c r="H19" s="6"/>
      <c r="I19" s="6"/>
      <c r="J19" s="6"/>
      <c r="K19" s="6"/>
      <c r="L19" s="7"/>
      <c r="M19" s="8"/>
      <c r="N19"/>
      <c r="O19"/>
      <c r="P19"/>
    </row>
    <row r="20" spans="1:16" ht="21" customHeight="1">
      <c r="A20" s="56" t="s">
        <v>69</v>
      </c>
      <c r="B20" s="9"/>
      <c r="C20" s="6"/>
      <c r="D20" s="6"/>
      <c r="E20" s="6"/>
      <c r="F20" s="6"/>
      <c r="G20" s="6"/>
      <c r="H20" s="6"/>
      <c r="I20" s="6"/>
      <c r="J20" s="6"/>
      <c r="K20" s="6"/>
      <c r="L20" s="7"/>
      <c r="M20" s="8"/>
      <c r="N20"/>
      <c r="O20"/>
      <c r="P20"/>
    </row>
    <row r="21" spans="1:16" ht="22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/>
      <c r="M21"/>
      <c r="N21"/>
      <c r="O21"/>
      <c r="P21"/>
    </row>
    <row r="22" spans="1:16" ht="18.75">
      <c r="A22" s="4" t="s">
        <v>63</v>
      </c>
      <c r="B22" s="4"/>
      <c r="L22" s="57" t="s">
        <v>60</v>
      </c>
      <c r="M22"/>
      <c r="N22"/>
      <c r="O22"/>
      <c r="P22"/>
    </row>
    <row r="23" spans="1:16" s="2" customFormat="1" ht="29.25" customHeight="1">
      <c r="A23" s="23"/>
      <c r="B23" s="80" t="s">
        <v>48</v>
      </c>
      <c r="C23" s="81"/>
      <c r="D23" s="81" t="s">
        <v>49</v>
      </c>
      <c r="E23" s="84"/>
      <c r="F23" s="72" t="s">
        <v>50</v>
      </c>
      <c r="G23" s="73"/>
      <c r="H23" s="72" t="s">
        <v>46</v>
      </c>
      <c r="I23" s="73"/>
      <c r="J23" s="16" t="s">
        <v>6</v>
      </c>
      <c r="K23" s="16" t="s">
        <v>28</v>
      </c>
      <c r="L23" s="17" t="s">
        <v>11</v>
      </c>
      <c r="M23" s="8"/>
      <c r="N23" s="41" t="s">
        <v>47</v>
      </c>
      <c r="O23"/>
      <c r="P23"/>
    </row>
    <row r="24" spans="1:16" ht="30" customHeight="1">
      <c r="A24" s="60" t="s">
        <v>27</v>
      </c>
      <c r="B24" s="24">
        <f>IF($N24="○","(総収益)","")</f>
      </c>
      <c r="C24" s="25">
        <v>3681</v>
      </c>
      <c r="D24" s="24">
        <f>IF($N24="○","(総費用)","")</f>
      </c>
      <c r="E24" s="25">
        <v>3458</v>
      </c>
      <c r="F24" s="24">
        <f>IF($N24="○","(純損益)","")</f>
      </c>
      <c r="G24" s="25">
        <f aca="true" t="shared" si="5" ref="G24:G33">C24-E24</f>
        <v>223</v>
      </c>
      <c r="H24" s="24">
        <f>IF($N24="○","(不良債務)","")</f>
      </c>
      <c r="I24" s="46">
        <v>201</v>
      </c>
      <c r="J24" s="30">
        <v>22237</v>
      </c>
      <c r="K24" s="47">
        <v>0.2133</v>
      </c>
      <c r="L24" s="19"/>
      <c r="M24" s="8"/>
      <c r="N24" s="42"/>
      <c r="O24"/>
      <c r="P24"/>
    </row>
    <row r="25" spans="1:16" ht="30" customHeight="1">
      <c r="A25" s="61" t="s">
        <v>31</v>
      </c>
      <c r="B25" s="24">
        <f aca="true" t="shared" si="6" ref="B25:B39">IF($N25="○","(総収益)","")</f>
      </c>
      <c r="C25" s="31">
        <v>565</v>
      </c>
      <c r="D25" s="24">
        <f aca="true" t="shared" si="7" ref="D25:D39">IF($N25="○","(総費用)","")</f>
      </c>
      <c r="E25" s="31">
        <v>549</v>
      </c>
      <c r="F25" s="24">
        <f aca="true" t="shared" si="8" ref="F25:F39">IF($N25="○","(純損益)","")</f>
      </c>
      <c r="G25" s="31">
        <f t="shared" si="5"/>
        <v>16</v>
      </c>
      <c r="H25" s="24">
        <f aca="true" t="shared" si="9" ref="H25:H39">IF($N25="○","(不良債務)","")</f>
      </c>
      <c r="I25" s="31">
        <v>16</v>
      </c>
      <c r="J25" s="34">
        <v>198</v>
      </c>
      <c r="K25" s="48">
        <f>11714000/30607000</f>
        <v>0.38272290652465124</v>
      </c>
      <c r="L25" s="21"/>
      <c r="M25" s="8"/>
      <c r="N25" s="44"/>
      <c r="O25"/>
      <c r="P25"/>
    </row>
    <row r="26" spans="1:16" ht="30" customHeight="1">
      <c r="A26" s="61" t="s">
        <v>32</v>
      </c>
      <c r="B26" s="24">
        <f t="shared" si="6"/>
      </c>
      <c r="C26" s="31">
        <v>108</v>
      </c>
      <c r="D26" s="24">
        <f t="shared" si="7"/>
      </c>
      <c r="E26" s="31">
        <v>103</v>
      </c>
      <c r="F26" s="24">
        <f t="shared" si="8"/>
      </c>
      <c r="G26" s="31">
        <f t="shared" si="5"/>
        <v>5</v>
      </c>
      <c r="H26" s="24">
        <f t="shared" si="9"/>
      </c>
      <c r="I26" s="31">
        <v>5</v>
      </c>
      <c r="J26" s="34">
        <v>0</v>
      </c>
      <c r="K26" s="48">
        <f>958065/46731504</f>
        <v>0.020501480114999082</v>
      </c>
      <c r="L26" s="21"/>
      <c r="M26" s="8"/>
      <c r="N26" s="44"/>
      <c r="O26"/>
      <c r="P26"/>
    </row>
    <row r="27" spans="1:16" ht="30" customHeight="1">
      <c r="A27" s="61" t="s">
        <v>42</v>
      </c>
      <c r="B27" s="24">
        <f t="shared" si="6"/>
      </c>
      <c r="C27" s="31">
        <v>13376</v>
      </c>
      <c r="D27" s="24">
        <f t="shared" si="7"/>
      </c>
      <c r="E27" s="31">
        <v>11965</v>
      </c>
      <c r="F27" s="24">
        <f t="shared" si="8"/>
      </c>
      <c r="G27" s="31">
        <f t="shared" si="5"/>
        <v>1411</v>
      </c>
      <c r="H27" s="24">
        <f t="shared" si="9"/>
      </c>
      <c r="I27" s="31">
        <v>1411</v>
      </c>
      <c r="J27" s="34">
        <v>0</v>
      </c>
      <c r="K27" s="48">
        <v>0.0307</v>
      </c>
      <c r="L27" s="21"/>
      <c r="M27" s="8"/>
      <c r="N27" s="44"/>
      <c r="O27"/>
      <c r="P27"/>
    </row>
    <row r="28" spans="1:16" ht="30" customHeight="1">
      <c r="A28" s="61" t="s">
        <v>73</v>
      </c>
      <c r="B28" s="24">
        <f t="shared" si="6"/>
      </c>
      <c r="C28" s="31">
        <v>337</v>
      </c>
      <c r="D28" s="24">
        <f t="shared" si="7"/>
      </c>
      <c r="E28" s="31">
        <v>337</v>
      </c>
      <c r="F28" s="24">
        <f t="shared" si="8"/>
      </c>
      <c r="G28" s="31">
        <f t="shared" si="5"/>
        <v>0</v>
      </c>
      <c r="H28" s="24">
        <f t="shared" si="9"/>
      </c>
      <c r="I28" s="31">
        <v>0</v>
      </c>
      <c r="J28" s="34">
        <v>0</v>
      </c>
      <c r="K28" s="49" t="s">
        <v>58</v>
      </c>
      <c r="L28" s="21"/>
      <c r="M28" s="8"/>
      <c r="N28" s="44"/>
      <c r="O28"/>
      <c r="P28"/>
    </row>
    <row r="29" spans="1:16" ht="30" customHeight="1">
      <c r="A29" s="61" t="s">
        <v>33</v>
      </c>
      <c r="B29" s="24">
        <f t="shared" si="6"/>
      </c>
      <c r="C29" s="31">
        <v>32</v>
      </c>
      <c r="D29" s="24">
        <f t="shared" si="7"/>
      </c>
      <c r="E29" s="31">
        <v>28</v>
      </c>
      <c r="F29" s="24">
        <f t="shared" si="8"/>
      </c>
      <c r="G29" s="31">
        <f t="shared" si="5"/>
        <v>4</v>
      </c>
      <c r="H29" s="24">
        <f t="shared" si="9"/>
      </c>
      <c r="I29" s="31">
        <v>4</v>
      </c>
      <c r="J29" s="34">
        <v>0</v>
      </c>
      <c r="K29" s="48">
        <f>2253069/3323801</f>
        <v>0.6778591738795433</v>
      </c>
      <c r="L29" s="21"/>
      <c r="M29" s="8"/>
      <c r="N29" s="44"/>
      <c r="O29"/>
      <c r="P29"/>
    </row>
    <row r="30" spans="1:16" ht="30" customHeight="1">
      <c r="A30" s="61" t="s">
        <v>34</v>
      </c>
      <c r="B30" s="24">
        <f t="shared" si="6"/>
      </c>
      <c r="C30" s="31">
        <v>427</v>
      </c>
      <c r="D30" s="24">
        <f t="shared" si="7"/>
      </c>
      <c r="E30" s="31">
        <v>408</v>
      </c>
      <c r="F30" s="24">
        <f t="shared" si="8"/>
      </c>
      <c r="G30" s="31">
        <f t="shared" si="5"/>
        <v>19</v>
      </c>
      <c r="H30" s="24">
        <f t="shared" si="9"/>
      </c>
      <c r="I30" s="31">
        <v>19</v>
      </c>
      <c r="J30" s="34">
        <v>58</v>
      </c>
      <c r="K30" s="48">
        <f>1050000/10000000</f>
        <v>0.105</v>
      </c>
      <c r="L30" s="21"/>
      <c r="M30" s="8"/>
      <c r="N30" s="44"/>
      <c r="O30"/>
      <c r="P30"/>
    </row>
    <row r="31" spans="1:16" ht="30" customHeight="1">
      <c r="A31" s="61" t="s">
        <v>72</v>
      </c>
      <c r="B31" s="24">
        <f t="shared" si="6"/>
      </c>
      <c r="C31" s="31">
        <v>2945</v>
      </c>
      <c r="D31" s="24">
        <f t="shared" si="7"/>
      </c>
      <c r="E31" s="31">
        <v>2945</v>
      </c>
      <c r="F31" s="24">
        <f t="shared" si="8"/>
      </c>
      <c r="G31" s="31">
        <f t="shared" si="5"/>
        <v>0</v>
      </c>
      <c r="H31" s="24">
        <f t="shared" si="9"/>
      </c>
      <c r="I31" s="31">
        <v>0</v>
      </c>
      <c r="J31" s="34">
        <v>0</v>
      </c>
      <c r="K31" s="48" t="s">
        <v>40</v>
      </c>
      <c r="L31" s="21"/>
      <c r="M31" s="8"/>
      <c r="N31" s="44"/>
      <c r="O31"/>
      <c r="P31"/>
    </row>
    <row r="32" spans="1:16" ht="30" customHeight="1">
      <c r="A32" s="61" t="s">
        <v>76</v>
      </c>
      <c r="B32" s="24">
        <f t="shared" si="6"/>
      </c>
      <c r="C32" s="31">
        <v>32</v>
      </c>
      <c r="D32" s="24">
        <f t="shared" si="7"/>
      </c>
      <c r="E32" s="31">
        <v>32</v>
      </c>
      <c r="F32" s="24">
        <f t="shared" si="8"/>
      </c>
      <c r="G32" s="31">
        <f>C32-E32</f>
        <v>0</v>
      </c>
      <c r="H32" s="24">
        <f t="shared" si="9"/>
      </c>
      <c r="I32" s="31">
        <v>0</v>
      </c>
      <c r="J32" s="34">
        <v>0</v>
      </c>
      <c r="K32" s="48" t="s">
        <v>40</v>
      </c>
      <c r="L32" s="21"/>
      <c r="M32" s="8"/>
      <c r="N32" s="44"/>
      <c r="O32"/>
      <c r="P32"/>
    </row>
    <row r="33" spans="1:16" ht="30" customHeight="1">
      <c r="A33" s="61" t="s">
        <v>35</v>
      </c>
      <c r="B33" s="24">
        <f t="shared" si="6"/>
      </c>
      <c r="C33" s="31">
        <v>949</v>
      </c>
      <c r="D33" s="24">
        <f t="shared" si="7"/>
      </c>
      <c r="E33" s="31">
        <v>912</v>
      </c>
      <c r="F33" s="24">
        <f t="shared" si="8"/>
      </c>
      <c r="G33" s="31">
        <f t="shared" si="5"/>
        <v>37</v>
      </c>
      <c r="H33" s="24">
        <f t="shared" si="9"/>
      </c>
      <c r="I33" s="31">
        <v>37</v>
      </c>
      <c r="J33" s="34">
        <v>169</v>
      </c>
      <c r="K33" s="48">
        <v>0.6569</v>
      </c>
      <c r="L33" s="21"/>
      <c r="M33" s="8"/>
      <c r="N33" s="44"/>
      <c r="O33"/>
      <c r="P33"/>
    </row>
    <row r="34" spans="1:16" ht="30" customHeight="1">
      <c r="A34" s="61" t="s">
        <v>36</v>
      </c>
      <c r="B34" s="24">
        <f t="shared" si="6"/>
      </c>
      <c r="C34" s="31">
        <v>175</v>
      </c>
      <c r="D34" s="24">
        <f t="shared" si="7"/>
      </c>
      <c r="E34" s="31">
        <v>174</v>
      </c>
      <c r="F34" s="24">
        <f t="shared" si="8"/>
      </c>
      <c r="G34" s="31">
        <f>C34-E34</f>
        <v>1</v>
      </c>
      <c r="H34" s="24">
        <f t="shared" si="9"/>
      </c>
      <c r="I34" s="31">
        <v>1</v>
      </c>
      <c r="J34" s="34">
        <v>0</v>
      </c>
      <c r="K34" s="49">
        <v>0.0294</v>
      </c>
      <c r="L34" s="21"/>
      <c r="M34" s="8"/>
      <c r="N34" s="44"/>
      <c r="O34"/>
      <c r="P34"/>
    </row>
    <row r="35" spans="1:16" ht="30" customHeight="1">
      <c r="A35" s="60" t="s">
        <v>43</v>
      </c>
      <c r="B35" s="24" t="str">
        <f t="shared" si="6"/>
        <v>(総収益)</v>
      </c>
      <c r="C35" s="25">
        <v>3897</v>
      </c>
      <c r="D35" s="24" t="str">
        <f t="shared" si="7"/>
        <v>(総費用)</v>
      </c>
      <c r="E35" s="25">
        <v>3897</v>
      </c>
      <c r="F35" s="24" t="str">
        <f t="shared" si="8"/>
        <v>(純損益)</v>
      </c>
      <c r="G35" s="25">
        <f>C35-E35</f>
        <v>0</v>
      </c>
      <c r="H35" s="24" t="str">
        <f t="shared" si="9"/>
        <v>(不良債務)</v>
      </c>
      <c r="I35" s="25">
        <v>0</v>
      </c>
      <c r="J35" s="30">
        <v>0</v>
      </c>
      <c r="K35" s="47" t="s">
        <v>40</v>
      </c>
      <c r="L35" s="19"/>
      <c r="M35" s="8"/>
      <c r="N35" s="44" t="s">
        <v>57</v>
      </c>
      <c r="O35"/>
      <c r="P35"/>
    </row>
    <row r="36" spans="1:16" ht="30" customHeight="1">
      <c r="A36" s="61" t="s">
        <v>74</v>
      </c>
      <c r="B36" s="24">
        <f t="shared" si="6"/>
      </c>
      <c r="C36" s="31">
        <v>117</v>
      </c>
      <c r="D36" s="24">
        <f t="shared" si="7"/>
      </c>
      <c r="E36" s="31">
        <v>117</v>
      </c>
      <c r="F36" s="24">
        <f t="shared" si="8"/>
      </c>
      <c r="G36" s="31">
        <f>C36-E36</f>
        <v>0</v>
      </c>
      <c r="H36" s="24">
        <f t="shared" si="9"/>
      </c>
      <c r="I36" s="31">
        <v>0</v>
      </c>
      <c r="J36" s="34">
        <v>0</v>
      </c>
      <c r="K36" s="48" t="s">
        <v>40</v>
      </c>
      <c r="L36" s="21"/>
      <c r="M36" s="8"/>
      <c r="N36" s="44"/>
      <c r="O36"/>
      <c r="P36"/>
    </row>
    <row r="37" spans="1:16" ht="30" customHeight="1">
      <c r="A37" s="61" t="s">
        <v>70</v>
      </c>
      <c r="B37" s="24">
        <f t="shared" si="6"/>
      </c>
      <c r="C37" s="31">
        <v>52</v>
      </c>
      <c r="D37" s="24">
        <f t="shared" si="7"/>
      </c>
      <c r="E37" s="31">
        <v>47</v>
      </c>
      <c r="F37" s="24">
        <f t="shared" si="8"/>
      </c>
      <c r="G37" s="31">
        <v>6</v>
      </c>
      <c r="H37" s="24">
        <f t="shared" si="9"/>
      </c>
      <c r="I37" s="31">
        <v>6</v>
      </c>
      <c r="J37" s="34">
        <v>0</v>
      </c>
      <c r="K37" s="48" t="s">
        <v>40</v>
      </c>
      <c r="L37" s="21"/>
      <c r="M37" s="8"/>
      <c r="N37" s="44"/>
      <c r="O37"/>
      <c r="P37"/>
    </row>
    <row r="38" spans="1:16" ht="30" customHeight="1">
      <c r="A38" s="61" t="s">
        <v>75</v>
      </c>
      <c r="B38" s="24">
        <f t="shared" si="6"/>
      </c>
      <c r="C38" s="58">
        <v>60</v>
      </c>
      <c r="D38" s="24">
        <f t="shared" si="7"/>
      </c>
      <c r="E38" s="58">
        <v>60</v>
      </c>
      <c r="F38" s="24">
        <f t="shared" si="8"/>
      </c>
      <c r="G38" s="31">
        <v>0</v>
      </c>
      <c r="H38" s="24">
        <f t="shared" si="9"/>
      </c>
      <c r="I38" s="31">
        <v>0</v>
      </c>
      <c r="J38" s="34">
        <v>0</v>
      </c>
      <c r="K38" s="48" t="s">
        <v>40</v>
      </c>
      <c r="L38" s="22"/>
      <c r="M38" s="8"/>
      <c r="N38" s="59"/>
      <c r="O38"/>
      <c r="P38"/>
    </row>
    <row r="39" spans="1:16" ht="30" customHeight="1">
      <c r="A39" s="62" t="s">
        <v>37</v>
      </c>
      <c r="B39" s="35" t="str">
        <f t="shared" si="6"/>
        <v>(総収益)</v>
      </c>
      <c r="C39" s="36">
        <v>11053</v>
      </c>
      <c r="D39" s="50" t="str">
        <f t="shared" si="7"/>
        <v>(総費用)</v>
      </c>
      <c r="E39" s="36">
        <v>10993</v>
      </c>
      <c r="F39" s="50" t="str">
        <f t="shared" si="8"/>
        <v>(純損益)</v>
      </c>
      <c r="G39" s="36">
        <f>C39-E39</f>
        <v>60</v>
      </c>
      <c r="H39" s="50" t="str">
        <f t="shared" si="9"/>
        <v>(不良債務)</v>
      </c>
      <c r="I39" s="51" t="s">
        <v>59</v>
      </c>
      <c r="J39" s="39">
        <v>67113</v>
      </c>
      <c r="K39" s="67" t="s">
        <v>38</v>
      </c>
      <c r="L39" s="40" t="s">
        <v>71</v>
      </c>
      <c r="M39" s="8"/>
      <c r="N39" s="45" t="s">
        <v>66</v>
      </c>
      <c r="O39"/>
      <c r="P39"/>
    </row>
    <row r="40" spans="1:16" ht="37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/>
      <c r="M40"/>
      <c r="N40"/>
      <c r="O40"/>
      <c r="P40"/>
    </row>
    <row r="41" spans="1:16" ht="18.75">
      <c r="A41" s="4" t="s">
        <v>64</v>
      </c>
      <c r="B41" s="4"/>
      <c r="M41" s="57" t="s">
        <v>60</v>
      </c>
      <c r="N41"/>
      <c r="O41"/>
      <c r="P41"/>
    </row>
    <row r="42" spans="1:16" s="2" customFormat="1" ht="48.75" customHeight="1">
      <c r="A42" s="52"/>
      <c r="B42" s="80" t="s">
        <v>29</v>
      </c>
      <c r="C42" s="81"/>
      <c r="D42" s="81" t="s">
        <v>55</v>
      </c>
      <c r="E42" s="84"/>
      <c r="F42" s="72" t="s">
        <v>53</v>
      </c>
      <c r="G42" s="73"/>
      <c r="H42" s="72" t="s">
        <v>54</v>
      </c>
      <c r="I42" s="73"/>
      <c r="J42" s="16" t="s">
        <v>30</v>
      </c>
      <c r="K42" s="15" t="s">
        <v>1</v>
      </c>
      <c r="L42" s="16" t="s">
        <v>13</v>
      </c>
      <c r="M42" s="17" t="s">
        <v>11</v>
      </c>
      <c r="N42" s="8"/>
      <c r="O42"/>
      <c r="P42"/>
    </row>
    <row r="43" spans="1:16" ht="30" customHeight="1">
      <c r="A43" s="68" t="s">
        <v>41</v>
      </c>
      <c r="B43" s="82">
        <v>8768</v>
      </c>
      <c r="C43" s="83"/>
      <c r="D43" s="83">
        <v>271286</v>
      </c>
      <c r="E43" s="83"/>
      <c r="F43" s="74">
        <v>6000</v>
      </c>
      <c r="G43" s="75"/>
      <c r="H43" s="74">
        <v>0</v>
      </c>
      <c r="I43" s="75"/>
      <c r="J43" s="53">
        <v>0</v>
      </c>
      <c r="K43" s="53">
        <v>559</v>
      </c>
      <c r="L43" s="53">
        <v>0</v>
      </c>
      <c r="M43" s="54"/>
      <c r="N43" s="8"/>
      <c r="O43"/>
      <c r="P43"/>
    </row>
    <row r="44" spans="1:16" ht="21" customHeight="1">
      <c r="A44" s="55" t="s">
        <v>14</v>
      </c>
      <c r="B44" s="10"/>
      <c r="M44"/>
      <c r="N44"/>
      <c r="O44"/>
      <c r="P44"/>
    </row>
    <row r="45" ht="26.25" customHeight="1"/>
    <row r="46" spans="1:16" ht="18.75">
      <c r="A46" s="5" t="s">
        <v>65</v>
      </c>
      <c r="B46" s="5"/>
      <c r="M46"/>
      <c r="N46"/>
      <c r="O46"/>
      <c r="P46"/>
    </row>
    <row r="47" spans="2:12" ht="21" customHeight="1">
      <c r="B47" s="104" t="s">
        <v>7</v>
      </c>
      <c r="C47" s="76"/>
      <c r="D47" s="76" t="s">
        <v>9</v>
      </c>
      <c r="E47" s="76"/>
      <c r="F47" s="76" t="s">
        <v>8</v>
      </c>
      <c r="G47" s="76"/>
      <c r="H47" s="76" t="s">
        <v>10</v>
      </c>
      <c r="I47" s="78"/>
      <c r="J47" s="12"/>
      <c r="K47" s="11"/>
      <c r="L47" s="13"/>
    </row>
    <row r="48" spans="2:12" ht="21" customHeight="1">
      <c r="B48" s="105">
        <v>0.63</v>
      </c>
      <c r="C48" s="106"/>
      <c r="D48" s="77">
        <v>0.035</v>
      </c>
      <c r="E48" s="77"/>
      <c r="F48" s="77">
        <v>0.112</v>
      </c>
      <c r="G48" s="77"/>
      <c r="H48" s="77">
        <v>0.949</v>
      </c>
      <c r="I48" s="79"/>
      <c r="K48" s="11"/>
      <c r="L48" s="13"/>
    </row>
    <row r="49" spans="1:16" ht="21" customHeight="1">
      <c r="A49" s="55" t="s">
        <v>15</v>
      </c>
      <c r="B49" s="10"/>
      <c r="M49"/>
      <c r="N49"/>
      <c r="O49"/>
      <c r="P49"/>
    </row>
  </sheetData>
  <mergeCells count="46">
    <mergeCell ref="K2:L2"/>
    <mergeCell ref="B23:C23"/>
    <mergeCell ref="B47:C47"/>
    <mergeCell ref="B48:C48"/>
    <mergeCell ref="D47:E47"/>
    <mergeCell ref="D48:E48"/>
    <mergeCell ref="B9:C9"/>
    <mergeCell ref="D5:E5"/>
    <mergeCell ref="D6:E6"/>
    <mergeCell ref="D7:E7"/>
    <mergeCell ref="A1:L1"/>
    <mergeCell ref="B12:C12"/>
    <mergeCell ref="D12:E12"/>
    <mergeCell ref="F12:G12"/>
    <mergeCell ref="D8:E8"/>
    <mergeCell ref="D9:E9"/>
    <mergeCell ref="F5:G5"/>
    <mergeCell ref="F6:G6"/>
    <mergeCell ref="F7:G7"/>
    <mergeCell ref="F8:G8"/>
    <mergeCell ref="B5:C5"/>
    <mergeCell ref="B6:C6"/>
    <mergeCell ref="B7:C7"/>
    <mergeCell ref="B8:C8"/>
    <mergeCell ref="F9:G9"/>
    <mergeCell ref="H5:I5"/>
    <mergeCell ref="H6:I6"/>
    <mergeCell ref="H7:I7"/>
    <mergeCell ref="H8:I8"/>
    <mergeCell ref="H9:I9"/>
    <mergeCell ref="H12:I12"/>
    <mergeCell ref="H23:I23"/>
    <mergeCell ref="B42:C42"/>
    <mergeCell ref="B43:C43"/>
    <mergeCell ref="D42:E42"/>
    <mergeCell ref="D43:E43"/>
    <mergeCell ref="D23:E23"/>
    <mergeCell ref="F23:G23"/>
    <mergeCell ref="F42:G42"/>
    <mergeCell ref="F43:G43"/>
    <mergeCell ref="H42:I42"/>
    <mergeCell ref="H43:I43"/>
    <mergeCell ref="F47:G47"/>
    <mergeCell ref="F48:G48"/>
    <mergeCell ref="H47:I47"/>
    <mergeCell ref="H48:I48"/>
  </mergeCells>
  <dataValidations count="3">
    <dataValidation allowBlank="1" showInputMessage="1" showErrorMessage="1" imeMode="off" sqref="I13:K18 E13:E18 C13:C18 G13:G18 B6:K8 I24:K39 G24:G39 E24:E39 C24:C39"/>
    <dataValidation allowBlank="1" showInputMessage="1" showErrorMessage="1" imeMode="hiragana" sqref="B13:B18 D13:D18 L24:L39 A6:A8 L6:L8 L16:L18 A16:A18 H13:H18 F13:F18 A24:B39 F24:F39 H24:H39 D24:D39"/>
    <dataValidation type="list" allowBlank="1" showInputMessage="1" showErrorMessage="1" sqref="N13:N18 N24:N39">
      <formula1>"○"</formula1>
    </dataValidation>
  </dataValidations>
  <printOptions horizontalCentered="1"/>
  <pageMargins left="0.1968503937007874" right="0" top="0.3937007874015748" bottom="0.3937007874015748" header="0.1968503937007874" footer="0.5118110236220472"/>
  <pageSetup blackAndWhite="1" fitToHeight="1" fitToWidth="1"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2007-03-22T00:24:49Z</cp:lastPrinted>
  <dcterms:created xsi:type="dcterms:W3CDTF">1997-01-08T22:48:59Z</dcterms:created>
  <dcterms:modified xsi:type="dcterms:W3CDTF">2007-03-22T07:02:42Z</dcterms:modified>
  <cp:category/>
  <cp:version/>
  <cp:contentType/>
  <cp:contentStatus/>
</cp:coreProperties>
</file>