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0"/>
  </bookViews>
  <sheets>
    <sheet name="個人事業税所得階層別" sheetId="1" r:id="rId1"/>
  </sheets>
  <definedNames>
    <definedName name="_xlnm.Print_Area" localSheetId="0">'個人事業税所得階層別'!$A$1:$P$91</definedName>
    <definedName name="_xlnm.Print_Area">'個人事業税所得階層別'!$R$1:$AA$37</definedName>
    <definedName name="PRINT_AREA_MI">'個人事業税所得階層別'!$B$68:$J$90</definedName>
  </definedNames>
  <calcPr fullCalcOnLoad="1"/>
</workbook>
</file>

<file path=xl/sharedStrings.xml><?xml version="1.0" encoding="utf-8"?>
<sst xmlns="http://schemas.openxmlformats.org/spreadsheetml/2006/main" count="268" uniqueCount="36">
  <si>
    <t>区        分</t>
  </si>
  <si>
    <t>所 得 金 額</t>
  </si>
  <si>
    <t>人</t>
  </si>
  <si>
    <t>千円</t>
  </si>
  <si>
    <t>280万円以下のもの</t>
  </si>
  <si>
    <t>第</t>
  </si>
  <si>
    <t>280万円を超え</t>
  </si>
  <si>
    <t>290万円以下のもの</t>
  </si>
  <si>
    <t>290万円を超え</t>
  </si>
  <si>
    <t>１</t>
  </si>
  <si>
    <t>300万円以下のもの</t>
  </si>
  <si>
    <t>３</t>
  </si>
  <si>
    <t>300万円を超え</t>
  </si>
  <si>
    <t>400万円以下のもの</t>
  </si>
  <si>
    <t>種</t>
  </si>
  <si>
    <t>400万円を超え</t>
  </si>
  <si>
    <t>500万円以下のもの</t>
  </si>
  <si>
    <t>事</t>
  </si>
  <si>
    <t>500万円を超え</t>
  </si>
  <si>
    <t>700万円以下のもの</t>
  </si>
  <si>
    <t>700万円を超え</t>
  </si>
  <si>
    <t>業</t>
  </si>
  <si>
    <t>1,000万円以下のもの</t>
  </si>
  <si>
    <t>1,000万円を超える</t>
  </si>
  <si>
    <t>もの</t>
  </si>
  <si>
    <t>小        計</t>
  </si>
  <si>
    <t>合        計</t>
  </si>
  <si>
    <t xml:space="preserve">   （注）本表の数値は８月３１日現在における現年課税分の数値である。</t>
  </si>
  <si>
    <t>２</t>
  </si>
  <si>
    <t xml:space="preserve"> 人          員</t>
  </si>
  <si>
    <t>平  成  8  年  度</t>
  </si>
  <si>
    <t>平  成  9  年  度</t>
  </si>
  <si>
    <t>平  成  10  年  度</t>
  </si>
  <si>
    <t>平  成  11  年  度</t>
  </si>
  <si>
    <t>平  成　７  年  度</t>
  </si>
  <si>
    <t>６　　個人事業税 所得階層別所得金額調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</si>
</sst>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"/>
      <family val="1"/>
    </font>
    <font>
      <sz val="10"/>
      <color indexed="12"/>
      <name val=""/>
      <family val="1"/>
    </font>
    <font>
      <sz val="6"/>
      <name val="ＭＳ Ｐ明朝"/>
      <family val="1"/>
    </font>
    <font>
      <sz val="10"/>
      <color indexed="12"/>
      <name val="ＭＳ 明朝"/>
      <family val="1"/>
    </font>
    <font>
      <sz val="19"/>
      <color indexed="8"/>
      <name val="ＭＳ ゴシック"/>
      <family val="3"/>
    </font>
    <font>
      <sz val="13"/>
      <color indexed="8"/>
      <name val=""/>
      <family val="1"/>
    </font>
    <font>
      <sz val="13"/>
      <name val="ＭＳ 明朝"/>
      <family val="1"/>
    </font>
    <font>
      <sz val="12"/>
      <color indexed="8"/>
      <name val="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 locked="0"/>
    </xf>
    <xf numFmtId="37" fontId="2" fillId="0" borderId="2" xfId="0" applyNumberFormat="1" applyFont="1" applyBorder="1" applyAlignment="1" applyProtection="1">
      <alignment/>
      <protection locked="0"/>
    </xf>
    <xf numFmtId="37" fontId="3" fillId="0" borderId="4" xfId="0" applyNumberFormat="1" applyFont="1" applyBorder="1" applyAlignment="1" applyProtection="1">
      <alignment/>
      <protection locked="0"/>
    </xf>
    <xf numFmtId="37" fontId="2" fillId="0" borderId="6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2" fillId="0" borderId="5" xfId="0" applyNumberFormat="1" applyFont="1" applyBorder="1" applyAlignment="1" applyProtection="1">
      <alignment horizontal="centerContinuous"/>
      <protection/>
    </xf>
    <xf numFmtId="37" fontId="2" fillId="0" borderId="1" xfId="0" applyNumberFormat="1" applyFont="1" applyBorder="1" applyAlignment="1" applyProtection="1">
      <alignment horizontal="centerContinuous"/>
      <protection/>
    </xf>
    <xf numFmtId="37" fontId="7" fillId="0" borderId="5" xfId="0" applyNumberFormat="1" applyFont="1" applyBorder="1" applyAlignment="1" applyProtection="1">
      <alignment horizontal="centerContinuous"/>
      <protection/>
    </xf>
    <xf numFmtId="37" fontId="7" fillId="0" borderId="1" xfId="0" applyNumberFormat="1" applyFont="1" applyBorder="1" applyAlignment="1" applyProtection="1">
      <alignment horizontal="centerContinuous"/>
      <protection/>
    </xf>
    <xf numFmtId="37" fontId="7" fillId="0" borderId="10" xfId="0" applyNumberFormat="1" applyFont="1" applyBorder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/>
      <protection/>
    </xf>
    <xf numFmtId="37" fontId="8" fillId="0" borderId="0" xfId="0" applyFont="1" applyAlignment="1">
      <alignment/>
    </xf>
    <xf numFmtId="37" fontId="9" fillId="0" borderId="2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center"/>
      <protection/>
    </xf>
    <xf numFmtId="37" fontId="9" fillId="0" borderId="5" xfId="0" applyNumberFormat="1" applyFont="1" applyBorder="1" applyAlignment="1" applyProtection="1">
      <alignment/>
      <protection/>
    </xf>
    <xf numFmtId="37" fontId="9" fillId="0" borderId="5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 locked="0"/>
    </xf>
    <xf numFmtId="37" fontId="0" fillId="0" borderId="11" xfId="0" applyBorder="1" applyAlignment="1">
      <alignment/>
    </xf>
    <xf numFmtId="37" fontId="3" fillId="0" borderId="2" xfId="0" applyNumberFormat="1" applyFont="1" applyBorder="1" applyAlignment="1" applyProtection="1">
      <alignment/>
      <protection locked="0"/>
    </xf>
    <xf numFmtId="37" fontId="5" fillId="0" borderId="2" xfId="0" applyFont="1" applyBorder="1" applyAlignment="1">
      <alignment/>
    </xf>
    <xf numFmtId="37" fontId="8" fillId="0" borderId="11" xfId="0" applyFont="1" applyBorder="1" applyAlignment="1">
      <alignment/>
    </xf>
    <xf numFmtId="37" fontId="2" fillId="0" borderId="11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91"/>
  <sheetViews>
    <sheetView showGridLines="0" tabSelected="1" defaultGridColor="0" colorId="22" workbookViewId="0" topLeftCell="A1">
      <selection activeCell="A1" sqref="A1"/>
    </sheetView>
  </sheetViews>
  <sheetFormatPr defaultColWidth="10.75390625" defaultRowHeight="12.75"/>
  <cols>
    <col min="1" max="1" width="15.75390625" style="0" customWidth="1"/>
    <col min="2" max="2" width="18.75390625" style="0" customWidth="1"/>
    <col min="3" max="3" width="7.75390625" style="0" customWidth="1"/>
    <col min="4" max="4" width="11.75390625" style="0" customWidth="1"/>
    <col min="5" max="5" width="18.75390625" style="0" customWidth="1"/>
    <col min="6" max="6" width="7.875" style="0" customWidth="1"/>
    <col min="7" max="7" width="13.00390625" style="0" customWidth="1"/>
    <col min="8" max="8" width="18.75390625" style="0" customWidth="1"/>
    <col min="9" max="9" width="7.875" style="0" customWidth="1"/>
    <col min="10" max="10" width="11.75390625" style="0" customWidth="1"/>
    <col min="11" max="11" width="18.75390625" style="0" customWidth="1"/>
    <col min="12" max="12" width="7.875" style="0" customWidth="1"/>
    <col min="13" max="13" width="11.75390625" style="0" customWidth="1"/>
    <col min="14" max="14" width="18.75390625" style="0" customWidth="1"/>
    <col min="15" max="15" width="7.875" style="0" customWidth="1"/>
    <col min="16" max="16" width="12.625" style="0" customWidth="1"/>
    <col min="17" max="17" width="15.75390625" style="0" customWidth="1"/>
    <col min="18" max="18" width="18.75390625" style="0" customWidth="1"/>
    <col min="19" max="19" width="6.75390625" style="0" customWidth="1"/>
    <col min="20" max="20" width="11.75390625" style="0" customWidth="1"/>
    <col min="21" max="21" width="18.75390625" style="0" customWidth="1"/>
    <col min="22" max="22" width="6.75390625" style="0" customWidth="1"/>
    <col min="23" max="23" width="11.75390625" style="0" customWidth="1"/>
    <col min="24" max="24" width="18.75390625" style="0" customWidth="1"/>
    <col min="25" max="25" width="6.75390625" style="0" customWidth="1"/>
    <col min="26" max="26" width="11.75390625" style="0" customWidth="1"/>
    <col min="27" max="27" width="18.25390625" style="0" customWidth="1"/>
    <col min="29" max="29" width="12.25390625" style="0" bestFit="1" customWidth="1"/>
    <col min="30" max="30" width="17.625" style="0" customWidth="1"/>
    <col min="32" max="32" width="13.125" style="0" customWidth="1"/>
  </cols>
  <sheetData>
    <row r="1" spans="1:49" ht="22.5">
      <c r="A1" s="24" t="s">
        <v>35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4.25">
      <c r="A3" s="32"/>
      <c r="B3" s="4"/>
      <c r="C3" s="1"/>
      <c r="D3" s="5"/>
      <c r="E3" s="21"/>
      <c r="F3" s="22"/>
      <c r="G3" s="23"/>
      <c r="H3" s="4"/>
      <c r="I3" s="1"/>
      <c r="J3" s="1"/>
      <c r="K3" s="4"/>
      <c r="L3" s="1"/>
      <c r="M3" s="5"/>
      <c r="N3" s="4"/>
      <c r="O3" s="1"/>
      <c r="P3" s="20"/>
      <c r="Q3" s="38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31" customFormat="1" ht="15">
      <c r="A4" s="32"/>
      <c r="B4" s="27" t="s">
        <v>34</v>
      </c>
      <c r="C4" s="28"/>
      <c r="D4" s="29"/>
      <c r="E4" s="27" t="s">
        <v>30</v>
      </c>
      <c r="F4" s="28"/>
      <c r="G4" s="29"/>
      <c r="H4" s="27" t="s">
        <v>31</v>
      </c>
      <c r="I4" s="28"/>
      <c r="J4" s="28"/>
      <c r="K4" s="27" t="s">
        <v>32</v>
      </c>
      <c r="L4" s="28"/>
      <c r="M4" s="29"/>
      <c r="N4" s="27" t="s">
        <v>33</v>
      </c>
      <c r="O4" s="28"/>
      <c r="P4" s="28"/>
      <c r="Q4" s="41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ht="13.5" customHeight="1">
      <c r="A5" s="33" t="s">
        <v>0</v>
      </c>
      <c r="B5" s="4"/>
      <c r="C5" s="1"/>
      <c r="D5" s="7"/>
      <c r="E5" s="4"/>
      <c r="F5" s="20"/>
      <c r="G5" s="7"/>
      <c r="H5" s="4"/>
      <c r="I5" s="1"/>
      <c r="J5" s="4"/>
      <c r="K5" s="4"/>
      <c r="L5" s="1"/>
      <c r="M5" s="7"/>
      <c r="N5" s="4"/>
      <c r="O5" s="1"/>
      <c r="P5" s="21"/>
      <c r="Q5" s="38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3.5" customHeight="1">
      <c r="A6" s="34"/>
      <c r="B6" s="25" t="s">
        <v>29</v>
      </c>
      <c r="C6" s="26"/>
      <c r="D6" s="10" t="s">
        <v>1</v>
      </c>
      <c r="E6" s="25" t="s">
        <v>29</v>
      </c>
      <c r="F6" s="26"/>
      <c r="G6" s="10" t="s">
        <v>1</v>
      </c>
      <c r="H6" s="25" t="s">
        <v>29</v>
      </c>
      <c r="I6" s="26"/>
      <c r="J6" s="10" t="s">
        <v>1</v>
      </c>
      <c r="K6" s="25" t="s">
        <v>29</v>
      </c>
      <c r="L6" s="26"/>
      <c r="M6" s="9" t="s">
        <v>1</v>
      </c>
      <c r="N6" s="25" t="s">
        <v>29</v>
      </c>
      <c r="O6" s="26"/>
      <c r="P6" s="9" t="s">
        <v>1</v>
      </c>
      <c r="Q6" s="38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3.5" customHeight="1">
      <c r="A7" s="32"/>
      <c r="B7" s="4"/>
      <c r="C7" s="11" t="s">
        <v>2</v>
      </c>
      <c r="D7" s="13" t="s">
        <v>3</v>
      </c>
      <c r="E7" s="4"/>
      <c r="F7" s="36" t="s">
        <v>2</v>
      </c>
      <c r="G7" s="13" t="s">
        <v>3</v>
      </c>
      <c r="H7" s="4"/>
      <c r="I7" s="11" t="s">
        <v>2</v>
      </c>
      <c r="J7" s="12" t="s">
        <v>3</v>
      </c>
      <c r="K7" s="4"/>
      <c r="L7" s="11" t="s">
        <v>2</v>
      </c>
      <c r="M7" s="13" t="s">
        <v>3</v>
      </c>
      <c r="N7" s="4"/>
      <c r="O7" s="11" t="s">
        <v>2</v>
      </c>
      <c r="P7" s="12" t="s">
        <v>3</v>
      </c>
      <c r="Q7" s="38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3.5" customHeight="1">
      <c r="A8" s="32"/>
      <c r="B8" s="4"/>
      <c r="C8" s="1"/>
      <c r="D8" s="7"/>
      <c r="E8" s="4"/>
      <c r="F8" s="20"/>
      <c r="G8" s="7"/>
      <c r="H8" s="4"/>
      <c r="I8" s="1"/>
      <c r="J8" s="4"/>
      <c r="K8" s="4"/>
      <c r="L8" s="1"/>
      <c r="M8" s="7"/>
      <c r="N8" s="4"/>
      <c r="O8" s="1"/>
      <c r="P8" s="4"/>
      <c r="Q8" s="38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3.5" customHeight="1">
      <c r="A9" s="32"/>
      <c r="B9" s="14" t="s">
        <v>4</v>
      </c>
      <c r="C9" s="1">
        <v>2123</v>
      </c>
      <c r="D9" s="7">
        <v>5818052</v>
      </c>
      <c r="E9" s="14" t="s">
        <v>4</v>
      </c>
      <c r="F9" s="20">
        <v>2016</v>
      </c>
      <c r="G9" s="7">
        <v>5527597</v>
      </c>
      <c r="H9" s="14" t="s">
        <v>4</v>
      </c>
      <c r="I9" s="15">
        <v>2076</v>
      </c>
      <c r="J9" s="16">
        <v>5692668</v>
      </c>
      <c r="K9" s="14" t="s">
        <v>4</v>
      </c>
      <c r="L9" s="2">
        <v>2040</v>
      </c>
      <c r="M9" s="17">
        <v>5595626</v>
      </c>
      <c r="N9" s="14" t="s">
        <v>4</v>
      </c>
      <c r="O9" s="2">
        <v>19</v>
      </c>
      <c r="P9" s="39">
        <v>45449</v>
      </c>
      <c r="Q9" s="38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3.5" customHeight="1">
      <c r="A10" s="32"/>
      <c r="B10" s="4"/>
      <c r="C10" s="1"/>
      <c r="D10" s="7"/>
      <c r="E10" s="4"/>
      <c r="F10" s="20"/>
      <c r="G10" s="7"/>
      <c r="H10" s="4"/>
      <c r="I10" s="1"/>
      <c r="J10" s="4"/>
      <c r="K10" s="4"/>
      <c r="L10" s="1"/>
      <c r="M10" s="7"/>
      <c r="N10" s="4"/>
      <c r="O10" s="1"/>
      <c r="P10" s="4"/>
      <c r="Q10" s="38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3.5" customHeight="1">
      <c r="A11" s="33" t="s">
        <v>5</v>
      </c>
      <c r="B11" s="14" t="s">
        <v>6</v>
      </c>
      <c r="C11" s="1"/>
      <c r="D11" s="7"/>
      <c r="E11" s="14" t="s">
        <v>6</v>
      </c>
      <c r="F11" s="20"/>
      <c r="G11" s="7"/>
      <c r="H11" s="14" t="s">
        <v>6</v>
      </c>
      <c r="I11" s="1"/>
      <c r="J11" s="4"/>
      <c r="K11" s="14" t="s">
        <v>6</v>
      </c>
      <c r="L11" s="1"/>
      <c r="M11" s="7"/>
      <c r="N11" s="14" t="s">
        <v>6</v>
      </c>
      <c r="O11" s="1"/>
      <c r="P11" s="4"/>
      <c r="Q11" s="38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3.5" customHeight="1">
      <c r="A12" s="32"/>
      <c r="B12" s="14" t="s">
        <v>7</v>
      </c>
      <c r="C12" s="1">
        <v>2061</v>
      </c>
      <c r="D12" s="7">
        <v>5851181</v>
      </c>
      <c r="E12" s="14" t="s">
        <v>7</v>
      </c>
      <c r="F12" s="20">
        <v>2022</v>
      </c>
      <c r="G12" s="7">
        <v>5750882</v>
      </c>
      <c r="H12" s="14" t="s">
        <v>7</v>
      </c>
      <c r="I12" s="15">
        <v>1981</v>
      </c>
      <c r="J12" s="16">
        <v>5627542</v>
      </c>
      <c r="K12" s="14" t="s">
        <v>7</v>
      </c>
      <c r="L12" s="2">
        <f>1960+20</f>
        <v>1980</v>
      </c>
      <c r="M12" s="17">
        <f>45669+5570470</f>
        <v>5616139</v>
      </c>
      <c r="N12" s="14" t="s">
        <v>7</v>
      </c>
      <c r="O12" s="2">
        <v>17</v>
      </c>
      <c r="P12" s="39">
        <v>41814</v>
      </c>
      <c r="Q12" s="38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3.5" customHeight="1">
      <c r="A13" s="32"/>
      <c r="B13" s="4"/>
      <c r="C13" s="1"/>
      <c r="D13" s="7"/>
      <c r="E13" s="4"/>
      <c r="F13" s="20"/>
      <c r="G13" s="7"/>
      <c r="H13" s="4"/>
      <c r="I13" s="1"/>
      <c r="J13" s="4"/>
      <c r="K13" s="4"/>
      <c r="L13" s="1"/>
      <c r="M13" s="7"/>
      <c r="N13" s="4"/>
      <c r="O13" s="1"/>
      <c r="P13" s="4"/>
      <c r="Q13" s="38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3.5" customHeight="1">
      <c r="A14" s="32"/>
      <c r="B14" s="14" t="s">
        <v>8</v>
      </c>
      <c r="C14" s="1"/>
      <c r="D14" s="7"/>
      <c r="E14" s="14" t="s">
        <v>8</v>
      </c>
      <c r="F14" s="20"/>
      <c r="G14" s="7"/>
      <c r="H14" s="14" t="s">
        <v>8</v>
      </c>
      <c r="I14" s="1"/>
      <c r="J14" s="4"/>
      <c r="K14" s="14" t="s">
        <v>8</v>
      </c>
      <c r="L14" s="1"/>
      <c r="M14" s="7"/>
      <c r="N14" s="14" t="s">
        <v>8</v>
      </c>
      <c r="O14" s="1"/>
      <c r="P14" s="4"/>
      <c r="Q14" s="38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3.5" customHeight="1">
      <c r="A15" s="33" t="s">
        <v>9</v>
      </c>
      <c r="B15" s="14" t="s">
        <v>10</v>
      </c>
      <c r="C15" s="1">
        <v>1971</v>
      </c>
      <c r="D15" s="7">
        <v>5792386</v>
      </c>
      <c r="E15" s="14" t="s">
        <v>10</v>
      </c>
      <c r="F15" s="20">
        <v>2071</v>
      </c>
      <c r="G15" s="7">
        <v>6090992</v>
      </c>
      <c r="H15" s="14" t="s">
        <v>10</v>
      </c>
      <c r="I15" s="15">
        <v>2054</v>
      </c>
      <c r="J15" s="16">
        <v>6032607</v>
      </c>
      <c r="K15" s="14" t="s">
        <v>10</v>
      </c>
      <c r="L15" s="2">
        <f>1929+24</f>
        <v>1953</v>
      </c>
      <c r="M15" s="17">
        <f>5680956+63282</f>
        <v>5744238</v>
      </c>
      <c r="N15" s="14" t="s">
        <v>10</v>
      </c>
      <c r="O15" s="2">
        <f>1791+20</f>
        <v>1811</v>
      </c>
      <c r="P15" s="40">
        <f>5273959+45544</f>
        <v>5319503</v>
      </c>
      <c r="Q15" s="38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3.5" customHeight="1">
      <c r="A16" s="32"/>
      <c r="B16" s="4"/>
      <c r="C16" s="1"/>
      <c r="D16" s="7"/>
      <c r="E16" s="4"/>
      <c r="F16" s="20"/>
      <c r="G16" s="7"/>
      <c r="H16" s="4"/>
      <c r="I16" s="1"/>
      <c r="J16" s="4"/>
      <c r="K16" s="4"/>
      <c r="L16" s="1"/>
      <c r="M16" s="7"/>
      <c r="N16" s="4"/>
      <c r="O16" s="1"/>
      <c r="P16" s="4"/>
      <c r="Q16" s="38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3.5" customHeight="1">
      <c r="A17" s="32"/>
      <c r="B17" s="14" t="s">
        <v>12</v>
      </c>
      <c r="C17" s="1"/>
      <c r="D17" s="7"/>
      <c r="E17" s="14" t="s">
        <v>12</v>
      </c>
      <c r="F17" s="20"/>
      <c r="G17" s="7"/>
      <c r="H17" s="14" t="s">
        <v>12</v>
      </c>
      <c r="I17" s="1"/>
      <c r="J17" s="4"/>
      <c r="K17" s="14" t="s">
        <v>12</v>
      </c>
      <c r="L17" s="1"/>
      <c r="M17" s="7"/>
      <c r="N17" s="14" t="s">
        <v>12</v>
      </c>
      <c r="O17" s="1"/>
      <c r="P17" s="4"/>
      <c r="Q17" s="38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3.5" customHeight="1">
      <c r="A18" s="32"/>
      <c r="B18" s="14" t="s">
        <v>13</v>
      </c>
      <c r="C18" s="1">
        <v>14137</v>
      </c>
      <c r="D18" s="7">
        <v>48256099</v>
      </c>
      <c r="E18" s="14" t="s">
        <v>13</v>
      </c>
      <c r="F18" s="20">
        <v>14269</v>
      </c>
      <c r="G18" s="7">
        <v>48825681</v>
      </c>
      <c r="H18" s="14" t="s">
        <v>13</v>
      </c>
      <c r="I18" s="15">
        <v>14375</v>
      </c>
      <c r="J18" s="16">
        <v>49133032</v>
      </c>
      <c r="K18" s="14" t="s">
        <v>13</v>
      </c>
      <c r="L18" s="2">
        <f>13511+234</f>
        <v>13745</v>
      </c>
      <c r="M18" s="17">
        <f>46413190+605639</f>
        <v>47018829</v>
      </c>
      <c r="N18" s="14" t="s">
        <v>13</v>
      </c>
      <c r="O18" s="2">
        <f>1758+1706+1539+1375+1334+1259+1269+1104+1986+33+26+29+23+27+31+25+27+53</f>
        <v>13604</v>
      </c>
      <c r="P18" s="39">
        <f>5350704+5368833+4980845+4601546+4588433+4455244+4622329+4126890+7729231+85826+64360+70277+63182+71853+86706+61291+65112+163889</f>
        <v>46556551</v>
      </c>
      <c r="Q18" s="38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3.5" customHeight="1">
      <c r="A19" s="33" t="s">
        <v>14</v>
      </c>
      <c r="B19" s="4"/>
      <c r="C19" s="1"/>
      <c r="D19" s="7"/>
      <c r="E19" s="4"/>
      <c r="F19" s="20"/>
      <c r="G19" s="7"/>
      <c r="H19" s="4"/>
      <c r="I19" s="1"/>
      <c r="J19" s="4"/>
      <c r="K19" s="4"/>
      <c r="L19" s="1"/>
      <c r="M19" s="7"/>
      <c r="N19" s="4"/>
      <c r="O19" s="1"/>
      <c r="P19" s="4"/>
      <c r="Q19" s="38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3.5" customHeight="1">
      <c r="A20" s="32"/>
      <c r="B20" s="14" t="s">
        <v>15</v>
      </c>
      <c r="C20" s="1"/>
      <c r="D20" s="7"/>
      <c r="E20" s="14" t="s">
        <v>15</v>
      </c>
      <c r="F20" s="20"/>
      <c r="G20" s="7"/>
      <c r="H20" s="14" t="s">
        <v>15</v>
      </c>
      <c r="I20" s="1"/>
      <c r="J20" s="4"/>
      <c r="K20" s="14" t="s">
        <v>15</v>
      </c>
      <c r="L20" s="1"/>
      <c r="M20" s="7"/>
      <c r="N20" s="14" t="s">
        <v>15</v>
      </c>
      <c r="O20" s="1"/>
      <c r="P20" s="4"/>
      <c r="Q20" s="38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3.5" customHeight="1">
      <c r="A21" s="32"/>
      <c r="B21" s="14" t="s">
        <v>16</v>
      </c>
      <c r="C21" s="1">
        <v>7956</v>
      </c>
      <c r="D21" s="7">
        <v>34714284</v>
      </c>
      <c r="E21" s="14" t="s">
        <v>16</v>
      </c>
      <c r="F21" s="20">
        <v>8086</v>
      </c>
      <c r="G21" s="7">
        <v>35332517</v>
      </c>
      <c r="H21" s="14" t="s">
        <v>16</v>
      </c>
      <c r="I21" s="15">
        <v>8187</v>
      </c>
      <c r="J21" s="16">
        <v>35687936</v>
      </c>
      <c r="K21" s="14" t="s">
        <v>16</v>
      </c>
      <c r="L21" s="2">
        <f>7785+245</f>
        <v>8030</v>
      </c>
      <c r="M21" s="17">
        <f>34554331+675433</f>
        <v>35229764</v>
      </c>
      <c r="N21" s="14" t="s">
        <v>16</v>
      </c>
      <c r="O21" s="2">
        <f>7091+282</f>
        <v>7373</v>
      </c>
      <c r="P21" s="39">
        <f>31427628+693684</f>
        <v>32121312</v>
      </c>
      <c r="Q21" s="38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3.5" customHeight="1">
      <c r="A22" s="32"/>
      <c r="B22" s="4"/>
      <c r="C22" s="1"/>
      <c r="D22" s="7"/>
      <c r="E22" s="4"/>
      <c r="F22" s="20"/>
      <c r="G22" s="7"/>
      <c r="H22" s="4"/>
      <c r="I22" s="1"/>
      <c r="J22" s="4"/>
      <c r="K22" s="4"/>
      <c r="L22" s="1"/>
      <c r="M22" s="7"/>
      <c r="N22" s="4"/>
      <c r="O22" s="1"/>
      <c r="P22" s="4"/>
      <c r="Q22" s="38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3.5" customHeight="1">
      <c r="A23" s="33" t="s">
        <v>17</v>
      </c>
      <c r="B23" s="14" t="s">
        <v>18</v>
      </c>
      <c r="C23" s="1"/>
      <c r="D23" s="7"/>
      <c r="E23" s="14" t="s">
        <v>18</v>
      </c>
      <c r="F23" s="20"/>
      <c r="G23" s="7"/>
      <c r="H23" s="14" t="s">
        <v>18</v>
      </c>
      <c r="I23" s="1"/>
      <c r="J23" s="4"/>
      <c r="K23" s="14" t="s">
        <v>18</v>
      </c>
      <c r="L23" s="1"/>
      <c r="M23" s="7"/>
      <c r="N23" s="14" t="s">
        <v>18</v>
      </c>
      <c r="O23" s="1"/>
      <c r="P23" s="4"/>
      <c r="Q23" s="38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32"/>
      <c r="B24" s="14" t="s">
        <v>19</v>
      </c>
      <c r="C24" s="1">
        <v>7503</v>
      </c>
      <c r="D24" s="7">
        <v>42423691</v>
      </c>
      <c r="E24" s="14" t="s">
        <v>19</v>
      </c>
      <c r="F24" s="20">
        <v>7389</v>
      </c>
      <c r="G24" s="7">
        <v>41951296</v>
      </c>
      <c r="H24" s="14" t="s">
        <v>19</v>
      </c>
      <c r="I24" s="15">
        <v>7869</v>
      </c>
      <c r="J24" s="16">
        <v>44380511</v>
      </c>
      <c r="K24" s="14" t="s">
        <v>19</v>
      </c>
      <c r="L24" s="2">
        <f>7189+394</f>
        <v>7583</v>
      </c>
      <c r="M24" s="17">
        <f>41766655+1241076</f>
        <v>43007731</v>
      </c>
      <c r="N24" s="14" t="s">
        <v>19</v>
      </c>
      <c r="O24" s="2">
        <f>6733+395</f>
        <v>7128</v>
      </c>
      <c r="P24" s="39">
        <f>39061659+1224927</f>
        <v>40286586</v>
      </c>
      <c r="Q24" s="38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3.5" customHeight="1">
      <c r="A25" s="32"/>
      <c r="B25" s="4"/>
      <c r="C25" s="1"/>
      <c r="D25" s="7"/>
      <c r="E25" s="4"/>
      <c r="F25" s="20"/>
      <c r="G25" s="7"/>
      <c r="H25" s="4"/>
      <c r="I25" s="1"/>
      <c r="J25" s="4"/>
      <c r="K25" s="4"/>
      <c r="L25" s="1"/>
      <c r="M25" s="7"/>
      <c r="N25" s="4"/>
      <c r="O25" s="1"/>
      <c r="P25" s="4"/>
      <c r="Q25" s="38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3.5" customHeight="1">
      <c r="A26" s="32"/>
      <c r="B26" s="14" t="s">
        <v>20</v>
      </c>
      <c r="C26" s="1"/>
      <c r="D26" s="7"/>
      <c r="E26" s="14" t="s">
        <v>20</v>
      </c>
      <c r="F26" s="20"/>
      <c r="G26" s="7"/>
      <c r="H26" s="14" t="s">
        <v>20</v>
      </c>
      <c r="I26" s="1"/>
      <c r="J26" s="4"/>
      <c r="K26" s="14" t="s">
        <v>20</v>
      </c>
      <c r="L26" s="1"/>
      <c r="M26" s="7"/>
      <c r="N26" s="14" t="s">
        <v>20</v>
      </c>
      <c r="O26" s="1"/>
      <c r="P26" s="4"/>
      <c r="Q26" s="38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3.5" customHeight="1">
      <c r="A27" s="33" t="s">
        <v>21</v>
      </c>
      <c r="B27" s="14" t="s">
        <v>22</v>
      </c>
      <c r="C27" s="1">
        <v>3920</v>
      </c>
      <c r="D27" s="7">
        <v>30553953</v>
      </c>
      <c r="E27" s="14" t="s">
        <v>22</v>
      </c>
      <c r="F27" s="20">
        <v>4008</v>
      </c>
      <c r="G27" s="7">
        <v>31526340</v>
      </c>
      <c r="H27" s="14" t="s">
        <v>22</v>
      </c>
      <c r="I27" s="15">
        <v>4188</v>
      </c>
      <c r="J27" s="16">
        <v>32921130</v>
      </c>
      <c r="K27" s="14" t="s">
        <v>22</v>
      </c>
      <c r="L27" s="2">
        <f>3862+347</f>
        <v>4209</v>
      </c>
      <c r="M27" s="17">
        <f>31606339+1220606</f>
        <v>32826945</v>
      </c>
      <c r="N27" s="14" t="s">
        <v>22</v>
      </c>
      <c r="O27" s="2">
        <f>3429+313</f>
        <v>3742</v>
      </c>
      <c r="P27" s="39">
        <f>28054759+1298622</f>
        <v>29353381</v>
      </c>
      <c r="Q27" s="38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3.5" customHeight="1">
      <c r="A28" s="32"/>
      <c r="B28" s="4"/>
      <c r="C28" s="1"/>
      <c r="D28" s="7"/>
      <c r="E28" s="4"/>
      <c r="F28" s="20"/>
      <c r="G28" s="7"/>
      <c r="H28" s="4"/>
      <c r="I28" s="1"/>
      <c r="J28" s="4"/>
      <c r="K28" s="4"/>
      <c r="L28" s="1"/>
      <c r="M28" s="7"/>
      <c r="N28" s="4"/>
      <c r="O28" s="1"/>
      <c r="P28" s="4"/>
      <c r="Q28" s="38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3.5" customHeight="1">
      <c r="A29" s="32"/>
      <c r="B29" s="14" t="s">
        <v>23</v>
      </c>
      <c r="C29" s="1"/>
      <c r="D29" s="7"/>
      <c r="E29" s="14" t="s">
        <v>23</v>
      </c>
      <c r="F29" s="20"/>
      <c r="G29" s="7"/>
      <c r="H29" s="14" t="s">
        <v>23</v>
      </c>
      <c r="I29" s="1"/>
      <c r="J29" s="4"/>
      <c r="K29" s="14" t="s">
        <v>23</v>
      </c>
      <c r="L29" s="1"/>
      <c r="M29" s="7"/>
      <c r="N29" s="14" t="s">
        <v>23</v>
      </c>
      <c r="O29" s="1"/>
      <c r="P29" s="4"/>
      <c r="Q29" s="38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3.5" customHeight="1">
      <c r="A30" s="32"/>
      <c r="B30" s="14" t="s">
        <v>24</v>
      </c>
      <c r="C30" s="1">
        <v>2945</v>
      </c>
      <c r="D30" s="7">
        <v>45898480</v>
      </c>
      <c r="E30" s="14" t="s">
        <v>24</v>
      </c>
      <c r="F30" s="20">
        <v>2908</v>
      </c>
      <c r="G30" s="7">
        <v>45091166</v>
      </c>
      <c r="H30" s="14" t="s">
        <v>24</v>
      </c>
      <c r="I30" s="15">
        <v>3342</v>
      </c>
      <c r="J30" s="16">
        <v>51684024</v>
      </c>
      <c r="K30" s="14" t="s">
        <v>24</v>
      </c>
      <c r="L30" s="2">
        <f>3119+418</f>
        <v>3537</v>
      </c>
      <c r="M30" s="17">
        <f>50705028+2774865</f>
        <v>53479893</v>
      </c>
      <c r="N30" s="14" t="s">
        <v>24</v>
      </c>
      <c r="O30" s="2">
        <f>2820+380</f>
        <v>3200</v>
      </c>
      <c r="P30" s="39">
        <f>45823189+2420640</f>
        <v>48243829</v>
      </c>
      <c r="Q30" s="38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3.5" customHeight="1">
      <c r="A31" s="32"/>
      <c r="B31" s="4"/>
      <c r="C31" s="1"/>
      <c r="D31" s="7"/>
      <c r="E31" s="4"/>
      <c r="F31" s="20"/>
      <c r="G31" s="7"/>
      <c r="H31" s="4"/>
      <c r="I31" s="1"/>
      <c r="J31" s="4"/>
      <c r="K31" s="4"/>
      <c r="L31" s="1"/>
      <c r="M31" s="7"/>
      <c r="N31" s="4"/>
      <c r="O31" s="1"/>
      <c r="P31" s="4"/>
      <c r="Q31" s="38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3.5" customHeight="1">
      <c r="A32" s="34"/>
      <c r="B32" s="8"/>
      <c r="C32" s="3"/>
      <c r="D32" s="18"/>
      <c r="E32" s="8"/>
      <c r="F32" s="3"/>
      <c r="G32" s="18"/>
      <c r="H32" s="8"/>
      <c r="I32" s="3"/>
      <c r="J32" s="8"/>
      <c r="K32" s="8"/>
      <c r="L32" s="3"/>
      <c r="M32" s="18"/>
      <c r="N32" s="8"/>
      <c r="O32" s="3"/>
      <c r="P32" s="8"/>
      <c r="Q32" s="38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3.5" customHeight="1">
      <c r="A33" s="32"/>
      <c r="B33" s="4"/>
      <c r="C33" s="1"/>
      <c r="D33" s="7"/>
      <c r="E33" s="4"/>
      <c r="F33" s="20"/>
      <c r="G33" s="7"/>
      <c r="H33" s="4"/>
      <c r="I33" s="1"/>
      <c r="J33" s="4"/>
      <c r="K33" s="4"/>
      <c r="L33" s="1"/>
      <c r="M33" s="7"/>
      <c r="N33" s="4"/>
      <c r="O33" s="1"/>
      <c r="P33" s="4"/>
      <c r="Q33" s="38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3.5" customHeight="1">
      <c r="A34" s="35" t="s">
        <v>25</v>
      </c>
      <c r="B34" s="8"/>
      <c r="C34" s="3">
        <f>SUM(C9:C30)</f>
        <v>42616</v>
      </c>
      <c r="D34" s="18">
        <f>SUM(D9:D30)</f>
        <v>219308126</v>
      </c>
      <c r="E34" s="8"/>
      <c r="F34" s="3">
        <v>42769</v>
      </c>
      <c r="G34" s="18">
        <f>SUM(G9:G30)</f>
        <v>220096471</v>
      </c>
      <c r="H34" s="8"/>
      <c r="I34" s="3">
        <f>SUM(I9:I30)</f>
        <v>44072</v>
      </c>
      <c r="J34" s="8">
        <f>SUM(J9:J30)</f>
        <v>231159450</v>
      </c>
      <c r="K34" s="8"/>
      <c r="L34" s="3">
        <f>SUM(L9:L30)</f>
        <v>43077</v>
      </c>
      <c r="M34" s="18">
        <f>SUM(M9:M30)</f>
        <v>228519165</v>
      </c>
      <c r="N34" s="8"/>
      <c r="O34" s="3">
        <f>SUM(O9:O30)</f>
        <v>36894</v>
      </c>
      <c r="P34" s="8">
        <f>SUM(P9:P30)</f>
        <v>201968425</v>
      </c>
      <c r="Q34" s="38"/>
      <c r="AG34" s="1"/>
      <c r="AH34" s="1"/>
      <c r="AI34" s="1"/>
      <c r="AJ34" s="1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3.5" customHeight="1">
      <c r="A35" s="32"/>
      <c r="B35" s="4"/>
      <c r="C35" s="1"/>
      <c r="D35" s="7"/>
      <c r="E35" s="4"/>
      <c r="F35" s="20"/>
      <c r="G35" s="7"/>
      <c r="H35" s="4"/>
      <c r="I35" s="1"/>
      <c r="J35" s="4"/>
      <c r="K35" s="4"/>
      <c r="L35" s="1"/>
      <c r="M35" s="7"/>
      <c r="N35" s="4"/>
      <c r="O35" s="1"/>
      <c r="P35" s="4"/>
      <c r="Q35" s="38"/>
      <c r="AG35" s="1"/>
      <c r="AH35" s="1"/>
      <c r="AI35" s="1"/>
      <c r="AJ35" s="1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3.5" customHeight="1">
      <c r="A36" s="32"/>
      <c r="B36" s="14" t="s">
        <v>4</v>
      </c>
      <c r="C36" s="1">
        <v>0</v>
      </c>
      <c r="D36" s="7">
        <v>0</v>
      </c>
      <c r="E36" s="14" t="s">
        <v>4</v>
      </c>
      <c r="F36" s="20">
        <v>0</v>
      </c>
      <c r="G36" s="7">
        <v>0</v>
      </c>
      <c r="H36" s="14" t="s">
        <v>4</v>
      </c>
      <c r="I36" s="15">
        <v>0</v>
      </c>
      <c r="J36" s="16">
        <v>0</v>
      </c>
      <c r="K36" s="14" t="s">
        <v>4</v>
      </c>
      <c r="L36" s="2"/>
      <c r="M36" s="17"/>
      <c r="N36" s="14"/>
      <c r="O36" s="2"/>
      <c r="P36" s="39"/>
      <c r="Q36" s="38"/>
      <c r="AG36" s="1"/>
      <c r="AH36" s="1"/>
      <c r="AI36" s="1"/>
      <c r="AJ36" s="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3.5" customHeight="1">
      <c r="A37" s="32"/>
      <c r="B37" s="4"/>
      <c r="C37" s="1"/>
      <c r="D37" s="7"/>
      <c r="E37" s="4"/>
      <c r="F37" s="20"/>
      <c r="G37" s="7"/>
      <c r="H37" s="4"/>
      <c r="I37" s="1"/>
      <c r="J37" s="4"/>
      <c r="K37" s="4"/>
      <c r="L37" s="1"/>
      <c r="M37" s="7"/>
      <c r="N37" s="4"/>
      <c r="O37" s="1"/>
      <c r="P37" s="4"/>
      <c r="Q37" s="3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3.5" customHeight="1">
      <c r="A38" s="32"/>
      <c r="B38" s="14" t="s">
        <v>6</v>
      </c>
      <c r="C38" s="1"/>
      <c r="D38" s="7"/>
      <c r="E38" s="14" t="s">
        <v>6</v>
      </c>
      <c r="F38" s="20"/>
      <c r="G38" s="7"/>
      <c r="H38" s="14" t="s">
        <v>6</v>
      </c>
      <c r="I38" s="1"/>
      <c r="J38" s="4"/>
      <c r="K38" s="14" t="s">
        <v>6</v>
      </c>
      <c r="L38" s="1"/>
      <c r="M38" s="7"/>
      <c r="N38" s="14"/>
      <c r="O38" s="1"/>
      <c r="P38" s="4"/>
      <c r="Q38" s="4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3.5" customHeight="1">
      <c r="A39" s="33" t="s">
        <v>5</v>
      </c>
      <c r="B39" s="14" t="s">
        <v>7</v>
      </c>
      <c r="C39" s="1">
        <v>0</v>
      </c>
      <c r="D39" s="7">
        <v>0</v>
      </c>
      <c r="E39" s="14" t="s">
        <v>7</v>
      </c>
      <c r="F39" s="20">
        <v>0</v>
      </c>
      <c r="G39" s="7">
        <v>0</v>
      </c>
      <c r="H39" s="14" t="s">
        <v>7</v>
      </c>
      <c r="I39" s="15">
        <v>0</v>
      </c>
      <c r="J39" s="16">
        <v>0</v>
      </c>
      <c r="K39" s="14" t="s">
        <v>7</v>
      </c>
      <c r="L39" s="2"/>
      <c r="M39" s="17"/>
      <c r="N39" s="14"/>
      <c r="O39" s="2"/>
      <c r="P39" s="39"/>
      <c r="Q39" s="4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3.5" customHeight="1">
      <c r="A40" s="32"/>
      <c r="B40" s="4"/>
      <c r="C40" s="1"/>
      <c r="D40" s="7"/>
      <c r="E40" s="4"/>
      <c r="F40" s="20"/>
      <c r="G40" s="7"/>
      <c r="H40" s="4"/>
      <c r="I40" s="1"/>
      <c r="J40" s="4"/>
      <c r="K40" s="4"/>
      <c r="L40" s="1"/>
      <c r="M40" s="7"/>
      <c r="N40" s="4"/>
      <c r="O40" s="1"/>
      <c r="P40" s="4"/>
      <c r="Q40" s="4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3.5" customHeight="1">
      <c r="A41" s="32"/>
      <c r="B41" s="14" t="s">
        <v>8</v>
      </c>
      <c r="C41" s="1"/>
      <c r="D41" s="7"/>
      <c r="E41" s="14" t="s">
        <v>8</v>
      </c>
      <c r="F41" s="20"/>
      <c r="G41" s="7"/>
      <c r="H41" s="14" t="s">
        <v>8</v>
      </c>
      <c r="I41" s="1"/>
      <c r="J41" s="4"/>
      <c r="K41" s="14" t="s">
        <v>8</v>
      </c>
      <c r="L41" s="1"/>
      <c r="M41" s="7"/>
      <c r="N41" s="14"/>
      <c r="O41" s="1"/>
      <c r="P41" s="4"/>
      <c r="Q41" s="4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3.5" customHeight="1">
      <c r="A42" s="32"/>
      <c r="B42" s="14" t="s">
        <v>10</v>
      </c>
      <c r="C42" s="1">
        <v>0</v>
      </c>
      <c r="D42" s="7">
        <v>0</v>
      </c>
      <c r="E42" s="14" t="s">
        <v>10</v>
      </c>
      <c r="F42" s="20">
        <v>0</v>
      </c>
      <c r="G42" s="7">
        <v>0</v>
      </c>
      <c r="H42" s="14" t="s">
        <v>10</v>
      </c>
      <c r="I42" s="15">
        <v>0</v>
      </c>
      <c r="J42" s="16">
        <v>0</v>
      </c>
      <c r="K42" s="14" t="s">
        <v>10</v>
      </c>
      <c r="L42" s="2"/>
      <c r="M42" s="17"/>
      <c r="N42" s="14" t="s">
        <v>10</v>
      </c>
      <c r="O42" s="2">
        <v>0</v>
      </c>
      <c r="P42" s="39">
        <v>0</v>
      </c>
      <c r="Q42" s="4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3.5" customHeight="1">
      <c r="A43" s="33" t="s">
        <v>28</v>
      </c>
      <c r="B43" s="4"/>
      <c r="C43" s="1"/>
      <c r="D43" s="7"/>
      <c r="E43" s="4"/>
      <c r="F43" s="20"/>
      <c r="G43" s="7"/>
      <c r="H43" s="4"/>
      <c r="I43" s="1"/>
      <c r="J43" s="4"/>
      <c r="K43" s="4"/>
      <c r="L43" s="1"/>
      <c r="M43" s="7"/>
      <c r="N43" s="4"/>
      <c r="O43" s="1"/>
      <c r="P43" s="4"/>
      <c r="Q43" s="4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3.5" customHeight="1">
      <c r="A44" s="32"/>
      <c r="B44" s="14" t="s">
        <v>12</v>
      </c>
      <c r="C44" s="1"/>
      <c r="D44" s="7"/>
      <c r="E44" s="14" t="s">
        <v>12</v>
      </c>
      <c r="F44" s="20"/>
      <c r="G44" s="7"/>
      <c r="H44" s="14" t="s">
        <v>12</v>
      </c>
      <c r="I44" s="1"/>
      <c r="J44" s="4"/>
      <c r="K44" s="14" t="s">
        <v>12</v>
      </c>
      <c r="L44" s="1"/>
      <c r="M44" s="7"/>
      <c r="N44" s="14" t="s">
        <v>12</v>
      </c>
      <c r="O44" s="1"/>
      <c r="P44" s="4"/>
      <c r="Q44" s="4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3.5" customHeight="1">
      <c r="A45" s="32"/>
      <c r="B45" s="14" t="s">
        <v>13</v>
      </c>
      <c r="C45" s="1">
        <v>0</v>
      </c>
      <c r="D45" s="7">
        <v>0</v>
      </c>
      <c r="E45" s="14" t="s">
        <v>13</v>
      </c>
      <c r="F45" s="20">
        <v>1</v>
      </c>
      <c r="G45" s="7">
        <v>3489</v>
      </c>
      <c r="H45" s="14" t="s">
        <v>13</v>
      </c>
      <c r="I45" s="15">
        <v>0</v>
      </c>
      <c r="J45" s="16">
        <v>0</v>
      </c>
      <c r="K45" s="14" t="s">
        <v>13</v>
      </c>
      <c r="L45" s="2">
        <v>0</v>
      </c>
      <c r="M45" s="17">
        <v>0</v>
      </c>
      <c r="N45" s="14" t="s">
        <v>13</v>
      </c>
      <c r="O45" s="2">
        <v>0</v>
      </c>
      <c r="P45" s="39">
        <v>0</v>
      </c>
      <c r="Q45" s="4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3.5" customHeight="1">
      <c r="A46" s="32"/>
      <c r="B46" s="4"/>
      <c r="C46" s="1"/>
      <c r="D46" s="7"/>
      <c r="E46" s="4"/>
      <c r="F46" s="20"/>
      <c r="G46" s="7"/>
      <c r="H46" s="4"/>
      <c r="I46" s="1"/>
      <c r="J46" s="4"/>
      <c r="K46" s="4"/>
      <c r="L46" s="1"/>
      <c r="M46" s="7"/>
      <c r="N46" s="4"/>
      <c r="O46" s="1"/>
      <c r="P46" s="4"/>
      <c r="Q46" s="4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3.5" customHeight="1">
      <c r="A47" s="33" t="s">
        <v>14</v>
      </c>
      <c r="B47" s="14" t="s">
        <v>15</v>
      </c>
      <c r="C47" s="1"/>
      <c r="D47" s="7"/>
      <c r="E47" s="14" t="s">
        <v>15</v>
      </c>
      <c r="F47" s="20"/>
      <c r="G47" s="7"/>
      <c r="H47" s="14" t="s">
        <v>15</v>
      </c>
      <c r="I47" s="1"/>
      <c r="J47" s="4"/>
      <c r="K47" s="14" t="s">
        <v>15</v>
      </c>
      <c r="L47" s="1"/>
      <c r="M47" s="7"/>
      <c r="N47" s="14" t="s">
        <v>15</v>
      </c>
      <c r="O47" s="1"/>
      <c r="P47" s="4"/>
      <c r="Q47" s="4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3.5" customHeight="1">
      <c r="A48" s="32"/>
      <c r="B48" s="14" t="s">
        <v>16</v>
      </c>
      <c r="C48" s="1">
        <v>0</v>
      </c>
      <c r="D48" s="7">
        <v>0</v>
      </c>
      <c r="E48" s="14" t="s">
        <v>16</v>
      </c>
      <c r="F48" s="20">
        <v>0</v>
      </c>
      <c r="G48" s="7">
        <v>0</v>
      </c>
      <c r="H48" s="14" t="s">
        <v>16</v>
      </c>
      <c r="I48" s="15">
        <v>0</v>
      </c>
      <c r="J48" s="16">
        <v>0</v>
      </c>
      <c r="K48" s="14" t="s">
        <v>16</v>
      </c>
      <c r="L48" s="2"/>
      <c r="M48" s="17"/>
      <c r="N48" s="14" t="s">
        <v>16</v>
      </c>
      <c r="O48" s="2">
        <v>0</v>
      </c>
      <c r="P48" s="39">
        <v>0</v>
      </c>
      <c r="Q48" s="4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3.5" customHeight="1">
      <c r="A49" s="32"/>
      <c r="B49" s="4"/>
      <c r="C49" s="1"/>
      <c r="D49" s="7"/>
      <c r="E49" s="4"/>
      <c r="F49" s="20"/>
      <c r="G49" s="7"/>
      <c r="H49" s="4"/>
      <c r="I49" s="1"/>
      <c r="J49" s="4"/>
      <c r="K49" s="4"/>
      <c r="L49" s="1"/>
      <c r="M49" s="7"/>
      <c r="N49" s="4"/>
      <c r="O49" s="1"/>
      <c r="P49" s="4"/>
      <c r="Q49" s="4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3.5" customHeight="1">
      <c r="A50" s="32"/>
      <c r="B50" s="14" t="s">
        <v>18</v>
      </c>
      <c r="C50" s="1"/>
      <c r="D50" s="7"/>
      <c r="E50" s="14" t="s">
        <v>18</v>
      </c>
      <c r="F50" s="20"/>
      <c r="G50" s="7"/>
      <c r="H50" s="14" t="s">
        <v>18</v>
      </c>
      <c r="I50" s="1"/>
      <c r="J50" s="4"/>
      <c r="K50" s="14" t="s">
        <v>18</v>
      </c>
      <c r="L50" s="1"/>
      <c r="M50" s="7"/>
      <c r="N50" s="14" t="s">
        <v>18</v>
      </c>
      <c r="O50" s="1"/>
      <c r="P50" s="4"/>
      <c r="Q50" s="4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3.5" customHeight="1">
      <c r="A51" s="33" t="s">
        <v>17</v>
      </c>
      <c r="B51" s="14" t="s">
        <v>19</v>
      </c>
      <c r="C51" s="1">
        <v>1</v>
      </c>
      <c r="D51" s="7">
        <v>5604</v>
      </c>
      <c r="E51" s="14" t="s">
        <v>19</v>
      </c>
      <c r="F51" s="20">
        <v>0</v>
      </c>
      <c r="G51" s="7">
        <v>0</v>
      </c>
      <c r="H51" s="14" t="s">
        <v>19</v>
      </c>
      <c r="I51" s="15">
        <v>0</v>
      </c>
      <c r="J51" s="16">
        <v>0</v>
      </c>
      <c r="K51" s="14" t="s">
        <v>19</v>
      </c>
      <c r="L51" s="2">
        <v>1</v>
      </c>
      <c r="M51" s="17">
        <v>5780</v>
      </c>
      <c r="N51" s="14" t="s">
        <v>19</v>
      </c>
      <c r="O51" s="2">
        <v>0</v>
      </c>
      <c r="P51" s="39">
        <v>0</v>
      </c>
      <c r="Q51" s="4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3.5" customHeight="1">
      <c r="A52" s="32"/>
      <c r="B52" s="4"/>
      <c r="C52" s="1"/>
      <c r="D52" s="7"/>
      <c r="E52" s="4"/>
      <c r="F52" s="20"/>
      <c r="G52" s="7"/>
      <c r="H52" s="4"/>
      <c r="I52" s="1"/>
      <c r="J52" s="4"/>
      <c r="K52" s="4"/>
      <c r="L52" s="1"/>
      <c r="M52" s="7"/>
      <c r="N52" s="4"/>
      <c r="O52" s="1"/>
      <c r="P52" s="4"/>
      <c r="Q52" s="4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3.5" customHeight="1">
      <c r="A53" s="32"/>
      <c r="B53" s="14" t="s">
        <v>20</v>
      </c>
      <c r="C53" s="1"/>
      <c r="D53" s="7"/>
      <c r="E53" s="14" t="s">
        <v>20</v>
      </c>
      <c r="F53" s="20"/>
      <c r="G53" s="7"/>
      <c r="H53" s="14" t="s">
        <v>20</v>
      </c>
      <c r="I53" s="1"/>
      <c r="J53" s="4"/>
      <c r="K53" s="14" t="s">
        <v>20</v>
      </c>
      <c r="L53" s="1"/>
      <c r="M53" s="7"/>
      <c r="N53" s="14" t="s">
        <v>20</v>
      </c>
      <c r="O53" s="1"/>
      <c r="P53" s="4"/>
      <c r="Q53" s="4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3.5" customHeight="1">
      <c r="A54" s="32"/>
      <c r="B54" s="14" t="s">
        <v>22</v>
      </c>
      <c r="C54" s="1">
        <v>0</v>
      </c>
      <c r="D54" s="7">
        <v>0</v>
      </c>
      <c r="E54" s="14" t="s">
        <v>22</v>
      </c>
      <c r="F54" s="20">
        <v>1</v>
      </c>
      <c r="G54" s="7">
        <v>7993</v>
      </c>
      <c r="H54" s="14" t="s">
        <v>22</v>
      </c>
      <c r="I54" s="15">
        <v>1</v>
      </c>
      <c r="J54" s="16">
        <v>8304</v>
      </c>
      <c r="K54" s="14" t="s">
        <v>22</v>
      </c>
      <c r="L54" s="2">
        <v>2</v>
      </c>
      <c r="M54" s="17">
        <v>17687</v>
      </c>
      <c r="N54" s="14" t="s">
        <v>22</v>
      </c>
      <c r="O54" s="2">
        <v>1</v>
      </c>
      <c r="P54" s="39">
        <v>7858</v>
      </c>
      <c r="Q54" s="4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3.5" customHeight="1">
      <c r="A55" s="33" t="s">
        <v>21</v>
      </c>
      <c r="B55" s="4"/>
      <c r="C55" s="1"/>
      <c r="D55" s="7"/>
      <c r="E55" s="4"/>
      <c r="F55" s="20"/>
      <c r="G55" s="7"/>
      <c r="H55" s="4"/>
      <c r="I55" s="1"/>
      <c r="J55" s="4"/>
      <c r="K55" s="4"/>
      <c r="L55" s="1"/>
      <c r="M55" s="7"/>
      <c r="N55" s="4"/>
      <c r="O55" s="1"/>
      <c r="P55" s="4"/>
      <c r="Q55" s="4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3.5" customHeight="1">
      <c r="A56" s="32"/>
      <c r="B56" s="14" t="s">
        <v>23</v>
      </c>
      <c r="C56" s="1"/>
      <c r="D56" s="7"/>
      <c r="E56" s="14" t="s">
        <v>23</v>
      </c>
      <c r="F56" s="20"/>
      <c r="G56" s="7"/>
      <c r="H56" s="14" t="s">
        <v>23</v>
      </c>
      <c r="I56" s="1"/>
      <c r="J56" s="4"/>
      <c r="K56" s="14" t="s">
        <v>23</v>
      </c>
      <c r="L56" s="1">
        <v>3</v>
      </c>
      <c r="M56" s="7">
        <v>26769</v>
      </c>
      <c r="N56" s="14" t="s">
        <v>23</v>
      </c>
      <c r="O56" s="1">
        <v>0</v>
      </c>
      <c r="P56" s="4">
        <v>0</v>
      </c>
      <c r="Q56" s="4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3.5" customHeight="1">
      <c r="A57" s="32"/>
      <c r="B57" s="14" t="s">
        <v>24</v>
      </c>
      <c r="C57" s="1">
        <v>0</v>
      </c>
      <c r="D57" s="7">
        <v>0</v>
      </c>
      <c r="E57" s="14" t="s">
        <v>24</v>
      </c>
      <c r="F57" s="20">
        <v>0</v>
      </c>
      <c r="G57" s="7">
        <v>0</v>
      </c>
      <c r="H57" s="14" t="s">
        <v>24</v>
      </c>
      <c r="I57" s="15">
        <v>0</v>
      </c>
      <c r="J57" s="16">
        <v>0</v>
      </c>
      <c r="K57" s="14" t="s">
        <v>24</v>
      </c>
      <c r="L57" s="2"/>
      <c r="M57" s="17"/>
      <c r="N57" s="14" t="s">
        <v>24</v>
      </c>
      <c r="O57" s="2"/>
      <c r="P57" s="39"/>
      <c r="Q57" s="4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3.5" customHeight="1">
      <c r="A58" s="32"/>
      <c r="B58" s="4"/>
      <c r="C58" s="1"/>
      <c r="D58" s="7"/>
      <c r="E58" s="4"/>
      <c r="F58" s="20"/>
      <c r="G58" s="7"/>
      <c r="H58" s="4"/>
      <c r="I58" s="1"/>
      <c r="J58" s="4"/>
      <c r="K58" s="4"/>
      <c r="L58" s="1"/>
      <c r="M58" s="7"/>
      <c r="N58" s="4"/>
      <c r="O58" s="1"/>
      <c r="P58" s="4"/>
      <c r="Q58" s="4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3.5" customHeight="1">
      <c r="A59" s="34"/>
      <c r="B59" s="8"/>
      <c r="C59" s="3"/>
      <c r="D59" s="18"/>
      <c r="E59" s="8"/>
      <c r="F59" s="3"/>
      <c r="G59" s="18"/>
      <c r="H59" s="8"/>
      <c r="I59" s="3"/>
      <c r="J59" s="8"/>
      <c r="K59" s="8"/>
      <c r="L59" s="3"/>
      <c r="M59" s="18"/>
      <c r="N59" s="8"/>
      <c r="O59" s="3"/>
      <c r="P59" s="8"/>
      <c r="Q59" s="4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3.5" customHeight="1">
      <c r="A60" s="32"/>
      <c r="B60" s="4"/>
      <c r="C60" s="1"/>
      <c r="D60" s="7"/>
      <c r="E60" s="4"/>
      <c r="F60" s="20"/>
      <c r="G60" s="7"/>
      <c r="H60" s="4"/>
      <c r="I60" s="1"/>
      <c r="J60" s="4"/>
      <c r="K60" s="4"/>
      <c r="L60" s="1"/>
      <c r="M60" s="7"/>
      <c r="N60" s="4"/>
      <c r="O60" s="1"/>
      <c r="P60" s="4"/>
      <c r="Q60" s="4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3.5" customHeight="1">
      <c r="A61" s="35" t="s">
        <v>25</v>
      </c>
      <c r="B61" s="8"/>
      <c r="C61" s="3">
        <f>SUM(C36:C57)</f>
        <v>1</v>
      </c>
      <c r="D61" s="18">
        <f>SUM(D36:D57)</f>
        <v>5604</v>
      </c>
      <c r="E61" s="8"/>
      <c r="F61" s="3">
        <v>3</v>
      </c>
      <c r="G61" s="18">
        <f>SUM(G36:G57)</f>
        <v>11482</v>
      </c>
      <c r="H61" s="8"/>
      <c r="I61" s="3">
        <f>SUM(I36:I57)</f>
        <v>1</v>
      </c>
      <c r="J61" s="8">
        <f>SUM(J36:J57)</f>
        <v>8304</v>
      </c>
      <c r="K61" s="8"/>
      <c r="L61" s="3">
        <f>SUM(L36:L57)</f>
        <v>6</v>
      </c>
      <c r="M61" s="18">
        <f>SUM(M36:M57)</f>
        <v>50236</v>
      </c>
      <c r="N61" s="8"/>
      <c r="O61" s="3">
        <f>SUM(O36:O57)</f>
        <v>1</v>
      </c>
      <c r="P61" s="8">
        <f>SUM(P36:P57)</f>
        <v>7858</v>
      </c>
      <c r="Q61" s="4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3.5" customHeight="1">
      <c r="A62" s="33"/>
      <c r="B62" s="4"/>
      <c r="C62" s="20"/>
      <c r="D62" s="4"/>
      <c r="E62" s="4"/>
      <c r="F62" s="20"/>
      <c r="G62" s="7"/>
      <c r="H62" s="4"/>
      <c r="I62" s="20"/>
      <c r="J62" s="4"/>
      <c r="K62" s="4"/>
      <c r="L62" s="20"/>
      <c r="M62" s="7"/>
      <c r="N62" s="4"/>
      <c r="O62" s="20"/>
      <c r="P62" s="4"/>
      <c r="Q62" s="4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17" ht="12">
      <c r="A63" s="4"/>
      <c r="B63" s="14" t="s">
        <v>4</v>
      </c>
      <c r="C63" s="15">
        <v>266</v>
      </c>
      <c r="D63" s="16">
        <v>726177</v>
      </c>
      <c r="E63" s="14" t="s">
        <v>4</v>
      </c>
      <c r="F63" s="37">
        <f>263+2</f>
        <v>265</v>
      </c>
      <c r="G63" s="17">
        <f>723695+4314</f>
        <v>728009</v>
      </c>
      <c r="H63" s="14" t="s">
        <v>4</v>
      </c>
      <c r="I63" s="2">
        <v>296</v>
      </c>
      <c r="J63" s="17">
        <v>810025</v>
      </c>
      <c r="K63" s="14" t="s">
        <v>4</v>
      </c>
      <c r="L63" s="2">
        <v>257</v>
      </c>
      <c r="M63" s="17">
        <f>700639+4155</f>
        <v>704794</v>
      </c>
      <c r="N63" s="14" t="s">
        <v>4</v>
      </c>
      <c r="O63" s="37">
        <v>4</v>
      </c>
      <c r="P63" s="39">
        <v>11014</v>
      </c>
      <c r="Q63" s="38"/>
    </row>
    <row r="64" spans="1:17" ht="12">
      <c r="A64" s="4"/>
      <c r="B64" s="4"/>
      <c r="C64" s="1"/>
      <c r="D64" s="4"/>
      <c r="E64" s="4"/>
      <c r="F64" s="20"/>
      <c r="G64" s="7"/>
      <c r="H64" s="4"/>
      <c r="I64" s="1"/>
      <c r="J64" s="7"/>
      <c r="K64" s="4"/>
      <c r="L64" s="1"/>
      <c r="M64" s="7"/>
      <c r="N64" s="4"/>
      <c r="O64" s="20"/>
      <c r="P64" s="4"/>
      <c r="Q64" s="38"/>
    </row>
    <row r="65" spans="1:17" ht="12">
      <c r="A65" s="6" t="s">
        <v>5</v>
      </c>
      <c r="B65" s="14" t="s">
        <v>6</v>
      </c>
      <c r="C65" s="1"/>
      <c r="D65" s="4"/>
      <c r="E65" s="14" t="s">
        <v>6</v>
      </c>
      <c r="F65" s="20"/>
      <c r="G65" s="7"/>
      <c r="H65" s="14" t="s">
        <v>6</v>
      </c>
      <c r="I65" s="1"/>
      <c r="J65" s="7"/>
      <c r="K65" s="14" t="s">
        <v>6</v>
      </c>
      <c r="L65" s="1"/>
      <c r="M65" s="7"/>
      <c r="N65" s="14" t="s">
        <v>6</v>
      </c>
      <c r="O65" s="20"/>
      <c r="P65" s="4"/>
      <c r="Q65" s="38"/>
    </row>
    <row r="66" spans="1:17" ht="12">
      <c r="A66" s="4"/>
      <c r="B66" s="14" t="s">
        <v>7</v>
      </c>
      <c r="C66" s="15">
        <v>244</v>
      </c>
      <c r="D66" s="16">
        <v>686146</v>
      </c>
      <c r="E66" s="14" t="s">
        <v>7</v>
      </c>
      <c r="F66" s="37">
        <f>295+2</f>
        <v>297</v>
      </c>
      <c r="G66" s="17">
        <f>839596+2027</f>
        <v>841623</v>
      </c>
      <c r="H66" s="14" t="s">
        <v>7</v>
      </c>
      <c r="I66" s="2">
        <v>278</v>
      </c>
      <c r="J66" s="17">
        <v>787081</v>
      </c>
      <c r="K66" s="14" t="s">
        <v>7</v>
      </c>
      <c r="L66" s="2">
        <v>293</v>
      </c>
      <c r="M66" s="17">
        <f>6141+811988</f>
        <v>818129</v>
      </c>
      <c r="N66" s="14" t="s">
        <v>7</v>
      </c>
      <c r="O66" s="37">
        <v>4</v>
      </c>
      <c r="P66" s="39">
        <v>159</v>
      </c>
      <c r="Q66" s="38"/>
    </row>
    <row r="67" spans="1:17" ht="12">
      <c r="A67" s="4"/>
      <c r="B67" s="4"/>
      <c r="C67" s="1"/>
      <c r="D67" s="4"/>
      <c r="E67" s="4"/>
      <c r="F67" s="20"/>
      <c r="G67" s="7"/>
      <c r="H67" s="4"/>
      <c r="I67" s="1"/>
      <c r="J67" s="7"/>
      <c r="K67" s="4"/>
      <c r="L67" s="1"/>
      <c r="M67" s="7"/>
      <c r="N67" s="4"/>
      <c r="O67" s="20"/>
      <c r="P67" s="4"/>
      <c r="Q67" s="38"/>
    </row>
    <row r="68" spans="1:17" ht="12">
      <c r="A68" s="4"/>
      <c r="B68" s="14" t="s">
        <v>8</v>
      </c>
      <c r="C68" s="1"/>
      <c r="D68" s="4"/>
      <c r="E68" s="14" t="s">
        <v>8</v>
      </c>
      <c r="F68" s="20"/>
      <c r="G68" s="7"/>
      <c r="H68" s="14" t="s">
        <v>8</v>
      </c>
      <c r="I68" s="1"/>
      <c r="J68" s="7"/>
      <c r="K68" s="14" t="s">
        <v>8</v>
      </c>
      <c r="L68" s="1"/>
      <c r="M68" s="7"/>
      <c r="N68" s="14" t="s">
        <v>8</v>
      </c>
      <c r="O68" s="20"/>
      <c r="P68" s="4"/>
      <c r="Q68" s="38"/>
    </row>
    <row r="69" spans="1:17" ht="12">
      <c r="A69" s="6" t="s">
        <v>11</v>
      </c>
      <c r="B69" s="14" t="s">
        <v>10</v>
      </c>
      <c r="C69" s="15">
        <v>269</v>
      </c>
      <c r="D69" s="16">
        <v>792427</v>
      </c>
      <c r="E69" s="14" t="s">
        <v>10</v>
      </c>
      <c r="F69" s="37">
        <f>260+3</f>
        <v>263</v>
      </c>
      <c r="G69" s="17">
        <f>765587+8549</f>
        <v>774136</v>
      </c>
      <c r="H69" s="14" t="s">
        <v>10</v>
      </c>
      <c r="I69" s="2">
        <v>235</v>
      </c>
      <c r="J69" s="17">
        <v>689040</v>
      </c>
      <c r="K69" s="14" t="s">
        <v>10</v>
      </c>
      <c r="L69" s="2">
        <v>290</v>
      </c>
      <c r="M69" s="17">
        <f>3089+847759</f>
        <v>850848</v>
      </c>
      <c r="N69" s="14" t="s">
        <v>10</v>
      </c>
      <c r="O69" s="37">
        <f>261+1</f>
        <v>262</v>
      </c>
      <c r="P69" s="39">
        <f>767644+175</f>
        <v>767819</v>
      </c>
      <c r="Q69" s="38"/>
    </row>
    <row r="70" spans="1:17" ht="12">
      <c r="A70" s="4"/>
      <c r="B70" s="4"/>
      <c r="C70" s="1"/>
      <c r="D70" s="4"/>
      <c r="E70" s="4"/>
      <c r="F70" s="20"/>
      <c r="G70" s="7"/>
      <c r="H70" s="4"/>
      <c r="I70" s="1"/>
      <c r="J70" s="7"/>
      <c r="K70" s="4"/>
      <c r="L70" s="1"/>
      <c r="M70" s="7"/>
      <c r="N70" s="4"/>
      <c r="O70" s="20"/>
      <c r="P70" s="4"/>
      <c r="Q70" s="38"/>
    </row>
    <row r="71" spans="1:17" ht="12">
      <c r="A71" s="4"/>
      <c r="B71" s="14" t="s">
        <v>12</v>
      </c>
      <c r="C71" s="1"/>
      <c r="D71" s="4"/>
      <c r="E71" s="14" t="s">
        <v>12</v>
      </c>
      <c r="F71" s="20"/>
      <c r="G71" s="7"/>
      <c r="H71" s="14" t="s">
        <v>12</v>
      </c>
      <c r="I71" s="1"/>
      <c r="J71" s="7"/>
      <c r="K71" s="14" t="s">
        <v>12</v>
      </c>
      <c r="L71" s="1"/>
      <c r="M71" s="7"/>
      <c r="N71" s="14" t="s">
        <v>12</v>
      </c>
      <c r="O71" s="20"/>
      <c r="P71" s="4"/>
      <c r="Q71" s="38"/>
    </row>
    <row r="72" spans="1:17" ht="12">
      <c r="A72" s="4"/>
      <c r="B72" s="14" t="s">
        <v>13</v>
      </c>
      <c r="C72" s="15">
        <v>1988</v>
      </c>
      <c r="D72" s="16">
        <v>6813808</v>
      </c>
      <c r="E72" s="14" t="s">
        <v>13</v>
      </c>
      <c r="F72" s="37">
        <f>1954+18</f>
        <v>1972</v>
      </c>
      <c r="G72" s="17">
        <f>6733985+34033</f>
        <v>6768018</v>
      </c>
      <c r="H72" s="14" t="s">
        <v>13</v>
      </c>
      <c r="I72" s="2">
        <v>1999</v>
      </c>
      <c r="J72" s="17">
        <v>6826475</v>
      </c>
      <c r="K72" s="14" t="s">
        <v>13</v>
      </c>
      <c r="L72" s="2">
        <f>2021+44</f>
        <v>2065</v>
      </c>
      <c r="M72" s="17">
        <f>6957826+76198</f>
        <v>7034024</v>
      </c>
      <c r="N72" s="14" t="s">
        <v>13</v>
      </c>
      <c r="O72" s="37">
        <f>242+233+270+218+209+207+188+192+294+8+4+3+3+6+8+6+8+1</f>
        <v>2100</v>
      </c>
      <c r="P72" s="39">
        <f>735625+730602+877334+726366+718735+734061+686490+715262+1142850+16490+7815+4067+4527+5430+17044+7815+13920+144</f>
        <v>7144577</v>
      </c>
      <c r="Q72" s="38"/>
    </row>
    <row r="73" spans="1:17" ht="12">
      <c r="A73" s="6" t="s">
        <v>14</v>
      </c>
      <c r="B73" s="4"/>
      <c r="C73" s="1"/>
      <c r="D73" s="4"/>
      <c r="E73" s="4"/>
      <c r="F73" s="20"/>
      <c r="G73" s="7"/>
      <c r="H73" s="4"/>
      <c r="I73" s="1"/>
      <c r="J73" s="7"/>
      <c r="K73" s="4"/>
      <c r="L73" s="1"/>
      <c r="M73" s="7"/>
      <c r="N73" s="4"/>
      <c r="O73" s="20"/>
      <c r="P73" s="4"/>
      <c r="Q73" s="38"/>
    </row>
    <row r="74" spans="1:17" ht="12">
      <c r="A74" s="4"/>
      <c r="B74" s="14" t="s">
        <v>15</v>
      </c>
      <c r="C74" s="1"/>
      <c r="D74" s="4"/>
      <c r="E74" s="14" t="s">
        <v>15</v>
      </c>
      <c r="F74" s="20"/>
      <c r="G74" s="7"/>
      <c r="H74" s="14" t="s">
        <v>15</v>
      </c>
      <c r="I74" s="1"/>
      <c r="J74" s="7"/>
      <c r="K74" s="14" t="s">
        <v>15</v>
      </c>
      <c r="L74" s="1"/>
      <c r="M74" s="7"/>
      <c r="N74" s="14" t="s">
        <v>15</v>
      </c>
      <c r="O74" s="20"/>
      <c r="P74" s="4"/>
      <c r="Q74" s="38"/>
    </row>
    <row r="75" spans="1:17" ht="12">
      <c r="A75" s="4"/>
      <c r="B75" s="14" t="s">
        <v>16</v>
      </c>
      <c r="C75" s="15">
        <v>1150</v>
      </c>
      <c r="D75" s="16">
        <v>5033818</v>
      </c>
      <c r="E75" s="14" t="s">
        <v>16</v>
      </c>
      <c r="F75" s="37">
        <f>1111+17</f>
        <v>1128</v>
      </c>
      <c r="G75" s="17">
        <f>4934221+34782</f>
        <v>4969003</v>
      </c>
      <c r="H75" s="14" t="s">
        <v>16</v>
      </c>
      <c r="I75" s="2">
        <v>1161</v>
      </c>
      <c r="J75" s="17">
        <v>5101468</v>
      </c>
      <c r="K75" s="14" t="s">
        <v>16</v>
      </c>
      <c r="L75" s="2">
        <f>1192+39</f>
        <v>1231</v>
      </c>
      <c r="M75" s="17">
        <f>5289715+75260</f>
        <v>5364975</v>
      </c>
      <c r="N75" s="14" t="s">
        <v>16</v>
      </c>
      <c r="O75" s="37">
        <f>1132+44</f>
        <v>1176</v>
      </c>
      <c r="P75" s="39">
        <f>5033836+98441</f>
        <v>5132277</v>
      </c>
      <c r="Q75" s="38"/>
    </row>
    <row r="76" spans="1:17" ht="12">
      <c r="A76" s="4"/>
      <c r="B76" s="4"/>
      <c r="C76" s="1"/>
      <c r="D76" s="4"/>
      <c r="E76" s="4"/>
      <c r="F76" s="20"/>
      <c r="G76" s="7"/>
      <c r="H76" s="4"/>
      <c r="I76" s="1"/>
      <c r="J76" s="7"/>
      <c r="K76" s="4"/>
      <c r="L76" s="1"/>
      <c r="M76" s="7"/>
      <c r="N76" s="4"/>
      <c r="O76" s="20"/>
      <c r="P76" s="4"/>
      <c r="Q76" s="38"/>
    </row>
    <row r="77" spans="1:17" ht="12">
      <c r="A77" s="6" t="s">
        <v>17</v>
      </c>
      <c r="B77" s="14" t="s">
        <v>18</v>
      </c>
      <c r="C77" s="1"/>
      <c r="D77" s="4"/>
      <c r="E77" s="14" t="s">
        <v>18</v>
      </c>
      <c r="F77" s="20"/>
      <c r="G77" s="7"/>
      <c r="H77" s="14" t="s">
        <v>18</v>
      </c>
      <c r="I77" s="1"/>
      <c r="J77" s="7"/>
      <c r="K77" s="14" t="s">
        <v>18</v>
      </c>
      <c r="L77" s="1"/>
      <c r="M77" s="7"/>
      <c r="N77" s="14" t="s">
        <v>18</v>
      </c>
      <c r="O77" s="20"/>
      <c r="P77" s="4"/>
      <c r="Q77" s="38"/>
    </row>
    <row r="78" spans="1:17" ht="12">
      <c r="A78" s="4"/>
      <c r="B78" s="14" t="s">
        <v>19</v>
      </c>
      <c r="C78" s="15">
        <v>1312</v>
      </c>
      <c r="D78" s="16">
        <v>7534192</v>
      </c>
      <c r="E78" s="14" t="s">
        <v>19</v>
      </c>
      <c r="F78" s="37">
        <f>1277+38</f>
        <v>1315</v>
      </c>
      <c r="G78" s="17">
        <f>7459074+122209</f>
        <v>7581283</v>
      </c>
      <c r="H78" s="14" t="s">
        <v>19</v>
      </c>
      <c r="I78" s="2">
        <v>1400</v>
      </c>
      <c r="J78" s="17">
        <v>8063929</v>
      </c>
      <c r="K78" s="14" t="s">
        <v>19</v>
      </c>
      <c r="L78" s="2">
        <f>1304+46</f>
        <v>1350</v>
      </c>
      <c r="M78" s="17">
        <f>7589256+110517</f>
        <v>7699773</v>
      </c>
      <c r="N78" s="14" t="s">
        <v>19</v>
      </c>
      <c r="O78" s="37">
        <f>1264+51</f>
        <v>1315</v>
      </c>
      <c r="P78" s="39">
        <f>7370775+150897</f>
        <v>7521672</v>
      </c>
      <c r="Q78" s="38"/>
    </row>
    <row r="79" spans="1:17" ht="12">
      <c r="A79" s="4"/>
      <c r="B79" s="4"/>
      <c r="C79" s="1"/>
      <c r="D79" s="4"/>
      <c r="E79" s="4"/>
      <c r="F79" s="20"/>
      <c r="G79" s="7"/>
      <c r="H79" s="4"/>
      <c r="I79" s="1"/>
      <c r="J79" s="7"/>
      <c r="K79" s="4"/>
      <c r="L79" s="1"/>
      <c r="M79" s="7"/>
      <c r="N79" s="4"/>
      <c r="O79" s="20"/>
      <c r="P79" s="4"/>
      <c r="Q79" s="38"/>
    </row>
    <row r="80" spans="1:17" ht="12">
      <c r="A80" s="4"/>
      <c r="B80" s="14" t="s">
        <v>20</v>
      </c>
      <c r="C80" s="1"/>
      <c r="D80" s="4"/>
      <c r="E80" s="14" t="s">
        <v>20</v>
      </c>
      <c r="F80" s="20"/>
      <c r="G80" s="7"/>
      <c r="H80" s="14" t="s">
        <v>20</v>
      </c>
      <c r="I80" s="1"/>
      <c r="J80" s="7"/>
      <c r="K80" s="14" t="s">
        <v>20</v>
      </c>
      <c r="L80" s="1"/>
      <c r="M80" s="7"/>
      <c r="N80" s="14" t="s">
        <v>20</v>
      </c>
      <c r="O80" s="20"/>
      <c r="P80" s="4"/>
      <c r="Q80" s="38"/>
    </row>
    <row r="81" spans="1:17" ht="12">
      <c r="A81" s="6" t="s">
        <v>21</v>
      </c>
      <c r="B81" s="14" t="s">
        <v>22</v>
      </c>
      <c r="C81" s="15">
        <v>879</v>
      </c>
      <c r="D81" s="16">
        <v>7113610</v>
      </c>
      <c r="E81" s="14" t="s">
        <v>22</v>
      </c>
      <c r="F81" s="37">
        <f>845+30</f>
        <v>875</v>
      </c>
      <c r="G81" s="17">
        <f>6993338+126789</f>
        <v>7120127</v>
      </c>
      <c r="H81" s="14" t="s">
        <v>22</v>
      </c>
      <c r="I81" s="2">
        <v>965</v>
      </c>
      <c r="J81" s="17">
        <v>7621327</v>
      </c>
      <c r="K81" s="14" t="s">
        <v>22</v>
      </c>
      <c r="L81" s="2">
        <f>859+43</f>
        <v>902</v>
      </c>
      <c r="M81" s="17">
        <f>7105329+140971</f>
        <v>7246300</v>
      </c>
      <c r="N81" s="14" t="s">
        <v>22</v>
      </c>
      <c r="O81" s="37">
        <f>827+40</f>
        <v>867</v>
      </c>
      <c r="P81" s="39">
        <f>6855243+169897</f>
        <v>7025140</v>
      </c>
      <c r="Q81" s="38"/>
    </row>
    <row r="82" spans="1:17" ht="12">
      <c r="A82" s="4"/>
      <c r="B82" s="4"/>
      <c r="C82" s="1"/>
      <c r="D82" s="4"/>
      <c r="E82" s="4"/>
      <c r="F82" s="20"/>
      <c r="G82" s="7"/>
      <c r="H82" s="4"/>
      <c r="I82" s="1"/>
      <c r="J82" s="7"/>
      <c r="K82" s="4"/>
      <c r="L82" s="1"/>
      <c r="M82" s="7"/>
      <c r="N82" s="4"/>
      <c r="O82" s="20"/>
      <c r="P82" s="4"/>
      <c r="Q82" s="38"/>
    </row>
    <row r="83" spans="1:17" ht="12">
      <c r="A83" s="4"/>
      <c r="B83" s="14" t="s">
        <v>23</v>
      </c>
      <c r="C83" s="1"/>
      <c r="D83" s="4"/>
      <c r="E83" s="14" t="s">
        <v>23</v>
      </c>
      <c r="F83" s="20"/>
      <c r="G83" s="7"/>
      <c r="H83" s="14" t="s">
        <v>23</v>
      </c>
      <c r="I83" s="1"/>
      <c r="J83" s="7"/>
      <c r="K83" s="14" t="s">
        <v>23</v>
      </c>
      <c r="L83" s="1"/>
      <c r="M83" s="7"/>
      <c r="N83" s="14" t="s">
        <v>23</v>
      </c>
      <c r="O83" s="20"/>
      <c r="P83" s="4"/>
      <c r="Q83" s="38"/>
    </row>
    <row r="84" spans="1:17" ht="12">
      <c r="A84" s="4"/>
      <c r="B84" s="14" t="s">
        <v>24</v>
      </c>
      <c r="C84" s="15">
        <v>1141</v>
      </c>
      <c r="D84" s="16">
        <v>20502393</v>
      </c>
      <c r="E84" s="14" t="s">
        <v>24</v>
      </c>
      <c r="F84" s="37">
        <f>1164+69</f>
        <v>1233</v>
      </c>
      <c r="G84" s="17">
        <f>21862723+404573</f>
        <v>22267296</v>
      </c>
      <c r="H84" s="14" t="s">
        <v>24</v>
      </c>
      <c r="I84" s="2">
        <v>1271</v>
      </c>
      <c r="J84" s="17">
        <v>23273814</v>
      </c>
      <c r="K84" s="14" t="s">
        <v>24</v>
      </c>
      <c r="L84" s="2">
        <f>1168+86</f>
        <v>1254</v>
      </c>
      <c r="M84" s="17">
        <f>21994065+454096</f>
        <v>22448161</v>
      </c>
      <c r="N84" s="14" t="s">
        <v>24</v>
      </c>
      <c r="O84" s="37">
        <f>1093+88</f>
        <v>1181</v>
      </c>
      <c r="P84" s="39">
        <f>20341187+612319</f>
        <v>20953506</v>
      </c>
      <c r="Q84" s="38"/>
    </row>
    <row r="85" spans="1:17" ht="12">
      <c r="A85" s="4"/>
      <c r="B85" s="4"/>
      <c r="C85" s="1"/>
      <c r="D85" s="4"/>
      <c r="E85" s="4"/>
      <c r="F85" s="20"/>
      <c r="G85" s="7"/>
      <c r="H85" s="4"/>
      <c r="I85" s="1"/>
      <c r="J85" s="7"/>
      <c r="K85" s="4"/>
      <c r="L85" s="1"/>
      <c r="M85" s="7"/>
      <c r="N85" s="4"/>
      <c r="O85" s="20"/>
      <c r="P85" s="4"/>
      <c r="Q85" s="38"/>
    </row>
    <row r="86" spans="1:17" ht="12">
      <c r="A86" s="8"/>
      <c r="B86" s="8"/>
      <c r="C86" s="3"/>
      <c r="D86" s="8"/>
      <c r="E86" s="8"/>
      <c r="F86" s="3"/>
      <c r="G86" s="18"/>
      <c r="H86" s="8"/>
      <c r="I86" s="3"/>
      <c r="J86" s="18"/>
      <c r="K86" s="8"/>
      <c r="L86" s="3"/>
      <c r="M86" s="18"/>
      <c r="N86" s="8"/>
      <c r="O86" s="3"/>
      <c r="P86" s="8"/>
      <c r="Q86" s="38"/>
    </row>
    <row r="87" spans="1:17" ht="12">
      <c r="A87" s="4"/>
      <c r="B87" s="4"/>
      <c r="C87" s="1"/>
      <c r="D87" s="4"/>
      <c r="E87" s="4"/>
      <c r="F87" s="20"/>
      <c r="G87" s="7"/>
      <c r="H87" s="4"/>
      <c r="I87" s="1"/>
      <c r="J87" s="7"/>
      <c r="K87" s="4"/>
      <c r="L87" s="1"/>
      <c r="M87" s="7"/>
      <c r="N87" s="4"/>
      <c r="O87" s="20"/>
      <c r="P87" s="4"/>
      <c r="Q87" s="38"/>
    </row>
    <row r="88" spans="1:17" ht="12">
      <c r="A88" s="9" t="s">
        <v>25</v>
      </c>
      <c r="B88" s="8"/>
      <c r="C88" s="3">
        <f>SUM(C63:C84)</f>
        <v>7249</v>
      </c>
      <c r="D88" s="8">
        <f>SUM(D63:D84)</f>
        <v>49202571</v>
      </c>
      <c r="E88" s="8"/>
      <c r="F88" s="3">
        <f>SUM(F63:F84)</f>
        <v>7348</v>
      </c>
      <c r="G88" s="18">
        <f>SUM(G63:G84)</f>
        <v>51049495</v>
      </c>
      <c r="H88" s="8"/>
      <c r="I88" s="3">
        <f>SUM(I63:I84)</f>
        <v>7605</v>
      </c>
      <c r="J88" s="18">
        <f>SUM(J63:J84)</f>
        <v>53173159</v>
      </c>
      <c r="K88" s="8"/>
      <c r="L88" s="3">
        <f>SUM(L63:L84)</f>
        <v>7642</v>
      </c>
      <c r="M88" s="18">
        <f>SUM(M63:M84)</f>
        <v>52167004</v>
      </c>
      <c r="N88" s="8"/>
      <c r="O88" s="3">
        <f>SUM(O63:O84)</f>
        <v>6909</v>
      </c>
      <c r="P88" s="8">
        <f>SUM(P63:P84)</f>
        <v>48556164</v>
      </c>
      <c r="Q88" s="38"/>
    </row>
    <row r="89" spans="1:17" ht="12">
      <c r="A89" s="4"/>
      <c r="B89" s="4"/>
      <c r="C89" s="1"/>
      <c r="D89" s="4"/>
      <c r="E89" s="4"/>
      <c r="F89" s="20"/>
      <c r="G89" s="7"/>
      <c r="H89" s="4"/>
      <c r="I89" s="1"/>
      <c r="J89" s="7"/>
      <c r="K89" s="4"/>
      <c r="L89" s="1"/>
      <c r="M89" s="7"/>
      <c r="N89" s="4"/>
      <c r="O89" s="20"/>
      <c r="P89" s="4"/>
      <c r="Q89" s="38"/>
    </row>
    <row r="90" spans="1:17" ht="12">
      <c r="A90" s="9" t="s">
        <v>26</v>
      </c>
      <c r="B90" s="8"/>
      <c r="C90" s="3">
        <f>SUM(I34,I61,C88)</f>
        <v>51322</v>
      </c>
      <c r="D90" s="8">
        <f>SUM(J34,J61,D88)</f>
        <v>280370325</v>
      </c>
      <c r="E90" s="8"/>
      <c r="F90" s="3">
        <f>SUM(L34,L61,F88)</f>
        <v>50431</v>
      </c>
      <c r="G90" s="18">
        <f>SUM(M34,M61,G88)</f>
        <v>279618896</v>
      </c>
      <c r="H90" s="8"/>
      <c r="I90" s="3">
        <v>51678</v>
      </c>
      <c r="J90" s="18">
        <f>SUM(J34,J61,J88)</f>
        <v>284340913</v>
      </c>
      <c r="K90" s="8"/>
      <c r="L90" s="3">
        <f>SUM(L34,L61,L88)</f>
        <v>50725</v>
      </c>
      <c r="M90" s="18">
        <f>SUM(M34,M61,M88)</f>
        <v>280736405</v>
      </c>
      <c r="N90" s="8"/>
      <c r="O90" s="3">
        <f>SUM(O34,O61,O88)</f>
        <v>43804</v>
      </c>
      <c r="P90" s="8">
        <f>SUM(P34,P61,P88)</f>
        <v>250532447</v>
      </c>
      <c r="Q90" s="38"/>
    </row>
    <row r="91" ht="12">
      <c r="A91" s="19" t="s">
        <v>27</v>
      </c>
    </row>
  </sheetData>
  <printOptions/>
  <pageMargins left="1.4960629921259843" right="0.2362204724409449" top="0.5905511811023623" bottom="0.5905511811023623" header="0" footer="0"/>
  <pageSetup horizontalDpi="300" verticalDpi="300" orientation="landscape" paperSize="9" scale="40" r:id="rId1"/>
  <colBreaks count="2" manualBreakCount="2">
    <brk id="16" max="65535" man="1"/>
    <brk id="23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電算第一係</dc:creator>
  <cp:keywords/>
  <dc:description/>
  <cp:lastModifiedBy>高度情報政策課</cp:lastModifiedBy>
  <cp:lastPrinted>2001-10-26T00:39:51Z</cp:lastPrinted>
  <dcterms:created xsi:type="dcterms:W3CDTF">1999-10-05T08:20:42Z</dcterms:created>
  <dcterms:modified xsi:type="dcterms:W3CDTF">2001-10-26T00:45:32Z</dcterms:modified>
  <cp:category/>
  <cp:version/>
  <cp:contentType/>
  <cp:contentStatus/>
</cp:coreProperties>
</file>